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updateLinks="never" codeName="현재_통합_문서"/>
  <mc:AlternateContent xmlns:mc="http://schemas.openxmlformats.org/markup-compatibility/2006">
    <mc:Choice Requires="x15">
      <x15ac:absPath xmlns:x15ac="http://schemas.microsoft.com/office/spreadsheetml/2010/11/ac" url="D:\수광비업무\통합파일 처리\"/>
    </mc:Choice>
  </mc:AlternateContent>
  <xr:revisionPtr revIDLastSave="0" documentId="13_ncr:1_{9DD43400-AAB9-45C3-A169-7D6F2592ACD2}" xr6:coauthVersionLast="36" xr6:coauthVersionMax="36" xr10:uidLastSave="{00000000-0000-0000-0000-000000000000}"/>
  <bookViews>
    <workbookView xWindow="0" yWindow="0" windowWidth="38400" windowHeight="12255" tabRatio="923" xr2:uid="{00000000-000D-0000-FFFF-FFFF00000000}"/>
  </bookViews>
  <sheets>
    <sheet name="26년 연간에너지실적" sheetId="76" r:id="rId1"/>
    <sheet name="25년 연간에너지실적" sheetId="73" r:id="rId2"/>
    <sheet name="24년 연간에너지실적" sheetId="70" state="hidden" r:id="rId3"/>
    <sheet name="23년 연간에너지실적" sheetId="64" state="hidden" r:id="rId4"/>
    <sheet name="24년 태양광발전량" sheetId="75" state="hidden" r:id="rId5"/>
    <sheet name="26년 태양광발전량" sheetId="77" r:id="rId6"/>
    <sheet name="25년 태양광발전량" sheetId="74" r:id="rId7"/>
  </sheets>
  <externalReferences>
    <externalReference r:id="rId8"/>
    <externalReference r:id="rId9"/>
    <externalReference r:id="rId10"/>
  </externalReferences>
  <definedNames>
    <definedName name="__DemandLoad">TRUE</definedName>
    <definedName name="_xlnm._FilterDatabase" localSheetId="3" hidden="1">'23년 연간에너지실적'!$G$30:$U$70</definedName>
    <definedName name="_xlnm._FilterDatabase" localSheetId="2" hidden="1">'24년 연간에너지실적'!$H$30:$U$74</definedName>
    <definedName name="_xlnm._FilterDatabase" localSheetId="4" hidden="1">#REF!</definedName>
    <definedName name="_xlnm._FilterDatabase" localSheetId="1" hidden="1">'25년 연간에너지실적'!$J$39:$W$83</definedName>
    <definedName name="_xlnm._FilterDatabase" localSheetId="0" hidden="1">'26년 연간에너지실적'!$J$39:$W$83</definedName>
    <definedName name="_xlnm._FilterDatabase" localSheetId="5" hidden="1">#REF!</definedName>
    <definedName name="_xlnm._FilterDatabase" hidden="1">#REF!</definedName>
    <definedName name="_Key1" localSheetId="3" hidden="1">#REF!</definedName>
    <definedName name="_Key1" localSheetId="2" hidden="1">#REF!</definedName>
    <definedName name="_Key1" localSheetId="4" hidden="1">#REF!</definedName>
    <definedName name="_Key1" localSheetId="1" hidden="1">#REF!</definedName>
    <definedName name="_Key1" localSheetId="0" hidden="1">#REF!</definedName>
    <definedName name="_Key1" localSheetId="5" hidden="1">#REF!</definedName>
    <definedName name="_Key1" hidden="1">#REF!</definedName>
    <definedName name="_Order1">255</definedName>
    <definedName name="_Order2">255</definedName>
    <definedName name="_Regression_Int">1</definedName>
    <definedName name="_xlcn.WorksheetConnection_차트탬플릿C152F171" hidden="1">[1]차트탬플릿!$C$470:$F$495</definedName>
    <definedName name="Access_Button">"종합사번1999년_99년02월_퇴사__List"</definedName>
    <definedName name="AccessDatabase">"C:\My Documents\사번\종합사번1999년.mdb"</definedName>
    <definedName name="anscount">1</definedName>
    <definedName name="AS2DocOpenMode">"AS2DocumentBrowse"</definedName>
    <definedName name="B">1.03</definedName>
    <definedName name="BOOK2" hidden="1">{#N/A,#N/A,TRUE,"손익보고"}</definedName>
    <definedName name="Chart_1">"Chart 1"</definedName>
    <definedName name="COVER_SW">{"'변동비고정비분류(5단계)'!$A$1:$O$48"}</definedName>
    <definedName name="ddd">{"'변동비고정비분류(5단계)'!$A$1:$O$48"}</definedName>
    <definedName name="EE">{"'단계별시설공사비'!$A$3:$K$51"}</definedName>
    <definedName name="G견적" hidden="1">{#N/A,#N/A,TRUE,"손익보고"}</definedName>
    <definedName name="HERE" hidden="1">{#N/A,#N/A,TRUE,"손익보고"}</definedName>
    <definedName name="HTML_CodePage">949</definedName>
    <definedName name="HTML_Control">{"'2분기예산별'!$B$2:$O$38"}</definedName>
    <definedName name="HTML_Description">""</definedName>
    <definedName name="HTML_Email">""</definedName>
    <definedName name="HTML_Header">"2분기예산별"</definedName>
    <definedName name="HTML_LastUpdate">"98-07-14"</definedName>
    <definedName name="HTML_LineAfter">FALSE</definedName>
    <definedName name="HTML_LineBefore">FALSE</definedName>
    <definedName name="HTML_Name">"신공항"</definedName>
    <definedName name="HTML_OBDlg2">TRUE</definedName>
    <definedName name="HTML_OBDlg4">TRUE</definedName>
    <definedName name="HTML_OS">0</definedName>
    <definedName name="HTML_PathFile">"C:\My Documents\MyHTML.htm"</definedName>
    <definedName name="HTML_Title">"6월data"</definedName>
    <definedName name="old예산" hidden="1">{#N/A,#N/A,TRUE,"손익보고"}</definedName>
    <definedName name="rr">[2]일위대가!$A$1:$E$255</definedName>
    <definedName name="SBR" hidden="1">{#N/A,#N/A,TRUE,"손익보고"}</definedName>
    <definedName name="table2" hidden="1">{#N/A,#N/A,TRUE,"손익보고"}</definedName>
    <definedName name="wrn.손익._.보고." hidden="1">{#N/A,#N/A,TRUE,"손익보고"}</definedName>
    <definedName name="YBG견적서통" hidden="1">{#N/A,#N/A,TRUE,"손익보고"}</definedName>
    <definedName name="감가">{"'2분기예산별'!$B$2:$O$38"}</definedName>
    <definedName name="감가3">{"'2분기예산별'!$B$2:$O$38"}</definedName>
    <definedName name="건비">{"'2분기예산별'!$B$2:$O$38"}</definedName>
    <definedName name="견적내역서2">{"'단계별시설공사비'!$A$3:$K$51"}</definedName>
    <definedName name="견적서" hidden="1">{#N/A,#N/A,TRUE,"손익보고"}</definedName>
    <definedName name="경비계획">{"'변동비고정비분류(5단계)'!$A$1:$O$48"}</definedName>
    <definedName name="교육비">{"'변동비고정비분류(5단계)'!$A$1:$O$48"}</definedName>
    <definedName name="기술3" hidden="1">{#N/A,#N/A,TRUE,"손익보고"}</definedName>
    <definedName name="김1">{"'Firr(선)'!$AS$1:$AY$62","'Firr(사)'!$AS$1:$AY$62","'Firr(회)'!$AS$1:$AY$62","'Firr(선)'!$L$1:$V$62","'Firr(사)'!$L$1:$V$62","'Firr(회)'!$L$1:$V$62"}</definedName>
    <definedName name="날짜">YEAR(NOW())&amp;"  . "&amp;MONTH(NOW())&amp;"  . "&amp;DAY(NOW())</definedName>
    <definedName name="다음달" localSheetId="4">UPPER(TEXT(EOMONTH(VALUE(YEAR(TODAY())&amp;"년 "&amp;#REF! &amp; "1일"),0)+1,"m월 "))</definedName>
    <definedName name="다음달" localSheetId="0">UPPER(TEXT(EOMONTH(VALUE(YEAR(TODAY())&amp;"년 "&amp;#REF! &amp; "1일"),0)+1,"m월 "))</definedName>
    <definedName name="다음달" localSheetId="5">UPPER(TEXT(EOMONTH(VALUE(YEAR(TODAY())&amp;"년 "&amp;#REF! &amp; "1일"),0)+1,"m월 "))</definedName>
    <definedName name="다음달">UPPER(TEXT(EOMONTH(VALUE(YEAR(TODAY())&amp;"년 "&amp;#REF! &amp; "1일"),0)+1,"m월 "))</definedName>
    <definedName name="ㄹㄹ">{"'단계별시설공사비'!$A$3:$K$51"}</definedName>
    <definedName name="보증수리비">{"'변동비고정비분류(5단계)'!$A$1:$O$48"}</definedName>
    <definedName name="슬라이서_건물1">#N/A</definedName>
    <definedName name="슬라이서_건물12">#N/A</definedName>
    <definedName name="슬라이서_건물121">#N/A</definedName>
    <definedName name="슬라이서_건물1211">#N/A</definedName>
    <definedName name="슬라이서_구분1">#N/A</definedName>
    <definedName name="슬라이서_구분12">#N/A</definedName>
    <definedName name="슬라이서_구분121">#N/A</definedName>
    <definedName name="슬라이서_구분1211">#N/A</definedName>
    <definedName name="슬라이서_단위3">#N/A</definedName>
    <definedName name="슬라이서_단위32">#N/A</definedName>
    <definedName name="슬라이서_단위321">#N/A</definedName>
    <definedName name="슬라이서_단위3211">#N/A</definedName>
    <definedName name="슬라이서_부지3">#N/A</definedName>
    <definedName name="슬라이서_부지32">#N/A</definedName>
    <definedName name="슬라이서_부지321">#N/A</definedName>
    <definedName name="슬라이서_부지3211">#N/A</definedName>
    <definedName name="슬라이서_사용처3">#N/A</definedName>
    <definedName name="슬라이서_사용처32">#N/A</definedName>
    <definedName name="슬라이서_사용처321">#N/A</definedName>
    <definedName name="슬라이서_사용처3211">#N/A</definedName>
    <definedName name="슬라이서_상세구분1">#N/A</definedName>
    <definedName name="슬라이서_상세구분12">#N/A</definedName>
    <definedName name="슬라이서_상세구분121">#N/A</definedName>
    <definedName name="슬라이서_상세구분1211">#N/A</definedName>
    <definedName name="슬라이서_에너지원3">#N/A</definedName>
    <definedName name="슬라이서_에너지원32">#N/A</definedName>
    <definedName name="슬라이서_에너지원321">#N/A</definedName>
    <definedName name="슬라이서_에너지원3211">#N/A</definedName>
    <definedName name="슬라이서_입주사">#N/A</definedName>
    <definedName name="슬라이서_입주사1">#N/A</definedName>
    <definedName name="시물">{"'변동비고정비분류(5단계)'!$A$1:$O$48"}</definedName>
    <definedName name="시작날짜" localSheetId="4">DATEVALUE(YEAR(TODAY())&amp;"년 "&amp;'24년 태양광발전량'!월선택&amp;" 1일")</definedName>
    <definedName name="시작날짜" localSheetId="0">DATEVALUE(YEAR(TODAY())&amp;"년 "&amp;'26년 연간에너지실적'!월선택&amp;" 1일")</definedName>
    <definedName name="시작날짜" localSheetId="5">DATEVALUE(YEAR(TODAY())&amp;"년 "&amp;'26년 태양광발전량'!월선택&amp;" 1일")</definedName>
    <definedName name="시작날짜">DATEVALUE(YEAR(TODAY())&amp;"년 "&amp;월선택&amp;" 1일")</definedName>
    <definedName name="신성" hidden="1">{#N/A,#N/A,TRUE,"손익보고"}</definedName>
    <definedName name="실">{"'단계별시설공사비'!$A$3:$K$51"}</definedName>
    <definedName name="실핸예산검토3">{"'단계별시설공사비'!$A$3:$K$51"}</definedName>
    <definedName name="실행">{"'단계별시설공사비'!$A$3:$K$51"}</definedName>
    <definedName name="실행4안">{"'단계별시설공사비'!$A$3:$K$51"}</definedName>
    <definedName name="실행갑지">{"'단계별시설공사비'!$A$3:$K$51"}</definedName>
    <definedName name="실행갑지2안">{"'단계별시설공사비'!$A$3:$K$51"}</definedName>
    <definedName name="실행예산검토3안">{"'단계별시설공사비'!$A$3:$K$51"}</definedName>
    <definedName name="안미경">{"'변동비고정비분류(5단계)'!$A$1:$O$48"}</definedName>
    <definedName name="염색기술3" hidden="1">{#N/A,#N/A,TRUE,"손익보고"}</definedName>
    <definedName name="예산" hidden="1">{#N/A,#N/A,TRUE,"손익보고"}</definedName>
    <definedName name="원가보고참고" localSheetId="3" hidden="1">#REF!</definedName>
    <definedName name="원가보고참고" localSheetId="2" hidden="1">#REF!</definedName>
    <definedName name="원가보고참고" localSheetId="4" hidden="1">#REF!</definedName>
    <definedName name="원가보고참고" localSheetId="1" hidden="1">#REF!</definedName>
    <definedName name="원가보고참고" localSheetId="0" hidden="1">#REF!</definedName>
    <definedName name="원가보고참고" localSheetId="5" hidden="1">#REF!</definedName>
    <definedName name="원가보고참고" hidden="1">#REF!</definedName>
    <definedName name="월선택" localSheetId="4">#REF!</definedName>
    <definedName name="월선택" localSheetId="0">#REF!</definedName>
    <definedName name="월선택" localSheetId="5">#REF!</definedName>
    <definedName name="월선택">#REF!</definedName>
    <definedName name="이흥주">{"'단계별시설공사비'!$A$3:$K$51"}</definedName>
    <definedName name="인건비">{"'2분기예산별'!$B$2:$O$38"}</definedName>
    <definedName name="인건비1">{"'2분기예산별'!$B$2:$O$38"}</definedName>
    <definedName name="인원2">{"'단계별시설공사비'!$A$3:$K$51"}</definedName>
    <definedName name="자원화" hidden="1">{#N/A,#N/A,TRUE,"손익보고"}</definedName>
    <definedName name="재수정">{"'단계별시설공사비'!$A$3:$K$51"}</definedName>
    <definedName name="재수정내역서">{"'단계별시설공사비'!$A$3:$K$51"}</definedName>
    <definedName name="전력비1">{"'변동비고정비분류(5단계)'!$A$1:$O$48"}</definedName>
    <definedName name="정부고시대가">"개략사업비"</definedName>
    <definedName name="제조원가율">"database+전체!$A$4:$W$825"</definedName>
    <definedName name="직접인건비A">{"'2분기예산별'!$B$2:$O$38"}</definedName>
    <definedName name="직접인건비세부내역A">{"'2분기예산별'!$B$2:$O$38"}</definedName>
    <definedName name="집">{"'변동비고정비분류(5단계)'!$A$1:$O$48"}</definedName>
    <definedName name="집계표">{"'변동비고정비분류(5단계)'!$A$1:$O$48"}</definedName>
    <definedName name="첫번째달" localSheetId="4">UPPER(TEXT('24년 태양광발전량'!시작날짜,"m월 "))</definedName>
    <definedName name="첫번째달" localSheetId="0">UPPER(TEXT('26년 연간에너지실적'!시작날짜,"m월 "))</definedName>
    <definedName name="첫번째달" localSheetId="5">UPPER(TEXT('26년 태양광발전량'!시작날짜,"m월 "))</definedName>
    <definedName name="첫번째달">UPPER(TEXT(시작날짜,"m월 "))</definedName>
    <definedName name="총괄표">{"'2분기예산별'!$B$2:$O$38"}</definedName>
    <definedName name="칠곡" hidden="1">{#N/A,#N/A,TRUE,"손익보고"}</definedName>
    <definedName name="풍전2" hidden="1">{#N/A,#N/A,TRUE,"손익보고"}</definedName>
    <definedName name="ㅣㅣㅣㅣ">{"'변동비고정비분류(5단계)'!$A$1:$O$48"}</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범위" name="범위" connection="WorksheetConnection_차트탬플릿!$C$152:$F$171"/>
        </x15:modelTables>
      </x15:dataModel>
    </ext>
  </extLst>
</workbook>
</file>

<file path=xl/calcChain.xml><?xml version="1.0" encoding="utf-8"?>
<calcChain xmlns="http://schemas.openxmlformats.org/spreadsheetml/2006/main">
  <c r="K858" i="76" l="1"/>
  <c r="K857" i="76"/>
  <c r="K854" i="76"/>
  <c r="K853" i="76"/>
  <c r="K850" i="76"/>
  <c r="K849" i="76"/>
  <c r="K846" i="76"/>
  <c r="K845" i="76"/>
  <c r="K842" i="76"/>
  <c r="K841" i="76"/>
  <c r="K838" i="76"/>
  <c r="K837" i="76"/>
  <c r="K834" i="76"/>
  <c r="K833" i="76"/>
  <c r="K830" i="76"/>
  <c r="K829" i="76"/>
  <c r="K826" i="76"/>
  <c r="K825" i="76"/>
  <c r="K822" i="76"/>
  <c r="K821" i="76"/>
  <c r="K818" i="76"/>
  <c r="K817" i="76"/>
  <c r="K814" i="76"/>
  <c r="K812" i="76"/>
  <c r="K813" i="76" s="1"/>
  <c r="K811" i="76"/>
  <c r="K808" i="76"/>
  <c r="K806" i="76"/>
  <c r="K807" i="76" s="1"/>
  <c r="K805" i="76"/>
  <c r="K802" i="76"/>
  <c r="K800" i="76"/>
  <c r="K801" i="76" s="1"/>
  <c r="K799" i="76"/>
  <c r="K796" i="76"/>
  <c r="K794" i="76"/>
  <c r="K795" i="76" s="1"/>
  <c r="K793" i="76"/>
  <c r="K790" i="76"/>
  <c r="K788" i="76"/>
  <c r="K789" i="76" s="1"/>
  <c r="K787" i="76"/>
  <c r="K784" i="76"/>
  <c r="K782" i="76"/>
  <c r="K783" i="76" s="1"/>
  <c r="K781" i="76"/>
  <c r="K778" i="76"/>
  <c r="K776" i="76"/>
  <c r="K777" i="76" s="1"/>
  <c r="K775" i="76"/>
  <c r="K772" i="76"/>
  <c r="K770" i="76"/>
  <c r="K771" i="76" s="1"/>
  <c r="K769" i="76"/>
  <c r="K766" i="76"/>
  <c r="K764" i="76"/>
  <c r="K765" i="76" s="1"/>
  <c r="K763" i="76"/>
  <c r="K760" i="76"/>
  <c r="K758" i="76"/>
  <c r="K759" i="76" s="1"/>
  <c r="K757" i="76"/>
  <c r="K754" i="76"/>
  <c r="K752" i="76"/>
  <c r="K753" i="76" s="1"/>
  <c r="K751" i="76"/>
  <c r="K748" i="76"/>
  <c r="K747" i="76"/>
  <c r="K744" i="76"/>
  <c r="K743" i="76"/>
  <c r="K740" i="76"/>
  <c r="K739" i="76"/>
  <c r="K736" i="76"/>
  <c r="K735" i="76"/>
  <c r="K732" i="76"/>
  <c r="K731" i="76"/>
  <c r="K728" i="76"/>
  <c r="K727" i="76"/>
  <c r="K724" i="76"/>
  <c r="K723" i="76"/>
  <c r="K720" i="76"/>
  <c r="K719" i="76"/>
  <c r="K716" i="76"/>
  <c r="K715" i="76"/>
  <c r="K712" i="76"/>
  <c r="K711" i="76"/>
  <c r="K708" i="76"/>
  <c r="K707" i="76"/>
  <c r="K672" i="76"/>
  <c r="K671" i="76"/>
  <c r="K668" i="76"/>
  <c r="K666" i="76"/>
  <c r="K667" i="76" s="1"/>
  <c r="K665" i="76"/>
  <c r="K662" i="76"/>
  <c r="K660" i="76"/>
  <c r="K661" i="76" s="1"/>
  <c r="K659" i="76"/>
  <c r="K656" i="76"/>
  <c r="K655" i="76"/>
  <c r="K652" i="76"/>
  <c r="K651" i="76"/>
  <c r="K648" i="76"/>
  <c r="K647" i="76"/>
  <c r="K568" i="76"/>
  <c r="K567" i="76"/>
  <c r="K564" i="76"/>
  <c r="K563" i="76"/>
  <c r="K560" i="76"/>
  <c r="K559" i="76"/>
  <c r="K556" i="76"/>
  <c r="K555" i="76"/>
  <c r="K552" i="76"/>
  <c r="K551" i="76"/>
  <c r="K548" i="76"/>
  <c r="K547" i="76"/>
  <c r="K544" i="76"/>
  <c r="K543" i="76"/>
  <c r="K540" i="76"/>
  <c r="K539" i="76"/>
  <c r="K536" i="76"/>
  <c r="K535" i="76"/>
  <c r="K532" i="76"/>
  <c r="K531" i="76"/>
  <c r="K528" i="76"/>
  <c r="K527" i="76"/>
  <c r="K524" i="76"/>
  <c r="K523" i="76"/>
  <c r="K520" i="76"/>
  <c r="K519" i="76"/>
  <c r="K516" i="76"/>
  <c r="K515" i="76"/>
  <c r="K512" i="76"/>
  <c r="K511" i="76"/>
  <c r="K508" i="76"/>
  <c r="K507" i="76"/>
  <c r="K504" i="76"/>
  <c r="K503" i="76"/>
  <c r="K500" i="76"/>
  <c r="K499" i="76"/>
  <c r="K496" i="76"/>
  <c r="K494" i="76"/>
  <c r="K495" i="76" s="1"/>
  <c r="K493" i="76"/>
  <c r="K490" i="76"/>
  <c r="K488" i="76"/>
  <c r="K489" i="76" s="1"/>
  <c r="K487" i="76"/>
  <c r="K484" i="76"/>
  <c r="K482" i="76"/>
  <c r="K483" i="76" s="1"/>
  <c r="K481" i="76"/>
  <c r="K478" i="76"/>
  <c r="K476" i="76"/>
  <c r="K477" i="76" s="1"/>
  <c r="K475" i="76"/>
  <c r="K472" i="76"/>
  <c r="K470" i="76"/>
  <c r="K471" i="76" s="1"/>
  <c r="K469" i="76"/>
  <c r="K466" i="76"/>
  <c r="K464" i="76"/>
  <c r="K465" i="76" s="1"/>
  <c r="K463" i="76"/>
  <c r="K460" i="76"/>
  <c r="K458" i="76"/>
  <c r="K459" i="76" s="1"/>
  <c r="K457" i="76"/>
  <c r="K454" i="76"/>
  <c r="K452" i="76"/>
  <c r="K453" i="76" s="1"/>
  <c r="K451" i="76"/>
  <c r="K448" i="76"/>
  <c r="K446" i="76"/>
  <c r="K447" i="76" s="1"/>
  <c r="K445" i="76"/>
  <c r="K442" i="76"/>
  <c r="K440" i="76"/>
  <c r="K441" i="76" s="1"/>
  <c r="K439" i="76"/>
  <c r="K436" i="76"/>
  <c r="K434" i="76"/>
  <c r="K435" i="76" s="1"/>
  <c r="K433" i="76"/>
  <c r="K430" i="76"/>
  <c r="K428" i="76"/>
  <c r="K429" i="76" s="1"/>
  <c r="K427" i="76"/>
  <c r="K424" i="76"/>
  <c r="K422" i="76"/>
  <c r="K423" i="76" s="1"/>
  <c r="K421" i="76"/>
  <c r="K418" i="76"/>
  <c r="K416" i="76"/>
  <c r="K417" i="76" s="1"/>
  <c r="K415" i="76"/>
  <c r="K412" i="76"/>
  <c r="K410" i="76"/>
  <c r="K411" i="76" s="1"/>
  <c r="K409" i="76"/>
  <c r="K406" i="76"/>
  <c r="K404" i="76"/>
  <c r="K405" i="76" s="1"/>
  <c r="K403" i="76"/>
  <c r="K400" i="76"/>
  <c r="K398" i="76"/>
  <c r="K399" i="76" s="1"/>
  <c r="K397" i="76"/>
  <c r="K394" i="76"/>
  <c r="K392" i="76"/>
  <c r="K393" i="76" s="1"/>
  <c r="K391" i="76"/>
  <c r="K388" i="76"/>
  <c r="K386" i="76"/>
  <c r="K387" i="76" s="1"/>
  <c r="K385" i="76"/>
  <c r="K382" i="76"/>
  <c r="K380" i="76"/>
  <c r="K381" i="76" s="1"/>
  <c r="K379" i="76"/>
  <c r="K376" i="76"/>
  <c r="K374" i="76"/>
  <c r="K375" i="76" s="1"/>
  <c r="K373" i="76"/>
  <c r="K370" i="76"/>
  <c r="K368" i="76"/>
  <c r="K369" i="76" s="1"/>
  <c r="K367" i="76"/>
  <c r="K364" i="76"/>
  <c r="K362" i="76"/>
  <c r="K363" i="76" s="1"/>
  <c r="K361" i="76"/>
  <c r="K358" i="76"/>
  <c r="K356" i="76"/>
  <c r="K357" i="76" s="1"/>
  <c r="K355" i="76"/>
  <c r="K352" i="76"/>
  <c r="K349" i="76"/>
  <c r="K346" i="76"/>
  <c r="K344" i="76"/>
  <c r="K345" i="76" s="1"/>
  <c r="K343" i="76"/>
  <c r="K340" i="76"/>
  <c r="K338" i="76"/>
  <c r="K339" i="76" s="1"/>
  <c r="K337" i="76"/>
  <c r="K334" i="76"/>
  <c r="K332" i="76"/>
  <c r="K333" i="76" s="1"/>
  <c r="K331" i="76"/>
  <c r="K328" i="76"/>
  <c r="K326" i="76"/>
  <c r="K327" i="76" s="1"/>
  <c r="K325" i="76"/>
  <c r="K322" i="76"/>
  <c r="K320" i="76"/>
  <c r="K321" i="76" s="1"/>
  <c r="K319" i="76"/>
  <c r="K316" i="76"/>
  <c r="K314" i="76"/>
  <c r="K315" i="76" s="1"/>
  <c r="K313" i="76"/>
  <c r="K310" i="76"/>
  <c r="K308" i="76"/>
  <c r="K309" i="76" s="1"/>
  <c r="K307" i="76"/>
  <c r="K304" i="76"/>
  <c r="K302" i="76"/>
  <c r="K303" i="76" s="1"/>
  <c r="K301" i="76"/>
  <c r="K298" i="76"/>
  <c r="K296" i="76"/>
  <c r="K297" i="76" s="1"/>
  <c r="K295" i="76"/>
  <c r="K292" i="76"/>
  <c r="K290" i="76"/>
  <c r="K291" i="76" s="1"/>
  <c r="K289" i="76"/>
  <c r="K286" i="76"/>
  <c r="K284" i="76"/>
  <c r="K285" i="76" s="1"/>
  <c r="K283" i="76"/>
  <c r="K268" i="76"/>
  <c r="K267" i="76"/>
  <c r="K264" i="76"/>
  <c r="K263" i="76"/>
  <c r="K260" i="76"/>
  <c r="K259" i="76"/>
  <c r="K256" i="76"/>
  <c r="K255" i="76"/>
  <c r="K252" i="76"/>
  <c r="K251" i="76"/>
  <c r="K248" i="76"/>
  <c r="K247" i="76"/>
  <c r="K244" i="76"/>
  <c r="K243" i="76"/>
  <c r="K240" i="76"/>
  <c r="K239" i="76"/>
  <c r="K236" i="76"/>
  <c r="K235" i="76"/>
  <c r="K232" i="76"/>
  <c r="K231" i="76"/>
  <c r="K228" i="76"/>
  <c r="K227" i="76"/>
  <c r="K224" i="76"/>
  <c r="K223" i="76"/>
  <c r="K220" i="76"/>
  <c r="K219" i="76"/>
  <c r="K216" i="76"/>
  <c r="K215" i="76"/>
  <c r="K212" i="76"/>
  <c r="K211" i="76"/>
  <c r="K208" i="76"/>
  <c r="K207" i="76"/>
  <c r="K204" i="76"/>
  <c r="K203" i="76"/>
  <c r="K200" i="76"/>
  <c r="K199" i="76"/>
  <c r="K196" i="76"/>
  <c r="K195" i="76"/>
  <c r="K192" i="76"/>
  <c r="K191" i="76"/>
  <c r="K188" i="76"/>
  <c r="K187" i="76"/>
  <c r="K184" i="76"/>
  <c r="K183" i="76"/>
  <c r="K180" i="76"/>
  <c r="K179" i="76"/>
  <c r="K176" i="76"/>
  <c r="K175" i="76"/>
  <c r="K172" i="76"/>
  <c r="K171" i="76"/>
  <c r="K168" i="76"/>
  <c r="K167" i="76"/>
  <c r="K164" i="76"/>
  <c r="K163" i="76"/>
  <c r="K160" i="76"/>
  <c r="K159" i="76"/>
  <c r="K156" i="76"/>
  <c r="K155" i="76"/>
  <c r="K152" i="76"/>
  <c r="K151" i="76"/>
  <c r="K148" i="76"/>
  <c r="K147" i="76"/>
  <c r="K144" i="76"/>
  <c r="K143" i="76"/>
  <c r="K140" i="76"/>
  <c r="K139" i="76"/>
  <c r="K136" i="76"/>
  <c r="K135" i="76"/>
  <c r="K132" i="76"/>
  <c r="K131" i="76"/>
  <c r="K128" i="76"/>
  <c r="K127" i="76"/>
  <c r="K124" i="76"/>
  <c r="K123" i="76"/>
  <c r="K120" i="76"/>
  <c r="K119" i="76"/>
  <c r="K116" i="76"/>
  <c r="K115" i="76"/>
  <c r="K112" i="76"/>
  <c r="K111" i="76"/>
  <c r="K108" i="76"/>
  <c r="K107" i="76"/>
  <c r="K104" i="76"/>
  <c r="K103" i="76"/>
  <c r="K100" i="76"/>
  <c r="K99" i="76"/>
  <c r="K96" i="76"/>
  <c r="K95" i="76"/>
  <c r="K92" i="76"/>
  <c r="K91" i="76"/>
  <c r="K85" i="76" l="1"/>
  <c r="X808" i="76" l="1"/>
  <c r="X751" i="76"/>
  <c r="X748" i="76"/>
  <c r="X715" i="76"/>
  <c r="X712" i="76"/>
  <c r="X448" i="76"/>
  <c r="X394" i="76"/>
  <c r="X373" i="76"/>
  <c r="X361" i="76"/>
  <c r="X220" i="76"/>
  <c r="X183" i="76"/>
  <c r="X180" i="76"/>
  <c r="X155" i="76"/>
  <c r="X147" i="76"/>
  <c r="X144" i="76"/>
  <c r="X119" i="76"/>
  <c r="Y1757" i="76"/>
  <c r="Y1758" i="76"/>
  <c r="Y1759" i="76"/>
  <c r="U1756" i="76"/>
  <c r="Y1760" i="76"/>
  <c r="Y1761" i="76"/>
  <c r="N38" i="77"/>
  <c r="M38" i="77"/>
  <c r="L38" i="77"/>
  <c r="K38" i="77"/>
  <c r="J38" i="77"/>
  <c r="I38" i="77"/>
  <c r="H38" i="77"/>
  <c r="G38" i="77"/>
  <c r="F38" i="77"/>
  <c r="F43" i="77" s="1"/>
  <c r="E38" i="77"/>
  <c r="D38" i="77"/>
  <c r="C38" i="77"/>
  <c r="O38" i="77" s="1"/>
  <c r="O37" i="77"/>
  <c r="O36" i="77"/>
  <c r="O35" i="77"/>
  <c r="O34" i="77"/>
  <c r="O33" i="77"/>
  <c r="O32" i="77"/>
  <c r="O31" i="77"/>
  <c r="N26" i="77"/>
  <c r="N43" i="77" s="1"/>
  <c r="M26" i="77"/>
  <c r="M43" i="77" s="1"/>
  <c r="L26" i="77"/>
  <c r="L43" i="77" s="1"/>
  <c r="K26" i="77"/>
  <c r="K43" i="77" s="1"/>
  <c r="J26" i="77"/>
  <c r="J40" i="77" s="1"/>
  <c r="I26" i="77"/>
  <c r="I40" i="77" s="1"/>
  <c r="H26" i="77"/>
  <c r="H40" i="77" s="1"/>
  <c r="G26" i="77"/>
  <c r="G40" i="77" s="1"/>
  <c r="F26" i="77"/>
  <c r="E26" i="77"/>
  <c r="D26" i="77"/>
  <c r="C26" i="77"/>
  <c r="O25" i="77"/>
  <c r="O24" i="77"/>
  <c r="O23" i="77"/>
  <c r="O22" i="77"/>
  <c r="O21" i="77"/>
  <c r="O20" i="77"/>
  <c r="N15" i="77"/>
  <c r="N40" i="77" s="1"/>
  <c r="M15" i="77"/>
  <c r="M40" i="77" s="1"/>
  <c r="L15" i="77"/>
  <c r="K15" i="77"/>
  <c r="K40" i="77" s="1"/>
  <c r="J15" i="77"/>
  <c r="I15" i="77"/>
  <c r="H15" i="77"/>
  <c r="G15" i="77"/>
  <c r="F15" i="77"/>
  <c r="E15" i="77"/>
  <c r="D15" i="77"/>
  <c r="C15" i="77"/>
  <c r="O14" i="77"/>
  <c r="O13" i="77"/>
  <c r="O12" i="77"/>
  <c r="O11" i="77"/>
  <c r="O10" i="77"/>
  <c r="O9" i="77"/>
  <c r="O8" i="77"/>
  <c r="O7" i="77"/>
  <c r="O6" i="77"/>
  <c r="O5" i="77"/>
  <c r="L1877" i="76"/>
  <c r="W1876" i="76"/>
  <c r="V1876" i="76"/>
  <c r="U1876" i="76"/>
  <c r="T1876" i="76"/>
  <c r="S1876" i="76"/>
  <c r="R1876" i="76"/>
  <c r="Q1876" i="76"/>
  <c r="P1876" i="76"/>
  <c r="O1876" i="76"/>
  <c r="N1876" i="76"/>
  <c r="M1876" i="76"/>
  <c r="L1876" i="76"/>
  <c r="AO1875" i="76"/>
  <c r="AN1875" i="76"/>
  <c r="AM1875" i="76"/>
  <c r="AL1875" i="76"/>
  <c r="AK1875" i="76"/>
  <c r="AJ1875" i="76"/>
  <c r="AI1875" i="76"/>
  <c r="AH1875" i="76"/>
  <c r="AG1875" i="76"/>
  <c r="AF1875" i="76"/>
  <c r="AE1875" i="76"/>
  <c r="AD1875" i="76"/>
  <c r="AP1875" i="76" s="1"/>
  <c r="W1875" i="76"/>
  <c r="V1875" i="76"/>
  <c r="U1875" i="76"/>
  <c r="T1875" i="76"/>
  <c r="S1875" i="76"/>
  <c r="R1875" i="76"/>
  <c r="Q1875" i="76"/>
  <c r="P1875" i="76"/>
  <c r="O1875" i="76"/>
  <c r="N1875" i="76"/>
  <c r="M1875" i="76"/>
  <c r="L1875" i="76"/>
  <c r="AO1874" i="76"/>
  <c r="AN1874" i="76"/>
  <c r="AM1874" i="76"/>
  <c r="AP1874" i="76" s="1"/>
  <c r="AL1874" i="76"/>
  <c r="AK1874" i="76"/>
  <c r="AJ1874" i="76"/>
  <c r="AI1874" i="76"/>
  <c r="AH1874" i="76"/>
  <c r="AG1874" i="76"/>
  <c r="AF1874" i="76"/>
  <c r="AE1874" i="76"/>
  <c r="AD1874" i="76"/>
  <c r="W1874" i="76"/>
  <c r="V1874" i="76"/>
  <c r="U1874" i="76"/>
  <c r="T1874" i="76"/>
  <c r="S1874" i="76"/>
  <c r="R1874" i="76"/>
  <c r="Q1874" i="76"/>
  <c r="P1874" i="76"/>
  <c r="O1874" i="76"/>
  <c r="N1874" i="76"/>
  <c r="M1874" i="76"/>
  <c r="L1874" i="76"/>
  <c r="AO1873" i="76"/>
  <c r="AN1873" i="76"/>
  <c r="AM1873" i="76"/>
  <c r="AL1873" i="76"/>
  <c r="AK1873" i="76"/>
  <c r="AJ1873" i="76"/>
  <c r="AI1873" i="76"/>
  <c r="AH1873" i="76"/>
  <c r="AG1873" i="76"/>
  <c r="AF1873" i="76"/>
  <c r="AE1873" i="76"/>
  <c r="AD1873" i="76"/>
  <c r="AP1873" i="76" s="1"/>
  <c r="W1873" i="76"/>
  <c r="V1873" i="76"/>
  <c r="U1873" i="76"/>
  <c r="T1873" i="76"/>
  <c r="S1873" i="76"/>
  <c r="R1873" i="76"/>
  <c r="Q1873" i="76"/>
  <c r="P1873" i="76"/>
  <c r="O1873" i="76"/>
  <c r="N1873" i="76"/>
  <c r="M1873" i="76"/>
  <c r="L1873" i="76"/>
  <c r="AO1872" i="76"/>
  <c r="AN1872" i="76"/>
  <c r="AM1872" i="76"/>
  <c r="AL1872" i="76"/>
  <c r="AK1872" i="76"/>
  <c r="AJ1872" i="76"/>
  <c r="AI1872" i="76"/>
  <c r="AH1872" i="76"/>
  <c r="AG1872" i="76"/>
  <c r="AF1872" i="76"/>
  <c r="AE1872" i="76"/>
  <c r="AD1872" i="76"/>
  <c r="W1871" i="76"/>
  <c r="W1866" i="76" s="1"/>
  <c r="V1871" i="76"/>
  <c r="V1866" i="76" s="1"/>
  <c r="U1871" i="76"/>
  <c r="U1866" i="76" s="1"/>
  <c r="T1871" i="76"/>
  <c r="T1866" i="76" s="1"/>
  <c r="S1871" i="76"/>
  <c r="S1866" i="76" s="1"/>
  <c r="R1871" i="76"/>
  <c r="R1866" i="76" s="1"/>
  <c r="Q1871" i="76"/>
  <c r="Q1866" i="76" s="1"/>
  <c r="P1871" i="76"/>
  <c r="P1866" i="76" s="1"/>
  <c r="O1871" i="76"/>
  <c r="O1866" i="76" s="1"/>
  <c r="N1871" i="76"/>
  <c r="N1866" i="76" s="1"/>
  <c r="M1871" i="76"/>
  <c r="AO1870" i="76"/>
  <c r="AN1870" i="76"/>
  <c r="AM1870" i="76"/>
  <c r="AL1870" i="76"/>
  <c r="AK1870" i="76"/>
  <c r="AJ1870" i="76"/>
  <c r="AJ1865" i="76" s="1"/>
  <c r="AI1870" i="76"/>
  <c r="AI1865" i="76" s="1"/>
  <c r="AH1870" i="76"/>
  <c r="AH1865" i="76" s="1"/>
  <c r="AG1870" i="76"/>
  <c r="AG1865" i="76" s="1"/>
  <c r="AF1870" i="76"/>
  <c r="AF1865" i="76" s="1"/>
  <c r="AE1870" i="76"/>
  <c r="AE1865" i="76" s="1"/>
  <c r="AD1870" i="76"/>
  <c r="AD1865" i="76" s="1"/>
  <c r="Y1870" i="76"/>
  <c r="AP1869" i="76"/>
  <c r="Y1869" i="76"/>
  <c r="AP1868" i="76"/>
  <c r="Y1868" i="76"/>
  <c r="AP1867" i="76"/>
  <c r="Y1867" i="76"/>
  <c r="AP1866" i="76"/>
  <c r="L1866" i="76"/>
  <c r="W1865" i="76"/>
  <c r="W1860" i="76" s="1"/>
  <c r="V1865" i="76"/>
  <c r="V1860" i="76" s="1"/>
  <c r="U1865" i="76"/>
  <c r="U1860" i="76" s="1"/>
  <c r="T1865" i="76"/>
  <c r="T1860" i="76" s="1"/>
  <c r="S1865" i="76"/>
  <c r="S1860" i="76" s="1"/>
  <c r="R1865" i="76"/>
  <c r="R1860" i="76" s="1"/>
  <c r="Q1865" i="76"/>
  <c r="Q1860" i="76" s="1"/>
  <c r="P1865" i="76"/>
  <c r="P1860" i="76" s="1"/>
  <c r="O1865" i="76"/>
  <c r="O1860" i="76" s="1"/>
  <c r="N1865" i="76"/>
  <c r="N1860" i="76" s="1"/>
  <c r="M1865" i="76"/>
  <c r="M1860" i="76" s="1"/>
  <c r="AO1864" i="76"/>
  <c r="AO1859" i="76" s="1"/>
  <c r="AN1864" i="76"/>
  <c r="AN1859" i="76" s="1"/>
  <c r="AM1864" i="76"/>
  <c r="AM1859" i="76" s="1"/>
  <c r="AL1864" i="76"/>
  <c r="AL1859" i="76" s="1"/>
  <c r="AK1864" i="76"/>
  <c r="AK1859" i="76" s="1"/>
  <c r="AJ1864" i="76"/>
  <c r="AJ1859" i="76" s="1"/>
  <c r="AI1864" i="76"/>
  <c r="AI1859" i="76" s="1"/>
  <c r="AH1864" i="76"/>
  <c r="AH1859" i="76" s="1"/>
  <c r="AG1864" i="76"/>
  <c r="AG1859" i="76" s="1"/>
  <c r="AF1864" i="76"/>
  <c r="AE1864" i="76"/>
  <c r="AD1864" i="76"/>
  <c r="Y1864" i="76"/>
  <c r="AP1863" i="76"/>
  <c r="Y1863" i="76"/>
  <c r="AP1862" i="76"/>
  <c r="Y1862" i="76"/>
  <c r="AP1861" i="76"/>
  <c r="Y1861" i="76"/>
  <c r="AP1860" i="76"/>
  <c r="L1860" i="76"/>
  <c r="W1859" i="76"/>
  <c r="V1859" i="76"/>
  <c r="U1859" i="76"/>
  <c r="U1854" i="76" s="1"/>
  <c r="T1859" i="76"/>
  <c r="T1854" i="76" s="1"/>
  <c r="S1859" i="76"/>
  <c r="S1854" i="76" s="1"/>
  <c r="R1859" i="76"/>
  <c r="R1854" i="76" s="1"/>
  <c r="Q1859" i="76"/>
  <c r="AI1784" i="76" s="1"/>
  <c r="AI1779" i="76" s="1"/>
  <c r="P1859" i="76"/>
  <c r="P1854" i="76" s="1"/>
  <c r="O1859" i="76"/>
  <c r="O1854" i="76" s="1"/>
  <c r="N1859" i="76"/>
  <c r="AF1784" i="76" s="1"/>
  <c r="AF1779" i="76" s="1"/>
  <c r="M1859" i="76"/>
  <c r="M1854" i="76" s="1"/>
  <c r="Y1858" i="76"/>
  <c r="AP1857" i="76"/>
  <c r="Y1857" i="76"/>
  <c r="AP1856" i="76"/>
  <c r="Y1856" i="76"/>
  <c r="AP1855" i="76"/>
  <c r="Y1855" i="76"/>
  <c r="AP1854" i="76"/>
  <c r="L1854" i="76"/>
  <c r="V1853" i="76"/>
  <c r="V1848" i="76" s="1"/>
  <c r="U1853" i="76"/>
  <c r="U1848" i="76" s="1"/>
  <c r="T1853" i="76"/>
  <c r="T1848" i="76" s="1"/>
  <c r="S1853" i="76"/>
  <c r="S1848" i="76" s="1"/>
  <c r="R1853" i="76"/>
  <c r="R1848" i="76" s="1"/>
  <c r="Q1853" i="76"/>
  <c r="Q1848" i="76" s="1"/>
  <c r="P1853" i="76"/>
  <c r="AH1778" i="76" s="1"/>
  <c r="AH1773" i="76" s="1"/>
  <c r="O1853" i="76"/>
  <c r="O1848" i="76" s="1"/>
  <c r="N1853" i="76"/>
  <c r="N1848" i="76" s="1"/>
  <c r="M1853" i="76"/>
  <c r="AE1778" i="76" s="1"/>
  <c r="AE1773" i="76" s="1"/>
  <c r="AL1852" i="76"/>
  <c r="AL1847" i="76" s="1"/>
  <c r="AK1852" i="76"/>
  <c r="AK1847" i="76" s="1"/>
  <c r="AJ1852" i="76"/>
  <c r="AJ1847" i="76" s="1"/>
  <c r="AI1852" i="76"/>
  <c r="AI1847" i="76" s="1"/>
  <c r="Y1852" i="76"/>
  <c r="AP1851" i="76"/>
  <c r="Y1851" i="76"/>
  <c r="AP1850" i="76"/>
  <c r="Y1850" i="76"/>
  <c r="AP1849" i="76"/>
  <c r="Y1849" i="76"/>
  <c r="AP1848" i="76"/>
  <c r="W1848" i="76"/>
  <c r="L1848" i="76"/>
  <c r="W1847" i="76"/>
  <c r="W1842" i="76" s="1"/>
  <c r="V1847" i="76"/>
  <c r="V1842" i="76" s="1"/>
  <c r="U1847" i="76"/>
  <c r="U1842" i="76" s="1"/>
  <c r="T1847" i="76"/>
  <c r="T1842" i="76" s="1"/>
  <c r="S1847" i="76"/>
  <c r="S1842" i="76" s="1"/>
  <c r="R1847" i="76"/>
  <c r="R1842" i="76" s="1"/>
  <c r="Q1847" i="76"/>
  <c r="Q1842" i="76" s="1"/>
  <c r="P1847" i="76"/>
  <c r="P1842" i="76" s="1"/>
  <c r="O1847" i="76"/>
  <c r="O1842" i="76" s="1"/>
  <c r="N1847" i="76"/>
  <c r="N1842" i="76" s="1"/>
  <c r="M1847" i="76"/>
  <c r="AO1846" i="76"/>
  <c r="AO1841" i="76" s="1"/>
  <c r="AN1846" i="76"/>
  <c r="AN1841" i="76" s="1"/>
  <c r="AM1846" i="76"/>
  <c r="AM1841" i="76" s="1"/>
  <c r="AL1846" i="76"/>
  <c r="AL1841" i="76" s="1"/>
  <c r="AK1846" i="76"/>
  <c r="AK1841" i="76" s="1"/>
  <c r="AJ1846" i="76"/>
  <c r="AJ1841" i="76" s="1"/>
  <c r="AI1846" i="76"/>
  <c r="AI1841" i="76" s="1"/>
  <c r="AH1846" i="76"/>
  <c r="AH1841" i="76" s="1"/>
  <c r="AG1846" i="76"/>
  <c r="AG1841" i="76" s="1"/>
  <c r="AF1846" i="76"/>
  <c r="AF1841" i="76" s="1"/>
  <c r="AE1846" i="76"/>
  <c r="AE1841" i="76" s="1"/>
  <c r="AD1846" i="76"/>
  <c r="AD1841" i="76" s="1"/>
  <c r="Y1846" i="76"/>
  <c r="AP1845" i="76"/>
  <c r="Y1845" i="76"/>
  <c r="AP1844" i="76"/>
  <c r="Y1844" i="76"/>
  <c r="AP1843" i="76"/>
  <c r="Y1843" i="76"/>
  <c r="AP1842" i="76"/>
  <c r="L1842" i="76"/>
  <c r="W1841" i="76"/>
  <c r="W1836" i="76" s="1"/>
  <c r="V1841" i="76"/>
  <c r="V1836" i="76" s="1"/>
  <c r="U1841" i="76"/>
  <c r="U1836" i="76" s="1"/>
  <c r="T1841" i="76"/>
  <c r="T1836" i="76" s="1"/>
  <c r="S1841" i="76"/>
  <c r="S1836" i="76" s="1"/>
  <c r="R1841" i="76"/>
  <c r="R1836" i="76" s="1"/>
  <c r="Q1841" i="76"/>
  <c r="Q1836" i="76" s="1"/>
  <c r="P1841" i="76"/>
  <c r="P1836" i="76" s="1"/>
  <c r="O1841" i="76"/>
  <c r="O1836" i="76" s="1"/>
  <c r="N1841" i="76"/>
  <c r="N1836" i="76" s="1"/>
  <c r="M1841" i="76"/>
  <c r="M1836" i="76" s="1"/>
  <c r="AO1840" i="76"/>
  <c r="AO1835" i="76" s="1"/>
  <c r="AN1840" i="76"/>
  <c r="AN1835" i="76" s="1"/>
  <c r="AM1840" i="76"/>
  <c r="AM1835" i="76" s="1"/>
  <c r="AL1840" i="76"/>
  <c r="AL1835" i="76" s="1"/>
  <c r="AK1840" i="76"/>
  <c r="AK1835" i="76" s="1"/>
  <c r="AJ1840" i="76"/>
  <c r="AJ1835" i="76" s="1"/>
  <c r="AI1840" i="76"/>
  <c r="AI1835" i="76" s="1"/>
  <c r="AH1840" i="76"/>
  <c r="AH1835" i="76" s="1"/>
  <c r="AG1840" i="76"/>
  <c r="AG1835" i="76" s="1"/>
  <c r="AF1840" i="76"/>
  <c r="AF1835" i="76" s="1"/>
  <c r="AE1840" i="76"/>
  <c r="AE1835" i="76" s="1"/>
  <c r="AD1840" i="76"/>
  <c r="Y1840" i="76"/>
  <c r="AP1839" i="76"/>
  <c r="Y1839" i="76"/>
  <c r="AP1838" i="76"/>
  <c r="Y1838" i="76"/>
  <c r="AP1837" i="76"/>
  <c r="Y1837" i="76"/>
  <c r="AP1836" i="76"/>
  <c r="L1836" i="76"/>
  <c r="W1835" i="76"/>
  <c r="W1830" i="76" s="1"/>
  <c r="V1835" i="76"/>
  <c r="V1830" i="76" s="1"/>
  <c r="U1835" i="76"/>
  <c r="U1830" i="76" s="1"/>
  <c r="T1835" i="76"/>
  <c r="T1830" i="76" s="1"/>
  <c r="S1835" i="76"/>
  <c r="S1830" i="76" s="1"/>
  <c r="R1835" i="76"/>
  <c r="Q1835" i="76"/>
  <c r="Q1830" i="76" s="1"/>
  <c r="P1835" i="76"/>
  <c r="P1830" i="76" s="1"/>
  <c r="O1835" i="76"/>
  <c r="O1830" i="76" s="1"/>
  <c r="N1835" i="76"/>
  <c r="N1830" i="76" s="1"/>
  <c r="M1835" i="76"/>
  <c r="M1830" i="76" s="1"/>
  <c r="AO1834" i="76"/>
  <c r="AO1829" i="76" s="1"/>
  <c r="AN1834" i="76"/>
  <c r="AN1829" i="76" s="1"/>
  <c r="AM1834" i="76"/>
  <c r="AM1829" i="76" s="1"/>
  <c r="AL1834" i="76"/>
  <c r="AL1829" i="76" s="1"/>
  <c r="AK1834" i="76"/>
  <c r="AK1829" i="76" s="1"/>
  <c r="AJ1834" i="76"/>
  <c r="AJ1829" i="76" s="1"/>
  <c r="AI1834" i="76"/>
  <c r="AI1829" i="76" s="1"/>
  <c r="AH1834" i="76"/>
  <c r="AH1829" i="76" s="1"/>
  <c r="AG1834" i="76"/>
  <c r="AG1829" i="76" s="1"/>
  <c r="AF1834" i="76"/>
  <c r="AF1829" i="76" s="1"/>
  <c r="AE1834" i="76"/>
  <c r="AE1829" i="76" s="1"/>
  <c r="AD1834" i="76"/>
  <c r="AD1829" i="76" s="1"/>
  <c r="Y1834" i="76"/>
  <c r="AP1833" i="76"/>
  <c r="Y1833" i="76"/>
  <c r="AP1832" i="76"/>
  <c r="Y1832" i="76"/>
  <c r="AP1831" i="76"/>
  <c r="Y1831" i="76"/>
  <c r="AP1830" i="76"/>
  <c r="L1830" i="76"/>
  <c r="W1829" i="76"/>
  <c r="W1824" i="76" s="1"/>
  <c r="V1829" i="76"/>
  <c r="V1824" i="76" s="1"/>
  <c r="U1829" i="76"/>
  <c r="U1824" i="76" s="1"/>
  <c r="T1829" i="76"/>
  <c r="T1824" i="76" s="1"/>
  <c r="S1829" i="76"/>
  <c r="S1824" i="76" s="1"/>
  <c r="R1829" i="76"/>
  <c r="R1824" i="76" s="1"/>
  <c r="Q1829" i="76"/>
  <c r="Q1824" i="76" s="1"/>
  <c r="P1829" i="76"/>
  <c r="P1824" i="76" s="1"/>
  <c r="O1829" i="76"/>
  <c r="O1824" i="76" s="1"/>
  <c r="N1829" i="76"/>
  <c r="N1824" i="76" s="1"/>
  <c r="M1829" i="76"/>
  <c r="M1824" i="76" s="1"/>
  <c r="AP1828" i="76"/>
  <c r="Y1828" i="76"/>
  <c r="AP1827" i="76"/>
  <c r="Y1827" i="76"/>
  <c r="AP1826" i="76"/>
  <c r="Y1826" i="76"/>
  <c r="AP1825" i="76"/>
  <c r="Y1825" i="76"/>
  <c r="AP1824" i="76"/>
  <c r="L1824" i="76"/>
  <c r="AO1823" i="76"/>
  <c r="AN1823" i="76"/>
  <c r="AM1823" i="76"/>
  <c r="AL1823" i="76"/>
  <c r="AK1823" i="76"/>
  <c r="AJ1823" i="76"/>
  <c r="AI1823" i="76"/>
  <c r="AH1823" i="76"/>
  <c r="AG1823" i="76"/>
  <c r="AF1823" i="76"/>
  <c r="AE1823" i="76"/>
  <c r="AD1823" i="76"/>
  <c r="W1823" i="76"/>
  <c r="W1818" i="76" s="1"/>
  <c r="V1823" i="76"/>
  <c r="V1818" i="76" s="1"/>
  <c r="U1823" i="76"/>
  <c r="U1818" i="76" s="1"/>
  <c r="T1823" i="76"/>
  <c r="T1818" i="76" s="1"/>
  <c r="S1823" i="76"/>
  <c r="S1818" i="76" s="1"/>
  <c r="R1823" i="76"/>
  <c r="R1818" i="76" s="1"/>
  <c r="Q1823" i="76"/>
  <c r="Q1818" i="76" s="1"/>
  <c r="P1823" i="76"/>
  <c r="O1823" i="76"/>
  <c r="O1818" i="76" s="1"/>
  <c r="N1823" i="76"/>
  <c r="N1818" i="76" s="1"/>
  <c r="M1823" i="76"/>
  <c r="M1818" i="76" s="1"/>
  <c r="AO1822" i="76"/>
  <c r="AO1817" i="76" s="1"/>
  <c r="AN1822" i="76"/>
  <c r="AN1817" i="76" s="1"/>
  <c r="AM1822" i="76"/>
  <c r="AM1817" i="76" s="1"/>
  <c r="AL1822" i="76"/>
  <c r="AL1817" i="76" s="1"/>
  <c r="AK1822" i="76"/>
  <c r="AK1817" i="76" s="1"/>
  <c r="AJ1822" i="76"/>
  <c r="AJ1817" i="76" s="1"/>
  <c r="AI1822" i="76"/>
  <c r="AI1817" i="76" s="1"/>
  <c r="AH1822" i="76"/>
  <c r="AH1817" i="76" s="1"/>
  <c r="AG1822" i="76"/>
  <c r="AG1817" i="76" s="1"/>
  <c r="AF1822" i="76"/>
  <c r="AF1817" i="76" s="1"/>
  <c r="AE1822" i="76"/>
  <c r="AE1817" i="76" s="1"/>
  <c r="AD1822" i="76"/>
  <c r="AD1817" i="76" s="1"/>
  <c r="Y1822" i="76"/>
  <c r="AP1821" i="76"/>
  <c r="Y1821" i="76"/>
  <c r="AP1820" i="76"/>
  <c r="Y1820" i="76"/>
  <c r="AP1819" i="76"/>
  <c r="Y1819" i="76"/>
  <c r="AP1818" i="76"/>
  <c r="L1818" i="76"/>
  <c r="W1817" i="76"/>
  <c r="W1812" i="76" s="1"/>
  <c r="V1817" i="76"/>
  <c r="U1817" i="76"/>
  <c r="U1812" i="76" s="1"/>
  <c r="T1817" i="76"/>
  <c r="T1812" i="76" s="1"/>
  <c r="S1817" i="76"/>
  <c r="S1812" i="76" s="1"/>
  <c r="R1817" i="76"/>
  <c r="R1812" i="76" s="1"/>
  <c r="Q1817" i="76"/>
  <c r="Q1812" i="76" s="1"/>
  <c r="P1817" i="76"/>
  <c r="P1812" i="76" s="1"/>
  <c r="O1817" i="76"/>
  <c r="O1812" i="76" s="1"/>
  <c r="N1817" i="76"/>
  <c r="N1812" i="76" s="1"/>
  <c r="M1817" i="76"/>
  <c r="M1812" i="76" s="1"/>
  <c r="AO1816" i="76"/>
  <c r="AO1811" i="76" s="1"/>
  <c r="AN1816" i="76"/>
  <c r="AN1811" i="76" s="1"/>
  <c r="AM1816" i="76"/>
  <c r="AM1811" i="76" s="1"/>
  <c r="AL1816" i="76"/>
  <c r="AL1811" i="76" s="1"/>
  <c r="AK1816" i="76"/>
  <c r="AK1811" i="76" s="1"/>
  <c r="AJ1816" i="76"/>
  <c r="AJ1811" i="76" s="1"/>
  <c r="AI1816" i="76"/>
  <c r="AI1811" i="76" s="1"/>
  <c r="AH1816" i="76"/>
  <c r="AH1811" i="76" s="1"/>
  <c r="AG1816" i="76"/>
  <c r="AF1816" i="76"/>
  <c r="AF1811" i="76" s="1"/>
  <c r="AE1816" i="76"/>
  <c r="AE1811" i="76" s="1"/>
  <c r="AD1816" i="76"/>
  <c r="AD1811" i="76" s="1"/>
  <c r="Y1816" i="76"/>
  <c r="AP1815" i="76"/>
  <c r="Y1815" i="76"/>
  <c r="AP1814" i="76"/>
  <c r="Y1814" i="76"/>
  <c r="AP1813" i="76"/>
  <c r="Y1813" i="76"/>
  <c r="AP1812" i="76"/>
  <c r="L1812" i="76"/>
  <c r="W1811" i="76"/>
  <c r="W1806" i="76" s="1"/>
  <c r="V1811" i="76"/>
  <c r="V1806" i="76" s="1"/>
  <c r="U1811" i="76"/>
  <c r="U1806" i="76" s="1"/>
  <c r="T1811" i="76"/>
  <c r="T1806" i="76" s="1"/>
  <c r="S1811" i="76"/>
  <c r="S1806" i="76" s="1"/>
  <c r="R1811" i="76"/>
  <c r="R1806" i="76" s="1"/>
  <c r="Q1811" i="76"/>
  <c r="Q1806" i="76" s="1"/>
  <c r="P1811" i="76"/>
  <c r="P1806" i="76" s="1"/>
  <c r="O1811" i="76"/>
  <c r="O1806" i="76" s="1"/>
  <c r="N1811" i="76"/>
  <c r="N1806" i="76" s="1"/>
  <c r="M1811" i="76"/>
  <c r="M1806" i="76" s="1"/>
  <c r="AP1810" i="76"/>
  <c r="Y1810" i="76"/>
  <c r="AP1809" i="76"/>
  <c r="Y1809" i="76"/>
  <c r="AP1808" i="76"/>
  <c r="Y1808" i="76"/>
  <c r="AP1807" i="76"/>
  <c r="Y1807" i="76"/>
  <c r="AP1806" i="76"/>
  <c r="L1806" i="76"/>
  <c r="AP1805" i="76"/>
  <c r="AO1805" i="76"/>
  <c r="AN1805" i="76"/>
  <c r="AM1805" i="76"/>
  <c r="AL1805" i="76"/>
  <c r="AK1805" i="76"/>
  <c r="AJ1805" i="76"/>
  <c r="AI1805" i="76"/>
  <c r="AH1805" i="76"/>
  <c r="AG1805" i="76"/>
  <c r="AF1805" i="76"/>
  <c r="AE1805" i="76"/>
  <c r="AD1805" i="76"/>
  <c r="M1805" i="76"/>
  <c r="N1805" i="76" s="1"/>
  <c r="O1805" i="76" s="1"/>
  <c r="P1805" i="76" s="1"/>
  <c r="Q1805" i="76" s="1"/>
  <c r="R1805" i="76" s="1"/>
  <c r="S1805" i="76" s="1"/>
  <c r="T1805" i="76" s="1"/>
  <c r="U1805" i="76" s="1"/>
  <c r="V1805" i="76" s="1"/>
  <c r="W1805" i="76" s="1"/>
  <c r="AO1801" i="76"/>
  <c r="AN1801" i="76"/>
  <c r="AM1801" i="76"/>
  <c r="AL1801" i="76"/>
  <c r="AK1801" i="76"/>
  <c r="AJ1801" i="76"/>
  <c r="AI1801" i="76"/>
  <c r="AH1801" i="76"/>
  <c r="AG1801" i="76"/>
  <c r="AF1801" i="76"/>
  <c r="AE1801" i="76"/>
  <c r="AD1801" i="76"/>
  <c r="AP1801" i="76" s="1"/>
  <c r="AO1800" i="76"/>
  <c r="AP1800" i="76" s="1"/>
  <c r="AN1800" i="76"/>
  <c r="AM1800" i="76"/>
  <c r="AL1800" i="76"/>
  <c r="AK1800" i="76"/>
  <c r="AJ1800" i="76"/>
  <c r="AI1800" i="76"/>
  <c r="AH1800" i="76"/>
  <c r="AG1800" i="76"/>
  <c r="AF1800" i="76"/>
  <c r="AE1800" i="76"/>
  <c r="AD1800" i="76"/>
  <c r="AO1799" i="76"/>
  <c r="AN1799" i="76"/>
  <c r="AM1799" i="76"/>
  <c r="AL1799" i="76"/>
  <c r="AK1799" i="76"/>
  <c r="AJ1799" i="76"/>
  <c r="AI1799" i="76"/>
  <c r="AH1799" i="76"/>
  <c r="AG1799" i="76"/>
  <c r="AF1799" i="76"/>
  <c r="AE1799" i="76"/>
  <c r="AD1799" i="76"/>
  <c r="AO1798" i="76"/>
  <c r="AN1798" i="76"/>
  <c r="AM1798" i="76"/>
  <c r="AL1798" i="76"/>
  <c r="AK1798" i="76"/>
  <c r="AJ1798" i="76"/>
  <c r="AI1798" i="76"/>
  <c r="AH1798" i="76"/>
  <c r="AG1798" i="76"/>
  <c r="AF1798" i="76"/>
  <c r="AE1798" i="76"/>
  <c r="AD1798" i="76"/>
  <c r="W1798" i="76"/>
  <c r="V1798" i="76"/>
  <c r="U1798" i="76"/>
  <c r="T1798" i="76"/>
  <c r="S1798" i="76"/>
  <c r="R1798" i="76"/>
  <c r="Q1798" i="76"/>
  <c r="P1798" i="76"/>
  <c r="O1798" i="76"/>
  <c r="N1798" i="76"/>
  <c r="M1798" i="76"/>
  <c r="Y1798" i="76" s="1"/>
  <c r="L1798" i="76"/>
  <c r="X1798" i="76" s="1"/>
  <c r="L1792" i="76"/>
  <c r="AO1796" i="76"/>
  <c r="AO1791" i="76" s="1"/>
  <c r="AN1796" i="76"/>
  <c r="AN1791" i="76" s="1"/>
  <c r="AM1796" i="76"/>
  <c r="AM1791" i="76" s="1"/>
  <c r="AL1796" i="76"/>
  <c r="AL1791" i="76" s="1"/>
  <c r="AK1796" i="76"/>
  <c r="AK1791" i="76" s="1"/>
  <c r="AJ1796" i="76"/>
  <c r="AJ1791" i="76" s="1"/>
  <c r="AI1796" i="76"/>
  <c r="AI1791" i="76" s="1"/>
  <c r="AH1796" i="76"/>
  <c r="AH1791" i="76" s="1"/>
  <c r="AG1796" i="76"/>
  <c r="AG1791" i="76" s="1"/>
  <c r="AF1796" i="76"/>
  <c r="AF1791" i="76" s="1"/>
  <c r="AE1796" i="76"/>
  <c r="AE1791" i="76" s="1"/>
  <c r="AD1796" i="76"/>
  <c r="AP1795" i="76"/>
  <c r="AP1794" i="76"/>
  <c r="AP1793" i="76"/>
  <c r="AP1792" i="76"/>
  <c r="L1786" i="76"/>
  <c r="AO1790" i="76"/>
  <c r="AO1785" i="76" s="1"/>
  <c r="AN1790" i="76"/>
  <c r="AN1785" i="76" s="1"/>
  <c r="AM1790" i="76"/>
  <c r="AM1785" i="76" s="1"/>
  <c r="AL1790" i="76"/>
  <c r="AL1785" i="76" s="1"/>
  <c r="AK1790" i="76"/>
  <c r="AK1785" i="76" s="1"/>
  <c r="AJ1790" i="76"/>
  <c r="AJ1785" i="76" s="1"/>
  <c r="AI1790" i="76"/>
  <c r="AI1785" i="76" s="1"/>
  <c r="AH1790" i="76"/>
  <c r="AG1790" i="76"/>
  <c r="AF1790" i="76"/>
  <c r="AE1790" i="76"/>
  <c r="AE1785" i="76" s="1"/>
  <c r="AD1790" i="76"/>
  <c r="AD1785" i="76" s="1"/>
  <c r="AP1789" i="76"/>
  <c r="AP1788" i="76"/>
  <c r="AP1787" i="76"/>
  <c r="AP1786" i="76"/>
  <c r="AO1858" i="76"/>
  <c r="AO1853" i="76" s="1"/>
  <c r="AN1858" i="76"/>
  <c r="AN1853" i="76" s="1"/>
  <c r="AM1858" i="76"/>
  <c r="AM1853" i="76" s="1"/>
  <c r="AL1858" i="76"/>
  <c r="AL1853" i="76" s="1"/>
  <c r="AJ1858" i="76"/>
  <c r="AJ1853" i="76" s="1"/>
  <c r="AI1858" i="76"/>
  <c r="AI1853" i="76" s="1"/>
  <c r="AH1858" i="76"/>
  <c r="AH1853" i="76" s="1"/>
  <c r="AG1858" i="76"/>
  <c r="AG1853" i="76" s="1"/>
  <c r="AF1858" i="76"/>
  <c r="AF1853" i="76" s="1"/>
  <c r="AE1858" i="76"/>
  <c r="AE1853" i="76" s="1"/>
  <c r="L1780" i="76"/>
  <c r="AD1784" i="76"/>
  <c r="AD1779" i="76" s="1"/>
  <c r="Y1784" i="76"/>
  <c r="AP1783" i="76"/>
  <c r="AP1782" i="76"/>
  <c r="AP1781" i="76"/>
  <c r="Q1780" i="76"/>
  <c r="AP1780" i="76"/>
  <c r="AO1852" i="76"/>
  <c r="AO1847" i="76" s="1"/>
  <c r="AN1852" i="76"/>
  <c r="AN1847" i="76" s="1"/>
  <c r="AM1852" i="76"/>
  <c r="AM1847" i="76" s="1"/>
  <c r="AH1852" i="76"/>
  <c r="AH1847" i="76" s="1"/>
  <c r="AG1852" i="76"/>
  <c r="AG1847" i="76" s="1"/>
  <c r="AF1852" i="76"/>
  <c r="AF1847" i="76" s="1"/>
  <c r="AE1852" i="76"/>
  <c r="AE1847" i="76" s="1"/>
  <c r="L1774" i="76"/>
  <c r="AO1778" i="76"/>
  <c r="AO1773" i="76" s="1"/>
  <c r="AD1778" i="76"/>
  <c r="AD1773" i="76" s="1"/>
  <c r="Y1778" i="76"/>
  <c r="AP1777" i="76"/>
  <c r="AP1776" i="76"/>
  <c r="AP1775" i="76"/>
  <c r="AP1774" i="76"/>
  <c r="L1768" i="76"/>
  <c r="AO1772" i="76"/>
  <c r="AO1767" i="76" s="1"/>
  <c r="AN1772" i="76"/>
  <c r="AN1767" i="76" s="1"/>
  <c r="AM1772" i="76"/>
  <c r="AM1767" i="76" s="1"/>
  <c r="AL1772" i="76"/>
  <c r="AL1767" i="76" s="1"/>
  <c r="AK1772" i="76"/>
  <c r="AK1767" i="76" s="1"/>
  <c r="AJ1772" i="76"/>
  <c r="AI1772" i="76"/>
  <c r="AI1767" i="76" s="1"/>
  <c r="AH1772" i="76"/>
  <c r="AH1767" i="76" s="1"/>
  <c r="AG1772" i="76"/>
  <c r="AG1767" i="76" s="1"/>
  <c r="AF1772" i="76"/>
  <c r="AF1767" i="76" s="1"/>
  <c r="AE1772" i="76"/>
  <c r="AE1767" i="76" s="1"/>
  <c r="AD1772" i="76"/>
  <c r="AD1767" i="76" s="1"/>
  <c r="AP1771" i="76"/>
  <c r="AP1770" i="76"/>
  <c r="AP1769" i="76"/>
  <c r="AP1768" i="76"/>
  <c r="L1762" i="76"/>
  <c r="AO1766" i="76"/>
  <c r="AO1761" i="76" s="1"/>
  <c r="AN1766" i="76"/>
  <c r="AN1761" i="76" s="1"/>
  <c r="AM1766" i="76"/>
  <c r="AL1766" i="76"/>
  <c r="AL1761" i="76" s="1"/>
  <c r="AK1766" i="76"/>
  <c r="AK1761" i="76" s="1"/>
  <c r="AJ1766" i="76"/>
  <c r="AJ1761" i="76" s="1"/>
  <c r="AI1766" i="76"/>
  <c r="AI1761" i="76" s="1"/>
  <c r="AH1766" i="76"/>
  <c r="AH1761" i="76" s="1"/>
  <c r="AG1766" i="76"/>
  <c r="AG1761" i="76" s="1"/>
  <c r="AF1766" i="76"/>
  <c r="AF1761" i="76" s="1"/>
  <c r="AE1766" i="76"/>
  <c r="AE1761" i="76" s="1"/>
  <c r="AD1766" i="76"/>
  <c r="AD1761" i="76" s="1"/>
  <c r="AP1765" i="76"/>
  <c r="AP1764" i="76"/>
  <c r="AP1763" i="76"/>
  <c r="AP1762" i="76"/>
  <c r="L1756" i="76"/>
  <c r="AO1760" i="76"/>
  <c r="AO1755" i="76" s="1"/>
  <c r="AN1760" i="76"/>
  <c r="AN1755" i="76" s="1"/>
  <c r="AM1760" i="76"/>
  <c r="AM1755" i="76" s="1"/>
  <c r="AL1760" i="76"/>
  <c r="AL1755" i="76" s="1"/>
  <c r="AK1760" i="76"/>
  <c r="AK1755" i="76" s="1"/>
  <c r="AJ1760" i="76"/>
  <c r="AJ1755" i="76" s="1"/>
  <c r="AI1760" i="76"/>
  <c r="AI1755" i="76" s="1"/>
  <c r="AH1760" i="76"/>
  <c r="AH1755" i="76" s="1"/>
  <c r="AG1760" i="76"/>
  <c r="AG1755" i="76" s="1"/>
  <c r="AF1760" i="76"/>
  <c r="AF1755" i="76" s="1"/>
  <c r="AE1760" i="76"/>
  <c r="AE1755" i="76" s="1"/>
  <c r="AD1760" i="76"/>
  <c r="AD1755" i="76" s="1"/>
  <c r="AP1759" i="76"/>
  <c r="AP1758" i="76"/>
  <c r="AP1757" i="76"/>
  <c r="AP1756" i="76"/>
  <c r="L1750" i="76"/>
  <c r="AP1754" i="76"/>
  <c r="AP1753" i="76"/>
  <c r="AP1752" i="76"/>
  <c r="P1750" i="76"/>
  <c r="O1750" i="76"/>
  <c r="AP1751" i="76"/>
  <c r="AP1750" i="76"/>
  <c r="N1750" i="76"/>
  <c r="AO1749" i="76"/>
  <c r="AP1749" i="76" s="1"/>
  <c r="AN1749" i="76"/>
  <c r="AM1749" i="76"/>
  <c r="AL1749" i="76"/>
  <c r="AK1749" i="76"/>
  <c r="AJ1749" i="76"/>
  <c r="AI1749" i="76"/>
  <c r="AH1749" i="76"/>
  <c r="AG1749" i="76"/>
  <c r="AF1749" i="76"/>
  <c r="AE1749" i="76"/>
  <c r="AD1749" i="76"/>
  <c r="L1744" i="76"/>
  <c r="AO1748" i="76"/>
  <c r="AO1743" i="76" s="1"/>
  <c r="AN1748" i="76"/>
  <c r="AN1743" i="76" s="1"/>
  <c r="AM1748" i="76"/>
  <c r="AM1743" i="76" s="1"/>
  <c r="AL1748" i="76"/>
  <c r="AL1743" i="76" s="1"/>
  <c r="AK1748" i="76"/>
  <c r="AK1743" i="76" s="1"/>
  <c r="AJ1748" i="76"/>
  <c r="AJ1743" i="76" s="1"/>
  <c r="AI1748" i="76"/>
  <c r="AI1743" i="76" s="1"/>
  <c r="AH1748" i="76"/>
  <c r="AH1743" i="76" s="1"/>
  <c r="AG1748" i="76"/>
  <c r="AG1743" i="76" s="1"/>
  <c r="AF1748" i="76"/>
  <c r="AE1748" i="76"/>
  <c r="AE1743" i="76" s="1"/>
  <c r="AD1748" i="76"/>
  <c r="AD1743" i="76" s="1"/>
  <c r="Y1748" i="76"/>
  <c r="AP1747" i="76"/>
  <c r="AP1746" i="76"/>
  <c r="AP1745" i="76"/>
  <c r="AP1744" i="76"/>
  <c r="Y1743" i="76"/>
  <c r="L1738" i="76"/>
  <c r="AO1742" i="76"/>
  <c r="AO1737" i="76" s="1"/>
  <c r="AN1742" i="76"/>
  <c r="AN1737" i="76" s="1"/>
  <c r="AM1742" i="76"/>
  <c r="AM1737" i="76" s="1"/>
  <c r="AL1742" i="76"/>
  <c r="AL1737" i="76" s="1"/>
  <c r="AK1742" i="76"/>
  <c r="AK1737" i="76" s="1"/>
  <c r="AJ1742" i="76"/>
  <c r="AJ1737" i="76" s="1"/>
  <c r="AI1742" i="76"/>
  <c r="AI1737" i="76" s="1"/>
  <c r="AH1742" i="76"/>
  <c r="AG1742" i="76"/>
  <c r="AG1737" i="76" s="1"/>
  <c r="AF1742" i="76"/>
  <c r="AF1737" i="76" s="1"/>
  <c r="AE1742" i="76"/>
  <c r="AE1737" i="76" s="1"/>
  <c r="AD1742" i="76"/>
  <c r="AD1737" i="76" s="1"/>
  <c r="AP1741" i="76"/>
  <c r="Y1741" i="76"/>
  <c r="AP1740" i="76"/>
  <c r="AP1739" i="76"/>
  <c r="U1738" i="76"/>
  <c r="AP1738" i="76"/>
  <c r="AP1736" i="76"/>
  <c r="AP1735" i="76"/>
  <c r="AP1734" i="76"/>
  <c r="AP1733" i="76"/>
  <c r="AP1732" i="76"/>
  <c r="L1732" i="76"/>
  <c r="AO1731" i="76"/>
  <c r="AN1731" i="76"/>
  <c r="AM1731" i="76"/>
  <c r="AL1731" i="76"/>
  <c r="AK1731" i="76"/>
  <c r="AJ1731" i="76"/>
  <c r="AI1731" i="76"/>
  <c r="AH1731" i="76"/>
  <c r="AG1731" i="76"/>
  <c r="AF1731" i="76"/>
  <c r="AE1731" i="76"/>
  <c r="AD1731" i="76"/>
  <c r="X1716" i="76"/>
  <c r="W1716" i="76"/>
  <c r="X1715" i="76"/>
  <c r="W1715" i="76"/>
  <c r="X1714" i="76"/>
  <c r="W1714" i="76"/>
  <c r="X1713" i="76"/>
  <c r="W1713" i="76"/>
  <c r="X1712" i="76"/>
  <c r="W1712" i="76"/>
  <c r="X1711" i="76"/>
  <c r="W1711" i="76"/>
  <c r="X1710" i="76"/>
  <c r="W1710" i="76"/>
  <c r="X1709" i="76"/>
  <c r="W1709" i="76"/>
  <c r="X1708" i="76"/>
  <c r="W1708" i="76"/>
  <c r="X1707" i="76"/>
  <c r="W1707" i="76"/>
  <c r="X1706" i="76"/>
  <c r="W1706" i="76"/>
  <c r="X1705" i="76"/>
  <c r="W1705" i="76"/>
  <c r="X1704" i="76"/>
  <c r="W1704" i="76"/>
  <c r="X1703" i="76"/>
  <c r="W1703" i="76"/>
  <c r="X1702" i="76"/>
  <c r="W1702" i="76"/>
  <c r="X1701" i="76"/>
  <c r="W1701" i="76"/>
  <c r="X1700" i="76"/>
  <c r="W1700" i="76"/>
  <c r="X1699" i="76"/>
  <c r="W1699" i="76"/>
  <c r="X1698" i="76"/>
  <c r="W1698" i="76"/>
  <c r="X1697" i="76"/>
  <c r="W1697" i="76"/>
  <c r="X1696" i="76"/>
  <c r="W1696" i="76"/>
  <c r="X1695" i="76"/>
  <c r="W1695" i="76"/>
  <c r="X1694" i="76"/>
  <c r="W1694" i="76"/>
  <c r="X1693" i="76"/>
  <c r="W1693" i="76"/>
  <c r="X1692" i="76"/>
  <c r="W1692" i="76"/>
  <c r="X1691" i="76"/>
  <c r="W1691" i="76"/>
  <c r="X1690" i="76"/>
  <c r="W1690" i="76"/>
  <c r="X1689" i="76"/>
  <c r="W1689" i="76"/>
  <c r="X1688" i="76"/>
  <c r="W1688" i="76"/>
  <c r="X1687" i="76"/>
  <c r="W1687" i="76"/>
  <c r="X1686" i="76"/>
  <c r="W1686" i="76"/>
  <c r="X1685" i="76"/>
  <c r="W1685" i="76"/>
  <c r="X1684" i="76"/>
  <c r="W1684" i="76"/>
  <c r="X1683" i="76"/>
  <c r="W1683" i="76"/>
  <c r="X1682" i="76"/>
  <c r="W1682" i="76"/>
  <c r="X1681" i="76"/>
  <c r="W1681" i="76"/>
  <c r="X1680" i="76"/>
  <c r="W1680" i="76"/>
  <c r="X1679" i="76"/>
  <c r="W1679" i="76"/>
  <c r="X1678" i="76"/>
  <c r="W1678" i="76"/>
  <c r="X1677" i="76"/>
  <c r="W1677" i="76"/>
  <c r="X1676" i="76"/>
  <c r="W1676" i="76"/>
  <c r="X1675" i="76"/>
  <c r="W1675" i="76"/>
  <c r="X1674" i="76"/>
  <c r="W1674" i="76"/>
  <c r="X1673" i="76"/>
  <c r="W1673" i="76"/>
  <c r="X1670" i="76"/>
  <c r="W1670" i="76"/>
  <c r="X1669" i="76"/>
  <c r="W1669" i="76"/>
  <c r="X1666" i="76"/>
  <c r="W1666" i="76"/>
  <c r="X1665" i="76"/>
  <c r="W1665" i="76"/>
  <c r="X1662" i="76"/>
  <c r="W1662" i="76"/>
  <c r="X1661" i="76"/>
  <c r="W1661" i="76"/>
  <c r="X1658" i="76"/>
  <c r="W1658" i="76"/>
  <c r="X1657" i="76"/>
  <c r="W1657" i="76"/>
  <c r="X1654" i="76"/>
  <c r="W1654" i="76"/>
  <c r="X1653" i="76"/>
  <c r="W1653" i="76"/>
  <c r="X1650" i="76"/>
  <c r="W1650" i="76"/>
  <c r="X1649" i="76"/>
  <c r="W1649" i="76"/>
  <c r="X1646" i="76"/>
  <c r="W1646" i="76"/>
  <c r="X1645" i="76"/>
  <c r="W1645" i="76"/>
  <c r="X1642" i="76"/>
  <c r="W1642" i="76"/>
  <c r="X1641" i="76"/>
  <c r="W1641" i="76"/>
  <c r="X1638" i="76"/>
  <c r="W1638" i="76"/>
  <c r="X1637" i="76"/>
  <c r="W1637" i="76"/>
  <c r="X1634" i="76"/>
  <c r="W1634" i="76"/>
  <c r="X1633" i="76"/>
  <c r="W1633" i="76"/>
  <c r="X1630" i="76"/>
  <c r="W1630" i="76"/>
  <c r="X1629" i="76"/>
  <c r="W1629" i="76"/>
  <c r="X1624" i="76"/>
  <c r="W1624" i="76"/>
  <c r="X1623" i="76"/>
  <c r="W1623" i="76"/>
  <c r="X1618" i="76"/>
  <c r="W1618" i="76"/>
  <c r="X1617" i="76"/>
  <c r="W1617" i="76"/>
  <c r="X1612" i="76"/>
  <c r="W1612" i="76"/>
  <c r="X1611" i="76"/>
  <c r="W1611" i="76"/>
  <c r="X1606" i="76"/>
  <c r="W1606" i="76"/>
  <c r="X1605" i="76"/>
  <c r="W1605" i="76"/>
  <c r="X1600" i="76"/>
  <c r="W1600" i="76"/>
  <c r="X1599" i="76"/>
  <c r="W1599" i="76"/>
  <c r="X1594" i="76"/>
  <c r="W1594" i="76"/>
  <c r="X1593" i="76"/>
  <c r="W1593" i="76"/>
  <c r="X1588" i="76"/>
  <c r="W1588" i="76"/>
  <c r="X1587" i="76"/>
  <c r="W1587" i="76"/>
  <c r="X1582" i="76"/>
  <c r="W1582" i="76"/>
  <c r="X1581" i="76"/>
  <c r="W1581" i="76"/>
  <c r="X1576" i="76"/>
  <c r="W1576" i="76"/>
  <c r="X1575" i="76"/>
  <c r="W1575" i="76"/>
  <c r="X1570" i="76"/>
  <c r="W1570" i="76"/>
  <c r="X1569" i="76"/>
  <c r="W1569" i="76"/>
  <c r="X1564" i="76"/>
  <c r="W1564" i="76"/>
  <c r="X1563" i="76"/>
  <c r="W1563" i="76"/>
  <c r="X1560" i="76"/>
  <c r="W1560" i="76"/>
  <c r="X1559" i="76"/>
  <c r="W1559" i="76"/>
  <c r="X1556" i="76"/>
  <c r="W1556" i="76"/>
  <c r="X1555" i="76"/>
  <c r="W1555" i="76"/>
  <c r="X1552" i="76"/>
  <c r="W1552" i="76"/>
  <c r="X1551" i="76"/>
  <c r="W1551" i="76"/>
  <c r="X1548" i="76"/>
  <c r="W1548" i="76"/>
  <c r="X1547" i="76"/>
  <c r="W1547" i="76"/>
  <c r="X1544" i="76"/>
  <c r="W1544" i="76"/>
  <c r="X1543" i="76"/>
  <c r="W1543" i="76"/>
  <c r="X1540" i="76"/>
  <c r="W1540" i="76"/>
  <c r="X1539" i="76"/>
  <c r="W1539" i="76"/>
  <c r="X1536" i="76"/>
  <c r="W1536" i="76"/>
  <c r="X1535" i="76"/>
  <c r="W1535" i="76"/>
  <c r="X1532" i="76"/>
  <c r="W1532" i="76"/>
  <c r="X1531" i="76"/>
  <c r="W1531" i="76"/>
  <c r="X1528" i="76"/>
  <c r="W1528" i="76"/>
  <c r="X1527" i="76"/>
  <c r="W1527" i="76"/>
  <c r="U40" i="76"/>
  <c r="T40" i="76"/>
  <c r="X1524" i="76"/>
  <c r="W1524" i="76"/>
  <c r="X1523" i="76"/>
  <c r="W1523" i="76"/>
  <c r="R40" i="76"/>
  <c r="Q40" i="76"/>
  <c r="P40" i="76"/>
  <c r="X1520" i="76"/>
  <c r="W1520" i="76"/>
  <c r="X1519" i="76"/>
  <c r="W1519" i="76"/>
  <c r="X1490" i="76"/>
  <c r="W1490" i="76"/>
  <c r="X1489" i="76"/>
  <c r="W1489" i="76"/>
  <c r="X1488" i="76"/>
  <c r="W1488" i="76"/>
  <c r="X1487" i="76"/>
  <c r="W1487" i="76"/>
  <c r="X1486" i="76"/>
  <c r="W1486" i="76"/>
  <c r="X1485" i="76"/>
  <c r="W1485" i="76"/>
  <c r="X1484" i="76"/>
  <c r="W1484" i="76"/>
  <c r="X1483" i="76"/>
  <c r="W1483" i="76"/>
  <c r="X1482" i="76"/>
  <c r="W1482" i="76"/>
  <c r="X1481" i="76"/>
  <c r="W1481" i="76"/>
  <c r="X1480" i="76"/>
  <c r="W1480" i="76"/>
  <c r="X1479" i="76"/>
  <c r="W1479" i="76"/>
  <c r="X1478" i="76"/>
  <c r="W1478" i="76"/>
  <c r="X1477" i="76"/>
  <c r="W1477" i="76"/>
  <c r="X1476" i="76"/>
  <c r="W1476" i="76"/>
  <c r="X1475" i="76"/>
  <c r="W1475" i="76"/>
  <c r="X1474" i="76"/>
  <c r="W1474" i="76"/>
  <c r="X1473" i="76"/>
  <c r="W1473" i="76"/>
  <c r="X1472" i="76"/>
  <c r="W1472" i="76"/>
  <c r="X1471" i="76"/>
  <c r="W1471" i="76"/>
  <c r="X1470" i="76"/>
  <c r="W1470" i="76"/>
  <c r="X1469" i="76"/>
  <c r="W1469" i="76"/>
  <c r="X1468" i="76"/>
  <c r="W1468" i="76"/>
  <c r="X1467" i="76"/>
  <c r="W1467" i="76"/>
  <c r="X1466" i="76"/>
  <c r="W1466" i="76"/>
  <c r="X1465" i="76"/>
  <c r="W1465" i="76"/>
  <c r="X1464" i="76"/>
  <c r="W1464" i="76"/>
  <c r="X1463" i="76"/>
  <c r="W1463" i="76"/>
  <c r="X1462" i="76"/>
  <c r="W1462" i="76"/>
  <c r="X1461" i="76"/>
  <c r="W1461" i="76"/>
  <c r="X1460" i="76"/>
  <c r="W1460" i="76"/>
  <c r="X1459" i="76"/>
  <c r="W1459" i="76"/>
  <c r="X1458" i="76"/>
  <c r="W1458" i="76"/>
  <c r="X1457" i="76"/>
  <c r="W1457" i="76"/>
  <c r="X1456" i="76"/>
  <c r="W1456" i="76"/>
  <c r="X1455" i="76"/>
  <c r="W1455" i="76"/>
  <c r="X1454" i="76"/>
  <c r="W1454" i="76"/>
  <c r="X1453" i="76"/>
  <c r="W1453" i="76"/>
  <c r="X1452" i="76"/>
  <c r="W1452" i="76"/>
  <c r="X1451" i="76"/>
  <c r="W1451" i="76"/>
  <c r="X1450" i="76"/>
  <c r="W1450" i="76"/>
  <c r="X1449" i="76"/>
  <c r="W1449" i="76"/>
  <c r="X1448" i="76"/>
  <c r="W1448" i="76"/>
  <c r="X1447" i="76"/>
  <c r="W1447" i="76"/>
  <c r="X1446" i="76"/>
  <c r="W1446" i="76"/>
  <c r="X1445" i="76"/>
  <c r="W1445" i="76"/>
  <c r="X1444" i="76"/>
  <c r="W1444" i="76"/>
  <c r="X1443" i="76"/>
  <c r="W1443" i="76"/>
  <c r="X1442" i="76"/>
  <c r="W1442" i="76"/>
  <c r="X1441" i="76"/>
  <c r="W1441" i="76"/>
  <c r="X1440" i="76"/>
  <c r="W1440" i="76"/>
  <c r="X1439" i="76"/>
  <c r="W1439" i="76"/>
  <c r="X1438" i="76"/>
  <c r="W1438" i="76"/>
  <c r="X1437" i="76"/>
  <c r="W1437" i="76"/>
  <c r="X1436" i="76"/>
  <c r="W1436" i="76"/>
  <c r="X1435" i="76"/>
  <c r="W1435" i="76"/>
  <c r="X1434" i="76"/>
  <c r="W1434" i="76"/>
  <c r="X1433" i="76"/>
  <c r="W1433" i="76"/>
  <c r="X1432" i="76"/>
  <c r="W1432" i="76"/>
  <c r="X1431" i="76"/>
  <c r="W1431" i="76"/>
  <c r="X1430" i="76"/>
  <c r="W1430" i="76"/>
  <c r="X1429" i="76"/>
  <c r="W1429" i="76"/>
  <c r="X1428" i="76"/>
  <c r="W1428" i="76"/>
  <c r="X1427" i="76"/>
  <c r="W1427" i="76"/>
  <c r="X1426" i="76"/>
  <c r="W1426" i="76"/>
  <c r="X1425" i="76"/>
  <c r="W1425" i="76"/>
  <c r="X1424" i="76"/>
  <c r="W1424" i="76"/>
  <c r="X1423" i="76"/>
  <c r="W1423" i="76"/>
  <c r="X1422" i="76"/>
  <c r="W1422" i="76"/>
  <c r="X1421" i="76"/>
  <c r="W1421" i="76"/>
  <c r="X1420" i="76"/>
  <c r="W1420" i="76"/>
  <c r="X1419" i="76"/>
  <c r="W1419" i="76"/>
  <c r="X1418" i="76"/>
  <c r="W1418" i="76"/>
  <c r="X1417" i="76"/>
  <c r="W1417" i="76"/>
  <c r="X1416" i="76"/>
  <c r="W1416" i="76"/>
  <c r="X1415" i="76"/>
  <c r="W1415" i="76"/>
  <c r="X1414" i="76"/>
  <c r="W1414" i="76"/>
  <c r="X1413" i="76"/>
  <c r="W1413" i="76"/>
  <c r="X1412" i="76"/>
  <c r="W1412" i="76"/>
  <c r="X1411" i="76"/>
  <c r="W1411" i="76"/>
  <c r="X1410" i="76"/>
  <c r="W1410" i="76"/>
  <c r="X1409" i="76"/>
  <c r="W1409" i="76"/>
  <c r="X1408" i="76"/>
  <c r="W1408" i="76"/>
  <c r="X1407" i="76"/>
  <c r="W1407" i="76"/>
  <c r="X1406" i="76"/>
  <c r="W1406" i="76"/>
  <c r="X1405" i="76"/>
  <c r="W1405" i="76"/>
  <c r="X1404" i="76"/>
  <c r="W1404" i="76"/>
  <c r="X1403" i="76"/>
  <c r="W1403" i="76"/>
  <c r="X1402" i="76"/>
  <c r="W1402" i="76"/>
  <c r="X1401" i="76"/>
  <c r="W1401" i="76"/>
  <c r="X1400" i="76"/>
  <c r="W1400" i="76"/>
  <c r="X1399" i="76"/>
  <c r="W1399" i="76"/>
  <c r="X1398" i="76"/>
  <c r="W1398" i="76"/>
  <c r="X1397" i="76"/>
  <c r="W1397" i="76"/>
  <c r="X1396" i="76"/>
  <c r="W1396" i="76"/>
  <c r="X1395" i="76"/>
  <c r="W1395" i="76"/>
  <c r="X1394" i="76"/>
  <c r="W1394" i="76"/>
  <c r="X1393" i="76"/>
  <c r="W1393" i="76"/>
  <c r="X1392" i="76"/>
  <c r="W1392" i="76"/>
  <c r="X1391" i="76"/>
  <c r="W1391" i="76"/>
  <c r="X1390" i="76"/>
  <c r="W1390" i="76"/>
  <c r="X1389" i="76"/>
  <c r="W1389" i="76"/>
  <c r="X1388" i="76"/>
  <c r="W1388" i="76"/>
  <c r="X1387" i="76"/>
  <c r="W1387" i="76"/>
  <c r="X1386" i="76"/>
  <c r="W1386" i="76"/>
  <c r="X1385" i="76"/>
  <c r="W1385" i="76"/>
  <c r="X1384" i="76"/>
  <c r="W1384" i="76"/>
  <c r="X1383" i="76"/>
  <c r="W1383" i="76"/>
  <c r="X1382" i="76"/>
  <c r="W1382" i="76"/>
  <c r="X1381" i="76"/>
  <c r="W1381" i="76"/>
  <c r="X1380" i="76"/>
  <c r="W1380" i="76"/>
  <c r="X1379" i="76"/>
  <c r="W1379" i="76"/>
  <c r="X1378" i="76"/>
  <c r="W1378" i="76"/>
  <c r="X1377" i="76"/>
  <c r="W1377" i="76"/>
  <c r="X1376" i="76"/>
  <c r="W1376" i="76"/>
  <c r="X1375" i="76"/>
  <c r="W1375" i="76"/>
  <c r="X1374" i="76"/>
  <c r="W1374" i="76"/>
  <c r="X1373" i="76"/>
  <c r="W1373" i="76"/>
  <c r="X1372" i="76"/>
  <c r="W1372" i="76"/>
  <c r="X1371" i="76"/>
  <c r="W1371" i="76"/>
  <c r="X1370" i="76"/>
  <c r="W1370" i="76"/>
  <c r="X1369" i="76"/>
  <c r="W1369" i="76"/>
  <c r="X1368" i="76"/>
  <c r="W1368" i="76"/>
  <c r="X1367" i="76"/>
  <c r="W1367" i="76"/>
  <c r="X1366" i="76"/>
  <c r="W1366" i="76"/>
  <c r="X1365" i="76"/>
  <c r="W1365" i="76"/>
  <c r="X1364" i="76"/>
  <c r="W1364" i="76"/>
  <c r="X1363" i="76"/>
  <c r="W1363" i="76"/>
  <c r="X1362" i="76"/>
  <c r="W1362" i="76"/>
  <c r="X1361" i="76"/>
  <c r="W1361" i="76"/>
  <c r="X1360" i="76"/>
  <c r="W1360" i="76"/>
  <c r="X1359" i="76"/>
  <c r="W1359" i="76"/>
  <c r="X1358" i="76"/>
  <c r="W1358" i="76"/>
  <c r="X1357" i="76"/>
  <c r="W1357" i="76"/>
  <c r="X1356" i="76"/>
  <c r="W1356" i="76"/>
  <c r="X1355" i="76"/>
  <c r="W1355" i="76"/>
  <c r="X1354" i="76"/>
  <c r="W1354" i="76"/>
  <c r="X1353" i="76"/>
  <c r="W1353" i="76"/>
  <c r="X1352" i="76"/>
  <c r="W1352" i="76"/>
  <c r="X1351" i="76"/>
  <c r="W1351" i="76"/>
  <c r="X1350" i="76"/>
  <c r="W1350" i="76"/>
  <c r="X1349" i="76"/>
  <c r="W1349" i="76"/>
  <c r="X1348" i="76"/>
  <c r="W1348" i="76"/>
  <c r="X1347" i="76"/>
  <c r="W1347" i="76"/>
  <c r="X1346" i="76"/>
  <c r="W1346" i="76"/>
  <c r="X1345" i="76"/>
  <c r="W1345" i="76"/>
  <c r="X1344" i="76"/>
  <c r="W1344" i="76"/>
  <c r="X1343" i="76"/>
  <c r="W1343" i="76"/>
  <c r="X1342" i="76"/>
  <c r="W1342" i="76"/>
  <c r="X1341" i="76"/>
  <c r="W1341" i="76"/>
  <c r="X1340" i="76"/>
  <c r="W1340" i="76"/>
  <c r="X1339" i="76"/>
  <c r="W1339" i="76"/>
  <c r="X1338" i="76"/>
  <c r="W1338" i="76"/>
  <c r="X1337" i="76"/>
  <c r="W1337" i="76"/>
  <c r="X1336" i="76"/>
  <c r="W1336" i="76"/>
  <c r="X1335" i="76"/>
  <c r="W1335" i="76"/>
  <c r="X1334" i="76"/>
  <c r="W1334" i="76"/>
  <c r="X1333" i="76"/>
  <c r="W1333" i="76"/>
  <c r="X1332" i="76"/>
  <c r="W1332" i="76"/>
  <c r="X1331" i="76"/>
  <c r="W1331" i="76"/>
  <c r="X1330" i="76"/>
  <c r="W1330" i="76"/>
  <c r="X1329" i="76"/>
  <c r="W1329" i="76"/>
  <c r="X1328" i="76"/>
  <c r="W1328" i="76"/>
  <c r="X1327" i="76"/>
  <c r="W1327" i="76"/>
  <c r="X1326" i="76"/>
  <c r="W1326" i="76"/>
  <c r="X1325" i="76"/>
  <c r="W1325" i="76"/>
  <c r="X1324" i="76"/>
  <c r="W1324" i="76"/>
  <c r="X1323" i="76"/>
  <c r="W1323" i="76"/>
  <c r="X1322" i="76"/>
  <c r="W1322" i="76"/>
  <c r="X1321" i="76"/>
  <c r="W1321" i="76"/>
  <c r="X1320" i="76"/>
  <c r="W1320" i="76"/>
  <c r="X1319" i="76"/>
  <c r="W1319" i="76"/>
  <c r="X1318" i="76"/>
  <c r="W1318" i="76"/>
  <c r="X1317" i="76"/>
  <c r="W1317" i="76"/>
  <c r="X1316" i="76"/>
  <c r="W1316" i="76"/>
  <c r="X1315" i="76"/>
  <c r="W1315" i="76"/>
  <c r="X1314" i="76"/>
  <c r="W1314" i="76"/>
  <c r="X1313" i="76"/>
  <c r="W1313" i="76"/>
  <c r="X1312" i="76"/>
  <c r="W1312" i="76"/>
  <c r="X1311" i="76"/>
  <c r="W1311" i="76"/>
  <c r="X1310" i="76"/>
  <c r="W1310" i="76"/>
  <c r="X1309" i="76"/>
  <c r="W1309" i="76"/>
  <c r="X1308" i="76"/>
  <c r="W1308" i="76"/>
  <c r="X1307" i="76"/>
  <c r="W1307" i="76"/>
  <c r="X1306" i="76"/>
  <c r="W1306" i="76"/>
  <c r="X1305" i="76"/>
  <c r="W1305" i="76"/>
  <c r="X1304" i="76"/>
  <c r="W1304" i="76"/>
  <c r="X1303" i="76"/>
  <c r="W1303" i="76"/>
  <c r="X1302" i="76"/>
  <c r="W1302" i="76"/>
  <c r="X1301" i="76"/>
  <c r="W1301" i="76"/>
  <c r="X1300" i="76"/>
  <c r="W1300" i="76"/>
  <c r="X1299" i="76"/>
  <c r="W1299" i="76"/>
  <c r="X1298" i="76"/>
  <c r="W1298" i="76"/>
  <c r="X1297" i="76"/>
  <c r="W1297" i="76"/>
  <c r="X1296" i="76"/>
  <c r="W1296" i="76"/>
  <c r="X1295" i="76"/>
  <c r="W1295" i="76"/>
  <c r="X1294" i="76"/>
  <c r="W1294" i="76"/>
  <c r="X1293" i="76"/>
  <c r="W1293" i="76"/>
  <c r="X1292" i="76"/>
  <c r="W1292" i="76"/>
  <c r="X1291" i="76"/>
  <c r="W1291" i="76"/>
  <c r="X1290" i="76"/>
  <c r="W1290" i="76"/>
  <c r="X1289" i="76"/>
  <c r="W1289" i="76"/>
  <c r="X1288" i="76"/>
  <c r="W1288" i="76"/>
  <c r="X1287" i="76"/>
  <c r="W1287" i="76"/>
  <c r="X1286" i="76"/>
  <c r="W1286" i="76"/>
  <c r="X1285" i="76"/>
  <c r="W1285" i="76"/>
  <c r="X1284" i="76"/>
  <c r="W1284" i="76"/>
  <c r="X1283" i="76"/>
  <c r="W1283" i="76"/>
  <c r="X1282" i="76"/>
  <c r="W1282" i="76"/>
  <c r="X1281" i="76"/>
  <c r="W1281" i="76"/>
  <c r="X1280" i="76"/>
  <c r="W1280" i="76"/>
  <c r="X1279" i="76"/>
  <c r="W1279" i="76"/>
  <c r="X1278" i="76"/>
  <c r="W1278" i="76"/>
  <c r="X1277" i="76"/>
  <c r="W1277" i="76"/>
  <c r="X1276" i="76"/>
  <c r="W1276" i="76"/>
  <c r="X1275" i="76"/>
  <c r="W1275" i="76"/>
  <c r="X1274" i="76"/>
  <c r="W1274" i="76"/>
  <c r="X1273" i="76"/>
  <c r="W1273" i="76"/>
  <c r="X1272" i="76"/>
  <c r="W1272" i="76"/>
  <c r="X1271" i="76"/>
  <c r="W1271" i="76"/>
  <c r="X1270" i="76"/>
  <c r="W1270" i="76"/>
  <c r="X1269" i="76"/>
  <c r="W1269" i="76"/>
  <c r="X1268" i="76"/>
  <c r="W1268" i="76"/>
  <c r="X1267" i="76"/>
  <c r="W1267" i="76"/>
  <c r="X1266" i="76"/>
  <c r="W1266" i="76"/>
  <c r="X1265" i="76"/>
  <c r="W1265" i="76"/>
  <c r="X1264" i="76"/>
  <c r="W1264" i="76"/>
  <c r="X1263" i="76"/>
  <c r="W1263" i="76"/>
  <c r="X1262" i="76"/>
  <c r="W1262" i="76"/>
  <c r="X1261" i="76"/>
  <c r="W1261" i="76"/>
  <c r="X1260" i="76"/>
  <c r="W1260" i="76"/>
  <c r="X1259" i="76"/>
  <c r="W1259" i="76"/>
  <c r="X1258" i="76"/>
  <c r="W1258" i="76"/>
  <c r="X1257" i="76"/>
  <c r="W1257" i="76"/>
  <c r="X1256" i="76"/>
  <c r="W1256" i="76"/>
  <c r="X1255" i="76"/>
  <c r="W1255" i="76"/>
  <c r="X1254" i="76"/>
  <c r="W1254" i="76"/>
  <c r="X1253" i="76"/>
  <c r="W1253" i="76"/>
  <c r="X1252" i="76"/>
  <c r="W1252" i="76"/>
  <c r="X1251" i="76"/>
  <c r="W1251" i="76"/>
  <c r="X1250" i="76"/>
  <c r="W1250" i="76"/>
  <c r="X1249" i="76"/>
  <c r="W1249" i="76"/>
  <c r="X1248" i="76"/>
  <c r="W1248" i="76"/>
  <c r="X1247" i="76"/>
  <c r="W1247" i="76"/>
  <c r="X1246" i="76"/>
  <c r="W1246" i="76"/>
  <c r="X1245" i="76"/>
  <c r="W1245" i="76"/>
  <c r="X1244" i="76"/>
  <c r="W1244" i="76"/>
  <c r="X1243" i="76"/>
  <c r="W1243" i="76"/>
  <c r="X1242" i="76"/>
  <c r="W1242" i="76"/>
  <c r="X1241" i="76"/>
  <c r="W1241" i="76"/>
  <c r="X1240" i="76"/>
  <c r="W1240" i="76"/>
  <c r="X1239" i="76"/>
  <c r="W1239" i="76"/>
  <c r="X1238" i="76"/>
  <c r="W1238" i="76"/>
  <c r="X1237" i="76"/>
  <c r="W1237" i="76"/>
  <c r="X1236" i="76"/>
  <c r="W1236" i="76"/>
  <c r="X1235" i="76"/>
  <c r="W1235" i="76"/>
  <c r="X1234" i="76"/>
  <c r="W1234" i="76"/>
  <c r="X1233" i="76"/>
  <c r="W1233" i="76"/>
  <c r="X1232" i="76"/>
  <c r="W1232" i="76"/>
  <c r="X1231" i="76"/>
  <c r="W1231" i="76"/>
  <c r="X1230" i="76"/>
  <c r="W1230" i="76"/>
  <c r="X1229" i="76"/>
  <c r="W1229" i="76"/>
  <c r="X1228" i="76"/>
  <c r="W1228" i="76"/>
  <c r="X1227" i="76"/>
  <c r="W1227" i="76"/>
  <c r="X1226" i="76"/>
  <c r="W1226" i="76"/>
  <c r="X1225" i="76"/>
  <c r="W1225" i="76"/>
  <c r="X1224" i="76"/>
  <c r="W1224" i="76"/>
  <c r="X1223" i="76"/>
  <c r="W1223" i="76"/>
  <c r="X1222" i="76"/>
  <c r="W1222" i="76"/>
  <c r="X1221" i="76"/>
  <c r="W1221" i="76"/>
  <c r="X1220" i="76"/>
  <c r="W1220" i="76"/>
  <c r="X1219" i="76"/>
  <c r="W1219" i="76"/>
  <c r="X1218" i="76"/>
  <c r="W1218" i="76"/>
  <c r="X1217" i="76"/>
  <c r="W1217" i="76"/>
  <c r="X1216" i="76"/>
  <c r="W1216" i="76"/>
  <c r="X1215" i="76"/>
  <c r="W1215" i="76"/>
  <c r="X1214" i="76"/>
  <c r="W1214" i="76"/>
  <c r="X1213" i="76"/>
  <c r="W1213" i="76"/>
  <c r="X1212" i="76"/>
  <c r="W1212" i="76"/>
  <c r="X1211" i="76"/>
  <c r="W1211" i="76"/>
  <c r="X1210" i="76"/>
  <c r="W1210" i="76"/>
  <c r="X1209" i="76"/>
  <c r="W1209" i="76"/>
  <c r="X1208" i="76"/>
  <c r="W1208" i="76"/>
  <c r="X1207" i="76"/>
  <c r="W1207" i="76"/>
  <c r="X1206" i="76"/>
  <c r="W1206" i="76"/>
  <c r="X1205" i="76"/>
  <c r="W1205" i="76"/>
  <c r="X1204" i="76"/>
  <c r="W1204" i="76"/>
  <c r="X1203" i="76"/>
  <c r="W1203" i="76"/>
  <c r="X1202" i="76"/>
  <c r="W1202" i="76"/>
  <c r="X1201" i="76"/>
  <c r="W1201" i="76"/>
  <c r="X1200" i="76"/>
  <c r="W1200" i="76"/>
  <c r="X1199" i="76"/>
  <c r="W1199" i="76"/>
  <c r="X1198" i="76"/>
  <c r="W1198" i="76"/>
  <c r="X1197" i="76"/>
  <c r="W1197" i="76"/>
  <c r="X1196" i="76"/>
  <c r="W1196" i="76"/>
  <c r="X1195" i="76"/>
  <c r="W1195" i="76"/>
  <c r="X1194" i="76"/>
  <c r="W1194" i="76"/>
  <c r="X1193" i="76"/>
  <c r="W1193" i="76"/>
  <c r="X1192" i="76"/>
  <c r="W1192" i="76"/>
  <c r="X1191" i="76"/>
  <c r="W1191" i="76"/>
  <c r="X1190" i="76"/>
  <c r="W1190" i="76"/>
  <c r="X1189" i="76"/>
  <c r="W1189" i="76"/>
  <c r="X1188" i="76"/>
  <c r="W1188" i="76"/>
  <c r="X1187" i="76"/>
  <c r="W1187" i="76"/>
  <c r="X1186" i="76"/>
  <c r="W1186" i="76"/>
  <c r="X1185" i="76"/>
  <c r="W1185" i="76"/>
  <c r="X1184" i="76"/>
  <c r="W1184" i="76"/>
  <c r="X1183" i="76"/>
  <c r="W1183" i="76"/>
  <c r="X1182" i="76"/>
  <c r="W1182" i="76"/>
  <c r="X1181" i="76"/>
  <c r="W1181" i="76"/>
  <c r="X1180" i="76"/>
  <c r="W1180" i="76"/>
  <c r="X1179" i="76"/>
  <c r="W1179" i="76"/>
  <c r="X1178" i="76"/>
  <c r="W1178" i="76"/>
  <c r="X1177" i="76"/>
  <c r="W1177" i="76"/>
  <c r="X1176" i="76"/>
  <c r="W1176" i="76"/>
  <c r="X1175" i="76"/>
  <c r="W1175" i="76"/>
  <c r="X1174" i="76"/>
  <c r="W1174" i="76"/>
  <c r="X1173" i="76"/>
  <c r="W1173" i="76"/>
  <c r="X1172" i="76"/>
  <c r="W1172" i="76"/>
  <c r="X1171" i="76"/>
  <c r="W1171" i="76"/>
  <c r="X1170" i="76"/>
  <c r="W1170" i="76"/>
  <c r="X1169" i="76"/>
  <c r="W1169" i="76"/>
  <c r="X1168" i="76"/>
  <c r="W1168" i="76"/>
  <c r="X1167" i="76"/>
  <c r="W1167" i="76"/>
  <c r="X1166" i="76"/>
  <c r="W1166" i="76"/>
  <c r="X1165" i="76"/>
  <c r="W1165" i="76"/>
  <c r="X1164" i="76"/>
  <c r="W1164" i="76"/>
  <c r="X1163" i="76"/>
  <c r="W1163" i="76"/>
  <c r="X1162" i="76"/>
  <c r="W1162" i="76"/>
  <c r="X1161" i="76"/>
  <c r="W1161" i="76"/>
  <c r="X1160" i="76"/>
  <c r="W1160" i="76"/>
  <c r="X1159" i="76"/>
  <c r="W1159" i="76"/>
  <c r="X1158" i="76"/>
  <c r="W1158" i="76"/>
  <c r="X1157" i="76"/>
  <c r="W1157" i="76"/>
  <c r="X1156" i="76"/>
  <c r="W1156" i="76"/>
  <c r="X1155" i="76"/>
  <c r="W1155" i="76"/>
  <c r="X1154" i="76"/>
  <c r="W1154" i="76"/>
  <c r="X1153" i="76"/>
  <c r="W1153" i="76"/>
  <c r="X1152" i="76"/>
  <c r="W1152" i="76"/>
  <c r="X1151" i="76"/>
  <c r="W1151" i="76"/>
  <c r="X1150" i="76"/>
  <c r="W1150" i="76"/>
  <c r="X1149" i="76"/>
  <c r="W1149" i="76"/>
  <c r="X1148" i="76"/>
  <c r="W1148" i="76"/>
  <c r="X1147" i="76"/>
  <c r="W1147" i="76"/>
  <c r="X1146" i="76"/>
  <c r="W1146" i="76"/>
  <c r="X1145" i="76"/>
  <c r="W1145" i="76"/>
  <c r="X1144" i="76"/>
  <c r="W1144" i="76"/>
  <c r="X1143" i="76"/>
  <c r="W1143" i="76"/>
  <c r="X1142" i="76"/>
  <c r="W1142" i="76"/>
  <c r="X1141" i="76"/>
  <c r="W1141" i="76"/>
  <c r="X1140" i="76"/>
  <c r="W1140" i="76"/>
  <c r="X1139" i="76"/>
  <c r="W1139" i="76"/>
  <c r="X1138" i="76"/>
  <c r="W1138" i="76"/>
  <c r="X1137" i="76"/>
  <c r="W1137" i="76"/>
  <c r="X1136" i="76"/>
  <c r="W1136" i="76"/>
  <c r="X1135" i="76"/>
  <c r="W1135" i="76"/>
  <c r="X1134" i="76"/>
  <c r="W1134" i="76"/>
  <c r="X1133" i="76"/>
  <c r="W1133" i="76"/>
  <c r="X1132" i="76"/>
  <c r="W1132" i="76"/>
  <c r="X1131" i="76"/>
  <c r="W1131" i="76"/>
  <c r="X1130" i="76"/>
  <c r="W1130" i="76"/>
  <c r="X1129" i="76"/>
  <c r="W1129" i="76"/>
  <c r="X1128" i="76"/>
  <c r="W1128" i="76"/>
  <c r="X1127" i="76"/>
  <c r="W1127" i="76"/>
  <c r="X1126" i="76"/>
  <c r="W1126" i="76"/>
  <c r="X1125" i="76"/>
  <c r="W1125" i="76"/>
  <c r="X1124" i="76"/>
  <c r="W1124" i="76"/>
  <c r="X1123" i="76"/>
  <c r="W1123" i="76"/>
  <c r="X1122" i="76"/>
  <c r="W1122" i="76"/>
  <c r="X1121" i="76"/>
  <c r="W1121" i="76"/>
  <c r="X1120" i="76"/>
  <c r="W1120" i="76"/>
  <c r="X1119" i="76"/>
  <c r="W1119" i="76"/>
  <c r="X1118" i="76"/>
  <c r="W1118" i="76"/>
  <c r="X1117" i="76"/>
  <c r="W1117" i="76"/>
  <c r="X1116" i="76"/>
  <c r="W1116" i="76"/>
  <c r="X1115" i="76"/>
  <c r="W1115" i="76"/>
  <c r="X1114" i="76"/>
  <c r="W1114" i="76"/>
  <c r="X1113" i="76"/>
  <c r="W1113" i="76"/>
  <c r="X1112" i="76"/>
  <c r="W1112" i="76"/>
  <c r="X1111" i="76"/>
  <c r="W1111" i="76"/>
  <c r="X1110" i="76"/>
  <c r="W1110" i="76"/>
  <c r="X1109" i="76"/>
  <c r="W1109" i="76"/>
  <c r="X1108" i="76"/>
  <c r="W1108" i="76"/>
  <c r="X1107" i="76"/>
  <c r="W1107" i="76"/>
  <c r="X1106" i="76"/>
  <c r="W1106" i="76"/>
  <c r="X1105" i="76"/>
  <c r="W1105" i="76"/>
  <c r="X1104" i="76"/>
  <c r="W1104" i="76"/>
  <c r="X1103" i="76"/>
  <c r="W1103" i="76"/>
  <c r="X1102" i="76"/>
  <c r="W1102" i="76"/>
  <c r="X1101" i="76"/>
  <c r="W1101" i="76"/>
  <c r="X1100" i="76"/>
  <c r="W1100" i="76"/>
  <c r="X1099" i="76"/>
  <c r="W1099" i="76"/>
  <c r="X1098" i="76"/>
  <c r="W1098" i="76"/>
  <c r="X1097" i="76"/>
  <c r="W1097" i="76"/>
  <c r="X1096" i="76"/>
  <c r="W1096" i="76"/>
  <c r="X1095" i="76"/>
  <c r="W1095" i="76"/>
  <c r="X1094" i="76"/>
  <c r="W1094" i="76"/>
  <c r="X1093" i="76"/>
  <c r="W1093" i="76"/>
  <c r="X1092" i="76"/>
  <c r="W1092" i="76"/>
  <c r="X1091" i="76"/>
  <c r="W1091" i="76"/>
  <c r="X1090" i="76"/>
  <c r="W1090" i="76"/>
  <c r="X1089" i="76"/>
  <c r="W1089" i="76"/>
  <c r="X1088" i="76"/>
  <c r="W1088" i="76"/>
  <c r="X1087" i="76"/>
  <c r="W1087" i="76"/>
  <c r="X1086" i="76"/>
  <c r="W1086" i="76"/>
  <c r="X1085" i="76"/>
  <c r="W1085" i="76"/>
  <c r="X1084" i="76"/>
  <c r="W1084" i="76"/>
  <c r="X1083" i="76"/>
  <c r="W1083" i="76"/>
  <c r="X1082" i="76"/>
  <c r="W1082" i="76"/>
  <c r="X1081" i="76"/>
  <c r="W1081" i="76"/>
  <c r="X1080" i="76"/>
  <c r="W1080" i="76"/>
  <c r="X1079" i="76"/>
  <c r="W1079" i="76"/>
  <c r="X1078" i="76"/>
  <c r="W1078" i="76"/>
  <c r="X1077" i="76"/>
  <c r="W1077" i="76"/>
  <c r="X1076" i="76"/>
  <c r="W1076" i="76"/>
  <c r="X1075" i="76"/>
  <c r="W1075" i="76"/>
  <c r="X1074" i="76"/>
  <c r="W1074" i="76"/>
  <c r="X1073" i="76"/>
  <c r="W1073" i="76"/>
  <c r="X1072" i="76"/>
  <c r="W1072" i="76"/>
  <c r="X1071" i="76"/>
  <c r="W1071" i="76"/>
  <c r="X1070" i="76"/>
  <c r="W1070" i="76"/>
  <c r="X1069" i="76"/>
  <c r="W1069" i="76"/>
  <c r="X1068" i="76"/>
  <c r="W1068" i="76"/>
  <c r="X1067" i="76"/>
  <c r="W1067" i="76"/>
  <c r="X1066" i="76"/>
  <c r="W1066" i="76"/>
  <c r="X1065" i="76"/>
  <c r="W1065" i="76"/>
  <c r="X1064" i="76"/>
  <c r="W1064" i="76"/>
  <c r="X1063" i="76"/>
  <c r="W1063" i="76"/>
  <c r="X1062" i="76"/>
  <c r="W1062" i="76"/>
  <c r="X1061" i="76"/>
  <c r="W1061" i="76"/>
  <c r="X1060" i="76"/>
  <c r="W1060" i="76"/>
  <c r="X1059" i="76"/>
  <c r="W1059" i="76"/>
  <c r="X1058" i="76"/>
  <c r="W1058" i="76"/>
  <c r="X1057" i="76"/>
  <c r="W1057" i="76"/>
  <c r="X1056" i="76"/>
  <c r="W1056" i="76"/>
  <c r="X1055" i="76"/>
  <c r="W1055" i="76"/>
  <c r="X1054" i="76"/>
  <c r="W1054" i="76"/>
  <c r="X1053" i="76"/>
  <c r="W1053" i="76"/>
  <c r="X1052" i="76"/>
  <c r="W1052" i="76"/>
  <c r="X1051" i="76"/>
  <c r="W1051" i="76"/>
  <c r="X1050" i="76"/>
  <c r="W1050" i="76"/>
  <c r="X1049" i="76"/>
  <c r="W1049" i="76"/>
  <c r="X1048" i="76"/>
  <c r="W1048" i="76"/>
  <c r="X1047" i="76"/>
  <c r="W1047" i="76"/>
  <c r="X1046" i="76"/>
  <c r="W1046" i="76"/>
  <c r="X1045" i="76"/>
  <c r="W1045" i="76"/>
  <c r="X1044" i="76"/>
  <c r="W1044" i="76"/>
  <c r="X1043" i="76"/>
  <c r="W1043" i="76"/>
  <c r="X1042" i="76"/>
  <c r="W1042" i="76"/>
  <c r="X1041" i="76"/>
  <c r="W1041" i="76"/>
  <c r="X1040" i="76"/>
  <c r="W1040" i="76"/>
  <c r="X1039" i="76"/>
  <c r="W1039" i="76"/>
  <c r="X1038" i="76"/>
  <c r="W1038" i="76"/>
  <c r="X1037" i="76"/>
  <c r="W1037" i="76"/>
  <c r="X1036" i="76"/>
  <c r="W1036" i="76"/>
  <c r="X1035" i="76"/>
  <c r="W1035" i="76"/>
  <c r="X1034" i="76"/>
  <c r="W1034" i="76"/>
  <c r="X1033" i="76"/>
  <c r="W1033" i="76"/>
  <c r="X1032" i="76"/>
  <c r="W1032" i="76"/>
  <c r="X1031" i="76"/>
  <c r="W1031" i="76"/>
  <c r="X1030" i="76"/>
  <c r="W1030" i="76"/>
  <c r="X1029" i="76"/>
  <c r="W1029" i="76"/>
  <c r="X1028" i="76"/>
  <c r="W1028" i="76"/>
  <c r="H1028" i="76"/>
  <c r="H1029" i="76" s="1"/>
  <c r="H1030" i="76" s="1"/>
  <c r="X1027" i="76"/>
  <c r="W1027" i="76"/>
  <c r="X1026" i="76"/>
  <c r="W1026" i="76"/>
  <c r="X1025" i="76"/>
  <c r="W1025" i="76"/>
  <c r="X1024" i="76"/>
  <c r="W1024" i="76"/>
  <c r="H1024" i="76"/>
  <c r="H1025" i="76" s="1"/>
  <c r="H1026" i="76" s="1"/>
  <c r="X1023" i="76"/>
  <c r="W1023" i="76"/>
  <c r="X1022" i="76"/>
  <c r="W1022" i="76"/>
  <c r="X1021" i="76"/>
  <c r="W1021" i="76"/>
  <c r="X1020" i="76"/>
  <c r="W1020" i="76"/>
  <c r="H1020" i="76"/>
  <c r="H1021" i="76" s="1"/>
  <c r="H1022" i="76" s="1"/>
  <c r="X1019" i="76"/>
  <c r="W1019" i="76"/>
  <c r="X1018" i="76"/>
  <c r="W1018" i="76"/>
  <c r="X1017" i="76"/>
  <c r="W1017" i="76"/>
  <c r="X1016" i="76"/>
  <c r="W1016" i="76"/>
  <c r="H1016" i="76"/>
  <c r="H1017" i="76" s="1"/>
  <c r="H1018" i="76" s="1"/>
  <c r="X1015" i="76"/>
  <c r="W1015" i="76"/>
  <c r="X1014" i="76"/>
  <c r="W1014" i="76"/>
  <c r="X1013" i="76"/>
  <c r="W1013" i="76"/>
  <c r="X1012" i="76"/>
  <c r="W1012" i="76"/>
  <c r="X1011" i="76"/>
  <c r="W1011" i="76"/>
  <c r="X1010" i="76"/>
  <c r="W1010" i="76"/>
  <c r="X1009" i="76"/>
  <c r="W1009" i="76"/>
  <c r="X1008" i="76"/>
  <c r="W1008" i="76"/>
  <c r="X1007" i="76"/>
  <c r="W1007" i="76"/>
  <c r="X1006" i="76"/>
  <c r="W1006" i="76"/>
  <c r="X1005" i="76"/>
  <c r="W1005" i="76"/>
  <c r="X1004" i="76"/>
  <c r="W1004" i="76"/>
  <c r="X1003" i="76"/>
  <c r="W1003" i="76"/>
  <c r="X1002" i="76"/>
  <c r="W1002" i="76"/>
  <c r="X1001" i="76"/>
  <c r="W1001" i="76"/>
  <c r="X1000" i="76"/>
  <c r="W1000" i="76"/>
  <c r="X999" i="76"/>
  <c r="W999" i="76"/>
  <c r="X998" i="76"/>
  <c r="W998" i="76"/>
  <c r="X997" i="76"/>
  <c r="W997" i="76"/>
  <c r="X996" i="76"/>
  <c r="W996" i="76"/>
  <c r="X995" i="76"/>
  <c r="W995" i="76"/>
  <c r="X994" i="76"/>
  <c r="W994" i="76"/>
  <c r="X993" i="76"/>
  <c r="W993" i="76"/>
  <c r="X992" i="76"/>
  <c r="W992" i="76"/>
  <c r="X991" i="76"/>
  <c r="W991" i="76"/>
  <c r="X990" i="76"/>
  <c r="W990" i="76"/>
  <c r="X989" i="76"/>
  <c r="W989" i="76"/>
  <c r="X988" i="76"/>
  <c r="W988" i="76"/>
  <c r="X987" i="76"/>
  <c r="W987" i="76"/>
  <c r="X986" i="76"/>
  <c r="W986" i="76"/>
  <c r="X985" i="76"/>
  <c r="W985" i="76"/>
  <c r="X984" i="76"/>
  <c r="W984" i="76"/>
  <c r="X983" i="76"/>
  <c r="W983" i="76"/>
  <c r="X982" i="76"/>
  <c r="W982" i="76"/>
  <c r="X981" i="76"/>
  <c r="W981" i="76"/>
  <c r="X980" i="76"/>
  <c r="W980" i="76"/>
  <c r="X979" i="76"/>
  <c r="W979" i="76"/>
  <c r="X978" i="76"/>
  <c r="W978" i="76"/>
  <c r="X977" i="76"/>
  <c r="W977" i="76"/>
  <c r="X976" i="76"/>
  <c r="W976" i="76"/>
  <c r="X975" i="76"/>
  <c r="W975" i="76"/>
  <c r="X974" i="76"/>
  <c r="W974" i="76"/>
  <c r="X973" i="76"/>
  <c r="W973" i="76"/>
  <c r="X972" i="76"/>
  <c r="W972" i="76"/>
  <c r="X971" i="76"/>
  <c r="W971" i="76"/>
  <c r="X970" i="76"/>
  <c r="W970" i="76"/>
  <c r="X969" i="76"/>
  <c r="W969" i="76"/>
  <c r="X968" i="76"/>
  <c r="W968" i="76"/>
  <c r="X967" i="76"/>
  <c r="W967" i="76"/>
  <c r="X966" i="76"/>
  <c r="W966" i="76"/>
  <c r="X965" i="76"/>
  <c r="W965" i="76"/>
  <c r="X964" i="76"/>
  <c r="W964" i="76"/>
  <c r="X963" i="76"/>
  <c r="W963" i="76"/>
  <c r="X962" i="76"/>
  <c r="W962" i="76"/>
  <c r="X961" i="76"/>
  <c r="W961" i="76"/>
  <c r="X960" i="76"/>
  <c r="W960" i="76"/>
  <c r="X959" i="76"/>
  <c r="W959" i="76"/>
  <c r="X958" i="76"/>
  <c r="W958" i="76"/>
  <c r="X957" i="76"/>
  <c r="W957" i="76"/>
  <c r="X956" i="76"/>
  <c r="W956" i="76"/>
  <c r="X955" i="76"/>
  <c r="W955" i="76"/>
  <c r="X954" i="76"/>
  <c r="W954" i="76"/>
  <c r="X953" i="76"/>
  <c r="W953" i="76"/>
  <c r="X952" i="76"/>
  <c r="W952" i="76"/>
  <c r="X951" i="76"/>
  <c r="W951" i="76"/>
  <c r="X950" i="76"/>
  <c r="W950" i="76"/>
  <c r="X949" i="76"/>
  <c r="W949" i="76"/>
  <c r="X948" i="76"/>
  <c r="W948" i="76"/>
  <c r="X947" i="76"/>
  <c r="W947" i="76"/>
  <c r="X946" i="76"/>
  <c r="W946" i="76"/>
  <c r="X945" i="76"/>
  <c r="W945" i="76"/>
  <c r="X944" i="76"/>
  <c r="W944" i="76"/>
  <c r="X943" i="76"/>
  <c r="W943" i="76"/>
  <c r="X942" i="76"/>
  <c r="W942" i="76"/>
  <c r="X941" i="76"/>
  <c r="W941" i="76"/>
  <c r="X940" i="76"/>
  <c r="W940" i="76"/>
  <c r="X939" i="76"/>
  <c r="W939" i="76"/>
  <c r="X938" i="76"/>
  <c r="W938" i="76"/>
  <c r="X937" i="76"/>
  <c r="W937" i="76"/>
  <c r="X936" i="76"/>
  <c r="W936" i="76"/>
  <c r="X935" i="76"/>
  <c r="W935" i="76"/>
  <c r="X934" i="76"/>
  <c r="W934" i="76"/>
  <c r="X933" i="76"/>
  <c r="W933" i="76"/>
  <c r="X932" i="76"/>
  <c r="W932" i="76"/>
  <c r="X931" i="76"/>
  <c r="W931" i="76"/>
  <c r="X930" i="76"/>
  <c r="W930" i="76"/>
  <c r="X929" i="76"/>
  <c r="W929" i="76"/>
  <c r="X928" i="76"/>
  <c r="W928" i="76"/>
  <c r="X927" i="76"/>
  <c r="W927" i="76"/>
  <c r="X926" i="76"/>
  <c r="W926" i="76"/>
  <c r="X925" i="76"/>
  <c r="W925" i="76"/>
  <c r="X924" i="76"/>
  <c r="W924" i="76"/>
  <c r="X923" i="76"/>
  <c r="W923" i="76"/>
  <c r="X922" i="76"/>
  <c r="W922" i="76"/>
  <c r="X921" i="76"/>
  <c r="W921" i="76"/>
  <c r="X920" i="76"/>
  <c r="W920" i="76"/>
  <c r="X919" i="76"/>
  <c r="W919" i="76"/>
  <c r="X918" i="76"/>
  <c r="W918" i="76"/>
  <c r="X917" i="76"/>
  <c r="W917" i="76"/>
  <c r="X916" i="76"/>
  <c r="W916" i="76"/>
  <c r="X915" i="76"/>
  <c r="W915" i="76"/>
  <c r="X914" i="76"/>
  <c r="W914" i="76"/>
  <c r="X913" i="76"/>
  <c r="W913" i="76"/>
  <c r="X912" i="76"/>
  <c r="W912" i="76"/>
  <c r="X911" i="76"/>
  <c r="W911" i="76"/>
  <c r="X910" i="76"/>
  <c r="W910" i="76"/>
  <c r="X909" i="76"/>
  <c r="W909" i="76"/>
  <c r="X908" i="76"/>
  <c r="W908" i="76"/>
  <c r="X907" i="76"/>
  <c r="W907" i="76"/>
  <c r="X906" i="76"/>
  <c r="W906" i="76"/>
  <c r="X905" i="76"/>
  <c r="W905" i="76"/>
  <c r="X904" i="76"/>
  <c r="W904" i="76"/>
  <c r="X903" i="76"/>
  <c r="W903" i="76"/>
  <c r="X902" i="76"/>
  <c r="X901" i="76"/>
  <c r="X900" i="76"/>
  <c r="X899" i="76"/>
  <c r="X898" i="76"/>
  <c r="X897" i="76"/>
  <c r="X896" i="76"/>
  <c r="X895" i="76"/>
  <c r="X894" i="76"/>
  <c r="X893" i="76"/>
  <c r="X892" i="76"/>
  <c r="X891" i="76"/>
  <c r="X890" i="76"/>
  <c r="X889" i="76"/>
  <c r="X888" i="76"/>
  <c r="X887" i="76"/>
  <c r="X886" i="76"/>
  <c r="X885" i="76"/>
  <c r="X884" i="76"/>
  <c r="X883" i="76"/>
  <c r="X882" i="76"/>
  <c r="X881" i="76"/>
  <c r="X880" i="76"/>
  <c r="X879" i="76"/>
  <c r="X878" i="76"/>
  <c r="X877" i="76"/>
  <c r="X876" i="76"/>
  <c r="X875" i="76"/>
  <c r="X874" i="76"/>
  <c r="X873" i="76"/>
  <c r="X872" i="76"/>
  <c r="X871" i="76"/>
  <c r="X870" i="76"/>
  <c r="X869" i="76"/>
  <c r="X868" i="76"/>
  <c r="X867" i="76"/>
  <c r="X866" i="76"/>
  <c r="X865" i="76"/>
  <c r="X864" i="76"/>
  <c r="X863" i="76"/>
  <c r="X862" i="76"/>
  <c r="X861" i="76"/>
  <c r="X860" i="76"/>
  <c r="X859" i="76"/>
  <c r="X856" i="76"/>
  <c r="X855" i="76"/>
  <c r="X852" i="76"/>
  <c r="X851" i="76"/>
  <c r="X848" i="76"/>
  <c r="X847" i="76"/>
  <c r="X844" i="76"/>
  <c r="X843" i="76"/>
  <c r="X840" i="76"/>
  <c r="X839" i="76"/>
  <c r="X836" i="76"/>
  <c r="X835" i="76"/>
  <c r="X832" i="76"/>
  <c r="X831" i="76"/>
  <c r="X828" i="76"/>
  <c r="X827" i="76"/>
  <c r="X824" i="76"/>
  <c r="X823" i="76"/>
  <c r="X820" i="76"/>
  <c r="X819" i="76"/>
  <c r="X816" i="76"/>
  <c r="X815" i="76"/>
  <c r="X810" i="76"/>
  <c r="X809" i="76"/>
  <c r="X804" i="76"/>
  <c r="X803" i="76"/>
  <c r="X798" i="76"/>
  <c r="X797" i="76"/>
  <c r="X792" i="76"/>
  <c r="X791" i="76"/>
  <c r="X786" i="76"/>
  <c r="X785" i="76"/>
  <c r="X780" i="76"/>
  <c r="X779" i="76"/>
  <c r="X774" i="76"/>
  <c r="X773" i="76"/>
  <c r="X768" i="76"/>
  <c r="X767" i="76"/>
  <c r="X762" i="76"/>
  <c r="X761" i="76"/>
  <c r="X756" i="76"/>
  <c r="X755" i="76"/>
  <c r="X750" i="76"/>
  <c r="X749" i="76"/>
  <c r="X746" i="76"/>
  <c r="X745" i="76"/>
  <c r="X742" i="76"/>
  <c r="X741" i="76"/>
  <c r="X738" i="76"/>
  <c r="X737" i="76"/>
  <c r="X734" i="76"/>
  <c r="X733" i="76"/>
  <c r="X730" i="76"/>
  <c r="X729" i="76"/>
  <c r="X726" i="76"/>
  <c r="X725" i="76"/>
  <c r="X722" i="76"/>
  <c r="X721" i="76"/>
  <c r="X718" i="76"/>
  <c r="X717" i="76"/>
  <c r="X714" i="76"/>
  <c r="X713" i="76"/>
  <c r="X710" i="76"/>
  <c r="X709" i="76"/>
  <c r="X706" i="76"/>
  <c r="X705" i="76"/>
  <c r="X704" i="76"/>
  <c r="X703" i="76"/>
  <c r="X702" i="76"/>
  <c r="X701" i="76"/>
  <c r="X700" i="76"/>
  <c r="X698" i="76"/>
  <c r="X697" i="76"/>
  <c r="X692" i="76"/>
  <c r="X691" i="76"/>
  <c r="X686" i="76"/>
  <c r="X685" i="76"/>
  <c r="X682" i="76"/>
  <c r="X681" i="76"/>
  <c r="X679" i="76"/>
  <c r="X678" i="76"/>
  <c r="X677" i="76"/>
  <c r="X676" i="76"/>
  <c r="X675" i="76"/>
  <c r="X674" i="76"/>
  <c r="X673" i="76"/>
  <c r="X670" i="76"/>
  <c r="X669" i="76"/>
  <c r="X664" i="76"/>
  <c r="X663" i="76"/>
  <c r="X658" i="76"/>
  <c r="X657" i="76"/>
  <c r="X654" i="76"/>
  <c r="X653" i="76"/>
  <c r="X650" i="76"/>
  <c r="X649" i="76"/>
  <c r="X646" i="76"/>
  <c r="X645" i="76"/>
  <c r="X644" i="76"/>
  <c r="X643" i="76"/>
  <c r="X642" i="76"/>
  <c r="X641" i="76"/>
  <c r="X640" i="76"/>
  <c r="X639" i="76"/>
  <c r="X638" i="76"/>
  <c r="X637" i="76"/>
  <c r="X636" i="76"/>
  <c r="X635" i="76"/>
  <c r="X634" i="76"/>
  <c r="X633" i="76"/>
  <c r="X632" i="76"/>
  <c r="X631" i="76"/>
  <c r="X630" i="76"/>
  <c r="X629" i="76"/>
  <c r="X628" i="76"/>
  <c r="X627" i="76"/>
  <c r="X626" i="76"/>
  <c r="X625" i="76"/>
  <c r="X624" i="76"/>
  <c r="X623" i="76"/>
  <c r="X622" i="76"/>
  <c r="X621" i="76"/>
  <c r="X620" i="76"/>
  <c r="X619" i="76"/>
  <c r="X618" i="76"/>
  <c r="X617" i="76"/>
  <c r="X616" i="76"/>
  <c r="X615" i="76"/>
  <c r="X614" i="76"/>
  <c r="X613" i="76"/>
  <c r="X612" i="76"/>
  <c r="X611" i="76"/>
  <c r="X610" i="76"/>
  <c r="X609" i="76"/>
  <c r="X608" i="76"/>
  <c r="X607" i="76"/>
  <c r="X606" i="76"/>
  <c r="X605" i="76"/>
  <c r="X604" i="76"/>
  <c r="X603" i="76"/>
  <c r="X602" i="76"/>
  <c r="X601" i="76"/>
  <c r="X600" i="76"/>
  <c r="X599" i="76"/>
  <c r="X598" i="76"/>
  <c r="X597" i="76"/>
  <c r="X596" i="76"/>
  <c r="X595" i="76"/>
  <c r="X594" i="76"/>
  <c r="X593" i="76"/>
  <c r="X592" i="76"/>
  <c r="X591" i="76"/>
  <c r="X590" i="76"/>
  <c r="X589" i="76"/>
  <c r="X588" i="76"/>
  <c r="X587" i="76"/>
  <c r="X586" i="76"/>
  <c r="X585" i="76"/>
  <c r="X584" i="76"/>
  <c r="X583" i="76"/>
  <c r="X582" i="76"/>
  <c r="X581" i="76"/>
  <c r="X580" i="76"/>
  <c r="X579" i="76"/>
  <c r="X578" i="76"/>
  <c r="X577" i="76"/>
  <c r="X576" i="76"/>
  <c r="X575" i="76"/>
  <c r="X574" i="76"/>
  <c r="X573" i="76"/>
  <c r="X572" i="76"/>
  <c r="X571" i="76"/>
  <c r="X570" i="76"/>
  <c r="X569" i="76"/>
  <c r="X566" i="76"/>
  <c r="X565" i="76"/>
  <c r="X562" i="76"/>
  <c r="X561" i="76"/>
  <c r="X558" i="76"/>
  <c r="X557" i="76"/>
  <c r="X554" i="76"/>
  <c r="X553" i="76"/>
  <c r="X550" i="76"/>
  <c r="X549" i="76"/>
  <c r="X546" i="76"/>
  <c r="X545" i="76"/>
  <c r="X542" i="76"/>
  <c r="X541" i="76"/>
  <c r="X538" i="76"/>
  <c r="X537" i="76"/>
  <c r="X534" i="76"/>
  <c r="X533" i="76"/>
  <c r="X532" i="76"/>
  <c r="X530" i="76"/>
  <c r="X529" i="76"/>
  <c r="X526" i="76"/>
  <c r="X525" i="76"/>
  <c r="X522" i="76"/>
  <c r="X521" i="76"/>
  <c r="X518" i="76"/>
  <c r="X517" i="76"/>
  <c r="X514" i="76"/>
  <c r="X513" i="76"/>
  <c r="X510" i="76"/>
  <c r="X509" i="76"/>
  <c r="X506" i="76"/>
  <c r="X505" i="76"/>
  <c r="X502" i="76"/>
  <c r="X501" i="76"/>
  <c r="X498" i="76"/>
  <c r="X497" i="76"/>
  <c r="X492" i="76"/>
  <c r="X491" i="76"/>
  <c r="X486" i="76"/>
  <c r="X485" i="76"/>
  <c r="X480" i="76"/>
  <c r="X479" i="76"/>
  <c r="X474" i="76"/>
  <c r="X473" i="76"/>
  <c r="X468" i="76"/>
  <c r="X467" i="76"/>
  <c r="X462" i="76"/>
  <c r="X461" i="76"/>
  <c r="X456" i="76"/>
  <c r="X455" i="76"/>
  <c r="X450" i="76"/>
  <c r="X449" i="76"/>
  <c r="X444" i="76"/>
  <c r="X443" i="76"/>
  <c r="X438" i="76"/>
  <c r="X437" i="76"/>
  <c r="X432" i="76"/>
  <c r="X431" i="76"/>
  <c r="X426" i="76"/>
  <c r="X425" i="76"/>
  <c r="X420" i="76"/>
  <c r="X419" i="76"/>
  <c r="X414" i="76"/>
  <c r="X413" i="76"/>
  <c r="X408" i="76"/>
  <c r="X407" i="76"/>
  <c r="X402" i="76"/>
  <c r="X401" i="76"/>
  <c r="X397" i="76"/>
  <c r="X396" i="76"/>
  <c r="X395" i="76"/>
  <c r="X390" i="76"/>
  <c r="X389" i="76"/>
  <c r="X384" i="76"/>
  <c r="X383" i="76"/>
  <c r="X378" i="76"/>
  <c r="X377" i="76"/>
  <c r="X372" i="76"/>
  <c r="X371" i="76"/>
  <c r="X366" i="76"/>
  <c r="X365" i="76"/>
  <c r="X360" i="76"/>
  <c r="X359" i="76"/>
  <c r="X354" i="76"/>
  <c r="X353" i="76"/>
  <c r="X348" i="76"/>
  <c r="X347" i="76"/>
  <c r="X342" i="76"/>
  <c r="X341" i="76"/>
  <c r="X336" i="76"/>
  <c r="X335" i="76"/>
  <c r="X330" i="76"/>
  <c r="X329" i="76"/>
  <c r="X324" i="76"/>
  <c r="X323" i="76"/>
  <c r="X318" i="76"/>
  <c r="X317" i="76"/>
  <c r="X312" i="76"/>
  <c r="X311" i="76"/>
  <c r="X306" i="76"/>
  <c r="X305" i="76"/>
  <c r="X300" i="76"/>
  <c r="X299" i="76"/>
  <c r="X294" i="76"/>
  <c r="X293" i="76"/>
  <c r="X288" i="76"/>
  <c r="X287" i="76"/>
  <c r="X282" i="76"/>
  <c r="X281" i="76"/>
  <c r="X276" i="76"/>
  <c r="X275" i="76"/>
  <c r="X270" i="76"/>
  <c r="X269" i="76"/>
  <c r="X266" i="76"/>
  <c r="X265" i="76"/>
  <c r="X262" i="76"/>
  <c r="X261" i="76"/>
  <c r="X258" i="76"/>
  <c r="X257" i="76"/>
  <c r="X254" i="76"/>
  <c r="X253" i="76"/>
  <c r="X250" i="76"/>
  <c r="X249" i="76"/>
  <c r="X246" i="76"/>
  <c r="X245" i="76"/>
  <c r="X242" i="76"/>
  <c r="X241" i="76"/>
  <c r="X238" i="76"/>
  <c r="X237" i="76"/>
  <c r="X234" i="76"/>
  <c r="X233" i="76"/>
  <c r="X230" i="76"/>
  <c r="X229" i="76"/>
  <c r="X226" i="76"/>
  <c r="X225" i="76"/>
  <c r="X222" i="76"/>
  <c r="X221" i="76"/>
  <c r="X218" i="76"/>
  <c r="X217" i="76"/>
  <c r="X214" i="76"/>
  <c r="H214" i="76"/>
  <c r="H215" i="76" s="1"/>
  <c r="H216" i="76" s="1"/>
  <c r="X213" i="76"/>
  <c r="X210" i="76"/>
  <c r="H210" i="76"/>
  <c r="H211" i="76" s="1"/>
  <c r="H212" i="76" s="1"/>
  <c r="X209" i="76"/>
  <c r="X206" i="76"/>
  <c r="H206" i="76"/>
  <c r="H207" i="76" s="1"/>
  <c r="H208" i="76" s="1"/>
  <c r="X205" i="76"/>
  <c r="X202" i="76"/>
  <c r="H202" i="76"/>
  <c r="H203" i="76" s="1"/>
  <c r="H204" i="76" s="1"/>
  <c r="X201" i="76"/>
  <c r="X198" i="76"/>
  <c r="X197" i="76"/>
  <c r="X194" i="76"/>
  <c r="X193" i="76"/>
  <c r="X190" i="76"/>
  <c r="X189" i="76"/>
  <c r="X186" i="76"/>
  <c r="X185" i="76"/>
  <c r="X182" i="76"/>
  <c r="X181" i="76"/>
  <c r="X178" i="76"/>
  <c r="X177" i="76"/>
  <c r="X174" i="76"/>
  <c r="X173" i="76"/>
  <c r="X170" i="76"/>
  <c r="X169" i="76"/>
  <c r="X166" i="76"/>
  <c r="X165" i="76"/>
  <c r="X162" i="76"/>
  <c r="X161" i="76"/>
  <c r="X158" i="76"/>
  <c r="X157" i="76"/>
  <c r="X154" i="76"/>
  <c r="X153" i="76"/>
  <c r="X150" i="76"/>
  <c r="X149" i="76"/>
  <c r="X146" i="76"/>
  <c r="X145" i="76"/>
  <c r="X142" i="76"/>
  <c r="X141" i="76"/>
  <c r="X138" i="76"/>
  <c r="X137" i="76"/>
  <c r="X134" i="76"/>
  <c r="X133" i="76"/>
  <c r="X130" i="76"/>
  <c r="X129" i="76"/>
  <c r="X126" i="76"/>
  <c r="X125" i="76"/>
  <c r="X122" i="76"/>
  <c r="X121" i="76"/>
  <c r="X118" i="76"/>
  <c r="X117" i="76"/>
  <c r="X114" i="76"/>
  <c r="X113" i="76"/>
  <c r="X110" i="76"/>
  <c r="X109" i="76"/>
  <c r="X106" i="76"/>
  <c r="X105" i="76"/>
  <c r="X102" i="76"/>
  <c r="X101" i="76"/>
  <c r="X98" i="76"/>
  <c r="X97" i="76"/>
  <c r="X94" i="76"/>
  <c r="X93" i="76"/>
  <c r="X90" i="76"/>
  <c r="X89" i="76"/>
  <c r="W83" i="76"/>
  <c r="W82" i="76"/>
  <c r="W81" i="76"/>
  <c r="W80" i="76"/>
  <c r="W79" i="76"/>
  <c r="W78" i="76"/>
  <c r="W77" i="76"/>
  <c r="W76" i="76"/>
  <c r="W75" i="76"/>
  <c r="W74" i="76"/>
  <c r="W73" i="76"/>
  <c r="W72" i="76"/>
  <c r="W71" i="76"/>
  <c r="W70" i="76"/>
  <c r="W69" i="76"/>
  <c r="W68" i="76"/>
  <c r="W67" i="76"/>
  <c r="W66" i="76"/>
  <c r="W65" i="76"/>
  <c r="W64" i="76"/>
  <c r="W63" i="76"/>
  <c r="W62" i="76"/>
  <c r="W61" i="76"/>
  <c r="W60" i="76"/>
  <c r="W59" i="76"/>
  <c r="W58" i="76"/>
  <c r="W57" i="76"/>
  <c r="W56" i="76"/>
  <c r="W55" i="76"/>
  <c r="W54" i="76"/>
  <c r="W53" i="76"/>
  <c r="W52" i="76"/>
  <c r="W51" i="76"/>
  <c r="W50" i="76"/>
  <c r="W49" i="76"/>
  <c r="W48" i="76"/>
  <c r="W47" i="76"/>
  <c r="W46" i="76"/>
  <c r="W45" i="76"/>
  <c r="W44" i="76"/>
  <c r="W43" i="76"/>
  <c r="W42" i="76"/>
  <c r="W41" i="76"/>
  <c r="AE1784" i="76" l="1"/>
  <c r="AE1779" i="76" s="1"/>
  <c r="P1848" i="76"/>
  <c r="AK1784" i="76"/>
  <c r="AK1779" i="76" s="1"/>
  <c r="AL1784" i="76"/>
  <c r="AL1779" i="76" s="1"/>
  <c r="AJ1784" i="76"/>
  <c r="AJ1779" i="76" s="1"/>
  <c r="AM1784" i="76"/>
  <c r="AM1779" i="76" s="1"/>
  <c r="M40" i="76"/>
  <c r="N40" i="76"/>
  <c r="S40" i="76"/>
  <c r="X477" i="76"/>
  <c r="V40" i="76"/>
  <c r="X235" i="76"/>
  <c r="X418" i="76"/>
  <c r="X490" i="76"/>
  <c r="X1732" i="76"/>
  <c r="U1732" i="76"/>
  <c r="W1616" i="76"/>
  <c r="N1792" i="76"/>
  <c r="X367" i="76"/>
  <c r="X1534" i="76"/>
  <c r="Y1777" i="76"/>
  <c r="M1750" i="76"/>
  <c r="R1780" i="76"/>
  <c r="X232" i="76"/>
  <c r="X243" i="76"/>
  <c r="X331" i="76"/>
  <c r="X1631" i="76"/>
  <c r="AP1822" i="76"/>
  <c r="Q1744" i="76"/>
  <c r="X421" i="76"/>
  <c r="Y1733" i="76"/>
  <c r="X1537" i="76"/>
  <c r="W1732" i="76"/>
  <c r="X199" i="76"/>
  <c r="X1628" i="76"/>
  <c r="T1762" i="76"/>
  <c r="S1792" i="76"/>
  <c r="X805" i="76"/>
  <c r="M1792" i="76"/>
  <c r="W1613" i="76"/>
  <c r="Y1736" i="76"/>
  <c r="S1774" i="76"/>
  <c r="X196" i="76"/>
  <c r="X304" i="76"/>
  <c r="X391" i="76"/>
  <c r="W1756" i="76"/>
  <c r="U1762" i="76"/>
  <c r="Y1765" i="76"/>
  <c r="T1792" i="76"/>
  <c r="Y1806" i="76"/>
  <c r="Y1783" i="76"/>
  <c r="Y1749" i="76"/>
  <c r="X322" i="76"/>
  <c r="X319" i="76"/>
  <c r="N1774" i="76"/>
  <c r="X164" i="76"/>
  <c r="X203" i="76"/>
  <c r="X223" i="76"/>
  <c r="X379" i="76"/>
  <c r="X776" i="76"/>
  <c r="X1756" i="76"/>
  <c r="U1792" i="76"/>
  <c r="X370" i="76"/>
  <c r="X802" i="76"/>
  <c r="T1738" i="76"/>
  <c r="X464" i="76"/>
  <c r="W1610" i="76"/>
  <c r="X1671" i="76"/>
  <c r="T1756" i="76"/>
  <c r="V1792" i="76"/>
  <c r="Y1811" i="76"/>
  <c r="X689" i="76"/>
  <c r="AP1817" i="76"/>
  <c r="P1774" i="76"/>
  <c r="O1744" i="76"/>
  <c r="T1774" i="76"/>
  <c r="W1566" i="76"/>
  <c r="U1774" i="76"/>
  <c r="T1732" i="76"/>
  <c r="X325" i="76"/>
  <c r="X96" i="76"/>
  <c r="X212" i="76"/>
  <c r="X115" i="76"/>
  <c r="X310" i="76"/>
  <c r="X274" i="76"/>
  <c r="X1668" i="76"/>
  <c r="T1750" i="76"/>
  <c r="Y1764" i="76"/>
  <c r="AP1841" i="76"/>
  <c r="Y1737" i="76"/>
  <c r="Y1766" i="76"/>
  <c r="Y1788" i="76"/>
  <c r="X1792" i="76"/>
  <c r="X176" i="76"/>
  <c r="X727" i="76"/>
  <c r="X415" i="76"/>
  <c r="X99" i="76"/>
  <c r="X301" i="76"/>
  <c r="Y1773" i="76"/>
  <c r="Q1786" i="76"/>
  <c r="X655" i="76"/>
  <c r="S1750" i="76"/>
  <c r="X264" i="76"/>
  <c r="X316" i="76"/>
  <c r="X364" i="76"/>
  <c r="X475" i="76"/>
  <c r="X652" i="76"/>
  <c r="X665" i="76"/>
  <c r="X754" i="76"/>
  <c r="W1534" i="76"/>
  <c r="W1537" i="76"/>
  <c r="X1613" i="76"/>
  <c r="W1631" i="76"/>
  <c r="U1750" i="76"/>
  <c r="Y1770" i="76"/>
  <c r="P1768" i="76"/>
  <c r="S1780" i="76"/>
  <c r="Y1747" i="76"/>
  <c r="Y1782" i="76"/>
  <c r="O1774" i="76"/>
  <c r="V1732" i="76"/>
  <c r="Q1774" i="76"/>
  <c r="X328" i="76"/>
  <c r="X277" i="76"/>
  <c r="Y1752" i="76"/>
  <c r="X1762" i="76"/>
  <c r="R1786" i="76"/>
  <c r="X91" i="76"/>
  <c r="X131" i="76"/>
  <c r="X151" i="76"/>
  <c r="X783" i="76"/>
  <c r="X825" i="76"/>
  <c r="W1533" i="76"/>
  <c r="X1610" i="76"/>
  <c r="W1628" i="76"/>
  <c r="V1750" i="76"/>
  <c r="Q1768" i="76"/>
  <c r="Y1779" i="76"/>
  <c r="AF1876" i="76"/>
  <c r="AF1871" i="76" s="1"/>
  <c r="X271" i="76"/>
  <c r="Y1753" i="76"/>
  <c r="X499" i="76"/>
  <c r="N1744" i="76"/>
  <c r="R1744" i="76"/>
  <c r="X388" i="76"/>
  <c r="X298" i="76"/>
  <c r="X454" i="76"/>
  <c r="X227" i="76"/>
  <c r="X239" i="76"/>
  <c r="X472" i="76"/>
  <c r="X662" i="76"/>
  <c r="W1530" i="76"/>
  <c r="Y1740" i="76"/>
  <c r="N1738" i="76"/>
  <c r="U1768" i="76"/>
  <c r="Y1771" i="76"/>
  <c r="R1768" i="76"/>
  <c r="AF1778" i="76"/>
  <c r="AF1773" i="76" s="1"/>
  <c r="X376" i="76"/>
  <c r="N1780" i="76"/>
  <c r="X496" i="76"/>
  <c r="Q1750" i="76"/>
  <c r="P1786" i="76"/>
  <c r="X313" i="76"/>
  <c r="Y1767" i="76"/>
  <c r="X412" i="76"/>
  <c r="W1557" i="76"/>
  <c r="X100" i="76"/>
  <c r="Y1772" i="76"/>
  <c r="X128" i="76"/>
  <c r="X148" i="76"/>
  <c r="X204" i="76"/>
  <c r="X338" i="76"/>
  <c r="X446" i="76"/>
  <c r="X465" i="76"/>
  <c r="X822" i="76"/>
  <c r="W1529" i="76"/>
  <c r="X1616" i="76"/>
  <c r="O1738" i="76"/>
  <c r="V1768" i="76"/>
  <c r="S1768" i="76"/>
  <c r="AG1778" i="76"/>
  <c r="AG1773" i="76" s="1"/>
  <c r="Y1796" i="76"/>
  <c r="X845" i="76"/>
  <c r="Y1746" i="76"/>
  <c r="Y1776" i="76"/>
  <c r="Y1789" i="76"/>
  <c r="O1786" i="76"/>
  <c r="X152" i="76"/>
  <c r="X358" i="76"/>
  <c r="S1762" i="76"/>
  <c r="AP1870" i="76"/>
  <c r="X103" i="76"/>
  <c r="X488" i="76"/>
  <c r="X724" i="76"/>
  <c r="W1762" i="76"/>
  <c r="R1750" i="76"/>
  <c r="X351" i="76"/>
  <c r="X224" i="76"/>
  <c r="X236" i="76"/>
  <c r="X563" i="76"/>
  <c r="S1738" i="76"/>
  <c r="P1738" i="76"/>
  <c r="AG1784" i="76"/>
  <c r="AG1779" i="76" s="1"/>
  <c r="Q1792" i="76"/>
  <c r="X179" i="76"/>
  <c r="X842" i="76"/>
  <c r="O1780" i="76"/>
  <c r="S1744" i="76"/>
  <c r="R1762" i="76"/>
  <c r="Y1754" i="76"/>
  <c r="X457" i="76"/>
  <c r="Y1795" i="76"/>
  <c r="X167" i="76"/>
  <c r="X307" i="76"/>
  <c r="X535" i="76"/>
  <c r="X811" i="76"/>
  <c r="Q1738" i="76"/>
  <c r="AH1784" i="76"/>
  <c r="AH1779" i="76" s="1"/>
  <c r="R1792" i="76"/>
  <c r="AI1778" i="76"/>
  <c r="AI1773" i="76" s="1"/>
  <c r="AD1858" i="76"/>
  <c r="AD1853" i="76" s="1"/>
  <c r="AJ1778" i="76"/>
  <c r="AJ1773" i="76" s="1"/>
  <c r="O1877" i="76"/>
  <c r="O1872" i="76" s="1"/>
  <c r="AK1778" i="76"/>
  <c r="AK1773" i="76" s="1"/>
  <c r="N1854" i="76"/>
  <c r="AL1778" i="76"/>
  <c r="AL1773" i="76" s="1"/>
  <c r="Y1859" i="76"/>
  <c r="N1877" i="76"/>
  <c r="N1872" i="76" s="1"/>
  <c r="AM1778" i="76"/>
  <c r="AM1773" i="76" s="1"/>
  <c r="AN1778" i="76"/>
  <c r="AN1773" i="76" s="1"/>
  <c r="Q1854" i="76"/>
  <c r="AP1760" i="76"/>
  <c r="AE1802" i="76"/>
  <c r="AE1797" i="76" s="1"/>
  <c r="U1877" i="76"/>
  <c r="U1872" i="76" s="1"/>
  <c r="F40" i="77"/>
  <c r="O26" i="77"/>
  <c r="H43" i="77"/>
  <c r="I43" i="77"/>
  <c r="L40" i="77"/>
  <c r="G43" i="77"/>
  <c r="J43" i="77"/>
  <c r="O15" i="77"/>
  <c r="D40" i="77"/>
  <c r="E40" i="77"/>
  <c r="D43" i="77"/>
  <c r="C43" i="77"/>
  <c r="E43" i="77"/>
  <c r="C40" i="77"/>
  <c r="O40" i="77" s="1"/>
  <c r="X136" i="76"/>
  <c r="X159" i="76"/>
  <c r="X252" i="76"/>
  <c r="X337" i="76"/>
  <c r="X399" i="76"/>
  <c r="X428" i="76"/>
  <c r="X567" i="76"/>
  <c r="X568" i="76"/>
  <c r="X494" i="76"/>
  <c r="X191" i="76"/>
  <c r="X344" i="76"/>
  <c r="X345" i="76"/>
  <c r="X512" i="76"/>
  <c r="X140" i="76"/>
  <c r="X1648" i="76"/>
  <c r="W1648" i="76"/>
  <c r="X139" i="76"/>
  <c r="X340" i="76"/>
  <c r="X285" i="76"/>
  <c r="X284" i="76"/>
  <c r="U85" i="76"/>
  <c r="U86" i="76" s="1"/>
  <c r="X116" i="76"/>
  <c r="X283" i="76"/>
  <c r="X1561" i="76"/>
  <c r="W1561" i="76"/>
  <c r="X200" i="76"/>
  <c r="X247" i="76"/>
  <c r="X295" i="76"/>
  <c r="X334" i="76"/>
  <c r="X381" i="76"/>
  <c r="W1554" i="76"/>
  <c r="AP1816" i="76"/>
  <c r="AG1811" i="76"/>
  <c r="AP1811" i="76" s="1"/>
  <c r="V1812" i="76"/>
  <c r="Y1812" i="76" s="1"/>
  <c r="Y1817" i="76"/>
  <c r="X707" i="76"/>
  <c r="X460" i="76"/>
  <c r="X289" i="76"/>
  <c r="X123" i="76"/>
  <c r="X259" i="76"/>
  <c r="X286" i="76"/>
  <c r="X309" i="76"/>
  <c r="X759" i="76"/>
  <c r="Q85" i="76"/>
  <c r="Q86" i="76" s="1"/>
  <c r="X156" i="76"/>
  <c r="X272" i="76"/>
  <c r="X280" i="76"/>
  <c r="X409" i="76"/>
  <c r="X559" i="76"/>
  <c r="AM1761" i="76"/>
  <c r="AP1761" i="76" s="1"/>
  <c r="AP1766" i="76"/>
  <c r="X92" i="76"/>
  <c r="X515" i="76"/>
  <c r="X111" i="76"/>
  <c r="X124" i="76"/>
  <c r="X260" i="76"/>
  <c r="X208" i="76"/>
  <c r="X343" i="76"/>
  <c r="AF1785" i="76"/>
  <c r="X184" i="76"/>
  <c r="X368" i="76"/>
  <c r="X481" i="76"/>
  <c r="AG1785" i="76"/>
  <c r="X120" i="76"/>
  <c r="X256" i="76"/>
  <c r="X352" i="76"/>
  <c r="X132" i="76"/>
  <c r="X244" i="76"/>
  <c r="X292" i="76"/>
  <c r="X303" i="76"/>
  <c r="X314" i="76"/>
  <c r="X349" i="76"/>
  <c r="X447" i="76"/>
  <c r="X829" i="76"/>
  <c r="X439" i="76"/>
  <c r="X417" i="76"/>
  <c r="X416" i="76"/>
  <c r="X463" i="76"/>
  <c r="X127" i="76"/>
  <c r="X291" i="76"/>
  <c r="X290" i="76"/>
  <c r="X375" i="76"/>
  <c r="X436" i="76"/>
  <c r="X188" i="76"/>
  <c r="X405" i="76"/>
  <c r="X489" i="76"/>
  <c r="W1651" i="76"/>
  <c r="X1651" i="76"/>
  <c r="X187" i="76"/>
  <c r="X320" i="76"/>
  <c r="X355" i="76"/>
  <c r="X175" i="76"/>
  <c r="X195" i="76"/>
  <c r="X268" i="76"/>
  <c r="X392" i="76"/>
  <c r="X406" i="76"/>
  <c r="X470" i="76"/>
  <c r="X552" i="76"/>
  <c r="X556" i="76"/>
  <c r="X263" i="76"/>
  <c r="X143" i="76"/>
  <c r="X163" i="76"/>
  <c r="X207" i="76"/>
  <c r="X500" i="76"/>
  <c r="V85" i="76"/>
  <c r="X240" i="76"/>
  <c r="X346" i="76"/>
  <c r="X363" i="76"/>
  <c r="X441" i="76"/>
  <c r="X112" i="76"/>
  <c r="X693" i="76"/>
  <c r="M85" i="76"/>
  <c r="X423" i="76"/>
  <c r="X656" i="76"/>
  <c r="X108" i="76"/>
  <c r="X357" i="76"/>
  <c r="X107" i="76"/>
  <c r="X503" i="76"/>
  <c r="X160" i="76"/>
  <c r="X647" i="76"/>
  <c r="Y1787" i="76"/>
  <c r="N1786" i="76"/>
  <c r="X104" i="76"/>
  <c r="X135" i="76"/>
  <c r="X95" i="76"/>
  <c r="X172" i="76"/>
  <c r="X192" i="76"/>
  <c r="X215" i="76"/>
  <c r="X327" i="76"/>
  <c r="X339" i="76"/>
  <c r="X478" i="76"/>
  <c r="X817" i="76"/>
  <c r="X661" i="76"/>
  <c r="W1792" i="76"/>
  <c r="X800" i="76"/>
  <c r="U1786" i="76"/>
  <c r="AN1865" i="76"/>
  <c r="AN1876" i="76"/>
  <c r="AN1871" i="76" s="1"/>
  <c r="X216" i="76"/>
  <c r="X248" i="76"/>
  <c r="X430" i="76"/>
  <c r="X433" i="76"/>
  <c r="X548" i="76"/>
  <c r="X684" i="76"/>
  <c r="X720" i="76"/>
  <c r="X740" i="76"/>
  <c r="X752" i="76"/>
  <c r="X1521" i="76"/>
  <c r="W1521" i="76"/>
  <c r="V1786" i="76"/>
  <c r="AP1840" i="76"/>
  <c r="AD1835" i="76"/>
  <c r="AP1835" i="76" s="1"/>
  <c r="AE1876" i="76"/>
  <c r="AE1871" i="76" s="1"/>
  <c r="AE1859" i="76"/>
  <c r="AP1864" i="76"/>
  <c r="AO1865" i="76"/>
  <c r="AO1876" i="76"/>
  <c r="AO1871" i="76" s="1"/>
  <c r="X1571" i="76"/>
  <c r="W1571" i="76"/>
  <c r="AH1785" i="76"/>
  <c r="X403" i="76"/>
  <c r="X458" i="76"/>
  <c r="X251" i="76"/>
  <c r="AM1865" i="76"/>
  <c r="AM1876" i="76"/>
  <c r="AM1871" i="76" s="1"/>
  <c r="X778" i="76"/>
  <c r="X790" i="76"/>
  <c r="X806" i="76"/>
  <c r="X850" i="76"/>
  <c r="W1786" i="76"/>
  <c r="X564" i="76"/>
  <c r="X699" i="76"/>
  <c r="X812" i="76"/>
  <c r="X826" i="76"/>
  <c r="X766" i="76"/>
  <c r="Y1790" i="76"/>
  <c r="M1786" i="76"/>
  <c r="X385" i="76"/>
  <c r="X1632" i="76"/>
  <c r="W1632" i="76"/>
  <c r="Y1797" i="76"/>
  <c r="O1792" i="76"/>
  <c r="X356" i="76"/>
  <c r="X440" i="76"/>
  <c r="X451" i="76"/>
  <c r="X487" i="76"/>
  <c r="X531" i="76"/>
  <c r="X731" i="76"/>
  <c r="X1614" i="76"/>
  <c r="W1614" i="76"/>
  <c r="V1756" i="76"/>
  <c r="AJ1767" i="76"/>
  <c r="AP1767" i="76" s="1"/>
  <c r="AP1772" i="76"/>
  <c r="Y1871" i="76"/>
  <c r="M1866" i="76"/>
  <c r="Y1866" i="76" s="1"/>
  <c r="Y1876" i="76"/>
  <c r="X1876" i="76"/>
  <c r="X231" i="76"/>
  <c r="X302" i="76"/>
  <c r="X445" i="76"/>
  <c r="X482" i="76"/>
  <c r="X688" i="76"/>
  <c r="X775" i="76"/>
  <c r="X1577" i="76"/>
  <c r="W1577" i="76"/>
  <c r="X1619" i="76"/>
  <c r="W1619" i="76"/>
  <c r="M1744" i="76"/>
  <c r="X435" i="76"/>
  <c r="X228" i="76"/>
  <c r="X278" i="76"/>
  <c r="X308" i="76"/>
  <c r="X362" i="76"/>
  <c r="X484" i="76"/>
  <c r="X507" i="76"/>
  <c r="X519" i="76"/>
  <c r="X528" i="76"/>
  <c r="X719" i="76"/>
  <c r="X728" i="76"/>
  <c r="X1554" i="76"/>
  <c r="X1562" i="76"/>
  <c r="W1562" i="76"/>
  <c r="X1626" i="76"/>
  <c r="W1626" i="76"/>
  <c r="X332" i="76"/>
  <c r="X400" i="76"/>
  <c r="X1652" i="76"/>
  <c r="W1652" i="76"/>
  <c r="R1774" i="76"/>
  <c r="Y1775" i="76"/>
  <c r="X743" i="76"/>
  <c r="X758" i="76"/>
  <c r="X219" i="76"/>
  <c r="X1640" i="76"/>
  <c r="W1640" i="76"/>
  <c r="X442" i="76"/>
  <c r="X739" i="76"/>
  <c r="X772" i="76"/>
  <c r="X794" i="76"/>
  <c r="X830" i="76"/>
  <c r="X841" i="76"/>
  <c r="X1574" i="76"/>
  <c r="W1574" i="76"/>
  <c r="X1589" i="76"/>
  <c r="W1589" i="76"/>
  <c r="W1602" i="76"/>
  <c r="AP1742" i="76"/>
  <c r="AH1737" i="76"/>
  <c r="AP1737" i="76" s="1"/>
  <c r="T1768" i="76"/>
  <c r="Y1769" i="76"/>
  <c r="Y1860" i="76"/>
  <c r="X350" i="76"/>
  <c r="X410" i="76"/>
  <c r="X422" i="76"/>
  <c r="X504" i="76"/>
  <c r="X516" i="76"/>
  <c r="X648" i="76"/>
  <c r="X711" i="76"/>
  <c r="X782" i="76"/>
  <c r="X1553" i="76"/>
  <c r="W1553" i="76"/>
  <c r="Y1829" i="76"/>
  <c r="Y1836" i="76"/>
  <c r="X1541" i="76"/>
  <c r="W1541" i="76"/>
  <c r="X452" i="76"/>
  <c r="X540" i="76"/>
  <c r="X696" i="76"/>
  <c r="X732" i="76"/>
  <c r="X1538" i="76"/>
  <c r="W1538" i="76"/>
  <c r="X757" i="76"/>
  <c r="X1643" i="76"/>
  <c r="W1643" i="76"/>
  <c r="S1786" i="76"/>
  <c r="Y1847" i="76"/>
  <c r="M1842" i="76"/>
  <c r="Y1842" i="76" s="1"/>
  <c r="X211" i="76"/>
  <c r="X296" i="76"/>
  <c r="X374" i="76"/>
  <c r="X380" i="76"/>
  <c r="X398" i="76"/>
  <c r="X427" i="76"/>
  <c r="X838" i="76"/>
  <c r="W1545" i="76"/>
  <c r="L40" i="76"/>
  <c r="W1572" i="76"/>
  <c r="X1586" i="76"/>
  <c r="W1586" i="76"/>
  <c r="X1596" i="76"/>
  <c r="W1596" i="76"/>
  <c r="X1601" i="76"/>
  <c r="W1601" i="76"/>
  <c r="X1656" i="76"/>
  <c r="W1656" i="76"/>
  <c r="X1667" i="76"/>
  <c r="W1667" i="76"/>
  <c r="Y1742" i="76"/>
  <c r="AP1829" i="76"/>
  <c r="X267" i="76"/>
  <c r="AL1876" i="76"/>
  <c r="AL1871" i="76" s="1"/>
  <c r="AL1865" i="76"/>
  <c r="X382" i="76"/>
  <c r="X434" i="76"/>
  <c r="X326" i="76"/>
  <c r="X524" i="76"/>
  <c r="X555" i="76"/>
  <c r="X659" i="76"/>
  <c r="X667" i="76"/>
  <c r="X708" i="76"/>
  <c r="W1542" i="76"/>
  <c r="X1550" i="76"/>
  <c r="W1550" i="76"/>
  <c r="W1768" i="76"/>
  <c r="AP1823" i="76"/>
  <c r="X769" i="76"/>
  <c r="X764" i="76"/>
  <c r="X1635" i="76"/>
  <c r="W1635" i="76"/>
  <c r="X1655" i="76"/>
  <c r="W1655" i="76"/>
  <c r="V1762" i="76"/>
  <c r="Y1763" i="76"/>
  <c r="AK1865" i="76"/>
  <c r="X814" i="76"/>
  <c r="X551" i="76"/>
  <c r="X1526" i="76"/>
  <c r="W1526" i="76"/>
  <c r="Y1745" i="76"/>
  <c r="P1744" i="76"/>
  <c r="T1786" i="76"/>
  <c r="X793" i="76"/>
  <c r="X1604" i="76"/>
  <c r="W1604" i="76"/>
  <c r="AK1858" i="76"/>
  <c r="AK1853" i="76" s="1"/>
  <c r="Y1785" i="76"/>
  <c r="X171" i="76"/>
  <c r="X168" i="76"/>
  <c r="X255" i="76"/>
  <c r="X386" i="76"/>
  <c r="X424" i="76"/>
  <c r="X493" i="76"/>
  <c r="X787" i="76"/>
  <c r="X1598" i="76"/>
  <c r="W1598" i="76"/>
  <c r="X1664" i="76"/>
  <c r="W1664" i="76"/>
  <c r="AP1798" i="76"/>
  <c r="Y1823" i="76"/>
  <c r="P1818" i="76"/>
  <c r="Y1818" i="76" s="1"/>
  <c r="X539" i="76"/>
  <c r="X560" i="76"/>
  <c r="X683" i="76"/>
  <c r="X716" i="76"/>
  <c r="X736" i="76"/>
  <c r="O40" i="76"/>
  <c r="W1584" i="76"/>
  <c r="X1672" i="76"/>
  <c r="W1672" i="76"/>
  <c r="R1738" i="76"/>
  <c r="Y1739" i="76"/>
  <c r="X1768" i="76"/>
  <c r="Y1781" i="76"/>
  <c r="P1780" i="76"/>
  <c r="X1786" i="76"/>
  <c r="X784" i="76"/>
  <c r="X837" i="76"/>
  <c r="X849" i="76"/>
  <c r="X1568" i="76"/>
  <c r="W1568" i="76"/>
  <c r="X1608" i="76"/>
  <c r="W1608" i="76"/>
  <c r="AP1755" i="76"/>
  <c r="S1877" i="76"/>
  <c r="S1872" i="76" s="1"/>
  <c r="Y1835" i="76"/>
  <c r="R1830" i="76"/>
  <c r="Y1830" i="76" s="1"/>
  <c r="X476" i="76"/>
  <c r="X508" i="76"/>
  <c r="X536" i="76"/>
  <c r="X672" i="76"/>
  <c r="X680" i="76"/>
  <c r="X694" i="76"/>
  <c r="X858" i="76"/>
  <c r="X1549" i="76"/>
  <c r="W1549" i="76"/>
  <c r="X1578" i="76"/>
  <c r="W1578" i="76"/>
  <c r="X1583" i="76"/>
  <c r="W1583" i="76"/>
  <c r="X1595" i="76"/>
  <c r="W1595" i="76"/>
  <c r="X1660" i="76"/>
  <c r="W1660" i="76"/>
  <c r="T1877" i="76"/>
  <c r="T1872" i="76" s="1"/>
  <c r="Y1824" i="76"/>
  <c r="X547" i="76"/>
  <c r="X834" i="76"/>
  <c r="X846" i="76"/>
  <c r="M1756" i="76"/>
  <c r="R1756" i="76"/>
  <c r="X1874" i="76"/>
  <c r="Y1874" i="76" s="1"/>
  <c r="X523" i="76"/>
  <c r="X544" i="76"/>
  <c r="X660" i="76"/>
  <c r="X666" i="76"/>
  <c r="X795" i="76"/>
  <c r="X799" i="76"/>
  <c r="X821" i="76"/>
  <c r="X1525" i="76"/>
  <c r="W1525" i="76"/>
  <c r="X1580" i="76"/>
  <c r="W1580" i="76"/>
  <c r="X1592" i="76"/>
  <c r="W1592" i="76"/>
  <c r="X1647" i="76"/>
  <c r="W1647" i="76"/>
  <c r="Y1735" i="76"/>
  <c r="N1756" i="76"/>
  <c r="S1756" i="76"/>
  <c r="T1780" i="76"/>
  <c r="V1877" i="76"/>
  <c r="V1872" i="76" s="1"/>
  <c r="Y1853" i="76"/>
  <c r="X404" i="76"/>
  <c r="X469" i="76"/>
  <c r="X671" i="76"/>
  <c r="X747" i="76"/>
  <c r="X1625" i="76"/>
  <c r="W1625" i="76"/>
  <c r="W1671" i="76"/>
  <c r="O1756" i="76"/>
  <c r="O1762" i="76"/>
  <c r="U1780" i="76"/>
  <c r="W1877" i="76"/>
  <c r="W1872" i="76" s="1"/>
  <c r="AH1876" i="76"/>
  <c r="AH1871" i="76" s="1"/>
  <c r="X1875" i="76"/>
  <c r="X520" i="76"/>
  <c r="X668" i="76"/>
  <c r="X744" i="76"/>
  <c r="X781" i="76"/>
  <c r="X796" i="76"/>
  <c r="X818" i="76"/>
  <c r="X857" i="76"/>
  <c r="X1522" i="76"/>
  <c r="W1522" i="76"/>
  <c r="X1565" i="76"/>
  <c r="W1565" i="76"/>
  <c r="W1590" i="76"/>
  <c r="X1644" i="76"/>
  <c r="W1644" i="76"/>
  <c r="X1659" i="76"/>
  <c r="W1659" i="76"/>
  <c r="W1668" i="76"/>
  <c r="W1750" i="76"/>
  <c r="P1756" i="76"/>
  <c r="P1762" i="76"/>
  <c r="M1780" i="76"/>
  <c r="AP1799" i="76"/>
  <c r="AI1876" i="76"/>
  <c r="AI1871" i="76" s="1"/>
  <c r="Y1875" i="76"/>
  <c r="X466" i="76"/>
  <c r="X833" i="76"/>
  <c r="X854" i="76"/>
  <c r="X1557" i="76"/>
  <c r="X1607" i="76"/>
  <c r="W1607" i="76"/>
  <c r="X1620" i="76"/>
  <c r="W1620" i="76"/>
  <c r="X1622" i="76"/>
  <c r="W1622" i="76"/>
  <c r="Y1734" i="76"/>
  <c r="AP1748" i="76"/>
  <c r="AF1743" i="76"/>
  <c r="AP1743" i="76" s="1"/>
  <c r="X1750" i="76"/>
  <c r="Q1756" i="76"/>
  <c r="AP1846" i="76"/>
  <c r="AJ1876" i="76"/>
  <c r="AJ1871" i="76" s="1"/>
  <c r="AP1872" i="76"/>
  <c r="X853" i="76"/>
  <c r="X1533" i="76"/>
  <c r="T1744" i="76"/>
  <c r="M1762" i="76"/>
  <c r="Q1762" i="76"/>
  <c r="V1774" i="76"/>
  <c r="V1780" i="76"/>
  <c r="AP1834" i="76"/>
  <c r="X1530" i="76"/>
  <c r="X1546" i="76"/>
  <c r="W1546" i="76"/>
  <c r="X1558" i="76"/>
  <c r="W1558" i="76"/>
  <c r="M1732" i="76"/>
  <c r="V1738" i="76"/>
  <c r="U1744" i="76"/>
  <c r="N1762" i="76"/>
  <c r="W1774" i="76"/>
  <c r="W1780" i="76"/>
  <c r="Y1794" i="76"/>
  <c r="V1854" i="76"/>
  <c r="AN1784" i="76"/>
  <c r="AN1779" i="76" s="1"/>
  <c r="Y1865" i="76"/>
  <c r="X770" i="76"/>
  <c r="X1639" i="76"/>
  <c r="W1639" i="76"/>
  <c r="N1732" i="76"/>
  <c r="W1738" i="76"/>
  <c r="V1744" i="76"/>
  <c r="Y1751" i="76"/>
  <c r="N1768" i="76"/>
  <c r="X1774" i="76"/>
  <c r="X1780" i="76"/>
  <c r="AP1796" i="76"/>
  <c r="AD1791" i="76"/>
  <c r="AP1791" i="76" s="1"/>
  <c r="W1854" i="76"/>
  <c r="AO1784" i="76"/>
  <c r="AO1779" i="76" s="1"/>
  <c r="X1873" i="76"/>
  <c r="Y1873" i="76" s="1"/>
  <c r="L1872" i="76"/>
  <c r="X543" i="76"/>
  <c r="X690" i="76"/>
  <c r="AP1731" i="76"/>
  <c r="O1732" i="76"/>
  <c r="S1732" i="76"/>
  <c r="X1738" i="76"/>
  <c r="W1744" i="76"/>
  <c r="Y1755" i="76"/>
  <c r="O1768" i="76"/>
  <c r="Y1793" i="76"/>
  <c r="Y1841" i="76"/>
  <c r="X511" i="76"/>
  <c r="X527" i="76"/>
  <c r="X1545" i="76"/>
  <c r="X1636" i="76"/>
  <c r="W1636" i="76"/>
  <c r="P1732" i="76"/>
  <c r="X1744" i="76"/>
  <c r="Y1791" i="76"/>
  <c r="P1877" i="76"/>
  <c r="P1872" i="76" s="1"/>
  <c r="M1877" i="76"/>
  <c r="M1872" i="76" s="1"/>
  <c r="X651" i="76"/>
  <c r="X687" i="76"/>
  <c r="X723" i="76"/>
  <c r="X735" i="76"/>
  <c r="X763" i="76"/>
  <c r="X788" i="76"/>
  <c r="X1542" i="76"/>
  <c r="K40" i="76"/>
  <c r="X1566" i="76"/>
  <c r="Q1732" i="76"/>
  <c r="M1768" i="76"/>
  <c r="M1774" i="76"/>
  <c r="AP1790" i="76"/>
  <c r="Q1877" i="76"/>
  <c r="Q1872" i="76" s="1"/>
  <c r="X760" i="76"/>
  <c r="X1529" i="76"/>
  <c r="X1572" i="76"/>
  <c r="X1584" i="76"/>
  <c r="X1590" i="76"/>
  <c r="X1602" i="76"/>
  <c r="X1663" i="76"/>
  <c r="W1663" i="76"/>
  <c r="R1732" i="76"/>
  <c r="M1738" i="76"/>
  <c r="P1792" i="76"/>
  <c r="AD1802" i="76"/>
  <c r="AD1797" i="76" s="1"/>
  <c r="R1877" i="76"/>
  <c r="R1872" i="76" s="1"/>
  <c r="AD1859" i="76"/>
  <c r="AG1876" i="76"/>
  <c r="AG1871" i="76" s="1"/>
  <c r="AF1859" i="76"/>
  <c r="M1848" i="76"/>
  <c r="Y1848" i="76" s="1"/>
  <c r="AD1852" i="76"/>
  <c r="AE1816" i="73"/>
  <c r="AE1811" i="73" s="1"/>
  <c r="AF1816" i="73"/>
  <c r="AF1811" i="73" s="1"/>
  <c r="AG1816" i="73"/>
  <c r="AG1811" i="73" s="1"/>
  <c r="AH1816" i="73"/>
  <c r="AH1811" i="73" s="1"/>
  <c r="AI1816" i="73"/>
  <c r="AI1811" i="73" s="1"/>
  <c r="AJ1816" i="73"/>
  <c r="AJ1811" i="73" s="1"/>
  <c r="AK1816" i="73"/>
  <c r="AK1811" i="73" s="1"/>
  <c r="AL1816" i="73"/>
  <c r="AL1811" i="73" s="1"/>
  <c r="AM1816" i="73"/>
  <c r="AM1811" i="73" s="1"/>
  <c r="AN1816" i="73"/>
  <c r="AN1811" i="73" s="1"/>
  <c r="AO1816" i="73"/>
  <c r="AO1811" i="73" s="1"/>
  <c r="AE1822" i="73"/>
  <c r="AF1822" i="73"/>
  <c r="AF1817" i="73" s="1"/>
  <c r="AG1822" i="73"/>
  <c r="AG1817" i="73" s="1"/>
  <c r="AH1822" i="73"/>
  <c r="AH1817" i="73" s="1"/>
  <c r="AI1822" i="73"/>
  <c r="AI1817" i="73" s="1"/>
  <c r="AJ1822" i="73"/>
  <c r="AJ1817" i="73" s="1"/>
  <c r="AK1822" i="73"/>
  <c r="AK1817" i="73" s="1"/>
  <c r="AL1822" i="73"/>
  <c r="AL1817" i="73" s="1"/>
  <c r="AM1822" i="73"/>
  <c r="AM1817" i="73" s="1"/>
  <c r="AN1822" i="73"/>
  <c r="AN1817" i="73" s="1"/>
  <c r="AO1822" i="73"/>
  <c r="AO1817" i="73" s="1"/>
  <c r="AE1823" i="73"/>
  <c r="AF1823" i="73"/>
  <c r="AG1823" i="73"/>
  <c r="AH1823" i="73"/>
  <c r="AI1823" i="73"/>
  <c r="AJ1823" i="73"/>
  <c r="AK1823" i="73"/>
  <c r="AL1823" i="73"/>
  <c r="AM1823" i="73"/>
  <c r="AN1823" i="73"/>
  <c r="AO1823" i="73"/>
  <c r="AE1834" i="73"/>
  <c r="AE1829" i="73" s="1"/>
  <c r="AF1834" i="73"/>
  <c r="AF1829" i="73" s="1"/>
  <c r="AG1834" i="73"/>
  <c r="AG1829" i="73" s="1"/>
  <c r="AH1834" i="73"/>
  <c r="AH1829" i="73" s="1"/>
  <c r="AI1834" i="73"/>
  <c r="AI1829" i="73" s="1"/>
  <c r="AJ1834" i="73"/>
  <c r="AJ1829" i="73" s="1"/>
  <c r="AK1834" i="73"/>
  <c r="AK1829" i="73" s="1"/>
  <c r="AL1834" i="73"/>
  <c r="AL1829" i="73" s="1"/>
  <c r="AM1834" i="73"/>
  <c r="AM1829" i="73" s="1"/>
  <c r="AN1834" i="73"/>
  <c r="AN1829" i="73" s="1"/>
  <c r="AO1834" i="73"/>
  <c r="AO1829" i="73" s="1"/>
  <c r="AE1840" i="73"/>
  <c r="AF1840" i="73"/>
  <c r="AF1835" i="73" s="1"/>
  <c r="AG1840" i="73"/>
  <c r="AG1835" i="73" s="1"/>
  <c r="AH1840" i="73"/>
  <c r="AH1835" i="73" s="1"/>
  <c r="AI1840" i="73"/>
  <c r="AI1835" i="73" s="1"/>
  <c r="AJ1840" i="73"/>
  <c r="AJ1835" i="73" s="1"/>
  <c r="AK1840" i="73"/>
  <c r="AK1835" i="73" s="1"/>
  <c r="AL1840" i="73"/>
  <c r="AL1835" i="73" s="1"/>
  <c r="AM1840" i="73"/>
  <c r="AM1835" i="73" s="1"/>
  <c r="AN1840" i="73"/>
  <c r="AN1835" i="73" s="1"/>
  <c r="AO1840" i="73"/>
  <c r="AO1835" i="73" s="1"/>
  <c r="AE1846" i="73"/>
  <c r="AE1841" i="73" s="1"/>
  <c r="AF1846" i="73"/>
  <c r="AF1841" i="73" s="1"/>
  <c r="AG1846" i="73"/>
  <c r="AG1841" i="73" s="1"/>
  <c r="AH1846" i="73"/>
  <c r="AH1841" i="73" s="1"/>
  <c r="AI1846" i="73"/>
  <c r="AI1841" i="73" s="1"/>
  <c r="AJ1846" i="73"/>
  <c r="AJ1841" i="73" s="1"/>
  <c r="AK1846" i="73"/>
  <c r="AK1841" i="73" s="1"/>
  <c r="AL1846" i="73"/>
  <c r="AL1841" i="73" s="1"/>
  <c r="AM1846" i="73"/>
  <c r="AM1841" i="73" s="1"/>
  <c r="AN1846" i="73"/>
  <c r="AN1841" i="73" s="1"/>
  <c r="AO1846" i="73"/>
  <c r="AO1841" i="73" s="1"/>
  <c r="AO1859" i="73"/>
  <c r="AE1864" i="73"/>
  <c r="AF1864" i="73"/>
  <c r="AG1864" i="73"/>
  <c r="AG1859" i="73" s="1"/>
  <c r="AH1864" i="73"/>
  <c r="AH1859" i="73" s="1"/>
  <c r="AI1864" i="73"/>
  <c r="AI1859" i="73" s="1"/>
  <c r="AJ1864" i="73"/>
  <c r="AJ1859" i="73" s="1"/>
  <c r="AK1864" i="73"/>
  <c r="AK1859" i="73" s="1"/>
  <c r="AL1864" i="73"/>
  <c r="AL1859" i="73" s="1"/>
  <c r="AM1864" i="73"/>
  <c r="AM1859" i="73" s="1"/>
  <c r="AN1864" i="73"/>
  <c r="AN1859" i="73" s="1"/>
  <c r="AO1864" i="73"/>
  <c r="AM1865" i="73"/>
  <c r="AN1865" i="73"/>
  <c r="AO1865" i="73"/>
  <c r="AE1870" i="73"/>
  <c r="AE1865" i="73" s="1"/>
  <c r="AF1870" i="73"/>
  <c r="AF1865" i="73" s="1"/>
  <c r="AG1870" i="73"/>
  <c r="AG1865" i="73" s="1"/>
  <c r="AH1870" i="73"/>
  <c r="AH1865" i="73" s="1"/>
  <c r="AI1870" i="73"/>
  <c r="AI1865" i="73" s="1"/>
  <c r="AJ1870" i="73"/>
  <c r="AJ1865" i="73" s="1"/>
  <c r="AK1870" i="73"/>
  <c r="AK1865" i="73" s="1"/>
  <c r="AL1870" i="73"/>
  <c r="AL1865" i="73" s="1"/>
  <c r="AM1870" i="73"/>
  <c r="AN1870" i="73"/>
  <c r="AO1870" i="73"/>
  <c r="AD1870" i="73"/>
  <c r="AD1865" i="73" s="1"/>
  <c r="AD1864" i="73"/>
  <c r="AD1846" i="73"/>
  <c r="AD1840" i="73"/>
  <c r="AD1835" i="73" s="1"/>
  <c r="AD1834" i="73"/>
  <c r="AD1829" i="73" s="1"/>
  <c r="AD1822" i="73"/>
  <c r="AD1816" i="73"/>
  <c r="AD1811" i="73" s="1"/>
  <c r="AO1875" i="73"/>
  <c r="AN1875" i="73"/>
  <c r="AM1875" i="73"/>
  <c r="AL1875" i="73"/>
  <c r="AK1875" i="73"/>
  <c r="AJ1875" i="73"/>
  <c r="AI1875" i="73"/>
  <c r="AH1875" i="73"/>
  <c r="AG1875" i="73"/>
  <c r="AF1875" i="73"/>
  <c r="AE1875" i="73"/>
  <c r="AD1875" i="73"/>
  <c r="AO1874" i="73"/>
  <c r="AN1874" i="73"/>
  <c r="AM1874" i="73"/>
  <c r="AL1874" i="73"/>
  <c r="AK1874" i="73"/>
  <c r="AJ1874" i="73"/>
  <c r="AI1874" i="73"/>
  <c r="AH1874" i="73"/>
  <c r="AG1874" i="73"/>
  <c r="AF1874" i="73"/>
  <c r="AE1874" i="73"/>
  <c r="AD1874" i="73"/>
  <c r="AO1873" i="73"/>
  <c r="AN1873" i="73"/>
  <c r="AM1873" i="73"/>
  <c r="AL1873" i="73"/>
  <c r="AK1873" i="73"/>
  <c r="AJ1873" i="73"/>
  <c r="AI1873" i="73"/>
  <c r="AH1873" i="73"/>
  <c r="AG1873" i="73"/>
  <c r="AF1873" i="73"/>
  <c r="AE1873" i="73"/>
  <c r="AD1873" i="73"/>
  <c r="AP1873" i="73" s="1"/>
  <c r="AO1872" i="73"/>
  <c r="AN1872" i="73"/>
  <c r="AM1872" i="73"/>
  <c r="AL1872" i="73"/>
  <c r="AK1872" i="73"/>
  <c r="AJ1872" i="73"/>
  <c r="AI1872" i="73"/>
  <c r="AH1872" i="73"/>
  <c r="AG1872" i="73"/>
  <c r="AF1872" i="73"/>
  <c r="AE1872" i="73"/>
  <c r="AD1872" i="73"/>
  <c r="AP1869" i="73"/>
  <c r="AP1868" i="73"/>
  <c r="AP1867" i="73"/>
  <c r="AP1866" i="73"/>
  <c r="AP1863" i="73"/>
  <c r="AP1862" i="73"/>
  <c r="AP1861" i="73"/>
  <c r="AP1860" i="73"/>
  <c r="AP1857" i="73"/>
  <c r="AP1856" i="73"/>
  <c r="AP1855" i="73"/>
  <c r="AP1854" i="73"/>
  <c r="AP1851" i="73"/>
  <c r="AP1850" i="73"/>
  <c r="AP1849" i="73"/>
  <c r="AP1848" i="73"/>
  <c r="AP1845" i="73"/>
  <c r="AP1844" i="73"/>
  <c r="AP1843" i="73"/>
  <c r="AP1842" i="73"/>
  <c r="AP1839" i="73"/>
  <c r="AP1838" i="73"/>
  <c r="AP1837" i="73"/>
  <c r="AP1836" i="73"/>
  <c r="AP1833" i="73"/>
  <c r="AP1832" i="73"/>
  <c r="AP1831" i="73"/>
  <c r="AP1830" i="73"/>
  <c r="AP1828" i="73"/>
  <c r="AP1827" i="73"/>
  <c r="AP1826" i="73"/>
  <c r="AP1825" i="73"/>
  <c r="AP1824" i="73"/>
  <c r="AD1823" i="73"/>
  <c r="AP1821" i="73"/>
  <c r="AP1820" i="73"/>
  <c r="AP1819" i="73"/>
  <c r="AP1818" i="73"/>
  <c r="AP1815" i="73"/>
  <c r="AP1814" i="73"/>
  <c r="AP1813" i="73"/>
  <c r="AP1812" i="73"/>
  <c r="AP1810" i="73"/>
  <c r="AP1809" i="73"/>
  <c r="AP1808" i="73"/>
  <c r="AP1807" i="73"/>
  <c r="AP1806" i="73"/>
  <c r="AO1805" i="73"/>
  <c r="AN1805" i="73"/>
  <c r="AM1805" i="73"/>
  <c r="AL1805" i="73"/>
  <c r="AK1805" i="73"/>
  <c r="AJ1805" i="73"/>
  <c r="AI1805" i="73"/>
  <c r="AH1805" i="73"/>
  <c r="AG1805" i="73"/>
  <c r="AF1805" i="73"/>
  <c r="AE1805" i="73"/>
  <c r="AD1805" i="73"/>
  <c r="AL1737" i="73"/>
  <c r="AM1737" i="73"/>
  <c r="AN1737" i="73"/>
  <c r="AO1737" i="73"/>
  <c r="AE1742" i="73"/>
  <c r="AE1737" i="73" s="1"/>
  <c r="AF1742" i="73"/>
  <c r="AF1737" i="73" s="1"/>
  <c r="AG1742" i="73"/>
  <c r="AG1737" i="73" s="1"/>
  <c r="AH1742" i="73"/>
  <c r="AH1737" i="73" s="1"/>
  <c r="AI1742" i="73"/>
  <c r="AI1737" i="73" s="1"/>
  <c r="AJ1742" i="73"/>
  <c r="AJ1737" i="73" s="1"/>
  <c r="AK1742" i="73"/>
  <c r="AK1737" i="73" s="1"/>
  <c r="AL1742" i="73"/>
  <c r="AM1742" i="73"/>
  <c r="AN1742" i="73"/>
  <c r="AO1742" i="73"/>
  <c r="AK1743" i="73"/>
  <c r="AL1743" i="73"/>
  <c r="AM1743" i="73"/>
  <c r="AN1743" i="73"/>
  <c r="AO1743" i="73"/>
  <c r="AE1748" i="73"/>
  <c r="AF1748" i="73"/>
  <c r="AF1743" i="73" s="1"/>
  <c r="AG1748" i="73"/>
  <c r="AG1743" i="73" s="1"/>
  <c r="AH1748" i="73"/>
  <c r="AH1743" i="73" s="1"/>
  <c r="AI1748" i="73"/>
  <c r="AI1743" i="73" s="1"/>
  <c r="AJ1748" i="73"/>
  <c r="AJ1743" i="73" s="1"/>
  <c r="AK1748" i="73"/>
  <c r="AL1748" i="73"/>
  <c r="AM1748" i="73"/>
  <c r="AN1748" i="73"/>
  <c r="AO1748" i="73"/>
  <c r="AE1749" i="73"/>
  <c r="AF1749" i="73"/>
  <c r="AG1749" i="73"/>
  <c r="AH1749" i="73"/>
  <c r="AI1749" i="73"/>
  <c r="AJ1749" i="73"/>
  <c r="AP1749" i="73" s="1"/>
  <c r="AK1749" i="73"/>
  <c r="AL1749" i="73"/>
  <c r="AM1749" i="73"/>
  <c r="AN1749" i="73"/>
  <c r="AO1749" i="73"/>
  <c r="AE1760" i="73"/>
  <c r="AF1760" i="73"/>
  <c r="AF1755" i="73" s="1"/>
  <c r="AG1760" i="73"/>
  <c r="AG1755" i="73" s="1"/>
  <c r="AH1760" i="73"/>
  <c r="AH1755" i="73" s="1"/>
  <c r="AI1760" i="73"/>
  <c r="AI1755" i="73" s="1"/>
  <c r="AJ1760" i="73"/>
  <c r="AJ1755" i="73" s="1"/>
  <c r="AK1760" i="73"/>
  <c r="AK1755" i="73" s="1"/>
  <c r="AL1760" i="73"/>
  <c r="AL1755" i="73" s="1"/>
  <c r="AM1760" i="73"/>
  <c r="AM1755" i="73" s="1"/>
  <c r="AN1760" i="73"/>
  <c r="AN1755" i="73" s="1"/>
  <c r="AO1760" i="73"/>
  <c r="AO1755" i="73" s="1"/>
  <c r="AE1766" i="73"/>
  <c r="AE1761" i="73" s="1"/>
  <c r="AF1766" i="73"/>
  <c r="AF1761" i="73" s="1"/>
  <c r="AG1766" i="73"/>
  <c r="AG1761" i="73" s="1"/>
  <c r="AH1766" i="73"/>
  <c r="AH1761" i="73" s="1"/>
  <c r="AI1766" i="73"/>
  <c r="AI1761" i="73" s="1"/>
  <c r="AJ1766" i="73"/>
  <c r="AJ1761" i="73" s="1"/>
  <c r="AK1766" i="73"/>
  <c r="AK1761" i="73" s="1"/>
  <c r="AL1766" i="73"/>
  <c r="AL1761" i="73" s="1"/>
  <c r="AM1766" i="73"/>
  <c r="AM1761" i="73" s="1"/>
  <c r="AN1766" i="73"/>
  <c r="AN1761" i="73" s="1"/>
  <c r="AO1766" i="73"/>
  <c r="AO1761" i="73" s="1"/>
  <c r="AE1772" i="73"/>
  <c r="AE1767" i="73" s="1"/>
  <c r="AF1772" i="73"/>
  <c r="AF1767" i="73" s="1"/>
  <c r="AG1772" i="73"/>
  <c r="AG1767" i="73" s="1"/>
  <c r="AH1772" i="73"/>
  <c r="AH1767" i="73" s="1"/>
  <c r="AI1772" i="73"/>
  <c r="AI1767" i="73" s="1"/>
  <c r="AJ1772" i="73"/>
  <c r="AJ1767" i="73" s="1"/>
  <c r="AK1772" i="73"/>
  <c r="AK1767" i="73" s="1"/>
  <c r="AL1772" i="73"/>
  <c r="AL1767" i="73" s="1"/>
  <c r="AM1772" i="73"/>
  <c r="AM1767" i="73" s="1"/>
  <c r="AN1772" i="73"/>
  <c r="AN1767" i="73" s="1"/>
  <c r="AO1772" i="73"/>
  <c r="AO1767" i="73" s="1"/>
  <c r="AO1778" i="73"/>
  <c r="AO1773" i="73" s="1"/>
  <c r="AE1790" i="73"/>
  <c r="AF1790" i="73"/>
  <c r="AF1785" i="73" s="1"/>
  <c r="AG1790" i="73"/>
  <c r="AG1785" i="73" s="1"/>
  <c r="AH1790" i="73"/>
  <c r="AI1790" i="73"/>
  <c r="AI1785" i="73" s="1"/>
  <c r="AJ1790" i="73"/>
  <c r="AJ1785" i="73" s="1"/>
  <c r="AK1790" i="73"/>
  <c r="AK1785" i="73" s="1"/>
  <c r="AL1790" i="73"/>
  <c r="AL1785" i="73" s="1"/>
  <c r="AM1790" i="73"/>
  <c r="AM1785" i="73" s="1"/>
  <c r="AN1790" i="73"/>
  <c r="AN1785" i="73" s="1"/>
  <c r="AO1790" i="73"/>
  <c r="AO1785" i="73" s="1"/>
  <c r="AE1796" i="73"/>
  <c r="AE1791" i="73" s="1"/>
  <c r="AF1796" i="73"/>
  <c r="AF1791" i="73" s="1"/>
  <c r="AG1796" i="73"/>
  <c r="AG1791" i="73" s="1"/>
  <c r="AH1796" i="73"/>
  <c r="AH1791" i="73" s="1"/>
  <c r="AI1796" i="73"/>
  <c r="AI1791" i="73" s="1"/>
  <c r="AJ1796" i="73"/>
  <c r="AK1796" i="73"/>
  <c r="AK1791" i="73" s="1"/>
  <c r="AL1796" i="73"/>
  <c r="AL1791" i="73" s="1"/>
  <c r="AM1796" i="73"/>
  <c r="AN1796" i="73"/>
  <c r="AN1791" i="73" s="1"/>
  <c r="AO1796" i="73"/>
  <c r="AO1791" i="73" s="1"/>
  <c r="AD1778" i="73"/>
  <c r="AD1773" i="73" s="1"/>
  <c r="AD1784" i="73"/>
  <c r="AD1779" i="73" s="1"/>
  <c r="AD1796" i="73"/>
  <c r="AD1790" i="73"/>
  <c r="AD1785" i="73" s="1"/>
  <c r="AD1772" i="73"/>
  <c r="AD1766" i="73"/>
  <c r="AD1761" i="73" s="1"/>
  <c r="AD1760" i="73"/>
  <c r="AD1755" i="73" s="1"/>
  <c r="AD1748" i="73"/>
  <c r="AD1742" i="73"/>
  <c r="AD1737" i="73" s="1"/>
  <c r="AO1801" i="73"/>
  <c r="AN1801" i="73"/>
  <c r="AM1801" i="73"/>
  <c r="AL1801" i="73"/>
  <c r="AK1801" i="73"/>
  <c r="AJ1801" i="73"/>
  <c r="AI1801" i="73"/>
  <c r="AH1801" i="73"/>
  <c r="AG1801" i="73"/>
  <c r="AF1801" i="73"/>
  <c r="AE1801" i="73"/>
  <c r="AD1801" i="73"/>
  <c r="AO1800" i="73"/>
  <c r="AN1800" i="73"/>
  <c r="AM1800" i="73"/>
  <c r="AL1800" i="73"/>
  <c r="AK1800" i="73"/>
  <c r="AJ1800" i="73"/>
  <c r="AI1800" i="73"/>
  <c r="AH1800" i="73"/>
  <c r="AG1800" i="73"/>
  <c r="AF1800" i="73"/>
  <c r="AE1800" i="73"/>
  <c r="AD1800" i="73"/>
  <c r="AO1799" i="73"/>
  <c r="AN1799" i="73"/>
  <c r="AM1799" i="73"/>
  <c r="AL1799" i="73"/>
  <c r="AK1799" i="73"/>
  <c r="AJ1799" i="73"/>
  <c r="AI1799" i="73"/>
  <c r="AH1799" i="73"/>
  <c r="AG1799" i="73"/>
  <c r="AF1799" i="73"/>
  <c r="AE1799" i="73"/>
  <c r="AD1799" i="73"/>
  <c r="AO1798" i="73"/>
  <c r="AN1798" i="73"/>
  <c r="AM1798" i="73"/>
  <c r="AL1798" i="73"/>
  <c r="AK1798" i="73"/>
  <c r="AJ1798" i="73"/>
  <c r="AI1798" i="73"/>
  <c r="AH1798" i="73"/>
  <c r="AG1798" i="73"/>
  <c r="AF1798" i="73"/>
  <c r="AE1798" i="73"/>
  <c r="AD1798" i="73"/>
  <c r="AP1795" i="73"/>
  <c r="AP1794" i="73"/>
  <c r="AP1793" i="73"/>
  <c r="AP1792" i="73"/>
  <c r="AD1791" i="73"/>
  <c r="AP1789" i="73"/>
  <c r="AP1788" i="73"/>
  <c r="AP1787" i="73"/>
  <c r="AP1786" i="73"/>
  <c r="AP1783" i="73"/>
  <c r="AP1782" i="73"/>
  <c r="AP1781" i="73"/>
  <c r="AP1780" i="73"/>
  <c r="AP1777" i="73"/>
  <c r="AP1776" i="73"/>
  <c r="AP1775" i="73"/>
  <c r="AP1774" i="73"/>
  <c r="AP1771" i="73"/>
  <c r="AP1770" i="73"/>
  <c r="AP1769" i="73"/>
  <c r="AP1768" i="73"/>
  <c r="AD1767" i="73"/>
  <c r="AP1765" i="73"/>
  <c r="AP1764" i="73"/>
  <c r="AP1763" i="73"/>
  <c r="AP1762" i="73"/>
  <c r="AP1759" i="73"/>
  <c r="AP1758" i="73"/>
  <c r="AP1757" i="73"/>
  <c r="AP1756" i="73"/>
  <c r="AP1754" i="73"/>
  <c r="AP1753" i="73"/>
  <c r="AP1752" i="73"/>
  <c r="AP1751" i="73"/>
  <c r="AP1750" i="73"/>
  <c r="AD1749" i="73"/>
  <c r="AP1747" i="73"/>
  <c r="AP1746" i="73"/>
  <c r="AP1745" i="73"/>
  <c r="AP1744" i="73"/>
  <c r="AD1743" i="73"/>
  <c r="AP1741" i="73"/>
  <c r="AP1740" i="73"/>
  <c r="AP1739" i="73"/>
  <c r="AP1738" i="73"/>
  <c r="AP1736" i="73"/>
  <c r="AP1735" i="73"/>
  <c r="AP1734" i="73"/>
  <c r="AP1733" i="73"/>
  <c r="AP1732" i="73"/>
  <c r="AO1731" i="73"/>
  <c r="AN1731" i="73"/>
  <c r="AM1731" i="73"/>
  <c r="AL1731" i="73"/>
  <c r="AK1731" i="73"/>
  <c r="AJ1731" i="73"/>
  <c r="AP1731" i="73" s="1"/>
  <c r="AI1731" i="73"/>
  <c r="AH1731" i="73"/>
  <c r="AG1731" i="73"/>
  <c r="AF1731" i="73"/>
  <c r="AE1731" i="73"/>
  <c r="AD1731" i="73"/>
  <c r="AK1802" i="76" l="1"/>
  <c r="AK1797" i="76" s="1"/>
  <c r="AK1876" i="76"/>
  <c r="AK1871" i="76" s="1"/>
  <c r="V86" i="76"/>
  <c r="M86" i="76"/>
  <c r="Y1792" i="76"/>
  <c r="AJ1802" i="76"/>
  <c r="AJ1797" i="76" s="1"/>
  <c r="X40" i="76"/>
  <c r="W40" i="76"/>
  <c r="AD1876" i="76"/>
  <c r="AD1871" i="76" s="1"/>
  <c r="AP1871" i="76" s="1"/>
  <c r="X777" i="76"/>
  <c r="AP1853" i="76"/>
  <c r="AP1773" i="76"/>
  <c r="S85" i="76"/>
  <c r="S86" i="76" s="1"/>
  <c r="AH1802" i="76"/>
  <c r="AH1797" i="76" s="1"/>
  <c r="AI1802" i="76"/>
  <c r="AI1797" i="76" s="1"/>
  <c r="L85" i="76"/>
  <c r="L86" i="76" s="1"/>
  <c r="R85" i="76"/>
  <c r="R86" i="76" s="1"/>
  <c r="T85" i="76"/>
  <c r="T86" i="76" s="1"/>
  <c r="X695" i="76"/>
  <c r="AP1779" i="76"/>
  <c r="X273" i="76"/>
  <c r="O85" i="76"/>
  <c r="O86" i="76" s="1"/>
  <c r="AF1802" i="76"/>
  <c r="AF1797" i="76" s="1"/>
  <c r="P85" i="76"/>
  <c r="P86" i="76" s="1"/>
  <c r="AP1858" i="76"/>
  <c r="AM1802" i="76"/>
  <c r="AM1797" i="76" s="1"/>
  <c r="AP1865" i="76"/>
  <c r="K86" i="76"/>
  <c r="Y1738" i="76"/>
  <c r="AL1802" i="76"/>
  <c r="AL1797" i="76" s="1"/>
  <c r="AG1802" i="76"/>
  <c r="AG1797" i="76" s="1"/>
  <c r="Y1750" i="76"/>
  <c r="AP1859" i="76"/>
  <c r="AP1778" i="76"/>
  <c r="X1877" i="76"/>
  <c r="Y1877" i="76" s="1"/>
  <c r="AP1784" i="76"/>
  <c r="AP1785" i="76"/>
  <c r="Y1854" i="76"/>
  <c r="O43" i="77"/>
  <c r="X771" i="76"/>
  <c r="X765" i="76"/>
  <c r="X1615" i="76"/>
  <c r="W1615" i="76"/>
  <c r="Y1744" i="76"/>
  <c r="X801" i="76"/>
  <c r="AO1802" i="76"/>
  <c r="AO1797" i="76" s="1"/>
  <c r="X321" i="76"/>
  <c r="N85" i="76"/>
  <c r="N86" i="76" s="1"/>
  <c r="X453" i="76"/>
  <c r="Y1768" i="76"/>
  <c r="X459" i="76"/>
  <c r="Y1786" i="76"/>
  <c r="X315" i="76"/>
  <c r="X1573" i="76"/>
  <c r="W1573" i="76"/>
  <c r="X1627" i="76"/>
  <c r="W1627" i="76"/>
  <c r="Y1762" i="76"/>
  <c r="X813" i="76"/>
  <c r="AD1847" i="76"/>
  <c r="AP1847" i="76" s="1"/>
  <c r="AP1852" i="76"/>
  <c r="W1603" i="76"/>
  <c r="X1603" i="76"/>
  <c r="X1567" i="76"/>
  <c r="W1567" i="76"/>
  <c r="X471" i="76"/>
  <c r="X483" i="76"/>
  <c r="X1872" i="76"/>
  <c r="Y1872" i="76" s="1"/>
  <c r="Y1756" i="76"/>
  <c r="X1579" i="76"/>
  <c r="W1579" i="76"/>
  <c r="X279" i="76"/>
  <c r="X1621" i="76"/>
  <c r="W1621" i="76"/>
  <c r="X411" i="76"/>
  <c r="Y1774" i="76"/>
  <c r="X1609" i="76"/>
  <c r="W1609" i="76"/>
  <c r="X1591" i="76"/>
  <c r="W1591" i="76"/>
  <c r="X333" i="76"/>
  <c r="X753" i="76"/>
  <c r="AN1802" i="76"/>
  <c r="AN1797" i="76" s="1"/>
  <c r="X789" i="76"/>
  <c r="X1597" i="76"/>
  <c r="W1597" i="76"/>
  <c r="X369" i="76"/>
  <c r="X429" i="76"/>
  <c r="X495" i="76"/>
  <c r="Y1780" i="76"/>
  <c r="X387" i="76"/>
  <c r="X297" i="76"/>
  <c r="X1585" i="76"/>
  <c r="W1585" i="76"/>
  <c r="X393" i="76"/>
  <c r="X807" i="76"/>
  <c r="AP1846" i="73"/>
  <c r="AD1802" i="73"/>
  <c r="AD1797" i="73" s="1"/>
  <c r="AP1870" i="73"/>
  <c r="AP1748" i="73"/>
  <c r="AP1822" i="73"/>
  <c r="AM1791" i="73"/>
  <c r="AP1760" i="73"/>
  <c r="AP1790" i="73"/>
  <c r="AP1864" i="73"/>
  <c r="AP1840" i="73"/>
  <c r="AJ1791" i="73"/>
  <c r="AP1791" i="73" s="1"/>
  <c r="AP1772" i="73"/>
  <c r="AP1834" i="73"/>
  <c r="AP1874" i="73"/>
  <c r="AE1835" i="73"/>
  <c r="AP1835" i="73" s="1"/>
  <c r="AF1859" i="73"/>
  <c r="AE1817" i="73"/>
  <c r="AP1811" i="73"/>
  <c r="AE1859" i="73"/>
  <c r="AP1823" i="73"/>
  <c r="AP1805" i="73"/>
  <c r="AP1829" i="73"/>
  <c r="AP1816" i="73"/>
  <c r="AP1865" i="73"/>
  <c r="AP1872" i="73"/>
  <c r="AP1875" i="73"/>
  <c r="AD1841" i="73"/>
  <c r="AP1841" i="73" s="1"/>
  <c r="AD1817" i="73"/>
  <c r="AD1859" i="73"/>
  <c r="AP1766" i="73"/>
  <c r="AP1800" i="73"/>
  <c r="AP1799" i="73"/>
  <c r="AH1785" i="73"/>
  <c r="AE1743" i="73"/>
  <c r="AP1743" i="73" s="1"/>
  <c r="AP1742" i="73"/>
  <c r="AE1785" i="73"/>
  <c r="AP1801" i="73"/>
  <c r="AP1796" i="73"/>
  <c r="AE1755" i="73"/>
  <c r="AP1755" i="73" s="1"/>
  <c r="AP1761" i="73"/>
  <c r="AP1767" i="73"/>
  <c r="AP1737" i="73"/>
  <c r="AP1798" i="73"/>
  <c r="Y1807" i="73"/>
  <c r="Y1813" i="73"/>
  <c r="Y1814" i="73"/>
  <c r="Y1815" i="73"/>
  <c r="Y1822" i="73"/>
  <c r="Y1825" i="73"/>
  <c r="Y1832" i="73"/>
  <c r="Y1833" i="73"/>
  <c r="Y1834" i="73"/>
  <c r="Y1837" i="73"/>
  <c r="Y1838" i="73"/>
  <c r="Y1843" i="73"/>
  <c r="Y1852" i="73"/>
  <c r="Y1855" i="73"/>
  <c r="Y1856" i="73"/>
  <c r="Y1857" i="73"/>
  <c r="Y1858" i="73"/>
  <c r="Y1861" i="73"/>
  <c r="Y1876" i="73"/>
  <c r="Y1875" i="73"/>
  <c r="Y1874" i="73"/>
  <c r="Y1873" i="73"/>
  <c r="Y1870" i="73"/>
  <c r="Y1869" i="73"/>
  <c r="Y1868" i="73"/>
  <c r="Y1867" i="73"/>
  <c r="Y1864" i="73"/>
  <c r="Y1863" i="73"/>
  <c r="Y1862" i="73"/>
  <c r="Y1851" i="73"/>
  <c r="Y1850" i="73"/>
  <c r="Y1849" i="73"/>
  <c r="Y1846" i="73"/>
  <c r="Y1845" i="73"/>
  <c r="Y1844" i="73"/>
  <c r="Y1840" i="73"/>
  <c r="Y1839" i="73"/>
  <c r="Y1831" i="73"/>
  <c r="Y1828" i="73"/>
  <c r="Y1827" i="73"/>
  <c r="Y1826" i="73"/>
  <c r="Y1821" i="73"/>
  <c r="Y1820" i="73"/>
  <c r="Y1819" i="73"/>
  <c r="Y1816" i="73"/>
  <c r="Y1810" i="73"/>
  <c r="Y1809" i="73"/>
  <c r="Y1808" i="73"/>
  <c r="AP1876" i="76" l="1"/>
  <c r="AP1797" i="76"/>
  <c r="AP1802" i="76"/>
  <c r="W85" i="76"/>
  <c r="W86" i="76" s="1"/>
  <c r="X85" i="76"/>
  <c r="AP1785" i="73"/>
  <c r="AP1859" i="73"/>
  <c r="AP1817" i="73"/>
  <c r="X1793" i="73"/>
  <c r="X1794" i="73"/>
  <c r="X1795" i="73"/>
  <c r="X1796" i="73"/>
  <c r="X1797" i="73"/>
  <c r="X1787" i="73"/>
  <c r="X1788" i="73"/>
  <c r="X1789" i="73"/>
  <c r="X1790" i="73"/>
  <c r="X1791" i="73"/>
  <c r="X1781" i="73"/>
  <c r="X1782" i="73"/>
  <c r="X1783" i="73"/>
  <c r="X1784" i="73"/>
  <c r="X1785" i="73"/>
  <c r="X1775" i="73"/>
  <c r="X1776" i="73"/>
  <c r="X1777" i="73"/>
  <c r="X1778" i="73"/>
  <c r="X1779" i="73"/>
  <c r="X1769" i="73"/>
  <c r="X1770" i="73"/>
  <c r="X1771" i="73"/>
  <c r="X1772" i="73"/>
  <c r="X1773" i="73"/>
  <c r="X1763" i="73"/>
  <c r="X1764" i="73"/>
  <c r="X1765" i="73"/>
  <c r="X1766" i="73"/>
  <c r="X1767" i="73"/>
  <c r="X1757" i="73"/>
  <c r="X1758" i="73"/>
  <c r="X1759" i="73"/>
  <c r="X1760" i="73"/>
  <c r="X1761" i="73"/>
  <c r="X1751" i="73"/>
  <c r="X1752" i="73"/>
  <c r="X1753" i="73"/>
  <c r="X1754" i="73"/>
  <c r="X1755" i="73"/>
  <c r="X1745" i="73"/>
  <c r="X1746" i="73"/>
  <c r="X1747" i="73"/>
  <c r="X1748" i="73"/>
  <c r="X1749" i="73"/>
  <c r="X1739" i="73"/>
  <c r="X1740" i="73"/>
  <c r="X1741" i="73"/>
  <c r="X1742" i="73"/>
  <c r="X1743" i="73"/>
  <c r="X1733" i="73"/>
  <c r="X1734" i="73"/>
  <c r="X1735" i="73"/>
  <c r="X1736" i="73"/>
  <c r="X1737" i="73"/>
  <c r="Y1798" i="73"/>
  <c r="V1793" i="73"/>
  <c r="W1793" i="73"/>
  <c r="V1794" i="73"/>
  <c r="W1794" i="73"/>
  <c r="V1795" i="73"/>
  <c r="W1795" i="73"/>
  <c r="V1796" i="73"/>
  <c r="W1796" i="73"/>
  <c r="V1797" i="73"/>
  <c r="W1797" i="73"/>
  <c r="V1787" i="73"/>
  <c r="W1787" i="73"/>
  <c r="V1788" i="73"/>
  <c r="W1788" i="73"/>
  <c r="V1789" i="73"/>
  <c r="W1789" i="73"/>
  <c r="V1790" i="73"/>
  <c r="W1790" i="73"/>
  <c r="V1791" i="73"/>
  <c r="W1791" i="73"/>
  <c r="V1781" i="73"/>
  <c r="W1781" i="73"/>
  <c r="V1782" i="73"/>
  <c r="W1782" i="73"/>
  <c r="V1783" i="73"/>
  <c r="W1783" i="73"/>
  <c r="V1784" i="73"/>
  <c r="W1784" i="73"/>
  <c r="V1785" i="73"/>
  <c r="AN1858" i="73" s="1"/>
  <c r="W1785" i="73"/>
  <c r="AO1858" i="73" s="1"/>
  <c r="V1775" i="73"/>
  <c r="W1775" i="73"/>
  <c r="V1776" i="73"/>
  <c r="W1776" i="73"/>
  <c r="V1777" i="73"/>
  <c r="W1777" i="73"/>
  <c r="V1778" i="73"/>
  <c r="W1778" i="73"/>
  <c r="V1779" i="73"/>
  <c r="AN1852" i="73" s="1"/>
  <c r="AN1847" i="73" s="1"/>
  <c r="W1779" i="73"/>
  <c r="AO1852" i="73" s="1"/>
  <c r="AO1847" i="73" s="1"/>
  <c r="V1769" i="73"/>
  <c r="W1769" i="73"/>
  <c r="V1770" i="73"/>
  <c r="W1770" i="73"/>
  <c r="V1771" i="73"/>
  <c r="W1771" i="73"/>
  <c r="V1772" i="73"/>
  <c r="W1772" i="73"/>
  <c r="V1773" i="73"/>
  <c r="W1773" i="73"/>
  <c r="V1763" i="73"/>
  <c r="W1763" i="73"/>
  <c r="V1764" i="73"/>
  <c r="W1764" i="73"/>
  <c r="V1765" i="73"/>
  <c r="W1765" i="73"/>
  <c r="V1766" i="73"/>
  <c r="W1766" i="73"/>
  <c r="V1767" i="73"/>
  <c r="W1767" i="73"/>
  <c r="V1757" i="73"/>
  <c r="W1757" i="73"/>
  <c r="V1758" i="73"/>
  <c r="W1758" i="73"/>
  <c r="V1759" i="73"/>
  <c r="W1759" i="73"/>
  <c r="V1760" i="73"/>
  <c r="W1760" i="73"/>
  <c r="V1761" i="73"/>
  <c r="W1761" i="73"/>
  <c r="V1751" i="73"/>
  <c r="W1751" i="73"/>
  <c r="V1752" i="73"/>
  <c r="W1752" i="73"/>
  <c r="V1753" i="73"/>
  <c r="W1753" i="73"/>
  <c r="V1754" i="73"/>
  <c r="W1754" i="73"/>
  <c r="V1755" i="73"/>
  <c r="W1755" i="73"/>
  <c r="V1745" i="73"/>
  <c r="W1745" i="73"/>
  <c r="V1746" i="73"/>
  <c r="W1746" i="73"/>
  <c r="V1747" i="73"/>
  <c r="W1747" i="73"/>
  <c r="V1748" i="73"/>
  <c r="W1748" i="73"/>
  <c r="V1749" i="73"/>
  <c r="W1749" i="73"/>
  <c r="V1739" i="73"/>
  <c r="W1739" i="73"/>
  <c r="V1740" i="73"/>
  <c r="W1740" i="73"/>
  <c r="V1741" i="73"/>
  <c r="W1741" i="73"/>
  <c r="V1742" i="73"/>
  <c r="W1742" i="73"/>
  <c r="V1743" i="73"/>
  <c r="W1743" i="73"/>
  <c r="V1733" i="73"/>
  <c r="W1733" i="73"/>
  <c r="V1734" i="73"/>
  <c r="W1734" i="73"/>
  <c r="V1735" i="73"/>
  <c r="W1735" i="73"/>
  <c r="V1736" i="73"/>
  <c r="W1736" i="73"/>
  <c r="V1737" i="73"/>
  <c r="W1737" i="73"/>
  <c r="X1786" i="73" l="1"/>
  <c r="X1750" i="73"/>
  <c r="X1768" i="73"/>
  <c r="AO1853" i="73"/>
  <c r="AO1876" i="73"/>
  <c r="AO1871" i="73" s="1"/>
  <c r="AN1853" i="73"/>
  <c r="AN1876" i="73"/>
  <c r="AN1871" i="73" s="1"/>
  <c r="X1756" i="73"/>
  <c r="X1774" i="73"/>
  <c r="X1738" i="73"/>
  <c r="X1792" i="73"/>
  <c r="X1744" i="73"/>
  <c r="X1762" i="73"/>
  <c r="X1780" i="73"/>
  <c r="X1732" i="73"/>
  <c r="V274" i="73"/>
  <c r="V272" i="73"/>
  <c r="V273" i="73" s="1"/>
  <c r="V271" i="73"/>
  <c r="V690" i="73"/>
  <c r="V688" i="73"/>
  <c r="V689" i="73" s="1"/>
  <c r="V687" i="73"/>
  <c r="V696" i="73"/>
  <c r="V694" i="73"/>
  <c r="V695" i="73" s="1"/>
  <c r="V693" i="73"/>
  <c r="V280" i="73"/>
  <c r="V278" i="73"/>
  <c r="V279" i="73" s="1"/>
  <c r="V277" i="73"/>
  <c r="V700" i="73"/>
  <c r="V699" i="73"/>
  <c r="V684" i="73"/>
  <c r="V683" i="73"/>
  <c r="V680" i="73"/>
  <c r="V679" i="73"/>
  <c r="V858" i="73"/>
  <c r="V857" i="73"/>
  <c r="V854" i="73"/>
  <c r="V853" i="73"/>
  <c r="V850" i="73"/>
  <c r="V849" i="73"/>
  <c r="V846" i="73"/>
  <c r="V845" i="73"/>
  <c r="V842" i="73"/>
  <c r="V841" i="73"/>
  <c r="V838" i="73"/>
  <c r="V837" i="73"/>
  <c r="V834" i="73"/>
  <c r="V833" i="73"/>
  <c r="V830" i="73"/>
  <c r="V829" i="73"/>
  <c r="V826" i="73"/>
  <c r="V825" i="73"/>
  <c r="V822" i="73"/>
  <c r="V821" i="73"/>
  <c r="V818" i="73"/>
  <c r="V817" i="73"/>
  <c r="V814" i="73"/>
  <c r="V812" i="73"/>
  <c r="V813" i="73" s="1"/>
  <c r="V811" i="73"/>
  <c r="V808" i="73"/>
  <c r="V806" i="73"/>
  <c r="V807" i="73" s="1"/>
  <c r="V805" i="73"/>
  <c r="V802" i="73"/>
  <c r="V800" i="73"/>
  <c r="V801" i="73" s="1"/>
  <c r="V799" i="73"/>
  <c r="V796" i="73"/>
  <c r="V794" i="73"/>
  <c r="V795" i="73" s="1"/>
  <c r="V793" i="73"/>
  <c r="V790" i="73"/>
  <c r="V788" i="73"/>
  <c r="V789" i="73" s="1"/>
  <c r="V787" i="73"/>
  <c r="V784" i="73"/>
  <c r="V782" i="73"/>
  <c r="V783" i="73" s="1"/>
  <c r="V781" i="73"/>
  <c r="V778" i="73"/>
  <c r="V776" i="73"/>
  <c r="V777" i="73" s="1"/>
  <c r="V775" i="73"/>
  <c r="V772" i="73"/>
  <c r="V770" i="73"/>
  <c r="V771" i="73" s="1"/>
  <c r="V769" i="73"/>
  <c r="V766" i="73"/>
  <c r="V764" i="73"/>
  <c r="V765" i="73" s="1"/>
  <c r="V763" i="73"/>
  <c r="V760" i="73"/>
  <c r="V758" i="73"/>
  <c r="V759" i="73" s="1"/>
  <c r="V757" i="73"/>
  <c r="V754" i="73"/>
  <c r="V752" i="73"/>
  <c r="V753" i="73" s="1"/>
  <c r="V751" i="73"/>
  <c r="V748" i="73"/>
  <c r="V747" i="73"/>
  <c r="V744" i="73"/>
  <c r="V743" i="73"/>
  <c r="V740" i="73"/>
  <c r="V739" i="73"/>
  <c r="V736" i="73"/>
  <c r="V735" i="73"/>
  <c r="V732" i="73"/>
  <c r="V731" i="73"/>
  <c r="V728" i="73"/>
  <c r="V727" i="73"/>
  <c r="V724" i="73"/>
  <c r="V723" i="73"/>
  <c r="V720" i="73"/>
  <c r="V719" i="73"/>
  <c r="V716" i="73"/>
  <c r="V715" i="73"/>
  <c r="V712" i="73"/>
  <c r="V711" i="73"/>
  <c r="V708" i="73"/>
  <c r="V707" i="73"/>
  <c r="V672" i="73"/>
  <c r="V671" i="73"/>
  <c r="V668" i="73"/>
  <c r="V666" i="73"/>
  <c r="V667" i="73" s="1"/>
  <c r="V665" i="73"/>
  <c r="V662" i="73"/>
  <c r="V660" i="73"/>
  <c r="V661" i="73" s="1"/>
  <c r="V659" i="73"/>
  <c r="V656" i="73"/>
  <c r="V655" i="73"/>
  <c r="V652" i="73"/>
  <c r="V651" i="73"/>
  <c r="V648" i="73"/>
  <c r="V647" i="73"/>
  <c r="V568" i="73"/>
  <c r="V567" i="73"/>
  <c r="V564" i="73"/>
  <c r="V563" i="73"/>
  <c r="V560" i="73"/>
  <c r="V559" i="73"/>
  <c r="V556" i="73"/>
  <c r="V555" i="73"/>
  <c r="V552" i="73"/>
  <c r="V551" i="73"/>
  <c r="V548" i="73"/>
  <c r="V547" i="73"/>
  <c r="V544" i="73"/>
  <c r="V543" i="73"/>
  <c r="V540" i="73"/>
  <c r="V539" i="73"/>
  <c r="V536" i="73"/>
  <c r="V535" i="73"/>
  <c r="V532" i="73"/>
  <c r="V531" i="73"/>
  <c r="V528" i="73"/>
  <c r="V527" i="73"/>
  <c r="V524" i="73"/>
  <c r="V523" i="73"/>
  <c r="V520" i="73"/>
  <c r="V519" i="73"/>
  <c r="V516" i="73"/>
  <c r="V515" i="73"/>
  <c r="V512" i="73"/>
  <c r="V511" i="73"/>
  <c r="V508" i="73"/>
  <c r="V507" i="73"/>
  <c r="V504" i="73"/>
  <c r="V503" i="73"/>
  <c r="V500" i="73"/>
  <c r="V499" i="73"/>
  <c r="V496" i="73"/>
  <c r="V494" i="73"/>
  <c r="V495" i="73" s="1"/>
  <c r="V493" i="73"/>
  <c r="V490" i="73"/>
  <c r="V488" i="73"/>
  <c r="V489" i="73" s="1"/>
  <c r="V487" i="73"/>
  <c r="V484" i="73"/>
  <c r="V482" i="73"/>
  <c r="V483" i="73" s="1"/>
  <c r="V481" i="73"/>
  <c r="V478" i="73"/>
  <c r="V476" i="73"/>
  <c r="V477" i="73" s="1"/>
  <c r="V475" i="73"/>
  <c r="V472" i="73"/>
  <c r="V470" i="73"/>
  <c r="V471" i="73" s="1"/>
  <c r="V469" i="73"/>
  <c r="V466" i="73"/>
  <c r="V464" i="73"/>
  <c r="V465" i="73" s="1"/>
  <c r="V463" i="73"/>
  <c r="V460" i="73"/>
  <c r="V458" i="73"/>
  <c r="V459" i="73" s="1"/>
  <c r="V457" i="73"/>
  <c r="V454" i="73"/>
  <c r="V452" i="73"/>
  <c r="V453" i="73" s="1"/>
  <c r="V451" i="73"/>
  <c r="V448" i="73"/>
  <c r="V446" i="73"/>
  <c r="V447" i="73" s="1"/>
  <c r="V445" i="73"/>
  <c r="V442" i="73"/>
  <c r="V440" i="73"/>
  <c r="V441" i="73" s="1"/>
  <c r="V439" i="73"/>
  <c r="V436" i="73"/>
  <c r="V434" i="73"/>
  <c r="V435" i="73" s="1"/>
  <c r="V433" i="73"/>
  <c r="V430" i="73"/>
  <c r="V428" i="73"/>
  <c r="V429" i="73" s="1"/>
  <c r="V427" i="73"/>
  <c r="V424" i="73"/>
  <c r="V422" i="73"/>
  <c r="V423" i="73" s="1"/>
  <c r="V421" i="73"/>
  <c r="V418" i="73"/>
  <c r="V416" i="73"/>
  <c r="V417" i="73" s="1"/>
  <c r="V415" i="73"/>
  <c r="V412" i="73"/>
  <c r="V410" i="73"/>
  <c r="V411" i="73" s="1"/>
  <c r="V409" i="73"/>
  <c r="V406" i="73"/>
  <c r="V404" i="73"/>
  <c r="V405" i="73" s="1"/>
  <c r="V403" i="73"/>
  <c r="V400" i="73"/>
  <c r="V398" i="73"/>
  <c r="V399" i="73" s="1"/>
  <c r="V397" i="73"/>
  <c r="V394" i="73"/>
  <c r="V392" i="73"/>
  <c r="V393" i="73" s="1"/>
  <c r="V391" i="73"/>
  <c r="V388" i="73"/>
  <c r="V386" i="73"/>
  <c r="V387" i="73" s="1"/>
  <c r="V385" i="73"/>
  <c r="V382" i="73"/>
  <c r="V380" i="73"/>
  <c r="V381" i="73" s="1"/>
  <c r="V379" i="73"/>
  <c r="V376" i="73"/>
  <c r="V374" i="73"/>
  <c r="V375" i="73" s="1"/>
  <c r="V373" i="73"/>
  <c r="V370" i="73"/>
  <c r="V368" i="73"/>
  <c r="V369" i="73" s="1"/>
  <c r="V367" i="73"/>
  <c r="V364" i="73"/>
  <c r="V362" i="73"/>
  <c r="V363" i="73" s="1"/>
  <c r="V361" i="73"/>
  <c r="V358" i="73"/>
  <c r="V356" i="73"/>
  <c r="V357" i="73" s="1"/>
  <c r="V355" i="73"/>
  <c r="V352" i="73"/>
  <c r="V349" i="73"/>
  <c r="V346" i="73"/>
  <c r="V344" i="73"/>
  <c r="V345" i="73" s="1"/>
  <c r="V343" i="73"/>
  <c r="V340" i="73"/>
  <c r="V338" i="73"/>
  <c r="V339" i="73" s="1"/>
  <c r="V337" i="73"/>
  <c r="V334" i="73"/>
  <c r="V332" i="73"/>
  <c r="V333" i="73" s="1"/>
  <c r="V331" i="73"/>
  <c r="V328" i="73"/>
  <c r="V326" i="73"/>
  <c r="V327" i="73" s="1"/>
  <c r="V325" i="73"/>
  <c r="V322" i="73"/>
  <c r="V320" i="73"/>
  <c r="V321" i="73" s="1"/>
  <c r="V319" i="73"/>
  <c r="V316" i="73"/>
  <c r="V314" i="73"/>
  <c r="V315" i="73" s="1"/>
  <c r="V313" i="73"/>
  <c r="V310" i="73"/>
  <c r="V308" i="73"/>
  <c r="V309" i="73" s="1"/>
  <c r="V307" i="73"/>
  <c r="V304" i="73"/>
  <c r="V302" i="73"/>
  <c r="V303" i="73" s="1"/>
  <c r="V301" i="73"/>
  <c r="V298" i="73"/>
  <c r="V296" i="73"/>
  <c r="V297" i="73" s="1"/>
  <c r="V295" i="73"/>
  <c r="V292" i="73"/>
  <c r="V290" i="73"/>
  <c r="V291" i="73" s="1"/>
  <c r="V289" i="73"/>
  <c r="V286" i="73"/>
  <c r="V284" i="73"/>
  <c r="V285" i="73" s="1"/>
  <c r="V283" i="73"/>
  <c r="V268" i="73"/>
  <c r="V267" i="73"/>
  <c r="V264" i="73"/>
  <c r="V263" i="73"/>
  <c r="V260" i="73"/>
  <c r="V259" i="73"/>
  <c r="V256" i="73"/>
  <c r="V255" i="73"/>
  <c r="V252" i="73"/>
  <c r="V251" i="73"/>
  <c r="V248" i="73"/>
  <c r="V247" i="73"/>
  <c r="V244" i="73"/>
  <c r="V243" i="73"/>
  <c r="V240" i="73"/>
  <c r="V239" i="73"/>
  <c r="V236" i="73"/>
  <c r="V235" i="73"/>
  <c r="V232" i="73"/>
  <c r="V231" i="73"/>
  <c r="V228" i="73"/>
  <c r="V227" i="73"/>
  <c r="V224" i="73"/>
  <c r="V223" i="73"/>
  <c r="V220" i="73"/>
  <c r="V219" i="73"/>
  <c r="V216" i="73"/>
  <c r="V215" i="73"/>
  <c r="V212" i="73"/>
  <c r="V211" i="73"/>
  <c r="V208" i="73"/>
  <c r="V207" i="73"/>
  <c r="V204" i="73"/>
  <c r="V203" i="73"/>
  <c r="V200" i="73"/>
  <c r="V199" i="73"/>
  <c r="V196" i="73"/>
  <c r="V195" i="73"/>
  <c r="V192" i="73"/>
  <c r="V191" i="73"/>
  <c r="V188" i="73"/>
  <c r="V187" i="73"/>
  <c r="V184" i="73"/>
  <c r="V183" i="73"/>
  <c r="V180" i="73"/>
  <c r="V179" i="73"/>
  <c r="V176" i="73"/>
  <c r="V175" i="73"/>
  <c r="V172" i="73"/>
  <c r="V171" i="73"/>
  <c r="V168" i="73"/>
  <c r="V167" i="73"/>
  <c r="V164" i="73"/>
  <c r="V163" i="73"/>
  <c r="V160" i="73"/>
  <c r="V159" i="73"/>
  <c r="V156" i="73"/>
  <c r="V155" i="73"/>
  <c r="V152" i="73"/>
  <c r="V151" i="73"/>
  <c r="V148" i="73"/>
  <c r="V147" i="73"/>
  <c r="V144" i="73"/>
  <c r="V143" i="73"/>
  <c r="V140" i="73"/>
  <c r="V139" i="73"/>
  <c r="V136" i="73"/>
  <c r="V135" i="73"/>
  <c r="V132" i="73"/>
  <c r="V131" i="73"/>
  <c r="V128" i="73"/>
  <c r="V127" i="73"/>
  <c r="V124" i="73"/>
  <c r="V123" i="73"/>
  <c r="V120" i="73"/>
  <c r="V119" i="73"/>
  <c r="V116" i="73"/>
  <c r="V115" i="73"/>
  <c r="V112" i="73"/>
  <c r="V111" i="73"/>
  <c r="V108" i="73"/>
  <c r="V107" i="73"/>
  <c r="V104" i="73"/>
  <c r="V103" i="73"/>
  <c r="V100" i="73"/>
  <c r="V99" i="73"/>
  <c r="V96" i="73"/>
  <c r="V95" i="73"/>
  <c r="V92" i="73"/>
  <c r="V91" i="73"/>
  <c r="N38" i="75" l="1"/>
  <c r="M38" i="75"/>
  <c r="L38" i="75"/>
  <c r="K38" i="75"/>
  <c r="J38" i="75"/>
  <c r="I38" i="75"/>
  <c r="H38" i="75"/>
  <c r="G38" i="75"/>
  <c r="F38" i="75"/>
  <c r="E38" i="75"/>
  <c r="D38" i="75"/>
  <c r="C38" i="75"/>
  <c r="O37" i="75"/>
  <c r="O36" i="75"/>
  <c r="O35" i="75"/>
  <c r="O34" i="75"/>
  <c r="O33" i="75"/>
  <c r="O32" i="75"/>
  <c r="O31" i="75"/>
  <c r="N26" i="75"/>
  <c r="M26" i="75"/>
  <c r="L26" i="75"/>
  <c r="L40" i="75" s="1"/>
  <c r="K26" i="75"/>
  <c r="J26" i="75"/>
  <c r="I26" i="75"/>
  <c r="H26" i="75"/>
  <c r="G26" i="75"/>
  <c r="F26" i="75"/>
  <c r="E26" i="75"/>
  <c r="E43" i="75" s="1"/>
  <c r="D26" i="75"/>
  <c r="D43" i="75" s="1"/>
  <c r="C26" i="75"/>
  <c r="C43" i="75" s="1"/>
  <c r="O25" i="75"/>
  <c r="O24" i="75"/>
  <c r="O23" i="75"/>
  <c r="O22" i="75"/>
  <c r="O21" i="75"/>
  <c r="O20" i="75"/>
  <c r="N15" i="75"/>
  <c r="M15" i="75"/>
  <c r="L15" i="75"/>
  <c r="K15" i="75"/>
  <c r="J15" i="75"/>
  <c r="I15" i="75"/>
  <c r="H15" i="75"/>
  <c r="G15" i="75"/>
  <c r="F15" i="75"/>
  <c r="E15" i="75"/>
  <c r="D15" i="75"/>
  <c r="C15" i="75"/>
  <c r="O14" i="75"/>
  <c r="O13" i="75"/>
  <c r="O12" i="75"/>
  <c r="O11" i="75"/>
  <c r="O10" i="75"/>
  <c r="O9" i="75"/>
  <c r="O8" i="75"/>
  <c r="O7" i="75"/>
  <c r="O6" i="75"/>
  <c r="O5" i="75"/>
  <c r="O15" i="75" l="1"/>
  <c r="M40" i="75"/>
  <c r="N40" i="75"/>
  <c r="O38" i="75"/>
  <c r="K40" i="75"/>
  <c r="G40" i="75"/>
  <c r="C40" i="75"/>
  <c r="D40" i="75"/>
  <c r="O26" i="75"/>
  <c r="E40" i="75"/>
  <c r="H43" i="75"/>
  <c r="I40" i="75"/>
  <c r="J40" i="75"/>
  <c r="L43" i="75"/>
  <c r="N43" i="75"/>
  <c r="K43" i="75"/>
  <c r="M43" i="75"/>
  <c r="J43" i="75"/>
  <c r="F43" i="75"/>
  <c r="F40" i="75"/>
  <c r="G43" i="75"/>
  <c r="I43" i="75"/>
  <c r="H40" i="75"/>
  <c r="O43" i="75" l="1"/>
  <c r="O40" i="75"/>
  <c r="N38" i="74" l="1"/>
  <c r="M38" i="74"/>
  <c r="L38" i="74"/>
  <c r="K38" i="74"/>
  <c r="J38" i="74"/>
  <c r="I38" i="74"/>
  <c r="H38" i="74"/>
  <c r="G38" i="74"/>
  <c r="F38" i="74"/>
  <c r="E38" i="74"/>
  <c r="D38" i="74"/>
  <c r="C38" i="74"/>
  <c r="O37" i="74"/>
  <c r="O36" i="74"/>
  <c r="O35" i="74"/>
  <c r="O34" i="74"/>
  <c r="O33" i="74"/>
  <c r="O32" i="74"/>
  <c r="O31" i="74"/>
  <c r="N26" i="74"/>
  <c r="M26" i="74"/>
  <c r="L26" i="74"/>
  <c r="K26" i="74"/>
  <c r="K40" i="74" s="1"/>
  <c r="J26" i="74"/>
  <c r="I26" i="74"/>
  <c r="H26" i="74"/>
  <c r="G26" i="74"/>
  <c r="F26" i="74"/>
  <c r="E26" i="74"/>
  <c r="E43" i="74" s="1"/>
  <c r="D26" i="74"/>
  <c r="D43" i="74" s="1"/>
  <c r="C26" i="74"/>
  <c r="C40" i="74" s="1"/>
  <c r="O25" i="74"/>
  <c r="O24" i="74"/>
  <c r="O23" i="74"/>
  <c r="O22" i="74"/>
  <c r="O21" i="74"/>
  <c r="O20" i="74"/>
  <c r="N15" i="74"/>
  <c r="M15" i="74"/>
  <c r="L15" i="74"/>
  <c r="K15" i="74"/>
  <c r="J15" i="74"/>
  <c r="I15" i="74"/>
  <c r="O15" i="74" s="1"/>
  <c r="H15" i="74"/>
  <c r="G15" i="74"/>
  <c r="F15" i="74"/>
  <c r="E15" i="74"/>
  <c r="D15" i="74"/>
  <c r="C15" i="74"/>
  <c r="O14" i="74"/>
  <c r="O13" i="74"/>
  <c r="O12" i="74"/>
  <c r="O11" i="74"/>
  <c r="O10" i="74"/>
  <c r="O9" i="74"/>
  <c r="O8" i="74"/>
  <c r="O7" i="74"/>
  <c r="O6" i="74"/>
  <c r="O5" i="74"/>
  <c r="I40" i="74" l="1"/>
  <c r="C43" i="74"/>
  <c r="J40" i="74"/>
  <c r="M43" i="74"/>
  <c r="N43" i="74"/>
  <c r="K43" i="74"/>
  <c r="O26" i="74"/>
  <c r="L43" i="74"/>
  <c r="D40" i="74"/>
  <c r="G40" i="74"/>
  <c r="H40" i="74"/>
  <c r="N40" i="74"/>
  <c r="E40" i="74"/>
  <c r="M40" i="74"/>
  <c r="O38" i="74"/>
  <c r="L40" i="74"/>
  <c r="H43" i="74"/>
  <c r="J43" i="74"/>
  <c r="G43" i="74"/>
  <c r="F40" i="74"/>
  <c r="F43" i="74"/>
  <c r="I43" i="74"/>
  <c r="U113" i="73"/>
  <c r="U114" i="73"/>
  <c r="U696" i="73"/>
  <c r="U694" i="73"/>
  <c r="U695" i="73" s="1"/>
  <c r="U693" i="73"/>
  <c r="U690" i="73"/>
  <c r="U688" i="73"/>
  <c r="U689" i="73" s="1"/>
  <c r="U687" i="73"/>
  <c r="U280" i="73"/>
  <c r="U278" i="73"/>
  <c r="U279" i="73" s="1"/>
  <c r="U277" i="73"/>
  <c r="U274" i="73"/>
  <c r="U272" i="73"/>
  <c r="U273" i="73" s="1"/>
  <c r="U271" i="73"/>
  <c r="U699" i="73"/>
  <c r="U700" i="73"/>
  <c r="U683" i="73"/>
  <c r="U684" i="73"/>
  <c r="U679" i="73"/>
  <c r="U680" i="73"/>
  <c r="U858" i="73"/>
  <c r="U857" i="73"/>
  <c r="U854" i="73"/>
  <c r="U853" i="73"/>
  <c r="U850" i="73"/>
  <c r="U849" i="73"/>
  <c r="U846" i="73"/>
  <c r="U845" i="73"/>
  <c r="U842" i="73"/>
  <c r="U841" i="73"/>
  <c r="U838" i="73"/>
  <c r="U837" i="73"/>
  <c r="U834" i="73"/>
  <c r="U833" i="73"/>
  <c r="U830" i="73"/>
  <c r="U829" i="73"/>
  <c r="U826" i="73"/>
  <c r="U825" i="73"/>
  <c r="U822" i="73"/>
  <c r="U821" i="73"/>
  <c r="U818" i="73"/>
  <c r="U817" i="73"/>
  <c r="U814" i="73"/>
  <c r="U812" i="73"/>
  <c r="U813" i="73" s="1"/>
  <c r="U811" i="73"/>
  <c r="U808" i="73"/>
  <c r="U806" i="73"/>
  <c r="U807" i="73" s="1"/>
  <c r="U805" i="73"/>
  <c r="U802" i="73"/>
  <c r="U800" i="73"/>
  <c r="U801" i="73" s="1"/>
  <c r="U799" i="73"/>
  <c r="U796" i="73"/>
  <c r="U794" i="73"/>
  <c r="U795" i="73" s="1"/>
  <c r="U793" i="73"/>
  <c r="U790" i="73"/>
  <c r="U788" i="73"/>
  <c r="U789" i="73" s="1"/>
  <c r="U787" i="73"/>
  <c r="U784" i="73"/>
  <c r="U782" i="73"/>
  <c r="U783" i="73" s="1"/>
  <c r="U781" i="73"/>
  <c r="U778" i="73"/>
  <c r="U776" i="73"/>
  <c r="U777" i="73" s="1"/>
  <c r="U775" i="73"/>
  <c r="U772" i="73"/>
  <c r="U770" i="73"/>
  <c r="U771" i="73" s="1"/>
  <c r="U769" i="73"/>
  <c r="U766" i="73"/>
  <c r="U764" i="73"/>
  <c r="U765" i="73" s="1"/>
  <c r="U763" i="73"/>
  <c r="U760" i="73"/>
  <c r="U758" i="73"/>
  <c r="U759" i="73" s="1"/>
  <c r="U757" i="73"/>
  <c r="U754" i="73"/>
  <c r="U752" i="73"/>
  <c r="U753" i="73" s="1"/>
  <c r="U751" i="73"/>
  <c r="U748" i="73"/>
  <c r="U747" i="73"/>
  <c r="U744" i="73"/>
  <c r="U743" i="73"/>
  <c r="U740" i="73"/>
  <c r="U739" i="73"/>
  <c r="U736" i="73"/>
  <c r="U735" i="73"/>
  <c r="U732" i="73"/>
  <c r="U731" i="73"/>
  <c r="U728" i="73"/>
  <c r="U727" i="73"/>
  <c r="U724" i="73"/>
  <c r="U723" i="73"/>
  <c r="U720" i="73"/>
  <c r="U719" i="73"/>
  <c r="U716" i="73"/>
  <c r="U715" i="73"/>
  <c r="U712" i="73"/>
  <c r="U711" i="73"/>
  <c r="U708" i="73"/>
  <c r="U707" i="73"/>
  <c r="U672" i="73"/>
  <c r="U671" i="73"/>
  <c r="U668" i="73"/>
  <c r="U666" i="73"/>
  <c r="U667" i="73" s="1"/>
  <c r="U665" i="73"/>
  <c r="U662" i="73"/>
  <c r="U660" i="73"/>
  <c r="U661" i="73" s="1"/>
  <c r="U659" i="73"/>
  <c r="U656" i="73"/>
  <c r="U655" i="73"/>
  <c r="U652" i="73"/>
  <c r="U651" i="73"/>
  <c r="U648" i="73"/>
  <c r="U647" i="73"/>
  <c r="U568" i="73"/>
  <c r="U567" i="73"/>
  <c r="U564" i="73"/>
  <c r="U563" i="73"/>
  <c r="U560" i="73"/>
  <c r="U559" i="73"/>
  <c r="U556" i="73"/>
  <c r="U555" i="73"/>
  <c r="U552" i="73"/>
  <c r="U551" i="73"/>
  <c r="U548" i="73"/>
  <c r="U547" i="73"/>
  <c r="U544" i="73"/>
  <c r="U543" i="73"/>
  <c r="U540" i="73"/>
  <c r="U539" i="73"/>
  <c r="U536" i="73"/>
  <c r="U535" i="73"/>
  <c r="U532" i="73"/>
  <c r="U531" i="73"/>
  <c r="U528" i="73"/>
  <c r="U527" i="73"/>
  <c r="U524" i="73"/>
  <c r="U523" i="73"/>
  <c r="U520" i="73"/>
  <c r="U519" i="73"/>
  <c r="U516" i="73"/>
  <c r="U515" i="73"/>
  <c r="U512" i="73"/>
  <c r="U511" i="73"/>
  <c r="U508" i="73"/>
  <c r="U507" i="73"/>
  <c r="U504" i="73"/>
  <c r="U503" i="73"/>
  <c r="U500" i="73"/>
  <c r="U499" i="73"/>
  <c r="U496" i="73"/>
  <c r="U494" i="73"/>
  <c r="U495" i="73" s="1"/>
  <c r="U493" i="73"/>
  <c r="U490" i="73"/>
  <c r="U488" i="73"/>
  <c r="U489" i="73" s="1"/>
  <c r="U487" i="73"/>
  <c r="U484" i="73"/>
  <c r="U482" i="73"/>
  <c r="U483" i="73" s="1"/>
  <c r="U481" i="73"/>
  <c r="U478" i="73"/>
  <c r="U476" i="73"/>
  <c r="U477" i="73" s="1"/>
  <c r="U475" i="73"/>
  <c r="U472" i="73"/>
  <c r="U470" i="73"/>
  <c r="U471" i="73" s="1"/>
  <c r="U469" i="73"/>
  <c r="U466" i="73"/>
  <c r="U464" i="73"/>
  <c r="U465" i="73" s="1"/>
  <c r="U463" i="73"/>
  <c r="U460" i="73"/>
  <c r="U458" i="73"/>
  <c r="U459" i="73" s="1"/>
  <c r="U457" i="73"/>
  <c r="U454" i="73"/>
  <c r="U452" i="73"/>
  <c r="U453" i="73" s="1"/>
  <c r="U451" i="73"/>
  <c r="U448" i="73"/>
  <c r="U446" i="73"/>
  <c r="U447" i="73" s="1"/>
  <c r="U445" i="73"/>
  <c r="U442" i="73"/>
  <c r="U440" i="73"/>
  <c r="U441" i="73" s="1"/>
  <c r="U439" i="73"/>
  <c r="U436" i="73"/>
  <c r="U434" i="73"/>
  <c r="U435" i="73" s="1"/>
  <c r="U433" i="73"/>
  <c r="U430" i="73"/>
  <c r="U428" i="73"/>
  <c r="U429" i="73" s="1"/>
  <c r="U427" i="73"/>
  <c r="U424" i="73"/>
  <c r="U422" i="73"/>
  <c r="U423" i="73" s="1"/>
  <c r="U421" i="73"/>
  <c r="U418" i="73"/>
  <c r="U416" i="73"/>
  <c r="U417" i="73" s="1"/>
  <c r="U415" i="73"/>
  <c r="U412" i="73"/>
  <c r="U410" i="73"/>
  <c r="U411" i="73" s="1"/>
  <c r="U409" i="73"/>
  <c r="U406" i="73"/>
  <c r="U404" i="73"/>
  <c r="U405" i="73" s="1"/>
  <c r="U403" i="73"/>
  <c r="U400" i="73"/>
  <c r="U398" i="73"/>
  <c r="U399" i="73" s="1"/>
  <c r="U397" i="73"/>
  <c r="U394" i="73"/>
  <c r="U392" i="73"/>
  <c r="U393" i="73" s="1"/>
  <c r="U391" i="73"/>
  <c r="U388" i="73"/>
  <c r="U386" i="73"/>
  <c r="U387" i="73" s="1"/>
  <c r="U385" i="73"/>
  <c r="U382" i="73"/>
  <c r="U380" i="73"/>
  <c r="U381" i="73" s="1"/>
  <c r="U379" i="73"/>
  <c r="U376" i="73"/>
  <c r="U374" i="73"/>
  <c r="U375" i="73" s="1"/>
  <c r="U373" i="73"/>
  <c r="U370" i="73"/>
  <c r="U368" i="73"/>
  <c r="U369" i="73" s="1"/>
  <c r="U367" i="73"/>
  <c r="U364" i="73"/>
  <c r="U362" i="73"/>
  <c r="U363" i="73" s="1"/>
  <c r="U361" i="73"/>
  <c r="U358" i="73"/>
  <c r="U356" i="73"/>
  <c r="U357" i="73" s="1"/>
  <c r="U355" i="73"/>
  <c r="U352" i="73"/>
  <c r="U349" i="73"/>
  <c r="U346" i="73"/>
  <c r="U344" i="73"/>
  <c r="U345" i="73" s="1"/>
  <c r="U343" i="73"/>
  <c r="U340" i="73"/>
  <c r="U338" i="73"/>
  <c r="U339" i="73" s="1"/>
  <c r="U337" i="73"/>
  <c r="U334" i="73"/>
  <c r="U332" i="73"/>
  <c r="U333" i="73" s="1"/>
  <c r="U331" i="73"/>
  <c r="U328" i="73"/>
  <c r="U326" i="73"/>
  <c r="U327" i="73" s="1"/>
  <c r="U325" i="73"/>
  <c r="U322" i="73"/>
  <c r="U320" i="73"/>
  <c r="U321" i="73" s="1"/>
  <c r="U319" i="73"/>
  <c r="U316" i="73"/>
  <c r="U314" i="73"/>
  <c r="U315" i="73" s="1"/>
  <c r="U313" i="73"/>
  <c r="U310" i="73"/>
  <c r="U308" i="73"/>
  <c r="U309" i="73" s="1"/>
  <c r="U307" i="73"/>
  <c r="U304" i="73"/>
  <c r="U302" i="73"/>
  <c r="U303" i="73" s="1"/>
  <c r="U301" i="73"/>
  <c r="U298" i="73"/>
  <c r="U296" i="73"/>
  <c r="U297" i="73" s="1"/>
  <c r="U295" i="73"/>
  <c r="U292" i="73"/>
  <c r="U290" i="73"/>
  <c r="U291" i="73" s="1"/>
  <c r="U289" i="73"/>
  <c r="U286" i="73"/>
  <c r="U284" i="73"/>
  <c r="U285" i="73" s="1"/>
  <c r="U283" i="73"/>
  <c r="U268" i="73"/>
  <c r="U267" i="73"/>
  <c r="U264" i="73"/>
  <c r="U263" i="73"/>
  <c r="U260" i="73"/>
  <c r="U259" i="73"/>
  <c r="U256" i="73"/>
  <c r="U255" i="73"/>
  <c r="U252" i="73"/>
  <c r="U251" i="73"/>
  <c r="U248" i="73"/>
  <c r="U247" i="73"/>
  <c r="U244" i="73"/>
  <c r="U243" i="73"/>
  <c r="U240" i="73"/>
  <c r="U239" i="73"/>
  <c r="U236" i="73"/>
  <c r="U235" i="73"/>
  <c r="U232" i="73"/>
  <c r="U231" i="73"/>
  <c r="U228" i="73"/>
  <c r="U227" i="73"/>
  <c r="U224" i="73"/>
  <c r="U223" i="73"/>
  <c r="U220" i="73"/>
  <c r="U219" i="73"/>
  <c r="U216" i="73"/>
  <c r="U215" i="73"/>
  <c r="U212" i="73"/>
  <c r="U211" i="73"/>
  <c r="U208" i="73"/>
  <c r="U207" i="73"/>
  <c r="U204" i="73"/>
  <c r="U203" i="73"/>
  <c r="U200" i="73"/>
  <c r="U199" i="73"/>
  <c r="U196" i="73"/>
  <c r="U195" i="73"/>
  <c r="U192" i="73"/>
  <c r="U191" i="73"/>
  <c r="U188" i="73"/>
  <c r="U187" i="73"/>
  <c r="U184" i="73"/>
  <c r="U183" i="73"/>
  <c r="U180" i="73"/>
  <c r="U179" i="73"/>
  <c r="U176" i="73"/>
  <c r="U175" i="73"/>
  <c r="U172" i="73"/>
  <c r="U171" i="73"/>
  <c r="U168" i="73"/>
  <c r="U167" i="73"/>
  <c r="U164" i="73"/>
  <c r="U163" i="73"/>
  <c r="U160" i="73"/>
  <c r="U159" i="73"/>
  <c r="U156" i="73"/>
  <c r="U155" i="73"/>
  <c r="U152" i="73"/>
  <c r="U151" i="73"/>
  <c r="U148" i="73"/>
  <c r="U147" i="73"/>
  <c r="U144" i="73"/>
  <c r="U143" i="73"/>
  <c r="U140" i="73"/>
  <c r="U139" i="73"/>
  <c r="U136" i="73"/>
  <c r="U135" i="73"/>
  <c r="U132" i="73"/>
  <c r="U131" i="73"/>
  <c r="U128" i="73"/>
  <c r="U127" i="73"/>
  <c r="U124" i="73"/>
  <c r="U123" i="73"/>
  <c r="U120" i="73"/>
  <c r="U119" i="73"/>
  <c r="U116" i="73"/>
  <c r="U115" i="73"/>
  <c r="U112" i="73"/>
  <c r="U111" i="73"/>
  <c r="U108" i="73"/>
  <c r="U107" i="73"/>
  <c r="U104" i="73"/>
  <c r="U103" i="73"/>
  <c r="U100" i="73"/>
  <c r="U99" i="73"/>
  <c r="U96" i="73"/>
  <c r="U95" i="73"/>
  <c r="U92" i="73"/>
  <c r="U91" i="73"/>
  <c r="O43" i="74" l="1"/>
  <c r="O40" i="74"/>
  <c r="T693" i="73"/>
  <c r="T694" i="73"/>
  <c r="T695" i="73" s="1"/>
  <c r="T696" i="73"/>
  <c r="T687" i="73"/>
  <c r="T688" i="73"/>
  <c r="T689" i="73" s="1"/>
  <c r="T690" i="73"/>
  <c r="T277" i="73"/>
  <c r="T278" i="73"/>
  <c r="T279" i="73" s="1"/>
  <c r="T280" i="73"/>
  <c r="T271" i="73"/>
  <c r="T272" i="73"/>
  <c r="T273" i="73" s="1"/>
  <c r="T274" i="73"/>
  <c r="T699" i="73"/>
  <c r="T700" i="73"/>
  <c r="K272" i="73"/>
  <c r="K499" i="73"/>
  <c r="K273" i="73" l="1"/>
  <c r="T683" i="73"/>
  <c r="T684" i="73"/>
  <c r="T679" i="73"/>
  <c r="T680" i="73"/>
  <c r="T95" i="73"/>
  <c r="T858" i="73"/>
  <c r="T857" i="73"/>
  <c r="T854" i="73"/>
  <c r="T853" i="73"/>
  <c r="T850" i="73"/>
  <c r="T849" i="73"/>
  <c r="T846" i="73"/>
  <c r="T845" i="73"/>
  <c r="T842" i="73"/>
  <c r="T841" i="73"/>
  <c r="T838" i="73"/>
  <c r="T837" i="73"/>
  <c r="T834" i="73"/>
  <c r="T833" i="73"/>
  <c r="T830" i="73"/>
  <c r="T829" i="73"/>
  <c r="T826" i="73"/>
  <c r="T825" i="73"/>
  <c r="T822" i="73"/>
  <c r="T821" i="73"/>
  <c r="T818" i="73"/>
  <c r="T817" i="73"/>
  <c r="T814" i="73"/>
  <c r="T812" i="73"/>
  <c r="T813" i="73" s="1"/>
  <c r="T811" i="73"/>
  <c r="T808" i="73"/>
  <c r="T806" i="73"/>
  <c r="T807" i="73" s="1"/>
  <c r="T805" i="73"/>
  <c r="T802" i="73"/>
  <c r="T800" i="73"/>
  <c r="T801" i="73" s="1"/>
  <c r="T799" i="73"/>
  <c r="T796" i="73"/>
  <c r="T794" i="73"/>
  <c r="T795" i="73" s="1"/>
  <c r="T793" i="73"/>
  <c r="T790" i="73"/>
  <c r="T788" i="73"/>
  <c r="T789" i="73" s="1"/>
  <c r="T787" i="73"/>
  <c r="T784" i="73"/>
  <c r="T782" i="73"/>
  <c r="T783" i="73" s="1"/>
  <c r="T781" i="73"/>
  <c r="T778" i="73"/>
  <c r="T776" i="73"/>
  <c r="T777" i="73" s="1"/>
  <c r="T775" i="73"/>
  <c r="T772" i="73"/>
  <c r="T770" i="73"/>
  <c r="T771" i="73" s="1"/>
  <c r="T769" i="73"/>
  <c r="T766" i="73"/>
  <c r="T764" i="73"/>
  <c r="T765" i="73" s="1"/>
  <c r="T763" i="73"/>
  <c r="T760" i="73"/>
  <c r="T758" i="73"/>
  <c r="T759" i="73" s="1"/>
  <c r="T757" i="73"/>
  <c r="T754" i="73"/>
  <c r="T752" i="73"/>
  <c r="T753" i="73" s="1"/>
  <c r="T751" i="73"/>
  <c r="T748" i="73"/>
  <c r="T747" i="73"/>
  <c r="T744" i="73"/>
  <c r="T743" i="73"/>
  <c r="T740" i="73"/>
  <c r="T739" i="73"/>
  <c r="T736" i="73"/>
  <c r="T735" i="73"/>
  <c r="T732" i="73"/>
  <c r="T731" i="73"/>
  <c r="T728" i="73"/>
  <c r="T727" i="73"/>
  <c r="T724" i="73"/>
  <c r="T723" i="73"/>
  <c r="T720" i="73"/>
  <c r="T719" i="73"/>
  <c r="T716" i="73"/>
  <c r="T715" i="73"/>
  <c r="T712" i="73"/>
  <c r="T711" i="73"/>
  <c r="T708" i="73"/>
  <c r="T707" i="73"/>
  <c r="T672" i="73"/>
  <c r="T671" i="73"/>
  <c r="T668" i="73"/>
  <c r="T666" i="73"/>
  <c r="T667" i="73" s="1"/>
  <c r="T665" i="73"/>
  <c r="T662" i="73"/>
  <c r="T660" i="73"/>
  <c r="T661" i="73" s="1"/>
  <c r="T659" i="73"/>
  <c r="T656" i="73"/>
  <c r="T655" i="73"/>
  <c r="T652" i="73"/>
  <c r="T651" i="73"/>
  <c r="T648" i="73"/>
  <c r="T647" i="73"/>
  <c r="T568" i="73"/>
  <c r="T567" i="73"/>
  <c r="T564" i="73"/>
  <c r="T563" i="73"/>
  <c r="T560" i="73"/>
  <c r="T559" i="73"/>
  <c r="T556" i="73"/>
  <c r="T555" i="73"/>
  <c r="T552" i="73"/>
  <c r="T551" i="73"/>
  <c r="T548" i="73"/>
  <c r="T547" i="73"/>
  <c r="T544" i="73"/>
  <c r="T543" i="73"/>
  <c r="T540" i="73"/>
  <c r="T539" i="73"/>
  <c r="T536" i="73"/>
  <c r="T535" i="73"/>
  <c r="T532" i="73"/>
  <c r="T531" i="73"/>
  <c r="T528" i="73"/>
  <c r="T527" i="73"/>
  <c r="T524" i="73"/>
  <c r="T523" i="73"/>
  <c r="T520" i="73"/>
  <c r="T519" i="73"/>
  <c r="T516" i="73"/>
  <c r="T515" i="73"/>
  <c r="T512" i="73"/>
  <c r="T511" i="73"/>
  <c r="T508" i="73"/>
  <c r="T507" i="73"/>
  <c r="T504" i="73"/>
  <c r="T503" i="73"/>
  <c r="T500" i="73"/>
  <c r="T499" i="73"/>
  <c r="T496" i="73"/>
  <c r="T494" i="73"/>
  <c r="T495" i="73" s="1"/>
  <c r="T493" i="73"/>
  <c r="T490" i="73"/>
  <c r="T488" i="73"/>
  <c r="T489" i="73" s="1"/>
  <c r="T487" i="73"/>
  <c r="T484" i="73"/>
  <c r="T482" i="73"/>
  <c r="T483" i="73" s="1"/>
  <c r="T481" i="73"/>
  <c r="T478" i="73"/>
  <c r="T476" i="73"/>
  <c r="T477" i="73" s="1"/>
  <c r="T475" i="73"/>
  <c r="T472" i="73"/>
  <c r="T470" i="73"/>
  <c r="T471" i="73" s="1"/>
  <c r="T469" i="73"/>
  <c r="T466" i="73"/>
  <c r="T464" i="73"/>
  <c r="T465" i="73" s="1"/>
  <c r="T463" i="73"/>
  <c r="T460" i="73"/>
  <c r="T458" i="73"/>
  <c r="T459" i="73" s="1"/>
  <c r="T457" i="73"/>
  <c r="T454" i="73"/>
  <c r="T452" i="73"/>
  <c r="T453" i="73" s="1"/>
  <c r="T451" i="73"/>
  <c r="T448" i="73"/>
  <c r="T446" i="73"/>
  <c r="T447" i="73" s="1"/>
  <c r="T445" i="73"/>
  <c r="T442" i="73"/>
  <c r="T440" i="73"/>
  <c r="T441" i="73" s="1"/>
  <c r="T439" i="73"/>
  <c r="T436" i="73"/>
  <c r="T434" i="73"/>
  <c r="T435" i="73" s="1"/>
  <c r="T433" i="73"/>
  <c r="T430" i="73"/>
  <c r="T428" i="73"/>
  <c r="T429" i="73" s="1"/>
  <c r="T427" i="73"/>
  <c r="T424" i="73"/>
  <c r="T422" i="73"/>
  <c r="T423" i="73" s="1"/>
  <c r="T421" i="73"/>
  <c r="T418" i="73"/>
  <c r="T416" i="73"/>
  <c r="T417" i="73" s="1"/>
  <c r="T415" i="73"/>
  <c r="T412" i="73"/>
  <c r="T410" i="73"/>
  <c r="T411" i="73" s="1"/>
  <c r="T409" i="73"/>
  <c r="T406" i="73"/>
  <c r="T404" i="73"/>
  <c r="T405" i="73" s="1"/>
  <c r="T403" i="73"/>
  <c r="T400" i="73"/>
  <c r="T398" i="73"/>
  <c r="T399" i="73" s="1"/>
  <c r="T397" i="73"/>
  <c r="T394" i="73"/>
  <c r="T392" i="73"/>
  <c r="T393" i="73" s="1"/>
  <c r="T391" i="73"/>
  <c r="T388" i="73"/>
  <c r="T386" i="73"/>
  <c r="T387" i="73" s="1"/>
  <c r="T385" i="73"/>
  <c r="T382" i="73"/>
  <c r="T380" i="73"/>
  <c r="T381" i="73" s="1"/>
  <c r="T379" i="73"/>
  <c r="T376" i="73"/>
  <c r="T374" i="73"/>
  <c r="T375" i="73" s="1"/>
  <c r="T373" i="73"/>
  <c r="T370" i="73"/>
  <c r="T368" i="73"/>
  <c r="T369" i="73" s="1"/>
  <c r="T367" i="73"/>
  <c r="T364" i="73"/>
  <c r="T362" i="73"/>
  <c r="T363" i="73" s="1"/>
  <c r="T361" i="73"/>
  <c r="T358" i="73"/>
  <c r="T356" i="73"/>
  <c r="T357" i="73" s="1"/>
  <c r="T355" i="73"/>
  <c r="T352" i="73"/>
  <c r="T349" i="73"/>
  <c r="T346" i="73"/>
  <c r="T344" i="73"/>
  <c r="T345" i="73" s="1"/>
  <c r="T343" i="73"/>
  <c r="T340" i="73"/>
  <c r="T338" i="73"/>
  <c r="T339" i="73" s="1"/>
  <c r="T337" i="73"/>
  <c r="T334" i="73"/>
  <c r="T332" i="73"/>
  <c r="T333" i="73" s="1"/>
  <c r="T331" i="73"/>
  <c r="T328" i="73"/>
  <c r="T326" i="73"/>
  <c r="T327" i="73" s="1"/>
  <c r="T325" i="73"/>
  <c r="T322" i="73"/>
  <c r="T320" i="73"/>
  <c r="T321" i="73" s="1"/>
  <c r="T319" i="73"/>
  <c r="T316" i="73"/>
  <c r="T314" i="73"/>
  <c r="T315" i="73" s="1"/>
  <c r="T313" i="73"/>
  <c r="T310" i="73"/>
  <c r="T308" i="73"/>
  <c r="T309" i="73" s="1"/>
  <c r="T307" i="73"/>
  <c r="T304" i="73"/>
  <c r="T302" i="73"/>
  <c r="T303" i="73" s="1"/>
  <c r="T301" i="73"/>
  <c r="T298" i="73"/>
  <c r="T296" i="73"/>
  <c r="T297" i="73" s="1"/>
  <c r="T295" i="73"/>
  <c r="T292" i="73"/>
  <c r="T290" i="73"/>
  <c r="T291" i="73" s="1"/>
  <c r="T289" i="73"/>
  <c r="T286" i="73"/>
  <c r="T284" i="73"/>
  <c r="T285" i="73" s="1"/>
  <c r="T283" i="73"/>
  <c r="T268" i="73"/>
  <c r="T267" i="73"/>
  <c r="T264" i="73"/>
  <c r="T263" i="73"/>
  <c r="T260" i="73"/>
  <c r="T259" i="73"/>
  <c r="T256" i="73"/>
  <c r="T255" i="73"/>
  <c r="T252" i="73"/>
  <c r="T251" i="73"/>
  <c r="T248" i="73"/>
  <c r="T247" i="73"/>
  <c r="T244" i="73"/>
  <c r="T243" i="73"/>
  <c r="T240" i="73"/>
  <c r="T239" i="73"/>
  <c r="T236" i="73"/>
  <c r="T235" i="73"/>
  <c r="T232" i="73"/>
  <c r="T231" i="73"/>
  <c r="T228" i="73"/>
  <c r="T227" i="73"/>
  <c r="T224" i="73"/>
  <c r="T223" i="73"/>
  <c r="T220" i="73"/>
  <c r="T219" i="73"/>
  <c r="T216" i="73"/>
  <c r="T215" i="73"/>
  <c r="T212" i="73"/>
  <c r="T211" i="73"/>
  <c r="T208" i="73"/>
  <c r="T207" i="73"/>
  <c r="T204" i="73"/>
  <c r="T203" i="73"/>
  <c r="T200" i="73"/>
  <c r="T199" i="73"/>
  <c r="T196" i="73"/>
  <c r="T195" i="73"/>
  <c r="T192" i="73"/>
  <c r="T191" i="73"/>
  <c r="T188" i="73"/>
  <c r="T187" i="73"/>
  <c r="T184" i="73"/>
  <c r="T183" i="73"/>
  <c r="T180" i="73"/>
  <c r="T179" i="73"/>
  <c r="T176" i="73"/>
  <c r="T175" i="73"/>
  <c r="T172" i="73"/>
  <c r="T171" i="73"/>
  <c r="T168" i="73"/>
  <c r="T167" i="73"/>
  <c r="T164" i="73"/>
  <c r="T163" i="73"/>
  <c r="T160" i="73"/>
  <c r="T159" i="73"/>
  <c r="T156" i="73"/>
  <c r="T155" i="73"/>
  <c r="T152" i="73"/>
  <c r="T151" i="73"/>
  <c r="T148" i="73"/>
  <c r="T147" i="73"/>
  <c r="T144" i="73"/>
  <c r="T143" i="73"/>
  <c r="T140" i="73"/>
  <c r="T139" i="73"/>
  <c r="T136" i="73"/>
  <c r="T135" i="73"/>
  <c r="T132" i="73"/>
  <c r="T131" i="73"/>
  <c r="T128" i="73"/>
  <c r="T127" i="73"/>
  <c r="T124" i="73"/>
  <c r="T123" i="73"/>
  <c r="T120" i="73"/>
  <c r="T119" i="73"/>
  <c r="T116" i="73"/>
  <c r="T115" i="73"/>
  <c r="T112" i="73"/>
  <c r="T111" i="73"/>
  <c r="T108" i="73"/>
  <c r="T107" i="73"/>
  <c r="T104" i="73"/>
  <c r="T103" i="73"/>
  <c r="T100" i="73"/>
  <c r="T99" i="73"/>
  <c r="T96" i="73"/>
  <c r="T92" i="73"/>
  <c r="T91" i="73"/>
  <c r="S687" i="73" l="1"/>
  <c r="S688" i="73"/>
  <c r="S689" i="73" s="1"/>
  <c r="S690" i="73"/>
  <c r="S693" i="73"/>
  <c r="S694" i="73"/>
  <c r="S695" i="73" s="1"/>
  <c r="S696" i="73"/>
  <c r="S280" i="73"/>
  <c r="S278" i="73"/>
  <c r="S279" i="73" s="1"/>
  <c r="S277" i="73"/>
  <c r="S274" i="73"/>
  <c r="S272" i="73"/>
  <c r="S273" i="73" s="1"/>
  <c r="S271" i="73"/>
  <c r="S699" i="73"/>
  <c r="S700" i="73"/>
  <c r="S679" i="73"/>
  <c r="S680" i="73"/>
  <c r="S683" i="73"/>
  <c r="S684" i="73"/>
  <c r="U1733" i="73" l="1"/>
  <c r="U1734" i="73"/>
  <c r="U1735" i="73"/>
  <c r="U1736" i="73"/>
  <c r="U1737" i="73"/>
  <c r="U1739" i="73"/>
  <c r="U1740" i="73"/>
  <c r="U1741" i="73"/>
  <c r="U1742" i="73"/>
  <c r="U1743" i="73"/>
  <c r="U1745" i="73"/>
  <c r="U1746" i="73"/>
  <c r="U1747" i="73"/>
  <c r="U1748" i="73"/>
  <c r="U1749" i="73"/>
  <c r="U1751" i="73"/>
  <c r="U1752" i="73"/>
  <c r="U1753" i="73"/>
  <c r="U1754" i="73"/>
  <c r="U1755" i="73"/>
  <c r="U1757" i="73"/>
  <c r="U1758" i="73"/>
  <c r="U1759" i="73"/>
  <c r="U1760" i="73"/>
  <c r="U1761" i="73"/>
  <c r="U1763" i="73"/>
  <c r="U1764" i="73"/>
  <c r="U1765" i="73"/>
  <c r="U1766" i="73"/>
  <c r="U1767" i="73"/>
  <c r="U1769" i="73"/>
  <c r="U1770" i="73"/>
  <c r="U1771" i="73"/>
  <c r="U1772" i="73"/>
  <c r="U1773" i="73"/>
  <c r="U1775" i="73"/>
  <c r="U1776" i="73"/>
  <c r="U1777" i="73"/>
  <c r="U1778" i="73"/>
  <c r="U1779" i="73"/>
  <c r="AM1852" i="73" s="1"/>
  <c r="AM1847" i="73" s="1"/>
  <c r="U1781" i="73"/>
  <c r="U1782" i="73"/>
  <c r="U1783" i="73"/>
  <c r="U1784" i="73"/>
  <c r="U1785" i="73"/>
  <c r="AM1858" i="73" s="1"/>
  <c r="U1787" i="73"/>
  <c r="U1788" i="73"/>
  <c r="U1789" i="73"/>
  <c r="U1790" i="73"/>
  <c r="U1791" i="73"/>
  <c r="U1793" i="73"/>
  <c r="U1794" i="73"/>
  <c r="U1795" i="73"/>
  <c r="U1796" i="73"/>
  <c r="U1797" i="73"/>
  <c r="U1798" i="73"/>
  <c r="S350" i="73"/>
  <c r="S351" i="73" s="1"/>
  <c r="S290" i="73"/>
  <c r="S291" i="73" s="1"/>
  <c r="S292" i="73"/>
  <c r="S295" i="73"/>
  <c r="S296" i="73"/>
  <c r="S297" i="73" s="1"/>
  <c r="S298" i="73"/>
  <c r="S858" i="73"/>
  <c r="S857" i="73"/>
  <c r="S854" i="73"/>
  <c r="S853" i="73"/>
  <c r="S850" i="73"/>
  <c r="S849" i="73"/>
  <c r="S846" i="73"/>
  <c r="S845" i="73"/>
  <c r="S842" i="73"/>
  <c r="S841" i="73"/>
  <c r="S838" i="73"/>
  <c r="S837" i="73"/>
  <c r="S834" i="73"/>
  <c r="S833" i="73"/>
  <c r="S830" i="73"/>
  <c r="S829" i="73"/>
  <c r="S826" i="73"/>
  <c r="S825" i="73"/>
  <c r="S822" i="73"/>
  <c r="S821" i="73"/>
  <c r="S818" i="73"/>
  <c r="S817" i="73"/>
  <c r="S814" i="73"/>
  <c r="S812" i="73"/>
  <c r="S813" i="73" s="1"/>
  <c r="S811" i="73"/>
  <c r="S808" i="73"/>
  <c r="S806" i="73"/>
  <c r="S807" i="73" s="1"/>
  <c r="S805" i="73"/>
  <c r="S802" i="73"/>
  <c r="S800" i="73"/>
  <c r="S801" i="73" s="1"/>
  <c r="S799" i="73"/>
  <c r="S796" i="73"/>
  <c r="S794" i="73"/>
  <c r="S795" i="73" s="1"/>
  <c r="S793" i="73"/>
  <c r="S790" i="73"/>
  <c r="S788" i="73"/>
  <c r="S789" i="73" s="1"/>
  <c r="S787" i="73"/>
  <c r="S784" i="73"/>
  <c r="S782" i="73"/>
  <c r="S783" i="73" s="1"/>
  <c r="S781" i="73"/>
  <c r="S778" i="73"/>
  <c r="S776" i="73"/>
  <c r="S777" i="73" s="1"/>
  <c r="S775" i="73"/>
  <c r="S772" i="73"/>
  <c r="S770" i="73"/>
  <c r="S771" i="73" s="1"/>
  <c r="S769" i="73"/>
  <c r="S766" i="73"/>
  <c r="S764" i="73"/>
  <c r="S765" i="73" s="1"/>
  <c r="S763" i="73"/>
  <c r="S760" i="73"/>
  <c r="S758" i="73"/>
  <c r="S759" i="73" s="1"/>
  <c r="S757" i="73"/>
  <c r="S754" i="73"/>
  <c r="S752" i="73"/>
  <c r="S753" i="73" s="1"/>
  <c r="S751" i="73"/>
  <c r="S748" i="73"/>
  <c r="S747" i="73"/>
  <c r="S744" i="73"/>
  <c r="S743" i="73"/>
  <c r="S740" i="73"/>
  <c r="S739" i="73"/>
  <c r="S736" i="73"/>
  <c r="S735" i="73"/>
  <c r="S732" i="73"/>
  <c r="S731" i="73"/>
  <c r="S728" i="73"/>
  <c r="S727" i="73"/>
  <c r="S724" i="73"/>
  <c r="S723" i="73"/>
  <c r="S720" i="73"/>
  <c r="S719" i="73"/>
  <c r="S716" i="73"/>
  <c r="S715" i="73"/>
  <c r="S712" i="73"/>
  <c r="S711" i="73"/>
  <c r="S708" i="73"/>
  <c r="S707" i="73"/>
  <c r="S672" i="73"/>
  <c r="S671" i="73"/>
  <c r="S668" i="73"/>
  <c r="S666" i="73"/>
  <c r="S667" i="73" s="1"/>
  <c r="S665" i="73"/>
  <c r="S662" i="73"/>
  <c r="S660" i="73"/>
  <c r="S661" i="73" s="1"/>
  <c r="S659" i="73"/>
  <c r="S656" i="73"/>
  <c r="S655" i="73"/>
  <c r="S652" i="73"/>
  <c r="S651" i="73"/>
  <c r="S648" i="73"/>
  <c r="S647" i="73"/>
  <c r="S568" i="73"/>
  <c r="S567" i="73"/>
  <c r="S564" i="73"/>
  <c r="S563" i="73"/>
  <c r="S560" i="73"/>
  <c r="S559" i="73"/>
  <c r="S556" i="73"/>
  <c r="S555" i="73"/>
  <c r="S552" i="73"/>
  <c r="S551" i="73"/>
  <c r="S548" i="73"/>
  <c r="S547" i="73"/>
  <c r="S544" i="73"/>
  <c r="S543" i="73"/>
  <c r="S540" i="73"/>
  <c r="S539" i="73"/>
  <c r="S536" i="73"/>
  <c r="S535" i="73"/>
  <c r="S532" i="73"/>
  <c r="S531" i="73"/>
  <c r="S528" i="73"/>
  <c r="S527" i="73"/>
  <c r="S524" i="73"/>
  <c r="S523" i="73"/>
  <c r="S520" i="73"/>
  <c r="S519" i="73"/>
  <c r="S516" i="73"/>
  <c r="S515" i="73"/>
  <c r="S512" i="73"/>
  <c r="S511" i="73"/>
  <c r="S508" i="73"/>
  <c r="S507" i="73"/>
  <c r="S504" i="73"/>
  <c r="S503" i="73"/>
  <c r="S500" i="73"/>
  <c r="S499" i="73"/>
  <c r="S496" i="73"/>
  <c r="S494" i="73"/>
  <c r="S495" i="73" s="1"/>
  <c r="S493" i="73"/>
  <c r="S490" i="73"/>
  <c r="S488" i="73"/>
  <c r="S489" i="73" s="1"/>
  <c r="S487" i="73"/>
  <c r="S484" i="73"/>
  <c r="S482" i="73"/>
  <c r="S483" i="73" s="1"/>
  <c r="S481" i="73"/>
  <c r="S478" i="73"/>
  <c r="S476" i="73"/>
  <c r="S477" i="73" s="1"/>
  <c r="S475" i="73"/>
  <c r="S472" i="73"/>
  <c r="S470" i="73"/>
  <c r="S471" i="73" s="1"/>
  <c r="S469" i="73"/>
  <c r="S466" i="73"/>
  <c r="S464" i="73"/>
  <c r="S465" i="73" s="1"/>
  <c r="S463" i="73"/>
  <c r="S460" i="73"/>
  <c r="S458" i="73"/>
  <c r="S459" i="73" s="1"/>
  <c r="S457" i="73"/>
  <c r="S454" i="73"/>
  <c r="S452" i="73"/>
  <c r="S453" i="73" s="1"/>
  <c r="S451" i="73"/>
  <c r="S448" i="73"/>
  <c r="S446" i="73"/>
  <c r="S447" i="73" s="1"/>
  <c r="S445" i="73"/>
  <c r="S442" i="73"/>
  <c r="S440" i="73"/>
  <c r="S441" i="73" s="1"/>
  <c r="S439" i="73"/>
  <c r="S436" i="73"/>
  <c r="S434" i="73"/>
  <c r="S435" i="73" s="1"/>
  <c r="S433" i="73"/>
  <c r="S430" i="73"/>
  <c r="S428" i="73"/>
  <c r="S429" i="73" s="1"/>
  <c r="S427" i="73"/>
  <c r="S424" i="73"/>
  <c r="S422" i="73"/>
  <c r="S423" i="73" s="1"/>
  <c r="S421" i="73"/>
  <c r="S418" i="73"/>
  <c r="S416" i="73"/>
  <c r="S417" i="73" s="1"/>
  <c r="S415" i="73"/>
  <c r="S412" i="73"/>
  <c r="S410" i="73"/>
  <c r="S411" i="73" s="1"/>
  <c r="S409" i="73"/>
  <c r="S406" i="73"/>
  <c r="S404" i="73"/>
  <c r="S405" i="73" s="1"/>
  <c r="S403" i="73"/>
  <c r="S400" i="73"/>
  <c r="S398" i="73"/>
  <c r="S399" i="73" s="1"/>
  <c r="S397" i="73"/>
  <c r="S394" i="73"/>
  <c r="S392" i="73"/>
  <c r="S393" i="73" s="1"/>
  <c r="S391" i="73"/>
  <c r="S388" i="73"/>
  <c r="S386" i="73"/>
  <c r="S387" i="73" s="1"/>
  <c r="S385" i="73"/>
  <c r="S382" i="73"/>
  <c r="S380" i="73"/>
  <c r="S381" i="73" s="1"/>
  <c r="S379" i="73"/>
  <c r="S376" i="73"/>
  <c r="S374" i="73"/>
  <c r="S375" i="73" s="1"/>
  <c r="S373" i="73"/>
  <c r="S370" i="73"/>
  <c r="S368" i="73"/>
  <c r="S369" i="73" s="1"/>
  <c r="S367" i="73"/>
  <c r="S364" i="73"/>
  <c r="S362" i="73"/>
  <c r="S363" i="73" s="1"/>
  <c r="S361" i="73"/>
  <c r="S358" i="73"/>
  <c r="S356" i="73"/>
  <c r="S357" i="73" s="1"/>
  <c r="S355" i="73"/>
  <c r="S352" i="73"/>
  <c r="S349" i="73"/>
  <c r="S346" i="73"/>
  <c r="S344" i="73"/>
  <c r="S345" i="73" s="1"/>
  <c r="S343" i="73"/>
  <c r="S340" i="73"/>
  <c r="S338" i="73"/>
  <c r="S339" i="73" s="1"/>
  <c r="S337" i="73"/>
  <c r="S334" i="73"/>
  <c r="S332" i="73"/>
  <c r="S333" i="73" s="1"/>
  <c r="S331" i="73"/>
  <c r="S328" i="73"/>
  <c r="S326" i="73"/>
  <c r="S327" i="73" s="1"/>
  <c r="S325" i="73"/>
  <c r="S322" i="73"/>
  <c r="S320" i="73"/>
  <c r="S321" i="73" s="1"/>
  <c r="S319" i="73"/>
  <c r="S316" i="73"/>
  <c r="S314" i="73"/>
  <c r="S315" i="73" s="1"/>
  <c r="S313" i="73"/>
  <c r="S310" i="73"/>
  <c r="S308" i="73"/>
  <c r="S309" i="73" s="1"/>
  <c r="S307" i="73"/>
  <c r="S304" i="73"/>
  <c r="S302" i="73"/>
  <c r="S303" i="73" s="1"/>
  <c r="S301" i="73"/>
  <c r="S289" i="73"/>
  <c r="S286" i="73"/>
  <c r="S284" i="73"/>
  <c r="S285" i="73" s="1"/>
  <c r="S283" i="73"/>
  <c r="S268" i="73"/>
  <c r="S267" i="73"/>
  <c r="S264" i="73"/>
  <c r="S263" i="73"/>
  <c r="S260" i="73"/>
  <c r="S259" i="73"/>
  <c r="S256" i="73"/>
  <c r="S255" i="73"/>
  <c r="S252" i="73"/>
  <c r="S251" i="73"/>
  <c r="S248" i="73"/>
  <c r="S247" i="73"/>
  <c r="S244" i="73"/>
  <c r="S243" i="73"/>
  <c r="S240" i="73"/>
  <c r="S239" i="73"/>
  <c r="S236" i="73"/>
  <c r="S235" i="73"/>
  <c r="S232" i="73"/>
  <c r="S231" i="73"/>
  <c r="S228" i="73"/>
  <c r="S227" i="73"/>
  <c r="S224" i="73"/>
  <c r="S223" i="73"/>
  <c r="S220" i="73"/>
  <c r="S219" i="73"/>
  <c r="S216" i="73"/>
  <c r="S215" i="73"/>
  <c r="S212" i="73"/>
  <c r="S211" i="73"/>
  <c r="S208" i="73"/>
  <c r="S207" i="73"/>
  <c r="S204" i="73"/>
  <c r="S203" i="73"/>
  <c r="S200" i="73"/>
  <c r="S199" i="73"/>
  <c r="S196" i="73"/>
  <c r="S195" i="73"/>
  <c r="S192" i="73"/>
  <c r="S191" i="73"/>
  <c r="S188" i="73"/>
  <c r="S187" i="73"/>
  <c r="S184" i="73"/>
  <c r="S183" i="73"/>
  <c r="S180" i="73"/>
  <c r="S179" i="73"/>
  <c r="S176" i="73"/>
  <c r="S175" i="73"/>
  <c r="S172" i="73"/>
  <c r="S171" i="73"/>
  <c r="S168" i="73"/>
  <c r="S167" i="73"/>
  <c r="S164" i="73"/>
  <c r="S163" i="73"/>
  <c r="S160" i="73"/>
  <c r="S159" i="73"/>
  <c r="S156" i="73"/>
  <c r="S155" i="73"/>
  <c r="S152" i="73"/>
  <c r="S151" i="73"/>
  <c r="S148" i="73"/>
  <c r="S147" i="73"/>
  <c r="S144" i="73"/>
  <c r="S143" i="73"/>
  <c r="S140" i="73"/>
  <c r="S139" i="73"/>
  <c r="S136" i="73"/>
  <c r="S135" i="73"/>
  <c r="S132" i="73"/>
  <c r="S131" i="73"/>
  <c r="S128" i="73"/>
  <c r="S127" i="73"/>
  <c r="S124" i="73"/>
  <c r="S123" i="73"/>
  <c r="S120" i="73"/>
  <c r="S119" i="73"/>
  <c r="S116" i="73"/>
  <c r="S115" i="73"/>
  <c r="S112" i="73"/>
  <c r="S111" i="73"/>
  <c r="S108" i="73"/>
  <c r="S107" i="73"/>
  <c r="S104" i="73"/>
  <c r="S103" i="73"/>
  <c r="S100" i="73"/>
  <c r="S99" i="73"/>
  <c r="S96" i="73"/>
  <c r="S95" i="73"/>
  <c r="S92" i="73"/>
  <c r="S91" i="73"/>
  <c r="AM1853" i="73" l="1"/>
  <c r="AM1876" i="73"/>
  <c r="AM1871" i="73" s="1"/>
  <c r="U1768" i="73"/>
  <c r="U1750" i="73"/>
  <c r="U1786" i="73"/>
  <c r="U1792" i="73"/>
  <c r="U1744" i="73"/>
  <c r="U1756" i="73"/>
  <c r="U1762" i="73"/>
  <c r="U1780" i="73"/>
  <c r="U1774" i="73"/>
  <c r="U1738" i="73"/>
  <c r="R696" i="73"/>
  <c r="R694" i="73"/>
  <c r="R695" i="73" s="1"/>
  <c r="R693" i="73"/>
  <c r="R690" i="73"/>
  <c r="R688" i="73"/>
  <c r="R689" i="73" s="1"/>
  <c r="R687" i="73"/>
  <c r="R280" i="73"/>
  <c r="R278" i="73"/>
  <c r="R279" i="73" s="1"/>
  <c r="R277" i="73"/>
  <c r="R274" i="73"/>
  <c r="R272" i="73"/>
  <c r="R273" i="73" s="1"/>
  <c r="R271" i="73"/>
  <c r="W269" i="73"/>
  <c r="X269" i="73"/>
  <c r="R699" i="73"/>
  <c r="R700" i="73"/>
  <c r="N1773" i="73" l="1"/>
  <c r="O1773" i="73"/>
  <c r="P1773" i="73"/>
  <c r="Q1773" i="73"/>
  <c r="R1773" i="73"/>
  <c r="S1773" i="73"/>
  <c r="T1773" i="73"/>
  <c r="V1768" i="73"/>
  <c r="W1768" i="73"/>
  <c r="W1798" i="73"/>
  <c r="V1798" i="73"/>
  <c r="T1798" i="73"/>
  <c r="S1798" i="73"/>
  <c r="R1798" i="73"/>
  <c r="Q1798" i="73"/>
  <c r="P1798" i="73"/>
  <c r="O1798" i="73"/>
  <c r="N1798" i="73"/>
  <c r="M1798" i="73"/>
  <c r="L1798" i="73"/>
  <c r="W1786" i="73"/>
  <c r="V1786" i="73"/>
  <c r="W1780" i="73"/>
  <c r="V1780" i="73"/>
  <c r="W1774" i="73"/>
  <c r="V1774" i="73"/>
  <c r="W1762" i="73"/>
  <c r="V1762" i="73"/>
  <c r="W1756" i="73"/>
  <c r="V1756" i="73"/>
  <c r="W1750" i="73"/>
  <c r="V1750" i="73"/>
  <c r="W1744" i="73"/>
  <c r="V1744" i="73"/>
  <c r="W1738" i="73"/>
  <c r="W1732" i="73"/>
  <c r="L1732" i="73"/>
  <c r="N1871" i="73"/>
  <c r="O1871" i="73"/>
  <c r="P1871" i="73"/>
  <c r="Q1871" i="73"/>
  <c r="R1871" i="73"/>
  <c r="S1871" i="73"/>
  <c r="T1871" i="73"/>
  <c r="U1871" i="73"/>
  <c r="V1871" i="73"/>
  <c r="W1871" i="73"/>
  <c r="M1871" i="73"/>
  <c r="Y1871" i="73" s="1"/>
  <c r="N1865" i="73"/>
  <c r="O1865" i="73"/>
  <c r="P1865" i="73"/>
  <c r="Q1865" i="73"/>
  <c r="R1865" i="73"/>
  <c r="S1865" i="73"/>
  <c r="T1865" i="73"/>
  <c r="U1865" i="73"/>
  <c r="V1865" i="73"/>
  <c r="W1865" i="73"/>
  <c r="M1865" i="73"/>
  <c r="N1859" i="73"/>
  <c r="AF1784" i="73" s="1"/>
  <c r="O1859" i="73"/>
  <c r="AG1784" i="73" s="1"/>
  <c r="P1859" i="73"/>
  <c r="AH1784" i="73" s="1"/>
  <c r="Q1859" i="73"/>
  <c r="AI1784" i="73" s="1"/>
  <c r="R1859" i="73"/>
  <c r="AJ1784" i="73" s="1"/>
  <c r="S1859" i="73"/>
  <c r="AK1784" i="73" s="1"/>
  <c r="T1859" i="73"/>
  <c r="AL1784" i="73" s="1"/>
  <c r="U1859" i="73"/>
  <c r="AM1784" i="73" s="1"/>
  <c r="V1859" i="73"/>
  <c r="AN1784" i="73" s="1"/>
  <c r="AN1779" i="73" s="1"/>
  <c r="W1859" i="73"/>
  <c r="AO1784" i="73" s="1"/>
  <c r="M1859" i="73"/>
  <c r="N1853" i="73"/>
  <c r="AF1778" i="73" s="1"/>
  <c r="AF1773" i="73" s="1"/>
  <c r="O1853" i="73"/>
  <c r="AG1778" i="73" s="1"/>
  <c r="AG1773" i="73" s="1"/>
  <c r="P1853" i="73"/>
  <c r="AH1778" i="73" s="1"/>
  <c r="AH1773" i="73" s="1"/>
  <c r="Q1853" i="73"/>
  <c r="AI1778" i="73" s="1"/>
  <c r="AI1773" i="73" s="1"/>
  <c r="R1853" i="73"/>
  <c r="AJ1778" i="73" s="1"/>
  <c r="AJ1773" i="73" s="1"/>
  <c r="S1853" i="73"/>
  <c r="AK1778" i="73" s="1"/>
  <c r="AK1773" i="73" s="1"/>
  <c r="T1853" i="73"/>
  <c r="AL1778" i="73" s="1"/>
  <c r="AL1773" i="73" s="1"/>
  <c r="U1853" i="73"/>
  <c r="AM1778" i="73" s="1"/>
  <c r="AM1773" i="73" s="1"/>
  <c r="V1853" i="73"/>
  <c r="AN1778" i="73" s="1"/>
  <c r="M1853" i="73"/>
  <c r="AE1778" i="73" s="1"/>
  <c r="N1847" i="73"/>
  <c r="O1847" i="73"/>
  <c r="P1847" i="73"/>
  <c r="Q1847" i="73"/>
  <c r="R1847" i="73"/>
  <c r="S1847" i="73"/>
  <c r="T1847" i="73"/>
  <c r="U1847" i="73"/>
  <c r="V1847" i="73"/>
  <c r="W1847" i="73"/>
  <c r="M1847" i="73"/>
  <c r="W1823" i="73"/>
  <c r="W1829" i="73"/>
  <c r="W1835" i="73"/>
  <c r="W1841" i="73"/>
  <c r="N1841" i="73"/>
  <c r="O1841" i="73"/>
  <c r="P1841" i="73"/>
  <c r="Q1841" i="73"/>
  <c r="R1841" i="73"/>
  <c r="S1841" i="73"/>
  <c r="T1841" i="73"/>
  <c r="U1841" i="73"/>
  <c r="V1841" i="73"/>
  <c r="M1841" i="73"/>
  <c r="Y1841" i="73" s="1"/>
  <c r="N1835" i="73"/>
  <c r="O1835" i="73"/>
  <c r="P1835" i="73"/>
  <c r="Q1835" i="73"/>
  <c r="R1835" i="73"/>
  <c r="S1835" i="73"/>
  <c r="T1835" i="73"/>
  <c r="U1835" i="73"/>
  <c r="V1835" i="73"/>
  <c r="M1835" i="73"/>
  <c r="N1829" i="73"/>
  <c r="O1829" i="73"/>
  <c r="P1829" i="73"/>
  <c r="Q1829" i="73"/>
  <c r="R1829" i="73"/>
  <c r="S1829" i="73"/>
  <c r="T1829" i="73"/>
  <c r="U1829" i="73"/>
  <c r="V1829" i="73"/>
  <c r="M1829" i="73"/>
  <c r="Y1829" i="73" s="1"/>
  <c r="N1823" i="73"/>
  <c r="O1823" i="73"/>
  <c r="P1823" i="73"/>
  <c r="Q1823" i="73"/>
  <c r="R1823" i="73"/>
  <c r="S1823" i="73"/>
  <c r="T1823" i="73"/>
  <c r="U1823" i="73"/>
  <c r="V1823" i="73"/>
  <c r="M1823" i="73"/>
  <c r="N1817" i="73"/>
  <c r="O1817" i="73"/>
  <c r="P1817" i="73"/>
  <c r="Q1817" i="73"/>
  <c r="R1817" i="73"/>
  <c r="S1817" i="73"/>
  <c r="T1817" i="73"/>
  <c r="U1817" i="73"/>
  <c r="V1817" i="73"/>
  <c r="W1817" i="73"/>
  <c r="M1817" i="73"/>
  <c r="N1811" i="73"/>
  <c r="O1811" i="73"/>
  <c r="P1811" i="73"/>
  <c r="Q1811" i="73"/>
  <c r="R1811" i="73"/>
  <c r="S1811" i="73"/>
  <c r="T1811" i="73"/>
  <c r="U1811" i="73"/>
  <c r="V1811" i="73"/>
  <c r="W1811" i="73"/>
  <c r="M1811" i="73"/>
  <c r="Y1859" i="73" l="1"/>
  <c r="AE1784" i="73"/>
  <c r="AO1779" i="73"/>
  <c r="AO1802" i="73"/>
  <c r="AO1797" i="73" s="1"/>
  <c r="AL1779" i="73"/>
  <c r="AL1802" i="73"/>
  <c r="AL1797" i="73" s="1"/>
  <c r="AI1802" i="73"/>
  <c r="AI1797" i="73" s="1"/>
  <c r="AI1779" i="73"/>
  <c r="AK1779" i="73"/>
  <c r="AK1802" i="73"/>
  <c r="AK1797" i="73" s="1"/>
  <c r="AP1778" i="73"/>
  <c r="AE1773" i="73"/>
  <c r="AG1779" i="73"/>
  <c r="AG1802" i="73"/>
  <c r="AG1797" i="73" s="1"/>
  <c r="AF1779" i="73"/>
  <c r="AF1802" i="73"/>
  <c r="AF1797" i="73" s="1"/>
  <c r="AM1779" i="73"/>
  <c r="AM1802" i="73"/>
  <c r="AM1797" i="73" s="1"/>
  <c r="AH1779" i="73"/>
  <c r="AH1802" i="73"/>
  <c r="AH1797" i="73" s="1"/>
  <c r="AJ1779" i="73"/>
  <c r="AJ1802" i="73"/>
  <c r="AJ1797" i="73" s="1"/>
  <c r="AN1802" i="73"/>
  <c r="AN1797" i="73" s="1"/>
  <c r="AN1773" i="73"/>
  <c r="Y1811" i="73"/>
  <c r="Y1865" i="73"/>
  <c r="Y1853" i="73"/>
  <c r="Y1835" i="73"/>
  <c r="Y1823" i="73"/>
  <c r="Y1817" i="73"/>
  <c r="Y1847" i="73"/>
  <c r="M1779" i="73"/>
  <c r="AE1852" i="73" s="1"/>
  <c r="AE1847" i="73" s="1"/>
  <c r="M1749" i="73"/>
  <c r="N1743" i="73"/>
  <c r="O1743" i="73"/>
  <c r="P1743" i="73"/>
  <c r="Q1743" i="73"/>
  <c r="R1743" i="73"/>
  <c r="S1743" i="73"/>
  <c r="T1743" i="73"/>
  <c r="V1738" i="73"/>
  <c r="M1743" i="73"/>
  <c r="N1737" i="73"/>
  <c r="O1737" i="73"/>
  <c r="P1737" i="73"/>
  <c r="Q1737" i="73"/>
  <c r="R1737" i="73"/>
  <c r="S1737" i="73"/>
  <c r="T1737" i="73"/>
  <c r="U1732" i="73"/>
  <c r="V1732" i="73"/>
  <c r="M1737" i="73"/>
  <c r="AP1773" i="73" l="1"/>
  <c r="Y1743" i="73"/>
  <c r="AE1779" i="73"/>
  <c r="AP1779" i="73" s="1"/>
  <c r="AP1784" i="73"/>
  <c r="AE1802" i="73"/>
  <c r="Y1737" i="73"/>
  <c r="L1779" i="73"/>
  <c r="L1774" i="73" l="1"/>
  <c r="AD1852" i="73"/>
  <c r="AE1797" i="73"/>
  <c r="AP1797" i="73" s="1"/>
  <c r="AP1802" i="73"/>
  <c r="N1877" i="73"/>
  <c r="O1877" i="73"/>
  <c r="Q1877" i="73"/>
  <c r="R1877" i="73"/>
  <c r="S1877" i="73"/>
  <c r="T1877" i="73"/>
  <c r="U1806" i="73"/>
  <c r="V1806" i="73"/>
  <c r="W1806" i="73"/>
  <c r="M1877" i="73"/>
  <c r="P1877" i="73"/>
  <c r="Q1806" i="73"/>
  <c r="S1806" i="73"/>
  <c r="W1877" i="73"/>
  <c r="V1877" i="73"/>
  <c r="L1877" i="73"/>
  <c r="W1876" i="73"/>
  <c r="V1876" i="73"/>
  <c r="U1876" i="73"/>
  <c r="T1876" i="73"/>
  <c r="S1876" i="73"/>
  <c r="R1876" i="73"/>
  <c r="Q1876" i="73"/>
  <c r="P1876" i="73"/>
  <c r="O1876" i="73"/>
  <c r="N1876" i="73"/>
  <c r="M1876" i="73"/>
  <c r="L1876" i="73"/>
  <c r="W1875" i="73"/>
  <c r="V1875" i="73"/>
  <c r="U1875" i="73"/>
  <c r="T1875" i="73"/>
  <c r="S1875" i="73"/>
  <c r="R1875" i="73"/>
  <c r="Q1875" i="73"/>
  <c r="P1875" i="73"/>
  <c r="O1875" i="73"/>
  <c r="N1875" i="73"/>
  <c r="M1875" i="73"/>
  <c r="L1875" i="73"/>
  <c r="W1874" i="73"/>
  <c r="V1874" i="73"/>
  <c r="U1874" i="73"/>
  <c r="T1874" i="73"/>
  <c r="S1874" i="73"/>
  <c r="R1874" i="73"/>
  <c r="Q1874" i="73"/>
  <c r="P1874" i="73"/>
  <c r="O1874" i="73"/>
  <c r="N1874" i="73"/>
  <c r="M1874" i="73"/>
  <c r="L1874" i="73"/>
  <c r="X1874" i="73" s="1"/>
  <c r="W1873" i="73"/>
  <c r="V1873" i="73"/>
  <c r="U1873" i="73"/>
  <c r="T1873" i="73"/>
  <c r="S1873" i="73"/>
  <c r="R1873" i="73"/>
  <c r="Q1873" i="73"/>
  <c r="P1873" i="73"/>
  <c r="O1873" i="73"/>
  <c r="N1873" i="73"/>
  <c r="M1873" i="73"/>
  <c r="L1873" i="73"/>
  <c r="W1866" i="73"/>
  <c r="V1866" i="73"/>
  <c r="U1866" i="73"/>
  <c r="T1866" i="73"/>
  <c r="S1866" i="73"/>
  <c r="R1866" i="73"/>
  <c r="Q1866" i="73"/>
  <c r="P1866" i="73"/>
  <c r="O1866" i="73"/>
  <c r="N1866" i="73"/>
  <c r="M1866" i="73"/>
  <c r="L1866" i="73"/>
  <c r="W1860" i="73"/>
  <c r="V1860" i="73"/>
  <c r="U1860" i="73"/>
  <c r="T1860" i="73"/>
  <c r="S1860" i="73"/>
  <c r="R1860" i="73"/>
  <c r="Q1860" i="73"/>
  <c r="P1860" i="73"/>
  <c r="O1860" i="73"/>
  <c r="N1860" i="73"/>
  <c r="M1860" i="73"/>
  <c r="L1860" i="73"/>
  <c r="W1854" i="73"/>
  <c r="V1854" i="73"/>
  <c r="U1854" i="73"/>
  <c r="T1854" i="73"/>
  <c r="S1854" i="73"/>
  <c r="R1854" i="73"/>
  <c r="Q1854" i="73"/>
  <c r="P1854" i="73"/>
  <c r="O1854" i="73"/>
  <c r="N1854" i="73"/>
  <c r="M1854" i="73"/>
  <c r="L1854" i="73"/>
  <c r="W1848" i="73"/>
  <c r="V1848" i="73"/>
  <c r="U1848" i="73"/>
  <c r="T1848" i="73"/>
  <c r="S1848" i="73"/>
  <c r="R1848" i="73"/>
  <c r="Q1848" i="73"/>
  <c r="P1848" i="73"/>
  <c r="O1848" i="73"/>
  <c r="N1848" i="73"/>
  <c r="M1848" i="73"/>
  <c r="L1848" i="73"/>
  <c r="W1842" i="73"/>
  <c r="V1842" i="73"/>
  <c r="U1842" i="73"/>
  <c r="T1842" i="73"/>
  <c r="S1842" i="73"/>
  <c r="R1842" i="73"/>
  <c r="Q1842" i="73"/>
  <c r="P1842" i="73"/>
  <c r="O1842" i="73"/>
  <c r="N1842" i="73"/>
  <c r="M1842" i="73"/>
  <c r="L1842" i="73"/>
  <c r="W1836" i="73"/>
  <c r="V1836" i="73"/>
  <c r="U1836" i="73"/>
  <c r="T1836" i="73"/>
  <c r="S1836" i="73"/>
  <c r="R1836" i="73"/>
  <c r="Q1836" i="73"/>
  <c r="P1836" i="73"/>
  <c r="O1836" i="73"/>
  <c r="N1836" i="73"/>
  <c r="M1836" i="73"/>
  <c r="L1836" i="73"/>
  <c r="W1830" i="73"/>
  <c r="V1830" i="73"/>
  <c r="U1830" i="73"/>
  <c r="T1830" i="73"/>
  <c r="S1830" i="73"/>
  <c r="R1830" i="73"/>
  <c r="Q1830" i="73"/>
  <c r="P1830" i="73"/>
  <c r="O1830" i="73"/>
  <c r="N1830" i="73"/>
  <c r="M1830" i="73"/>
  <c r="L1830" i="73"/>
  <c r="W1824" i="73"/>
  <c r="V1824" i="73"/>
  <c r="U1824" i="73"/>
  <c r="T1824" i="73"/>
  <c r="S1824" i="73"/>
  <c r="R1824" i="73"/>
  <c r="Q1824" i="73"/>
  <c r="P1824" i="73"/>
  <c r="O1824" i="73"/>
  <c r="N1824" i="73"/>
  <c r="M1824" i="73"/>
  <c r="L1824" i="73"/>
  <c r="W1818" i="73"/>
  <c r="V1818" i="73"/>
  <c r="U1818" i="73"/>
  <c r="T1818" i="73"/>
  <c r="S1818" i="73"/>
  <c r="R1818" i="73"/>
  <c r="Q1818" i="73"/>
  <c r="P1818" i="73"/>
  <c r="O1818" i="73"/>
  <c r="N1818" i="73"/>
  <c r="M1818" i="73"/>
  <c r="L1818" i="73"/>
  <c r="W1812" i="73"/>
  <c r="V1812" i="73"/>
  <c r="U1812" i="73"/>
  <c r="T1812" i="73"/>
  <c r="S1812" i="73"/>
  <c r="R1812" i="73"/>
  <c r="Q1812" i="73"/>
  <c r="P1812" i="73"/>
  <c r="O1812" i="73"/>
  <c r="N1812" i="73"/>
  <c r="M1812" i="73"/>
  <c r="L1812" i="73"/>
  <c r="P1806" i="73"/>
  <c r="O1806" i="73"/>
  <c r="N1806" i="73"/>
  <c r="L1806" i="73"/>
  <c r="M1805" i="73"/>
  <c r="N1805" i="73" s="1"/>
  <c r="O1805" i="73" s="1"/>
  <c r="P1805" i="73" s="1"/>
  <c r="Q1805" i="73" s="1"/>
  <c r="R1805" i="73" s="1"/>
  <c r="S1805" i="73" s="1"/>
  <c r="T1805" i="73" s="1"/>
  <c r="U1805" i="73" s="1"/>
  <c r="V1805" i="73" s="1"/>
  <c r="W1805" i="73" s="1"/>
  <c r="M1733" i="73"/>
  <c r="N1733" i="73"/>
  <c r="O1733" i="73"/>
  <c r="P1733" i="73"/>
  <c r="Q1733" i="73"/>
  <c r="R1733" i="73"/>
  <c r="S1733" i="73"/>
  <c r="T1733" i="73"/>
  <c r="M1734" i="73"/>
  <c r="N1734" i="73"/>
  <c r="O1734" i="73"/>
  <c r="P1734" i="73"/>
  <c r="Q1734" i="73"/>
  <c r="R1734" i="73"/>
  <c r="S1734" i="73"/>
  <c r="T1734" i="73"/>
  <c r="M1735" i="73"/>
  <c r="N1735" i="73"/>
  <c r="O1735" i="73"/>
  <c r="P1735" i="73"/>
  <c r="Q1735" i="73"/>
  <c r="R1735" i="73"/>
  <c r="S1735" i="73"/>
  <c r="T1735" i="73"/>
  <c r="M1736" i="73"/>
  <c r="N1736" i="73"/>
  <c r="O1736" i="73"/>
  <c r="P1736" i="73"/>
  <c r="Q1736" i="73"/>
  <c r="R1736" i="73"/>
  <c r="S1736" i="73"/>
  <c r="T1736" i="73"/>
  <c r="M1739" i="73"/>
  <c r="N1739" i="73"/>
  <c r="O1739" i="73"/>
  <c r="P1739" i="73"/>
  <c r="Q1739" i="73"/>
  <c r="R1739" i="73"/>
  <c r="S1739" i="73"/>
  <c r="T1739" i="73"/>
  <c r="M1740" i="73"/>
  <c r="N1740" i="73"/>
  <c r="O1740" i="73"/>
  <c r="P1740" i="73"/>
  <c r="Q1740" i="73"/>
  <c r="R1740" i="73"/>
  <c r="S1740" i="73"/>
  <c r="T1740" i="73"/>
  <c r="M1741" i="73"/>
  <c r="N1741" i="73"/>
  <c r="O1741" i="73"/>
  <c r="P1741" i="73"/>
  <c r="Q1741" i="73"/>
  <c r="R1741" i="73"/>
  <c r="S1741" i="73"/>
  <c r="T1741" i="73"/>
  <c r="M1742" i="73"/>
  <c r="N1742" i="73"/>
  <c r="O1742" i="73"/>
  <c r="P1742" i="73"/>
  <c r="Q1742" i="73"/>
  <c r="R1742" i="73"/>
  <c r="S1742" i="73"/>
  <c r="T1742" i="73"/>
  <c r="L1743" i="73"/>
  <c r="L1738" i="73" s="1"/>
  <c r="M1745" i="73"/>
  <c r="N1745" i="73"/>
  <c r="O1745" i="73"/>
  <c r="P1745" i="73"/>
  <c r="Q1745" i="73"/>
  <c r="R1745" i="73"/>
  <c r="S1745" i="73"/>
  <c r="T1745" i="73"/>
  <c r="M1746" i="73"/>
  <c r="N1746" i="73"/>
  <c r="O1746" i="73"/>
  <c r="P1746" i="73"/>
  <c r="Q1746" i="73"/>
  <c r="R1746" i="73"/>
  <c r="S1746" i="73"/>
  <c r="T1746" i="73"/>
  <c r="M1747" i="73"/>
  <c r="N1747" i="73"/>
  <c r="O1747" i="73"/>
  <c r="P1747" i="73"/>
  <c r="Q1747" i="73"/>
  <c r="R1747" i="73"/>
  <c r="S1747" i="73"/>
  <c r="T1747" i="73"/>
  <c r="M1748" i="73"/>
  <c r="N1748" i="73"/>
  <c r="O1748" i="73"/>
  <c r="P1748" i="73"/>
  <c r="Q1748" i="73"/>
  <c r="R1748" i="73"/>
  <c r="S1748" i="73"/>
  <c r="T1748" i="73"/>
  <c r="L1749" i="73"/>
  <c r="L1744" i="73" s="1"/>
  <c r="N1749" i="73"/>
  <c r="O1749" i="73"/>
  <c r="P1749" i="73"/>
  <c r="Q1749" i="73"/>
  <c r="R1749" i="73"/>
  <c r="S1749" i="73"/>
  <c r="T1749" i="73"/>
  <c r="M1751" i="73"/>
  <c r="N1751" i="73"/>
  <c r="O1751" i="73"/>
  <c r="P1751" i="73"/>
  <c r="Q1751" i="73"/>
  <c r="R1751" i="73"/>
  <c r="S1751" i="73"/>
  <c r="T1751" i="73"/>
  <c r="M1752" i="73"/>
  <c r="N1752" i="73"/>
  <c r="O1752" i="73"/>
  <c r="P1752" i="73"/>
  <c r="Q1752" i="73"/>
  <c r="R1752" i="73"/>
  <c r="S1752" i="73"/>
  <c r="T1752" i="73"/>
  <c r="M1753" i="73"/>
  <c r="N1753" i="73"/>
  <c r="O1753" i="73"/>
  <c r="P1753" i="73"/>
  <c r="Q1753" i="73"/>
  <c r="R1753" i="73"/>
  <c r="S1753" i="73"/>
  <c r="T1753" i="73"/>
  <c r="M1754" i="73"/>
  <c r="N1754" i="73"/>
  <c r="O1754" i="73"/>
  <c r="P1754" i="73"/>
  <c r="Q1754" i="73"/>
  <c r="R1754" i="73"/>
  <c r="S1754" i="73"/>
  <c r="T1754" i="73"/>
  <c r="L1755" i="73"/>
  <c r="L1750" i="73" s="1"/>
  <c r="M1755" i="73"/>
  <c r="N1755" i="73"/>
  <c r="O1755" i="73"/>
  <c r="P1755" i="73"/>
  <c r="Q1755" i="73"/>
  <c r="R1755" i="73"/>
  <c r="S1755" i="73"/>
  <c r="T1755" i="73"/>
  <c r="M1757" i="73"/>
  <c r="N1757" i="73"/>
  <c r="O1757" i="73"/>
  <c r="P1757" i="73"/>
  <c r="Q1757" i="73"/>
  <c r="R1757" i="73"/>
  <c r="S1757" i="73"/>
  <c r="T1757" i="73"/>
  <c r="M1758" i="73"/>
  <c r="N1758" i="73"/>
  <c r="O1758" i="73"/>
  <c r="P1758" i="73"/>
  <c r="Q1758" i="73"/>
  <c r="R1758" i="73"/>
  <c r="S1758" i="73"/>
  <c r="T1758" i="73"/>
  <c r="M1759" i="73"/>
  <c r="N1759" i="73"/>
  <c r="O1759" i="73"/>
  <c r="P1759" i="73"/>
  <c r="Q1759" i="73"/>
  <c r="R1759" i="73"/>
  <c r="S1759" i="73"/>
  <c r="T1759" i="73"/>
  <c r="M1760" i="73"/>
  <c r="N1760" i="73"/>
  <c r="O1760" i="73"/>
  <c r="P1760" i="73"/>
  <c r="Q1760" i="73"/>
  <c r="R1760" i="73"/>
  <c r="S1760" i="73"/>
  <c r="T1760" i="73"/>
  <c r="L1761" i="73"/>
  <c r="L1756" i="73" s="1"/>
  <c r="M1761" i="73"/>
  <c r="N1761" i="73"/>
  <c r="O1761" i="73"/>
  <c r="P1761" i="73"/>
  <c r="Q1761" i="73"/>
  <c r="R1761" i="73"/>
  <c r="S1761" i="73"/>
  <c r="T1761" i="73"/>
  <c r="M1763" i="73"/>
  <c r="N1763" i="73"/>
  <c r="O1763" i="73"/>
  <c r="P1763" i="73"/>
  <c r="Q1763" i="73"/>
  <c r="R1763" i="73"/>
  <c r="S1763" i="73"/>
  <c r="T1763" i="73"/>
  <c r="M1764" i="73"/>
  <c r="N1764" i="73"/>
  <c r="O1764" i="73"/>
  <c r="P1764" i="73"/>
  <c r="Q1764" i="73"/>
  <c r="R1764" i="73"/>
  <c r="S1764" i="73"/>
  <c r="T1764" i="73"/>
  <c r="M1765" i="73"/>
  <c r="N1765" i="73"/>
  <c r="O1765" i="73"/>
  <c r="P1765" i="73"/>
  <c r="Q1765" i="73"/>
  <c r="R1765" i="73"/>
  <c r="S1765" i="73"/>
  <c r="T1765" i="73"/>
  <c r="M1766" i="73"/>
  <c r="N1766" i="73"/>
  <c r="O1766" i="73"/>
  <c r="P1766" i="73"/>
  <c r="Q1766" i="73"/>
  <c r="R1766" i="73"/>
  <c r="S1766" i="73"/>
  <c r="T1766" i="73"/>
  <c r="L1767" i="73"/>
  <c r="L1762" i="73" s="1"/>
  <c r="M1767" i="73"/>
  <c r="N1767" i="73"/>
  <c r="O1767" i="73"/>
  <c r="P1767" i="73"/>
  <c r="Q1767" i="73"/>
  <c r="R1767" i="73"/>
  <c r="S1767" i="73"/>
  <c r="T1767" i="73"/>
  <c r="M1769" i="73"/>
  <c r="N1769" i="73"/>
  <c r="O1769" i="73"/>
  <c r="P1769" i="73"/>
  <c r="Q1769" i="73"/>
  <c r="R1769" i="73"/>
  <c r="S1769" i="73"/>
  <c r="T1769" i="73"/>
  <c r="M1770" i="73"/>
  <c r="N1770" i="73"/>
  <c r="O1770" i="73"/>
  <c r="P1770" i="73"/>
  <c r="Q1770" i="73"/>
  <c r="R1770" i="73"/>
  <c r="S1770" i="73"/>
  <c r="T1770" i="73"/>
  <c r="M1771" i="73"/>
  <c r="N1771" i="73"/>
  <c r="O1771" i="73"/>
  <c r="P1771" i="73"/>
  <c r="Q1771" i="73"/>
  <c r="R1771" i="73"/>
  <c r="S1771" i="73"/>
  <c r="T1771" i="73"/>
  <c r="M1772" i="73"/>
  <c r="N1772" i="73"/>
  <c r="O1772" i="73"/>
  <c r="P1772" i="73"/>
  <c r="Q1772" i="73"/>
  <c r="R1772" i="73"/>
  <c r="S1772" i="73"/>
  <c r="T1772" i="73"/>
  <c r="L1773" i="73"/>
  <c r="L1768" i="73" s="1"/>
  <c r="M1773" i="73"/>
  <c r="Y1773" i="73" s="1"/>
  <c r="M1775" i="73"/>
  <c r="N1775" i="73"/>
  <c r="O1775" i="73"/>
  <c r="P1775" i="73"/>
  <c r="Q1775" i="73"/>
  <c r="R1775" i="73"/>
  <c r="S1775" i="73"/>
  <c r="T1775" i="73"/>
  <c r="M1776" i="73"/>
  <c r="N1776" i="73"/>
  <c r="O1776" i="73"/>
  <c r="P1776" i="73"/>
  <c r="Q1776" i="73"/>
  <c r="R1776" i="73"/>
  <c r="S1776" i="73"/>
  <c r="T1776" i="73"/>
  <c r="M1777" i="73"/>
  <c r="N1777" i="73"/>
  <c r="O1777" i="73"/>
  <c r="P1777" i="73"/>
  <c r="Q1777" i="73"/>
  <c r="R1777" i="73"/>
  <c r="S1777" i="73"/>
  <c r="T1777" i="73"/>
  <c r="M1778" i="73"/>
  <c r="N1778" i="73"/>
  <c r="O1778" i="73"/>
  <c r="P1778" i="73"/>
  <c r="Q1778" i="73"/>
  <c r="R1778" i="73"/>
  <c r="S1778" i="73"/>
  <c r="T1778" i="73"/>
  <c r="N1779" i="73"/>
  <c r="AF1852" i="73" s="1"/>
  <c r="AF1847" i="73" s="1"/>
  <c r="O1779" i="73"/>
  <c r="AG1852" i="73" s="1"/>
  <c r="AG1847" i="73" s="1"/>
  <c r="P1779" i="73"/>
  <c r="AH1852" i="73" s="1"/>
  <c r="AH1847" i="73" s="1"/>
  <c r="Q1779" i="73"/>
  <c r="AI1852" i="73" s="1"/>
  <c r="AI1847" i="73" s="1"/>
  <c r="R1779" i="73"/>
  <c r="AJ1852" i="73" s="1"/>
  <c r="AJ1847" i="73" s="1"/>
  <c r="S1779" i="73"/>
  <c r="AK1852" i="73" s="1"/>
  <c r="AK1847" i="73" s="1"/>
  <c r="T1779" i="73"/>
  <c r="AL1852" i="73" s="1"/>
  <c r="AL1847" i="73" s="1"/>
  <c r="M1781" i="73"/>
  <c r="N1781" i="73"/>
  <c r="O1781" i="73"/>
  <c r="P1781" i="73"/>
  <c r="Q1781" i="73"/>
  <c r="R1781" i="73"/>
  <c r="S1781" i="73"/>
  <c r="T1781" i="73"/>
  <c r="M1782" i="73"/>
  <c r="N1782" i="73"/>
  <c r="O1782" i="73"/>
  <c r="P1782" i="73"/>
  <c r="Q1782" i="73"/>
  <c r="R1782" i="73"/>
  <c r="S1782" i="73"/>
  <c r="T1782" i="73"/>
  <c r="M1783" i="73"/>
  <c r="N1783" i="73"/>
  <c r="O1783" i="73"/>
  <c r="P1783" i="73"/>
  <c r="Q1783" i="73"/>
  <c r="R1783" i="73"/>
  <c r="S1783" i="73"/>
  <c r="T1783" i="73"/>
  <c r="M1784" i="73"/>
  <c r="N1784" i="73"/>
  <c r="O1784" i="73"/>
  <c r="P1784" i="73"/>
  <c r="Q1784" i="73"/>
  <c r="R1784" i="73"/>
  <c r="S1784" i="73"/>
  <c r="T1784" i="73"/>
  <c r="L1785" i="73"/>
  <c r="M1785" i="73"/>
  <c r="AE1858" i="73" s="1"/>
  <c r="N1785" i="73"/>
  <c r="AF1858" i="73" s="1"/>
  <c r="O1785" i="73"/>
  <c r="AG1858" i="73" s="1"/>
  <c r="P1785" i="73"/>
  <c r="AH1858" i="73" s="1"/>
  <c r="Q1785" i="73"/>
  <c r="AI1858" i="73" s="1"/>
  <c r="R1785" i="73"/>
  <c r="AJ1858" i="73" s="1"/>
  <c r="S1785" i="73"/>
  <c r="AK1858" i="73" s="1"/>
  <c r="T1785" i="73"/>
  <c r="AL1858" i="73" s="1"/>
  <c r="M1787" i="73"/>
  <c r="N1787" i="73"/>
  <c r="O1787" i="73"/>
  <c r="P1787" i="73"/>
  <c r="Q1787" i="73"/>
  <c r="R1787" i="73"/>
  <c r="S1787" i="73"/>
  <c r="T1787" i="73"/>
  <c r="M1788" i="73"/>
  <c r="N1788" i="73"/>
  <c r="O1788" i="73"/>
  <c r="P1788" i="73"/>
  <c r="Q1788" i="73"/>
  <c r="R1788" i="73"/>
  <c r="S1788" i="73"/>
  <c r="T1788" i="73"/>
  <c r="M1789" i="73"/>
  <c r="N1789" i="73"/>
  <c r="O1789" i="73"/>
  <c r="P1789" i="73"/>
  <c r="Q1789" i="73"/>
  <c r="R1789" i="73"/>
  <c r="S1789" i="73"/>
  <c r="T1789" i="73"/>
  <c r="M1790" i="73"/>
  <c r="N1790" i="73"/>
  <c r="O1790" i="73"/>
  <c r="P1790" i="73"/>
  <c r="Q1790" i="73"/>
  <c r="R1790" i="73"/>
  <c r="S1790" i="73"/>
  <c r="T1790" i="73"/>
  <c r="L1791" i="73"/>
  <c r="L1786" i="73" s="1"/>
  <c r="M1791" i="73"/>
  <c r="N1791" i="73"/>
  <c r="O1791" i="73"/>
  <c r="P1791" i="73"/>
  <c r="Q1791" i="73"/>
  <c r="R1791" i="73"/>
  <c r="S1791" i="73"/>
  <c r="T1791" i="73"/>
  <c r="M1793" i="73"/>
  <c r="N1793" i="73"/>
  <c r="O1793" i="73"/>
  <c r="P1793" i="73"/>
  <c r="Q1793" i="73"/>
  <c r="R1793" i="73"/>
  <c r="S1793" i="73"/>
  <c r="T1793" i="73"/>
  <c r="M1794" i="73"/>
  <c r="N1794" i="73"/>
  <c r="O1794" i="73"/>
  <c r="P1794" i="73"/>
  <c r="Q1794" i="73"/>
  <c r="R1794" i="73"/>
  <c r="S1794" i="73"/>
  <c r="T1794" i="73"/>
  <c r="M1795" i="73"/>
  <c r="N1795" i="73"/>
  <c r="O1795" i="73"/>
  <c r="P1795" i="73"/>
  <c r="Q1795" i="73"/>
  <c r="R1795" i="73"/>
  <c r="S1795" i="73"/>
  <c r="T1795" i="73"/>
  <c r="M1796" i="73"/>
  <c r="N1796" i="73"/>
  <c r="O1796" i="73"/>
  <c r="P1796" i="73"/>
  <c r="Q1796" i="73"/>
  <c r="R1796" i="73"/>
  <c r="S1796" i="73"/>
  <c r="T1796" i="73"/>
  <c r="L1797" i="73"/>
  <c r="L1792" i="73" s="1"/>
  <c r="M1797" i="73"/>
  <c r="N1797" i="73"/>
  <c r="O1797" i="73"/>
  <c r="P1797" i="73"/>
  <c r="Q1797" i="73"/>
  <c r="R1797" i="73"/>
  <c r="S1797" i="73"/>
  <c r="T1797" i="73"/>
  <c r="AJ1853" i="73" l="1"/>
  <c r="AJ1876" i="73"/>
  <c r="AJ1871" i="73" s="1"/>
  <c r="AG1853" i="73"/>
  <c r="AG1876" i="73"/>
  <c r="AG1871" i="73" s="1"/>
  <c r="AF1853" i="73"/>
  <c r="AF1876" i="73"/>
  <c r="AF1871" i="73" s="1"/>
  <c r="AK1853" i="73"/>
  <c r="AK1876" i="73"/>
  <c r="AK1871" i="73" s="1"/>
  <c r="AI1876" i="73"/>
  <c r="AI1871" i="73" s="1"/>
  <c r="AI1853" i="73"/>
  <c r="AH1853" i="73"/>
  <c r="AH1876" i="73"/>
  <c r="AH1871" i="73" s="1"/>
  <c r="AP1858" i="73"/>
  <c r="AE1853" i="73"/>
  <c r="AE1876" i="73"/>
  <c r="AE1871" i="73" s="1"/>
  <c r="Y1777" i="73"/>
  <c r="Y1760" i="73"/>
  <c r="Y1749" i="73"/>
  <c r="Y1734" i="73"/>
  <c r="AL1853" i="73"/>
  <c r="AL1876" i="73"/>
  <c r="AL1871" i="73" s="1"/>
  <c r="Y1788" i="73"/>
  <c r="AD1847" i="73"/>
  <c r="AP1847" i="73" s="1"/>
  <c r="AP1852" i="73"/>
  <c r="L1780" i="73"/>
  <c r="AD1858" i="73"/>
  <c r="Y1824" i="73"/>
  <c r="Y1842" i="73"/>
  <c r="Y1860" i="73"/>
  <c r="Y1779" i="73"/>
  <c r="Y1784" i="73"/>
  <c r="Y1772" i="73"/>
  <c r="Y1735" i="73"/>
  <c r="Y1791" i="73"/>
  <c r="Y1764" i="73"/>
  <c r="Y1751" i="73"/>
  <c r="Y1736" i="73"/>
  <c r="Y1789" i="73"/>
  <c r="Y1757" i="73"/>
  <c r="Y1787" i="73"/>
  <c r="Y1776" i="73"/>
  <c r="Y1761" i="73"/>
  <c r="Y1781" i="73"/>
  <c r="Y1766" i="73"/>
  <c r="Y1753" i="73"/>
  <c r="Y1763" i="73"/>
  <c r="Y1790" i="73"/>
  <c r="Y1765" i="73"/>
  <c r="Y1767" i="73"/>
  <c r="Y1782" i="73"/>
  <c r="Y1759" i="73"/>
  <c r="Y1748" i="73"/>
  <c r="Y1836" i="73"/>
  <c r="Y1778" i="73"/>
  <c r="Y1739" i="73"/>
  <c r="Y1769" i="73"/>
  <c r="Y1755" i="73"/>
  <c r="Y1741" i="73"/>
  <c r="Y1797" i="73"/>
  <c r="Y1796" i="73"/>
  <c r="Y1783" i="73"/>
  <c r="Y1745" i="73"/>
  <c r="Y1812" i="73"/>
  <c r="Y1830" i="73"/>
  <c r="Y1848" i="73"/>
  <c r="Y1866" i="73"/>
  <c r="Y1795" i="73"/>
  <c r="Y1854" i="73"/>
  <c r="Y1785" i="73"/>
  <c r="Y1771" i="73"/>
  <c r="Y1758" i="73"/>
  <c r="Y1793" i="73"/>
  <c r="Y1752" i="73"/>
  <c r="Y1740" i="73"/>
  <c r="Y1754" i="73"/>
  <c r="Y1770" i="73"/>
  <c r="Y1742" i="73"/>
  <c r="Y1746" i="73"/>
  <c r="Y1733" i="73"/>
  <c r="Y1818" i="73"/>
  <c r="Y1794" i="73"/>
  <c r="Y1775" i="73"/>
  <c r="Y1747" i="73"/>
  <c r="W1792" i="73"/>
  <c r="V1792" i="73"/>
  <c r="S1732" i="73"/>
  <c r="P1792" i="73"/>
  <c r="N1762" i="73"/>
  <c r="S1756" i="73"/>
  <c r="O1792" i="73"/>
  <c r="M1762" i="73"/>
  <c r="R1756" i="73"/>
  <c r="T1732" i="73"/>
  <c r="N1792" i="73"/>
  <c r="S1786" i="73"/>
  <c r="Q1756" i="73"/>
  <c r="M1792" i="73"/>
  <c r="R1786" i="73"/>
  <c r="P1756" i="73"/>
  <c r="O1756" i="73"/>
  <c r="T1750" i="73"/>
  <c r="Q1732" i="73"/>
  <c r="P1786" i="73"/>
  <c r="N1756" i="73"/>
  <c r="T1738" i="73"/>
  <c r="T1786" i="73"/>
  <c r="R1732" i="73"/>
  <c r="Q1786" i="73"/>
  <c r="S1750" i="73"/>
  <c r="P1732" i="73"/>
  <c r="T1768" i="73"/>
  <c r="R1738" i="73"/>
  <c r="N1732" i="73"/>
  <c r="M1786" i="73"/>
  <c r="R1780" i="73"/>
  <c r="S1768" i="73"/>
  <c r="P1750" i="73"/>
  <c r="T1744" i="73"/>
  <c r="Q1738" i="73"/>
  <c r="M1732" i="73"/>
  <c r="Q1780" i="73"/>
  <c r="T1774" i="73"/>
  <c r="R1768" i="73"/>
  <c r="O1750" i="73"/>
  <c r="S1744" i="73"/>
  <c r="P1738" i="73"/>
  <c r="P1780" i="73"/>
  <c r="S1774" i="73"/>
  <c r="Q1768" i="73"/>
  <c r="N1750" i="73"/>
  <c r="R1744" i="73"/>
  <c r="O1738" i="73"/>
  <c r="O1732" i="73"/>
  <c r="N1786" i="73"/>
  <c r="O1780" i="73"/>
  <c r="R1774" i="73"/>
  <c r="P1768" i="73"/>
  <c r="M1750" i="73"/>
  <c r="Q1744" i="73"/>
  <c r="N1738" i="73"/>
  <c r="T1780" i="73"/>
  <c r="Q1774" i="73"/>
  <c r="T1762" i="73"/>
  <c r="P1744" i="73"/>
  <c r="M1738" i="73"/>
  <c r="M1780" i="73"/>
  <c r="P1774" i="73"/>
  <c r="N1768" i="73"/>
  <c r="S1762" i="73"/>
  <c r="O1744" i="73"/>
  <c r="S1780" i="73"/>
  <c r="O1768" i="73"/>
  <c r="T1792" i="73"/>
  <c r="O1774" i="73"/>
  <c r="M1768" i="73"/>
  <c r="R1762" i="73"/>
  <c r="N1744" i="73"/>
  <c r="O1786" i="73"/>
  <c r="M1756" i="73"/>
  <c r="R1750" i="73"/>
  <c r="S1738" i="73"/>
  <c r="Q1750" i="73"/>
  <c r="N1780" i="73"/>
  <c r="S1792" i="73"/>
  <c r="N1774" i="73"/>
  <c r="Q1762" i="73"/>
  <c r="M1744" i="73"/>
  <c r="R1792" i="73"/>
  <c r="M1774" i="73"/>
  <c r="P1762" i="73"/>
  <c r="Q1792" i="73"/>
  <c r="O1762" i="73"/>
  <c r="T1756" i="73"/>
  <c r="S1872" i="73"/>
  <c r="R1872" i="73"/>
  <c r="X1876" i="73"/>
  <c r="X1875" i="73"/>
  <c r="M1806" i="73"/>
  <c r="T1806" i="73"/>
  <c r="N1872" i="73"/>
  <c r="U1877" i="73"/>
  <c r="U1872" i="73" s="1"/>
  <c r="R1806" i="73"/>
  <c r="L1872" i="73"/>
  <c r="O1872" i="73"/>
  <c r="P1872" i="73"/>
  <c r="Q1872" i="73"/>
  <c r="V1872" i="73"/>
  <c r="W1872" i="73"/>
  <c r="M1872" i="73"/>
  <c r="T1872" i="73"/>
  <c r="X1873" i="73"/>
  <c r="R350" i="73"/>
  <c r="R351" i="73" s="1"/>
  <c r="R683" i="73"/>
  <c r="R684" i="73"/>
  <c r="R679" i="73"/>
  <c r="R680" i="73"/>
  <c r="R92" i="73"/>
  <c r="R91" i="73"/>
  <c r="R858" i="73"/>
  <c r="R857" i="73"/>
  <c r="R854" i="73"/>
  <c r="R853" i="73"/>
  <c r="R850" i="73"/>
  <c r="R849" i="73"/>
  <c r="R846" i="73"/>
  <c r="R845" i="73"/>
  <c r="R842" i="73"/>
  <c r="R841" i="73"/>
  <c r="R838" i="73"/>
  <c r="R837" i="73"/>
  <c r="R834" i="73"/>
  <c r="R833" i="73"/>
  <c r="R830" i="73"/>
  <c r="R829" i="73"/>
  <c r="R826" i="73"/>
  <c r="R825" i="73"/>
  <c r="R822" i="73"/>
  <c r="R821" i="73"/>
  <c r="R818" i="73"/>
  <c r="R817" i="73"/>
  <c r="R814" i="73"/>
  <c r="R812" i="73"/>
  <c r="R813" i="73" s="1"/>
  <c r="R811" i="73"/>
  <c r="R808" i="73"/>
  <c r="R806" i="73"/>
  <c r="R807" i="73" s="1"/>
  <c r="R805" i="73"/>
  <c r="R802" i="73"/>
  <c r="R800" i="73"/>
  <c r="R801" i="73" s="1"/>
  <c r="R799" i="73"/>
  <c r="R796" i="73"/>
  <c r="R794" i="73"/>
  <c r="R795" i="73" s="1"/>
  <c r="R793" i="73"/>
  <c r="R790" i="73"/>
  <c r="R788" i="73"/>
  <c r="R789" i="73" s="1"/>
  <c r="R787" i="73"/>
  <c r="R784" i="73"/>
  <c r="R782" i="73"/>
  <c r="R783" i="73" s="1"/>
  <c r="R781" i="73"/>
  <c r="R778" i="73"/>
  <c r="R776" i="73"/>
  <c r="R777" i="73" s="1"/>
  <c r="R775" i="73"/>
  <c r="R772" i="73"/>
  <c r="R770" i="73"/>
  <c r="R771" i="73" s="1"/>
  <c r="R769" i="73"/>
  <c r="R766" i="73"/>
  <c r="R764" i="73"/>
  <c r="R765" i="73" s="1"/>
  <c r="R763" i="73"/>
  <c r="R760" i="73"/>
  <c r="R758" i="73"/>
  <c r="R759" i="73" s="1"/>
  <c r="R757" i="73"/>
  <c r="R754" i="73"/>
  <c r="R752" i="73"/>
  <c r="R753" i="73" s="1"/>
  <c r="R751" i="73"/>
  <c r="R748" i="73"/>
  <c r="R747" i="73"/>
  <c r="R744" i="73"/>
  <c r="R743" i="73"/>
  <c r="R740" i="73"/>
  <c r="R739" i="73"/>
  <c r="R736" i="73"/>
  <c r="R735" i="73"/>
  <c r="R732" i="73"/>
  <c r="R731" i="73"/>
  <c r="R728" i="73"/>
  <c r="R727" i="73"/>
  <c r="R724" i="73"/>
  <c r="R723" i="73"/>
  <c r="R720" i="73"/>
  <c r="R719" i="73"/>
  <c r="R716" i="73"/>
  <c r="R715" i="73"/>
  <c r="R712" i="73"/>
  <c r="R711" i="73"/>
  <c r="R708" i="73"/>
  <c r="R707" i="73"/>
  <c r="R672" i="73"/>
  <c r="R671" i="73"/>
  <c r="R668" i="73"/>
  <c r="R666" i="73"/>
  <c r="R667" i="73" s="1"/>
  <c r="R665" i="73"/>
  <c r="R662" i="73"/>
  <c r="R660" i="73"/>
  <c r="R661" i="73" s="1"/>
  <c r="R659" i="73"/>
  <c r="R656" i="73"/>
  <c r="R655" i="73"/>
  <c r="R652" i="73"/>
  <c r="R651" i="73"/>
  <c r="R648" i="73"/>
  <c r="R647" i="73"/>
  <c r="R568" i="73"/>
  <c r="R567" i="73"/>
  <c r="R564" i="73"/>
  <c r="R563" i="73"/>
  <c r="R560" i="73"/>
  <c r="R559" i="73"/>
  <c r="R556" i="73"/>
  <c r="R555" i="73"/>
  <c r="R552" i="73"/>
  <c r="R551" i="73"/>
  <c r="R548" i="73"/>
  <c r="R547" i="73"/>
  <c r="R544" i="73"/>
  <c r="R543" i="73"/>
  <c r="R540" i="73"/>
  <c r="R539" i="73"/>
  <c r="R536" i="73"/>
  <c r="R535" i="73"/>
  <c r="R532" i="73"/>
  <c r="R531" i="73"/>
  <c r="R528" i="73"/>
  <c r="R527" i="73"/>
  <c r="R524" i="73"/>
  <c r="R523" i="73"/>
  <c r="R520" i="73"/>
  <c r="R519" i="73"/>
  <c r="R516" i="73"/>
  <c r="R515" i="73"/>
  <c r="R512" i="73"/>
  <c r="R511" i="73"/>
  <c r="R508" i="73"/>
  <c r="R507" i="73"/>
  <c r="R504" i="73"/>
  <c r="R503" i="73"/>
  <c r="R500" i="73"/>
  <c r="R499" i="73"/>
  <c r="R496" i="73"/>
  <c r="R494" i="73"/>
  <c r="R495" i="73" s="1"/>
  <c r="R493" i="73"/>
  <c r="R490" i="73"/>
  <c r="R488" i="73"/>
  <c r="R489" i="73" s="1"/>
  <c r="R487" i="73"/>
  <c r="R484" i="73"/>
  <c r="R482" i="73"/>
  <c r="R483" i="73" s="1"/>
  <c r="R481" i="73"/>
  <c r="R478" i="73"/>
  <c r="R476" i="73"/>
  <c r="R477" i="73" s="1"/>
  <c r="R475" i="73"/>
  <c r="R472" i="73"/>
  <c r="R470" i="73"/>
  <c r="R471" i="73" s="1"/>
  <c r="R469" i="73"/>
  <c r="R466" i="73"/>
  <c r="R464" i="73"/>
  <c r="R465" i="73" s="1"/>
  <c r="R463" i="73"/>
  <c r="R460" i="73"/>
  <c r="R458" i="73"/>
  <c r="R459" i="73" s="1"/>
  <c r="R457" i="73"/>
  <c r="R454" i="73"/>
  <c r="R452" i="73"/>
  <c r="R453" i="73" s="1"/>
  <c r="R451" i="73"/>
  <c r="R448" i="73"/>
  <c r="R446" i="73"/>
  <c r="R447" i="73" s="1"/>
  <c r="R445" i="73"/>
  <c r="R442" i="73"/>
  <c r="R440" i="73"/>
  <c r="R441" i="73" s="1"/>
  <c r="R439" i="73"/>
  <c r="R436" i="73"/>
  <c r="R434" i="73"/>
  <c r="R435" i="73" s="1"/>
  <c r="R433" i="73"/>
  <c r="R430" i="73"/>
  <c r="R428" i="73"/>
  <c r="R429" i="73" s="1"/>
  <c r="R427" i="73"/>
  <c r="R424" i="73"/>
  <c r="R422" i="73"/>
  <c r="R423" i="73" s="1"/>
  <c r="R421" i="73"/>
  <c r="R418" i="73"/>
  <c r="R416" i="73"/>
  <c r="R417" i="73" s="1"/>
  <c r="R415" i="73"/>
  <c r="R412" i="73"/>
  <c r="R410" i="73"/>
  <c r="R411" i="73" s="1"/>
  <c r="R409" i="73"/>
  <c r="R406" i="73"/>
  <c r="R404" i="73"/>
  <c r="R405" i="73" s="1"/>
  <c r="R403" i="73"/>
  <c r="R400" i="73"/>
  <c r="R398" i="73"/>
  <c r="R399" i="73" s="1"/>
  <c r="R397" i="73"/>
  <c r="R394" i="73"/>
  <c r="R392" i="73"/>
  <c r="R393" i="73" s="1"/>
  <c r="R391" i="73"/>
  <c r="R388" i="73"/>
  <c r="R386" i="73"/>
  <c r="R387" i="73" s="1"/>
  <c r="R385" i="73"/>
  <c r="R382" i="73"/>
  <c r="R380" i="73"/>
  <c r="R381" i="73" s="1"/>
  <c r="R379" i="73"/>
  <c r="R376" i="73"/>
  <c r="R374" i="73"/>
  <c r="R375" i="73" s="1"/>
  <c r="R373" i="73"/>
  <c r="R370" i="73"/>
  <c r="R368" i="73"/>
  <c r="R369" i="73" s="1"/>
  <c r="R367" i="73"/>
  <c r="R364" i="73"/>
  <c r="R362" i="73"/>
  <c r="R363" i="73" s="1"/>
  <c r="R361" i="73"/>
  <c r="R358" i="73"/>
  <c r="R356" i="73"/>
  <c r="R357" i="73" s="1"/>
  <c r="R355" i="73"/>
  <c r="R352" i="73"/>
  <c r="R349" i="73"/>
  <c r="R346" i="73"/>
  <c r="R344" i="73"/>
  <c r="R345" i="73" s="1"/>
  <c r="R343" i="73"/>
  <c r="R340" i="73"/>
  <c r="R338" i="73"/>
  <c r="R339" i="73" s="1"/>
  <c r="R337" i="73"/>
  <c r="R334" i="73"/>
  <c r="R332" i="73"/>
  <c r="R333" i="73" s="1"/>
  <c r="R331" i="73"/>
  <c r="R328" i="73"/>
  <c r="R326" i="73"/>
  <c r="R327" i="73" s="1"/>
  <c r="R325" i="73"/>
  <c r="R322" i="73"/>
  <c r="R320" i="73"/>
  <c r="R321" i="73" s="1"/>
  <c r="R319" i="73"/>
  <c r="R316" i="73"/>
  <c r="R314" i="73"/>
  <c r="R315" i="73" s="1"/>
  <c r="R313" i="73"/>
  <c r="R310" i="73"/>
  <c r="R308" i="73"/>
  <c r="R309" i="73" s="1"/>
  <c r="R307" i="73"/>
  <c r="R304" i="73"/>
  <c r="R302" i="73"/>
  <c r="R303" i="73" s="1"/>
  <c r="R301" i="73"/>
  <c r="R298" i="73"/>
  <c r="R296" i="73"/>
  <c r="R297" i="73" s="1"/>
  <c r="R295" i="73"/>
  <c r="R292" i="73"/>
  <c r="R290" i="73"/>
  <c r="R291" i="73" s="1"/>
  <c r="R289" i="73"/>
  <c r="R286" i="73"/>
  <c r="R284" i="73"/>
  <c r="R285" i="73" s="1"/>
  <c r="R283" i="73"/>
  <c r="R268" i="73"/>
  <c r="R267" i="73"/>
  <c r="R264" i="73"/>
  <c r="R263" i="73"/>
  <c r="R260" i="73"/>
  <c r="R259" i="73"/>
  <c r="R256" i="73"/>
  <c r="R255" i="73"/>
  <c r="R252" i="73"/>
  <c r="R251" i="73"/>
  <c r="R248" i="73"/>
  <c r="R247" i="73"/>
  <c r="R244" i="73"/>
  <c r="R243" i="73"/>
  <c r="R240" i="73"/>
  <c r="R239" i="73"/>
  <c r="R236" i="73"/>
  <c r="R235" i="73"/>
  <c r="R232" i="73"/>
  <c r="R231" i="73"/>
  <c r="R228" i="73"/>
  <c r="R227" i="73"/>
  <c r="R224" i="73"/>
  <c r="R223" i="73"/>
  <c r="R220" i="73"/>
  <c r="R219" i="73"/>
  <c r="R216" i="73"/>
  <c r="R215" i="73"/>
  <c r="R212" i="73"/>
  <c r="R211" i="73"/>
  <c r="R208" i="73"/>
  <c r="R207" i="73"/>
  <c r="R204" i="73"/>
  <c r="R203" i="73"/>
  <c r="R200" i="73"/>
  <c r="R199" i="73"/>
  <c r="R196" i="73"/>
  <c r="R195" i="73"/>
  <c r="R192" i="73"/>
  <c r="R191" i="73"/>
  <c r="R188" i="73"/>
  <c r="R187" i="73"/>
  <c r="R184" i="73"/>
  <c r="R183" i="73"/>
  <c r="R180" i="73"/>
  <c r="R179" i="73"/>
  <c r="R176" i="73"/>
  <c r="R175" i="73"/>
  <c r="R172" i="73"/>
  <c r="R171" i="73"/>
  <c r="R168" i="73"/>
  <c r="R167" i="73"/>
  <c r="R164" i="73"/>
  <c r="R163" i="73"/>
  <c r="R160" i="73"/>
  <c r="R159" i="73"/>
  <c r="R156" i="73"/>
  <c r="R155" i="73"/>
  <c r="R152" i="73"/>
  <c r="R151" i="73"/>
  <c r="R148" i="73"/>
  <c r="R147" i="73"/>
  <c r="R144" i="73"/>
  <c r="R143" i="73"/>
  <c r="R140" i="73"/>
  <c r="R139" i="73"/>
  <c r="R136" i="73"/>
  <c r="R135" i="73"/>
  <c r="R132" i="73"/>
  <c r="R131" i="73"/>
  <c r="R128" i="73"/>
  <c r="R127" i="73"/>
  <c r="R124" i="73"/>
  <c r="R123" i="73"/>
  <c r="R120" i="73"/>
  <c r="R119" i="73"/>
  <c r="R116" i="73"/>
  <c r="R115" i="73"/>
  <c r="R112" i="73"/>
  <c r="R111" i="73"/>
  <c r="R108" i="73"/>
  <c r="R107" i="73"/>
  <c r="R104" i="73"/>
  <c r="R103" i="73"/>
  <c r="R100" i="73"/>
  <c r="R99" i="73"/>
  <c r="R96" i="73"/>
  <c r="R95" i="73"/>
  <c r="AD1853" i="73" l="1"/>
  <c r="AP1853" i="73" s="1"/>
  <c r="AD1876" i="73"/>
  <c r="X1872" i="73"/>
  <c r="Y1872" i="73" s="1"/>
  <c r="Y1786" i="73"/>
  <c r="Y1806" i="73"/>
  <c r="Y1756" i="73"/>
  <c r="Y1792" i="73"/>
  <c r="Y1744" i="73"/>
  <c r="Y1762" i="73"/>
  <c r="Y1780" i="73"/>
  <c r="Y1738" i="73"/>
  <c r="Y1750" i="73"/>
  <c r="Y1774" i="73"/>
  <c r="Y1768" i="73"/>
  <c r="X1877" i="73"/>
  <c r="Y1877" i="73" s="1"/>
  <c r="Q700" i="73"/>
  <c r="Q699" i="73"/>
  <c r="Q696" i="73"/>
  <c r="Q694" i="73"/>
  <c r="Q695" i="73" s="1"/>
  <c r="Q693" i="73"/>
  <c r="Q690" i="73"/>
  <c r="Q688" i="73"/>
  <c r="Q689" i="73" s="1"/>
  <c r="Q687" i="73"/>
  <c r="Q500" i="73"/>
  <c r="Q499" i="73"/>
  <c r="Q280" i="73"/>
  <c r="Q278" i="73"/>
  <c r="Q279" i="73" s="1"/>
  <c r="Q277" i="73"/>
  <c r="Q274" i="73"/>
  <c r="Q272" i="73"/>
  <c r="Q273" i="73" s="1"/>
  <c r="Q271" i="73"/>
  <c r="Q283" i="73"/>
  <c r="Q284" i="73"/>
  <c r="Q285" i="73" s="1"/>
  <c r="Q286" i="73"/>
  <c r="AD1871" i="73" l="1"/>
  <c r="AP1871" i="73" s="1"/>
  <c r="AP1876" i="73"/>
  <c r="Q350" i="73"/>
  <c r="Q351" i="73" l="1"/>
  <c r="Q684" i="73"/>
  <c r="Q683" i="73"/>
  <c r="Q680" i="73"/>
  <c r="Q679" i="73"/>
  <c r="Q96" i="73" l="1"/>
  <c r="Q95" i="73"/>
  <c r="Q858" i="73"/>
  <c r="Q857" i="73"/>
  <c r="Q854" i="73"/>
  <c r="Q853" i="73"/>
  <c r="Q850" i="73"/>
  <c r="Q849" i="73"/>
  <c r="Q846" i="73"/>
  <c r="Q845" i="73"/>
  <c r="Q842" i="73"/>
  <c r="Q841" i="73"/>
  <c r="Q838" i="73"/>
  <c r="Q837" i="73"/>
  <c r="Q834" i="73"/>
  <c r="Q833" i="73"/>
  <c r="Q830" i="73"/>
  <c r="Q829" i="73"/>
  <c r="Q826" i="73"/>
  <c r="Q825" i="73"/>
  <c r="Q822" i="73"/>
  <c r="Q821" i="73"/>
  <c r="Q818" i="73"/>
  <c r="Q817" i="73"/>
  <c r="Q814" i="73"/>
  <c r="Q812" i="73"/>
  <c r="Q813" i="73" s="1"/>
  <c r="Q811" i="73"/>
  <c r="Q808" i="73"/>
  <c r="Q806" i="73"/>
  <c r="Q807" i="73" s="1"/>
  <c r="Q805" i="73"/>
  <c r="Q802" i="73"/>
  <c r="Q800" i="73"/>
  <c r="Q801" i="73" s="1"/>
  <c r="Q799" i="73"/>
  <c r="Q796" i="73"/>
  <c r="Q794" i="73"/>
  <c r="Q795" i="73" s="1"/>
  <c r="Q793" i="73"/>
  <c r="Q790" i="73"/>
  <c r="Q788" i="73"/>
  <c r="Q789" i="73" s="1"/>
  <c r="Q787" i="73"/>
  <c r="Q784" i="73"/>
  <c r="Q782" i="73"/>
  <c r="Q783" i="73" s="1"/>
  <c r="Q781" i="73"/>
  <c r="Q778" i="73"/>
  <c r="Q776" i="73"/>
  <c r="Q777" i="73" s="1"/>
  <c r="Q775" i="73"/>
  <c r="Q772" i="73"/>
  <c r="Q770" i="73"/>
  <c r="Q771" i="73" s="1"/>
  <c r="Q769" i="73"/>
  <c r="Q766" i="73"/>
  <c r="Q764" i="73"/>
  <c r="Q765" i="73" s="1"/>
  <c r="Q763" i="73"/>
  <c r="Q760" i="73"/>
  <c r="Q758" i="73"/>
  <c r="Q759" i="73" s="1"/>
  <c r="Q757" i="73"/>
  <c r="Q754" i="73"/>
  <c r="Q752" i="73"/>
  <c r="Q753" i="73" s="1"/>
  <c r="Q751" i="73"/>
  <c r="Q748" i="73"/>
  <c r="Q747" i="73"/>
  <c r="Q744" i="73"/>
  <c r="Q743" i="73"/>
  <c r="Q740" i="73"/>
  <c r="Q739" i="73"/>
  <c r="Q736" i="73"/>
  <c r="Q735" i="73"/>
  <c r="Q732" i="73"/>
  <c r="Q731" i="73"/>
  <c r="Q728" i="73"/>
  <c r="Q727" i="73"/>
  <c r="Q724" i="73"/>
  <c r="Q723" i="73"/>
  <c r="Q720" i="73"/>
  <c r="Q719" i="73"/>
  <c r="Q716" i="73"/>
  <c r="Q715" i="73"/>
  <c r="Q712" i="73"/>
  <c r="Q711" i="73"/>
  <c r="Q708" i="73"/>
  <c r="Q707" i="73"/>
  <c r="Q672" i="73"/>
  <c r="Q671" i="73"/>
  <c r="Q668" i="73"/>
  <c r="Q666" i="73"/>
  <c r="Q667" i="73" s="1"/>
  <c r="Q665" i="73"/>
  <c r="Q662" i="73"/>
  <c r="Q660" i="73"/>
  <c r="Q661" i="73" s="1"/>
  <c r="Q659" i="73"/>
  <c r="Q656" i="73"/>
  <c r="Q655" i="73"/>
  <c r="Q652" i="73"/>
  <c r="Q651" i="73"/>
  <c r="Q648" i="73"/>
  <c r="Q647" i="73"/>
  <c r="Q568" i="73"/>
  <c r="Q567" i="73"/>
  <c r="Q564" i="73"/>
  <c r="Q563" i="73"/>
  <c r="Q560" i="73"/>
  <c r="Q559" i="73"/>
  <c r="Q556" i="73"/>
  <c r="Q555" i="73"/>
  <c r="Q552" i="73"/>
  <c r="Q551" i="73"/>
  <c r="Q548" i="73"/>
  <c r="Q547" i="73"/>
  <c r="Q544" i="73"/>
  <c r="Q543" i="73"/>
  <c r="Q540" i="73"/>
  <c r="Q539" i="73"/>
  <c r="Q536" i="73"/>
  <c r="Q535" i="73"/>
  <c r="Q532" i="73"/>
  <c r="Q531" i="73"/>
  <c r="Q528" i="73"/>
  <c r="Q527" i="73"/>
  <c r="Q524" i="73"/>
  <c r="Q523" i="73"/>
  <c r="Q520" i="73"/>
  <c r="Q519" i="73"/>
  <c r="Q516" i="73"/>
  <c r="Q515" i="73"/>
  <c r="Q512" i="73"/>
  <c r="Q511" i="73"/>
  <c r="Q508" i="73"/>
  <c r="Q507" i="73"/>
  <c r="Q504" i="73"/>
  <c r="Q503" i="73"/>
  <c r="Q496" i="73"/>
  <c r="Q494" i="73"/>
  <c r="Q495" i="73" s="1"/>
  <c r="Q493" i="73"/>
  <c r="Q490" i="73"/>
  <c r="Q488" i="73"/>
  <c r="Q489" i="73" s="1"/>
  <c r="Q487" i="73"/>
  <c r="Q484" i="73"/>
  <c r="Q482" i="73"/>
  <c r="Q483" i="73" s="1"/>
  <c r="Q481" i="73"/>
  <c r="Q478" i="73"/>
  <c r="Q476" i="73"/>
  <c r="Q477" i="73" s="1"/>
  <c r="Q475" i="73"/>
  <c r="Q472" i="73"/>
  <c r="Q470" i="73"/>
  <c r="Q471" i="73" s="1"/>
  <c r="Q469" i="73"/>
  <c r="Q466" i="73"/>
  <c r="Q464" i="73"/>
  <c r="Q465" i="73" s="1"/>
  <c r="Q463" i="73"/>
  <c r="Q460" i="73"/>
  <c r="Q458" i="73"/>
  <c r="Q459" i="73" s="1"/>
  <c r="Q457" i="73"/>
  <c r="Q454" i="73"/>
  <c r="Q452" i="73"/>
  <c r="Q453" i="73" s="1"/>
  <c r="Q451" i="73"/>
  <c r="Q448" i="73"/>
  <c r="Q446" i="73"/>
  <c r="Q447" i="73" s="1"/>
  <c r="Q445" i="73"/>
  <c r="Q442" i="73"/>
  <c r="Q440" i="73"/>
  <c r="Q441" i="73" s="1"/>
  <c r="Q439" i="73"/>
  <c r="Q436" i="73"/>
  <c r="Q434" i="73"/>
  <c r="Q435" i="73" s="1"/>
  <c r="Q433" i="73"/>
  <c r="Q430" i="73"/>
  <c r="Q428" i="73"/>
  <c r="Q429" i="73" s="1"/>
  <c r="Q427" i="73"/>
  <c r="Q424" i="73"/>
  <c r="Q422" i="73"/>
  <c r="Q423" i="73" s="1"/>
  <c r="Q421" i="73"/>
  <c r="Q418" i="73"/>
  <c r="Q416" i="73"/>
  <c r="Q417" i="73" s="1"/>
  <c r="Q415" i="73"/>
  <c r="Q412" i="73"/>
  <c r="Q410" i="73"/>
  <c r="Q411" i="73" s="1"/>
  <c r="Q409" i="73"/>
  <c r="Q406" i="73"/>
  <c r="Q404" i="73"/>
  <c r="Q405" i="73" s="1"/>
  <c r="Q403" i="73"/>
  <c r="Q400" i="73"/>
  <c r="Q398" i="73"/>
  <c r="Q399" i="73" s="1"/>
  <c r="Q397" i="73"/>
  <c r="Q394" i="73"/>
  <c r="Q392" i="73"/>
  <c r="Q393" i="73" s="1"/>
  <c r="Q391" i="73"/>
  <c r="Q388" i="73"/>
  <c r="Q386" i="73"/>
  <c r="Q387" i="73" s="1"/>
  <c r="Q385" i="73"/>
  <c r="Q382" i="73"/>
  <c r="Q380" i="73"/>
  <c r="Q381" i="73" s="1"/>
  <c r="Q379" i="73"/>
  <c r="Q376" i="73"/>
  <c r="Q374" i="73"/>
  <c r="Q375" i="73" s="1"/>
  <c r="Q373" i="73"/>
  <c r="Q370" i="73"/>
  <c r="Q368" i="73"/>
  <c r="Q369" i="73" s="1"/>
  <c r="Q367" i="73"/>
  <c r="Q364" i="73"/>
  <c r="Q362" i="73"/>
  <c r="Q363" i="73" s="1"/>
  <c r="Q361" i="73"/>
  <c r="Q358" i="73"/>
  <c r="Q356" i="73"/>
  <c r="Q357" i="73" s="1"/>
  <c r="Q355" i="73"/>
  <c r="Q352" i="73"/>
  <c r="Q349" i="73"/>
  <c r="Q346" i="73"/>
  <c r="Q344" i="73"/>
  <c r="Q345" i="73" s="1"/>
  <c r="Q343" i="73"/>
  <c r="Q340" i="73"/>
  <c r="Q338" i="73"/>
  <c r="Q339" i="73" s="1"/>
  <c r="Q337" i="73"/>
  <c r="Q334" i="73"/>
  <c r="Q332" i="73"/>
  <c r="Q333" i="73" s="1"/>
  <c r="Q331" i="73"/>
  <c r="Q328" i="73"/>
  <c r="Q326" i="73"/>
  <c r="Q327" i="73" s="1"/>
  <c r="Q325" i="73"/>
  <c r="Q322" i="73"/>
  <c r="Q320" i="73"/>
  <c r="Q321" i="73" s="1"/>
  <c r="Q319" i="73"/>
  <c r="Q316" i="73"/>
  <c r="Q314" i="73"/>
  <c r="Q315" i="73" s="1"/>
  <c r="Q313" i="73"/>
  <c r="Q310" i="73"/>
  <c r="Q308" i="73"/>
  <c r="Q309" i="73" s="1"/>
  <c r="Q307" i="73"/>
  <c r="Q304" i="73"/>
  <c r="Q302" i="73"/>
  <c r="Q303" i="73" s="1"/>
  <c r="Q301" i="73"/>
  <c r="Q298" i="73"/>
  <c r="Q296" i="73"/>
  <c r="Q297" i="73" s="1"/>
  <c r="Q295" i="73"/>
  <c r="Q292" i="73"/>
  <c r="Q290" i="73"/>
  <c r="Q291" i="73" s="1"/>
  <c r="Q289" i="73"/>
  <c r="Q268" i="73"/>
  <c r="Q267" i="73"/>
  <c r="Q264" i="73"/>
  <c r="Q263" i="73"/>
  <c r="Q260" i="73"/>
  <c r="Q259" i="73"/>
  <c r="Q256" i="73"/>
  <c r="Q255" i="73"/>
  <c r="Q252" i="73"/>
  <c r="Q251" i="73"/>
  <c r="Q248" i="73"/>
  <c r="Q247" i="73"/>
  <c r="Q244" i="73"/>
  <c r="Q243" i="73"/>
  <c r="Q240" i="73"/>
  <c r="Q239" i="73"/>
  <c r="Q236" i="73"/>
  <c r="Q235" i="73"/>
  <c r="Q232" i="73"/>
  <c r="Q231" i="73"/>
  <c r="Q228" i="73"/>
  <c r="Q227" i="73"/>
  <c r="Q224" i="73"/>
  <c r="Q223" i="73"/>
  <c r="Q220" i="73"/>
  <c r="Q219" i="73"/>
  <c r="Q216" i="73"/>
  <c r="Q215" i="73"/>
  <c r="Q212" i="73"/>
  <c r="Q211" i="73"/>
  <c r="Q208" i="73"/>
  <c r="Q207" i="73"/>
  <c r="Q204" i="73"/>
  <c r="Q203" i="73"/>
  <c r="Q200" i="73"/>
  <c r="Q199" i="73"/>
  <c r="Q196" i="73"/>
  <c r="Q195" i="73"/>
  <c r="Q192" i="73"/>
  <c r="Q191" i="73"/>
  <c r="Q188" i="73"/>
  <c r="Q187" i="73"/>
  <c r="Q184" i="73"/>
  <c r="Q183" i="73"/>
  <c r="Q180" i="73"/>
  <c r="Q179" i="73"/>
  <c r="Q176" i="73"/>
  <c r="Q175" i="73"/>
  <c r="Q172" i="73"/>
  <c r="Q171" i="73"/>
  <c r="Q168" i="73"/>
  <c r="Q167" i="73"/>
  <c r="Q164" i="73"/>
  <c r="Q163" i="73"/>
  <c r="Q160" i="73"/>
  <c r="Q159" i="73"/>
  <c r="Q156" i="73"/>
  <c r="Q155" i="73"/>
  <c r="Q152" i="73"/>
  <c r="Q151" i="73"/>
  <c r="Q148" i="73"/>
  <c r="Q147" i="73"/>
  <c r="Q144" i="73"/>
  <c r="Q143" i="73"/>
  <c r="Q140" i="73"/>
  <c r="Q139" i="73"/>
  <c r="Q136" i="73"/>
  <c r="Q135" i="73"/>
  <c r="Q132" i="73"/>
  <c r="Q131" i="73"/>
  <c r="Q128" i="73"/>
  <c r="Q127" i="73"/>
  <c r="Q124" i="73"/>
  <c r="Q123" i="73"/>
  <c r="Q120" i="73"/>
  <c r="Q119" i="73"/>
  <c r="Q116" i="73"/>
  <c r="Q115" i="73"/>
  <c r="Q112" i="73"/>
  <c r="Q111" i="73"/>
  <c r="Q108" i="73"/>
  <c r="Q107" i="73"/>
  <c r="Q104" i="73"/>
  <c r="Q103" i="73"/>
  <c r="Q100" i="73"/>
  <c r="Q99" i="73"/>
  <c r="K1672" i="73" l="1"/>
  <c r="K1671" i="73"/>
  <c r="K1668" i="73"/>
  <c r="K1667" i="73"/>
  <c r="K1664" i="73"/>
  <c r="K1663" i="73"/>
  <c r="K1660" i="73"/>
  <c r="K1659" i="73"/>
  <c r="K1656" i="73"/>
  <c r="K1655" i="73"/>
  <c r="K1652" i="73"/>
  <c r="K1651" i="73"/>
  <c r="K1648" i="73"/>
  <c r="K1647" i="73"/>
  <c r="K1644" i="73"/>
  <c r="K1643" i="73"/>
  <c r="K1640" i="73"/>
  <c r="K1639" i="73"/>
  <c r="K1636" i="73"/>
  <c r="K1635" i="73"/>
  <c r="K1632" i="73"/>
  <c r="K1631" i="73"/>
  <c r="K1628" i="73"/>
  <c r="K1626" i="73"/>
  <c r="K1625" i="73"/>
  <c r="K1622" i="73"/>
  <c r="K1620" i="73"/>
  <c r="K1619" i="73"/>
  <c r="K1616" i="73"/>
  <c r="K1614" i="73"/>
  <c r="K1613" i="73"/>
  <c r="K1610" i="73"/>
  <c r="K1608" i="73"/>
  <c r="K1607" i="73"/>
  <c r="K1604" i="73"/>
  <c r="K1602" i="73"/>
  <c r="K1601" i="73"/>
  <c r="K1598" i="73"/>
  <c r="K1596" i="73"/>
  <c r="K1595" i="73"/>
  <c r="K1592" i="73"/>
  <c r="K1590" i="73"/>
  <c r="K1589" i="73"/>
  <c r="K1586" i="73"/>
  <c r="K1584" i="73"/>
  <c r="K1583" i="73"/>
  <c r="K1580" i="73"/>
  <c r="K1578" i="73"/>
  <c r="K1577" i="73"/>
  <c r="K1574" i="73"/>
  <c r="K1572" i="73"/>
  <c r="K1571" i="73"/>
  <c r="K1568" i="73"/>
  <c r="K1566" i="73"/>
  <c r="K1565" i="73"/>
  <c r="K1562" i="73"/>
  <c r="K1561" i="73"/>
  <c r="K1558" i="73"/>
  <c r="K1557" i="73"/>
  <c r="K1554" i="73"/>
  <c r="K1553" i="73"/>
  <c r="K1550" i="73"/>
  <c r="K1549" i="73"/>
  <c r="K1546" i="73"/>
  <c r="K1545" i="73"/>
  <c r="K1542" i="73"/>
  <c r="K1541" i="73"/>
  <c r="K1538" i="73"/>
  <c r="K1537" i="73"/>
  <c r="K1534" i="73"/>
  <c r="K1533" i="73"/>
  <c r="K1530" i="73"/>
  <c r="K1529" i="73"/>
  <c r="K1526" i="73"/>
  <c r="K1525" i="73"/>
  <c r="K1522" i="73"/>
  <c r="K1521" i="73"/>
  <c r="K1573" i="73" l="1"/>
  <c r="K1627" i="73"/>
  <c r="K1585" i="73"/>
  <c r="K1615" i="73"/>
  <c r="K1567" i="73"/>
  <c r="K1579" i="73"/>
  <c r="K1591" i="73"/>
  <c r="K1597" i="73"/>
  <c r="K1603" i="73"/>
  <c r="K1609" i="73"/>
  <c r="K1621" i="73"/>
  <c r="K40" i="73"/>
  <c r="L1672" i="73"/>
  <c r="L1671" i="73"/>
  <c r="L1668" i="73"/>
  <c r="L1667" i="73"/>
  <c r="L1664" i="73"/>
  <c r="L1663" i="73"/>
  <c r="L1660" i="73"/>
  <c r="L1659" i="73"/>
  <c r="L1656" i="73"/>
  <c r="L1655" i="73"/>
  <c r="L1652" i="73"/>
  <c r="L1651" i="73"/>
  <c r="L1648" i="73"/>
  <c r="L1647" i="73"/>
  <c r="L1644" i="73"/>
  <c r="L1643" i="73"/>
  <c r="L1640" i="73"/>
  <c r="L1639" i="73"/>
  <c r="L1636" i="73"/>
  <c r="L1635" i="73"/>
  <c r="L1632" i="73"/>
  <c r="L1631" i="73"/>
  <c r="L1628" i="73"/>
  <c r="L1626" i="73"/>
  <c r="L1627" i="73" s="1"/>
  <c r="L1625" i="73"/>
  <c r="L1622" i="73"/>
  <c r="L1620" i="73"/>
  <c r="L1621" i="73" s="1"/>
  <c r="L1619" i="73"/>
  <c r="L1616" i="73"/>
  <c r="L1614" i="73"/>
  <c r="L1615" i="73" s="1"/>
  <c r="L1613" i="73"/>
  <c r="L1610" i="73"/>
  <c r="L1608" i="73"/>
  <c r="L1609" i="73" s="1"/>
  <c r="L1607" i="73"/>
  <c r="L1604" i="73"/>
  <c r="L1602" i="73"/>
  <c r="L1603" i="73" s="1"/>
  <c r="L1601" i="73"/>
  <c r="L1598" i="73"/>
  <c r="L1596" i="73"/>
  <c r="L1597" i="73" s="1"/>
  <c r="L1595" i="73"/>
  <c r="L1592" i="73"/>
  <c r="L1590" i="73"/>
  <c r="L1591" i="73" s="1"/>
  <c r="L1589" i="73"/>
  <c r="L1586" i="73"/>
  <c r="L1584" i="73"/>
  <c r="L1585" i="73" s="1"/>
  <c r="L1583" i="73"/>
  <c r="L1580" i="73"/>
  <c r="L1578" i="73"/>
  <c r="L1579" i="73" s="1"/>
  <c r="L1577" i="73"/>
  <c r="L1574" i="73"/>
  <c r="L1572" i="73"/>
  <c r="L1573" i="73" s="1"/>
  <c r="L1571" i="73"/>
  <c r="L1568" i="73"/>
  <c r="L1566" i="73"/>
  <c r="L1567" i="73" s="1"/>
  <c r="L1565" i="73"/>
  <c r="L1562" i="73"/>
  <c r="L1561" i="73"/>
  <c r="L1558" i="73"/>
  <c r="L1557" i="73"/>
  <c r="L1554" i="73"/>
  <c r="L1553" i="73"/>
  <c r="L1550" i="73"/>
  <c r="L1549" i="73"/>
  <c r="L1546" i="73"/>
  <c r="L1545" i="73"/>
  <c r="L1542" i="73"/>
  <c r="L1541" i="73"/>
  <c r="L1538" i="73"/>
  <c r="L1537" i="73"/>
  <c r="L1534" i="73"/>
  <c r="L1533" i="73"/>
  <c r="L1530" i="73"/>
  <c r="L1529" i="73"/>
  <c r="L1526" i="73"/>
  <c r="L1525" i="73"/>
  <c r="L1522" i="73"/>
  <c r="L1521" i="73"/>
  <c r="L40" i="73" l="1"/>
  <c r="M1672" i="73"/>
  <c r="M1671" i="73"/>
  <c r="M1668" i="73"/>
  <c r="M1667" i="73"/>
  <c r="M1664" i="73"/>
  <c r="M1663" i="73"/>
  <c r="M1660" i="73"/>
  <c r="M1659" i="73"/>
  <c r="M1656" i="73"/>
  <c r="M1655" i="73"/>
  <c r="M1652" i="73"/>
  <c r="M1651" i="73"/>
  <c r="M1648" i="73"/>
  <c r="M1647" i="73"/>
  <c r="M1644" i="73"/>
  <c r="M1643" i="73"/>
  <c r="M1640" i="73"/>
  <c r="M1639" i="73"/>
  <c r="M1636" i="73"/>
  <c r="M1635" i="73"/>
  <c r="M1632" i="73"/>
  <c r="M1631" i="73"/>
  <c r="M1628" i="73"/>
  <c r="M1626" i="73"/>
  <c r="M1625" i="73"/>
  <c r="M1622" i="73"/>
  <c r="M1620" i="73"/>
  <c r="M1621" i="73" s="1"/>
  <c r="M1619" i="73"/>
  <c r="M1616" i="73"/>
  <c r="M1614" i="73"/>
  <c r="M1613" i="73"/>
  <c r="M1610" i="73"/>
  <c r="M1608" i="73"/>
  <c r="M1609" i="73" s="1"/>
  <c r="M1607" i="73"/>
  <c r="M1604" i="73"/>
  <c r="M1602" i="73"/>
  <c r="M1603" i="73" s="1"/>
  <c r="M1601" i="73"/>
  <c r="M1598" i="73"/>
  <c r="M1596" i="73"/>
  <c r="M1595" i="73"/>
  <c r="M1592" i="73"/>
  <c r="M1590" i="73"/>
  <c r="M1589" i="73"/>
  <c r="M1586" i="73"/>
  <c r="M1584" i="73"/>
  <c r="M1585" i="73" s="1"/>
  <c r="M1583" i="73"/>
  <c r="M1580" i="73"/>
  <c r="M1578" i="73"/>
  <c r="M1579" i="73" s="1"/>
  <c r="M1577" i="73"/>
  <c r="M1574" i="73"/>
  <c r="M1572" i="73"/>
  <c r="M1573" i="73" s="1"/>
  <c r="M1571" i="73"/>
  <c r="M1568" i="73"/>
  <c r="M1566" i="73"/>
  <c r="M1567" i="73" s="1"/>
  <c r="M1565" i="73"/>
  <c r="M1562" i="73"/>
  <c r="M1561" i="73"/>
  <c r="M1558" i="73"/>
  <c r="M1557" i="73"/>
  <c r="M1554" i="73"/>
  <c r="M1553" i="73"/>
  <c r="M1550" i="73"/>
  <c r="M1549" i="73"/>
  <c r="M1546" i="73"/>
  <c r="M1545" i="73"/>
  <c r="M1542" i="73"/>
  <c r="M1541" i="73"/>
  <c r="M1538" i="73"/>
  <c r="M1537" i="73"/>
  <c r="M1534" i="73"/>
  <c r="M1533" i="73"/>
  <c r="M1530" i="73"/>
  <c r="M1529" i="73"/>
  <c r="M1526" i="73"/>
  <c r="M1525" i="73"/>
  <c r="M1522" i="73"/>
  <c r="M1521" i="73"/>
  <c r="M1615" i="73" l="1"/>
  <c r="M1591" i="73"/>
  <c r="M1597" i="73"/>
  <c r="M1627" i="73"/>
  <c r="M40" i="73"/>
  <c r="N1672" i="73"/>
  <c r="N1671" i="73"/>
  <c r="N1668" i="73"/>
  <c r="N1667" i="73"/>
  <c r="N1664" i="73"/>
  <c r="N1663" i="73"/>
  <c r="N1660" i="73"/>
  <c r="N1659" i="73"/>
  <c r="N1656" i="73"/>
  <c r="N1655" i="73"/>
  <c r="N1652" i="73"/>
  <c r="N1651" i="73"/>
  <c r="N1648" i="73"/>
  <c r="N1647" i="73"/>
  <c r="N1644" i="73"/>
  <c r="N1643" i="73"/>
  <c r="N1640" i="73"/>
  <c r="N1639" i="73"/>
  <c r="N1636" i="73"/>
  <c r="N1635" i="73"/>
  <c r="N1632" i="73"/>
  <c r="N1631" i="73"/>
  <c r="N1628" i="73"/>
  <c r="N1626" i="73"/>
  <c r="N1627" i="73" s="1"/>
  <c r="N1625" i="73"/>
  <c r="N1622" i="73"/>
  <c r="N1620" i="73"/>
  <c r="N1619" i="73"/>
  <c r="N1616" i="73"/>
  <c r="N1614" i="73"/>
  <c r="N1615" i="73" s="1"/>
  <c r="N1613" i="73"/>
  <c r="N1610" i="73"/>
  <c r="N1608" i="73"/>
  <c r="N1609" i="73" s="1"/>
  <c r="N1607" i="73"/>
  <c r="N1604" i="73"/>
  <c r="N1602" i="73"/>
  <c r="N1603" i="73" s="1"/>
  <c r="N1601" i="73"/>
  <c r="N1598" i="73"/>
  <c r="N1596" i="73"/>
  <c r="N1597" i="73" s="1"/>
  <c r="N1595" i="73"/>
  <c r="N1592" i="73"/>
  <c r="N1590" i="73"/>
  <c r="N1591" i="73" s="1"/>
  <c r="N1589" i="73"/>
  <c r="N1586" i="73"/>
  <c r="N1584" i="73"/>
  <c r="N1583" i="73"/>
  <c r="N1580" i="73"/>
  <c r="N1578" i="73"/>
  <c r="N1579" i="73" s="1"/>
  <c r="N1577" i="73"/>
  <c r="N1574" i="73"/>
  <c r="N1572" i="73"/>
  <c r="N1573" i="73" s="1"/>
  <c r="N1571" i="73"/>
  <c r="N1568" i="73"/>
  <c r="N1566" i="73"/>
  <c r="N1567" i="73" s="1"/>
  <c r="N1565" i="73"/>
  <c r="N1562" i="73"/>
  <c r="N1561" i="73"/>
  <c r="N1558" i="73"/>
  <c r="N1557" i="73"/>
  <c r="N1554" i="73"/>
  <c r="N1553" i="73"/>
  <c r="N1550" i="73"/>
  <c r="N1549" i="73"/>
  <c r="N1546" i="73"/>
  <c r="N1545" i="73"/>
  <c r="N1542" i="73"/>
  <c r="N1541" i="73"/>
  <c r="N1538" i="73"/>
  <c r="N1537" i="73"/>
  <c r="N1534" i="73"/>
  <c r="N1533" i="73"/>
  <c r="N1530" i="73"/>
  <c r="N1529" i="73"/>
  <c r="N1526" i="73"/>
  <c r="N1525" i="73"/>
  <c r="N1522" i="73"/>
  <c r="N1521" i="73"/>
  <c r="N1621" i="73" l="1"/>
  <c r="N1585" i="73"/>
  <c r="N40" i="73"/>
  <c r="O1672" i="73"/>
  <c r="O1671" i="73"/>
  <c r="O1668" i="73"/>
  <c r="O1667" i="73"/>
  <c r="O1664" i="73"/>
  <c r="O1663" i="73"/>
  <c r="O1660" i="73"/>
  <c r="O1659" i="73"/>
  <c r="O1656" i="73"/>
  <c r="O1655" i="73"/>
  <c r="O1652" i="73"/>
  <c r="O1651" i="73"/>
  <c r="O1648" i="73"/>
  <c r="O1647" i="73"/>
  <c r="O1644" i="73"/>
  <c r="O1643" i="73"/>
  <c r="O1640" i="73"/>
  <c r="O1639" i="73"/>
  <c r="O1636" i="73"/>
  <c r="O1635" i="73"/>
  <c r="O1632" i="73"/>
  <c r="O1631" i="73"/>
  <c r="O1628" i="73"/>
  <c r="O1626" i="73"/>
  <c r="O1625" i="73"/>
  <c r="O1622" i="73"/>
  <c r="O1620" i="73"/>
  <c r="O1621" i="73" s="1"/>
  <c r="O1619" i="73"/>
  <c r="O1616" i="73"/>
  <c r="O1614" i="73"/>
  <c r="O1615" i="73" s="1"/>
  <c r="O1613" i="73"/>
  <c r="O1610" i="73"/>
  <c r="O1608" i="73"/>
  <c r="O1607" i="73"/>
  <c r="O1604" i="73"/>
  <c r="O1602" i="73"/>
  <c r="O1601" i="73"/>
  <c r="O1598" i="73"/>
  <c r="O1596" i="73"/>
  <c r="O1595" i="73"/>
  <c r="O1592" i="73"/>
  <c r="O1590" i="73"/>
  <c r="O1589" i="73"/>
  <c r="O1586" i="73"/>
  <c r="O1584" i="73"/>
  <c r="O1585" i="73" s="1"/>
  <c r="O1583" i="73"/>
  <c r="O1580" i="73"/>
  <c r="O1578" i="73"/>
  <c r="O1579" i="73" s="1"/>
  <c r="O1577" i="73"/>
  <c r="O1574" i="73"/>
  <c r="O1572" i="73"/>
  <c r="O1571" i="73"/>
  <c r="O1568" i="73"/>
  <c r="O1566" i="73"/>
  <c r="O1565" i="73"/>
  <c r="O1562" i="73"/>
  <c r="O1561" i="73"/>
  <c r="O1558" i="73"/>
  <c r="O1557" i="73"/>
  <c r="O1554" i="73"/>
  <c r="O1553" i="73"/>
  <c r="O1550" i="73"/>
  <c r="O1549" i="73"/>
  <c r="O1546" i="73"/>
  <c r="O1545" i="73"/>
  <c r="O1542" i="73"/>
  <c r="O1541" i="73"/>
  <c r="O1538" i="73"/>
  <c r="O1537" i="73"/>
  <c r="O1534" i="73"/>
  <c r="O1533" i="73"/>
  <c r="O1530" i="73"/>
  <c r="O1529" i="73"/>
  <c r="O1526" i="73"/>
  <c r="O1525" i="73"/>
  <c r="O1522" i="73"/>
  <c r="O1521" i="73"/>
  <c r="W1519" i="73"/>
  <c r="X1519" i="73"/>
  <c r="W1520" i="73"/>
  <c r="X1520" i="73"/>
  <c r="P1521" i="73"/>
  <c r="Q1521" i="73"/>
  <c r="R1521" i="73"/>
  <c r="S1521" i="73"/>
  <c r="T1521" i="73"/>
  <c r="U1521" i="73"/>
  <c r="V1521" i="73"/>
  <c r="P1522" i="73"/>
  <c r="Q1522" i="73"/>
  <c r="R1522" i="73"/>
  <c r="S1522" i="73"/>
  <c r="T1522" i="73"/>
  <c r="U1522" i="73"/>
  <c r="V1522" i="73"/>
  <c r="W1523" i="73"/>
  <c r="X1523" i="73"/>
  <c r="W1524" i="73"/>
  <c r="X1524" i="73"/>
  <c r="P1525" i="73"/>
  <c r="Q1525" i="73"/>
  <c r="R1525" i="73"/>
  <c r="S1525" i="73"/>
  <c r="T1525" i="73"/>
  <c r="U1525" i="73"/>
  <c r="V1525" i="73"/>
  <c r="P1526" i="73"/>
  <c r="Q1526" i="73"/>
  <c r="R1526" i="73"/>
  <c r="S1526" i="73"/>
  <c r="T1526" i="73"/>
  <c r="U1526" i="73"/>
  <c r="V1526" i="73"/>
  <c r="W1527" i="73"/>
  <c r="X1527" i="73"/>
  <c r="W1528" i="73"/>
  <c r="X1528" i="73"/>
  <c r="P1529" i="73"/>
  <c r="Q1529" i="73"/>
  <c r="R1529" i="73"/>
  <c r="S1529" i="73"/>
  <c r="T1529" i="73"/>
  <c r="U1529" i="73"/>
  <c r="V1529" i="73"/>
  <c r="P1530" i="73"/>
  <c r="Q1530" i="73"/>
  <c r="R1530" i="73"/>
  <c r="S1530" i="73"/>
  <c r="T1530" i="73"/>
  <c r="U1530" i="73"/>
  <c r="V1530" i="73"/>
  <c r="W1531" i="73"/>
  <c r="X1531" i="73"/>
  <c r="W1532" i="73"/>
  <c r="X1532" i="73"/>
  <c r="P1533" i="73"/>
  <c r="Q1533" i="73"/>
  <c r="R1533" i="73"/>
  <c r="S1533" i="73"/>
  <c r="T1533" i="73"/>
  <c r="U1533" i="73"/>
  <c r="V1533" i="73"/>
  <c r="P1534" i="73"/>
  <c r="Q1534" i="73"/>
  <c r="R1534" i="73"/>
  <c r="S1534" i="73"/>
  <c r="T1534" i="73"/>
  <c r="U1534" i="73"/>
  <c r="V1534" i="73"/>
  <c r="W1535" i="73"/>
  <c r="X1535" i="73"/>
  <c r="W1536" i="73"/>
  <c r="X1536" i="73"/>
  <c r="P1537" i="73"/>
  <c r="Q1537" i="73"/>
  <c r="R1537" i="73"/>
  <c r="S1537" i="73"/>
  <c r="T1537" i="73"/>
  <c r="U1537" i="73"/>
  <c r="V1537" i="73"/>
  <c r="P1538" i="73"/>
  <c r="Q1538" i="73"/>
  <c r="R1538" i="73"/>
  <c r="S1538" i="73"/>
  <c r="T1538" i="73"/>
  <c r="U1538" i="73"/>
  <c r="V1538" i="73"/>
  <c r="W1539" i="73"/>
  <c r="X1539" i="73"/>
  <c r="W1540" i="73"/>
  <c r="X1540" i="73"/>
  <c r="P1541" i="73"/>
  <c r="Q1541" i="73"/>
  <c r="R1541" i="73"/>
  <c r="S1541" i="73"/>
  <c r="T1541" i="73"/>
  <c r="U1541" i="73"/>
  <c r="V1541" i="73"/>
  <c r="P1542" i="73"/>
  <c r="Q1542" i="73"/>
  <c r="R1542" i="73"/>
  <c r="S1542" i="73"/>
  <c r="T1542" i="73"/>
  <c r="U1542" i="73"/>
  <c r="V1542" i="73"/>
  <c r="W1543" i="73"/>
  <c r="X1543" i="73"/>
  <c r="W1544" i="73"/>
  <c r="X1544" i="73"/>
  <c r="P1545" i="73"/>
  <c r="Q1545" i="73"/>
  <c r="R1545" i="73"/>
  <c r="S1545" i="73"/>
  <c r="T1545" i="73"/>
  <c r="U1545" i="73"/>
  <c r="V1545" i="73"/>
  <c r="P1546" i="73"/>
  <c r="Q1546" i="73"/>
  <c r="R1546" i="73"/>
  <c r="S1546" i="73"/>
  <c r="T1546" i="73"/>
  <c r="U1546" i="73"/>
  <c r="V1546" i="73"/>
  <c r="W1547" i="73"/>
  <c r="X1547" i="73"/>
  <c r="W1548" i="73"/>
  <c r="X1548" i="73"/>
  <c r="P1549" i="73"/>
  <c r="Q1549" i="73"/>
  <c r="R1549" i="73"/>
  <c r="S1549" i="73"/>
  <c r="T1549" i="73"/>
  <c r="U1549" i="73"/>
  <c r="V1549" i="73"/>
  <c r="P1550" i="73"/>
  <c r="Q1550" i="73"/>
  <c r="R1550" i="73"/>
  <c r="S1550" i="73"/>
  <c r="T1550" i="73"/>
  <c r="U1550" i="73"/>
  <c r="V1550" i="73"/>
  <c r="W1551" i="73"/>
  <c r="X1551" i="73"/>
  <c r="W1552" i="73"/>
  <c r="X1552" i="73"/>
  <c r="P1553" i="73"/>
  <c r="Q1553" i="73"/>
  <c r="R1553" i="73"/>
  <c r="S1553" i="73"/>
  <c r="T1553" i="73"/>
  <c r="U1553" i="73"/>
  <c r="V1553" i="73"/>
  <c r="P1554" i="73"/>
  <c r="Q1554" i="73"/>
  <c r="R1554" i="73"/>
  <c r="S1554" i="73"/>
  <c r="T1554" i="73"/>
  <c r="U1554" i="73"/>
  <c r="V1554" i="73"/>
  <c r="W1555" i="73"/>
  <c r="X1555" i="73"/>
  <c r="W1556" i="73"/>
  <c r="X1556" i="73"/>
  <c r="P1557" i="73"/>
  <c r="Q1557" i="73"/>
  <c r="R1557" i="73"/>
  <c r="S1557" i="73"/>
  <c r="T1557" i="73"/>
  <c r="U1557" i="73"/>
  <c r="V1557" i="73"/>
  <c r="P1558" i="73"/>
  <c r="Q1558" i="73"/>
  <c r="R1558" i="73"/>
  <c r="S1558" i="73"/>
  <c r="T1558" i="73"/>
  <c r="U1558" i="73"/>
  <c r="V1558" i="73"/>
  <c r="W1559" i="73"/>
  <c r="X1559" i="73"/>
  <c r="W1560" i="73"/>
  <c r="X1560" i="73"/>
  <c r="P1561" i="73"/>
  <c r="Q1561" i="73"/>
  <c r="R1561" i="73"/>
  <c r="S1561" i="73"/>
  <c r="T1561" i="73"/>
  <c r="U1561" i="73"/>
  <c r="V1561" i="73"/>
  <c r="P1562" i="73"/>
  <c r="Q1562" i="73"/>
  <c r="R1562" i="73"/>
  <c r="S1562" i="73"/>
  <c r="T1562" i="73"/>
  <c r="U1562" i="73"/>
  <c r="V1562" i="73"/>
  <c r="W1563" i="73"/>
  <c r="X1563" i="73"/>
  <c r="W1564" i="73"/>
  <c r="X1564" i="73"/>
  <c r="P1565" i="73"/>
  <c r="Q1565" i="73"/>
  <c r="R1565" i="73"/>
  <c r="S1565" i="73"/>
  <c r="T1565" i="73"/>
  <c r="U1565" i="73"/>
  <c r="V1565" i="73"/>
  <c r="P1566" i="73"/>
  <c r="P1567" i="73" s="1"/>
  <c r="Q1566" i="73"/>
  <c r="Q1567" i="73" s="1"/>
  <c r="R1566" i="73"/>
  <c r="R1567" i="73" s="1"/>
  <c r="S1566" i="73"/>
  <c r="S1567" i="73" s="1"/>
  <c r="T1566" i="73"/>
  <c r="T1567" i="73" s="1"/>
  <c r="U1566" i="73"/>
  <c r="U1567" i="73" s="1"/>
  <c r="V1566" i="73"/>
  <c r="V1567" i="73" s="1"/>
  <c r="P1568" i="73"/>
  <c r="Q1568" i="73"/>
  <c r="R1568" i="73"/>
  <c r="S1568" i="73"/>
  <c r="T1568" i="73"/>
  <c r="U1568" i="73"/>
  <c r="V1568" i="73"/>
  <c r="W1569" i="73"/>
  <c r="X1569" i="73"/>
  <c r="W1570" i="73"/>
  <c r="X1570" i="73"/>
  <c r="P1571" i="73"/>
  <c r="Q1571" i="73"/>
  <c r="R1571" i="73"/>
  <c r="S1571" i="73"/>
  <c r="T1571" i="73"/>
  <c r="U1571" i="73"/>
  <c r="V1571" i="73"/>
  <c r="P1572" i="73"/>
  <c r="P1573" i="73" s="1"/>
  <c r="Q1572" i="73"/>
  <c r="Q1573" i="73" s="1"/>
  <c r="R1572" i="73"/>
  <c r="R1573" i="73" s="1"/>
  <c r="S1572" i="73"/>
  <c r="S1573" i="73" s="1"/>
  <c r="T1572" i="73"/>
  <c r="T1573" i="73" s="1"/>
  <c r="U1572" i="73"/>
  <c r="U1573" i="73" s="1"/>
  <c r="V1572" i="73"/>
  <c r="V1573" i="73" s="1"/>
  <c r="P1574" i="73"/>
  <c r="Q1574" i="73"/>
  <c r="R1574" i="73"/>
  <c r="S1574" i="73"/>
  <c r="T1574" i="73"/>
  <c r="U1574" i="73"/>
  <c r="V1574" i="73"/>
  <c r="W1575" i="73"/>
  <c r="X1575" i="73"/>
  <c r="W1576" i="73"/>
  <c r="X1576" i="73"/>
  <c r="P1577" i="73"/>
  <c r="Q1577" i="73"/>
  <c r="R1577" i="73"/>
  <c r="S1577" i="73"/>
  <c r="T1577" i="73"/>
  <c r="U1577" i="73"/>
  <c r="V1577" i="73"/>
  <c r="P1578" i="73"/>
  <c r="Q1578" i="73"/>
  <c r="Q1579" i="73" s="1"/>
  <c r="R1578" i="73"/>
  <c r="R1579" i="73" s="1"/>
  <c r="S1578" i="73"/>
  <c r="S1579" i="73" s="1"/>
  <c r="T1578" i="73"/>
  <c r="T1579" i="73" s="1"/>
  <c r="U1578" i="73"/>
  <c r="U1579" i="73" s="1"/>
  <c r="V1578" i="73"/>
  <c r="V1579" i="73" s="1"/>
  <c r="P1580" i="73"/>
  <c r="Q1580" i="73"/>
  <c r="R1580" i="73"/>
  <c r="S1580" i="73"/>
  <c r="T1580" i="73"/>
  <c r="U1580" i="73"/>
  <c r="V1580" i="73"/>
  <c r="W1581" i="73"/>
  <c r="X1581" i="73"/>
  <c r="W1582" i="73"/>
  <c r="X1582" i="73"/>
  <c r="P1583" i="73"/>
  <c r="Q1583" i="73"/>
  <c r="R1583" i="73"/>
  <c r="S1583" i="73"/>
  <c r="T1583" i="73"/>
  <c r="U1583" i="73"/>
  <c r="V1583" i="73"/>
  <c r="P1584" i="73"/>
  <c r="Q1584" i="73"/>
  <c r="Q1585" i="73" s="1"/>
  <c r="R1584" i="73"/>
  <c r="R1585" i="73" s="1"/>
  <c r="S1584" i="73"/>
  <c r="S1585" i="73" s="1"/>
  <c r="T1584" i="73"/>
  <c r="T1585" i="73" s="1"/>
  <c r="U1584" i="73"/>
  <c r="U1585" i="73" s="1"/>
  <c r="V1584" i="73"/>
  <c r="V1585" i="73" s="1"/>
  <c r="P1586" i="73"/>
  <c r="Q1586" i="73"/>
  <c r="R1586" i="73"/>
  <c r="S1586" i="73"/>
  <c r="T1586" i="73"/>
  <c r="U1586" i="73"/>
  <c r="V1586" i="73"/>
  <c r="W1587" i="73"/>
  <c r="X1587" i="73"/>
  <c r="W1588" i="73"/>
  <c r="X1588" i="73"/>
  <c r="P1589" i="73"/>
  <c r="Q1589" i="73"/>
  <c r="R1589" i="73"/>
  <c r="S1589" i="73"/>
  <c r="T1589" i="73"/>
  <c r="U1589" i="73"/>
  <c r="V1589" i="73"/>
  <c r="P1590" i="73"/>
  <c r="P1591" i="73" s="1"/>
  <c r="Q1590" i="73"/>
  <c r="Q1591" i="73" s="1"/>
  <c r="R1590" i="73"/>
  <c r="R1591" i="73" s="1"/>
  <c r="S1590" i="73"/>
  <c r="S1591" i="73" s="1"/>
  <c r="T1590" i="73"/>
  <c r="T1591" i="73" s="1"/>
  <c r="U1590" i="73"/>
  <c r="U1591" i="73" s="1"/>
  <c r="V1590" i="73"/>
  <c r="V1591" i="73" s="1"/>
  <c r="P1592" i="73"/>
  <c r="Q1592" i="73"/>
  <c r="R1592" i="73"/>
  <c r="S1592" i="73"/>
  <c r="T1592" i="73"/>
  <c r="U1592" i="73"/>
  <c r="V1592" i="73"/>
  <c r="W1593" i="73"/>
  <c r="X1593" i="73"/>
  <c r="W1594" i="73"/>
  <c r="X1594" i="73"/>
  <c r="P1595" i="73"/>
  <c r="Q1595" i="73"/>
  <c r="R1595" i="73"/>
  <c r="S1595" i="73"/>
  <c r="T1595" i="73"/>
  <c r="U1595" i="73"/>
  <c r="V1595" i="73"/>
  <c r="P1596" i="73"/>
  <c r="P1597" i="73" s="1"/>
  <c r="Q1596" i="73"/>
  <c r="Q1597" i="73" s="1"/>
  <c r="R1596" i="73"/>
  <c r="R1597" i="73" s="1"/>
  <c r="S1596" i="73"/>
  <c r="S1597" i="73" s="1"/>
  <c r="T1596" i="73"/>
  <c r="T1597" i="73" s="1"/>
  <c r="U1596" i="73"/>
  <c r="U1597" i="73" s="1"/>
  <c r="V1596" i="73"/>
  <c r="V1597" i="73" s="1"/>
  <c r="P1598" i="73"/>
  <c r="Q1598" i="73"/>
  <c r="R1598" i="73"/>
  <c r="S1598" i="73"/>
  <c r="T1598" i="73"/>
  <c r="U1598" i="73"/>
  <c r="V1598" i="73"/>
  <c r="W1599" i="73"/>
  <c r="X1599" i="73"/>
  <c r="W1600" i="73"/>
  <c r="X1600" i="73"/>
  <c r="P1601" i="73"/>
  <c r="Q1601" i="73"/>
  <c r="R1601" i="73"/>
  <c r="S1601" i="73"/>
  <c r="T1601" i="73"/>
  <c r="U1601" i="73"/>
  <c r="V1601" i="73"/>
  <c r="P1602" i="73"/>
  <c r="P1603" i="73" s="1"/>
  <c r="Q1602" i="73"/>
  <c r="Q1603" i="73" s="1"/>
  <c r="R1602" i="73"/>
  <c r="R1603" i="73" s="1"/>
  <c r="S1602" i="73"/>
  <c r="S1603" i="73" s="1"/>
  <c r="T1602" i="73"/>
  <c r="T1603" i="73" s="1"/>
  <c r="U1602" i="73"/>
  <c r="U1603" i="73" s="1"/>
  <c r="V1602" i="73"/>
  <c r="V1603" i="73" s="1"/>
  <c r="P1604" i="73"/>
  <c r="Q1604" i="73"/>
  <c r="R1604" i="73"/>
  <c r="S1604" i="73"/>
  <c r="T1604" i="73"/>
  <c r="U1604" i="73"/>
  <c r="V1604" i="73"/>
  <c r="W1605" i="73"/>
  <c r="X1605" i="73"/>
  <c r="W1606" i="73"/>
  <c r="X1606" i="73"/>
  <c r="P1607" i="73"/>
  <c r="Q1607" i="73"/>
  <c r="R1607" i="73"/>
  <c r="S1607" i="73"/>
  <c r="T1607" i="73"/>
  <c r="U1607" i="73"/>
  <c r="V1607" i="73"/>
  <c r="P1608" i="73"/>
  <c r="P1609" i="73" s="1"/>
  <c r="Q1608" i="73"/>
  <c r="Q1609" i="73" s="1"/>
  <c r="R1608" i="73"/>
  <c r="R1609" i="73" s="1"/>
  <c r="S1608" i="73"/>
  <c r="S1609" i="73" s="1"/>
  <c r="T1608" i="73"/>
  <c r="T1609" i="73" s="1"/>
  <c r="U1608" i="73"/>
  <c r="U1609" i="73" s="1"/>
  <c r="V1608" i="73"/>
  <c r="V1609" i="73" s="1"/>
  <c r="P1610" i="73"/>
  <c r="Q1610" i="73"/>
  <c r="R1610" i="73"/>
  <c r="S1610" i="73"/>
  <c r="T1610" i="73"/>
  <c r="U1610" i="73"/>
  <c r="V1610" i="73"/>
  <c r="W1611" i="73"/>
  <c r="X1611" i="73"/>
  <c r="W1612" i="73"/>
  <c r="X1612" i="73"/>
  <c r="P1613" i="73"/>
  <c r="Q1613" i="73"/>
  <c r="R1613" i="73"/>
  <c r="S1613" i="73"/>
  <c r="T1613" i="73"/>
  <c r="U1613" i="73"/>
  <c r="V1613" i="73"/>
  <c r="P1614" i="73"/>
  <c r="Q1614" i="73"/>
  <c r="Q1615" i="73" s="1"/>
  <c r="R1614" i="73"/>
  <c r="R1615" i="73" s="1"/>
  <c r="S1614" i="73"/>
  <c r="S1615" i="73" s="1"/>
  <c r="T1614" i="73"/>
  <c r="T1615" i="73" s="1"/>
  <c r="U1614" i="73"/>
  <c r="U1615" i="73" s="1"/>
  <c r="V1614" i="73"/>
  <c r="V1615" i="73" s="1"/>
  <c r="P1616" i="73"/>
  <c r="Q1616" i="73"/>
  <c r="R1616" i="73"/>
  <c r="S1616" i="73"/>
  <c r="T1616" i="73"/>
  <c r="U1616" i="73"/>
  <c r="V1616" i="73"/>
  <c r="W1617" i="73"/>
  <c r="X1617" i="73"/>
  <c r="W1618" i="73"/>
  <c r="X1618" i="73"/>
  <c r="P1619" i="73"/>
  <c r="Q1619" i="73"/>
  <c r="R1619" i="73"/>
  <c r="S1619" i="73"/>
  <c r="T1619" i="73"/>
  <c r="U1619" i="73"/>
  <c r="V1619" i="73"/>
  <c r="P1620" i="73"/>
  <c r="P1621" i="73" s="1"/>
  <c r="Q1620" i="73"/>
  <c r="Q1621" i="73" s="1"/>
  <c r="R1620" i="73"/>
  <c r="R1621" i="73" s="1"/>
  <c r="S1620" i="73"/>
  <c r="S1621" i="73" s="1"/>
  <c r="T1620" i="73"/>
  <c r="T1621" i="73" s="1"/>
  <c r="U1620" i="73"/>
  <c r="U1621" i="73" s="1"/>
  <c r="V1620" i="73"/>
  <c r="V1621" i="73" s="1"/>
  <c r="P1622" i="73"/>
  <c r="Q1622" i="73"/>
  <c r="R1622" i="73"/>
  <c r="S1622" i="73"/>
  <c r="T1622" i="73"/>
  <c r="U1622" i="73"/>
  <c r="V1622" i="73"/>
  <c r="W1623" i="73"/>
  <c r="X1623" i="73"/>
  <c r="W1624" i="73"/>
  <c r="X1624" i="73"/>
  <c r="P1625" i="73"/>
  <c r="Q1625" i="73"/>
  <c r="R1625" i="73"/>
  <c r="S1625" i="73"/>
  <c r="T1625" i="73"/>
  <c r="U1625" i="73"/>
  <c r="V1625" i="73"/>
  <c r="P1626" i="73"/>
  <c r="P1627" i="73" s="1"/>
  <c r="Q1626" i="73"/>
  <c r="Q1627" i="73" s="1"/>
  <c r="R1626" i="73"/>
  <c r="R1627" i="73" s="1"/>
  <c r="S1626" i="73"/>
  <c r="S1627" i="73" s="1"/>
  <c r="T1626" i="73"/>
  <c r="T1627" i="73" s="1"/>
  <c r="U1626" i="73"/>
  <c r="U1627" i="73" s="1"/>
  <c r="V1626" i="73"/>
  <c r="V1627" i="73" s="1"/>
  <c r="P1628" i="73"/>
  <c r="Q1628" i="73"/>
  <c r="R1628" i="73"/>
  <c r="S1628" i="73"/>
  <c r="T1628" i="73"/>
  <c r="U1628" i="73"/>
  <c r="V1628" i="73"/>
  <c r="W1629" i="73"/>
  <c r="X1629" i="73"/>
  <c r="W1630" i="73"/>
  <c r="X1630" i="73"/>
  <c r="P1631" i="73"/>
  <c r="Q1631" i="73"/>
  <c r="R1631" i="73"/>
  <c r="S1631" i="73"/>
  <c r="T1631" i="73"/>
  <c r="U1631" i="73"/>
  <c r="V1631" i="73"/>
  <c r="P1632" i="73"/>
  <c r="Q1632" i="73"/>
  <c r="R1632" i="73"/>
  <c r="S1632" i="73"/>
  <c r="T1632" i="73"/>
  <c r="U1632" i="73"/>
  <c r="V1632" i="73"/>
  <c r="W1633" i="73"/>
  <c r="X1633" i="73"/>
  <c r="W1634" i="73"/>
  <c r="X1634" i="73"/>
  <c r="P1635" i="73"/>
  <c r="Q1635" i="73"/>
  <c r="R1635" i="73"/>
  <c r="S1635" i="73"/>
  <c r="T1635" i="73"/>
  <c r="U1635" i="73"/>
  <c r="V1635" i="73"/>
  <c r="P1636" i="73"/>
  <c r="Q1636" i="73"/>
  <c r="R1636" i="73"/>
  <c r="S1636" i="73"/>
  <c r="T1636" i="73"/>
  <c r="U1636" i="73"/>
  <c r="V1636" i="73"/>
  <c r="W1637" i="73"/>
  <c r="X1637" i="73"/>
  <c r="W1638" i="73"/>
  <c r="X1638" i="73"/>
  <c r="P1639" i="73"/>
  <c r="Q1639" i="73"/>
  <c r="R1639" i="73"/>
  <c r="S1639" i="73"/>
  <c r="T1639" i="73"/>
  <c r="U1639" i="73"/>
  <c r="V1639" i="73"/>
  <c r="P1640" i="73"/>
  <c r="Q1640" i="73"/>
  <c r="R1640" i="73"/>
  <c r="S1640" i="73"/>
  <c r="T1640" i="73"/>
  <c r="U1640" i="73"/>
  <c r="V1640" i="73"/>
  <c r="W1641" i="73"/>
  <c r="X1641" i="73"/>
  <c r="W1642" i="73"/>
  <c r="X1642" i="73"/>
  <c r="P1643" i="73"/>
  <c r="Q1643" i="73"/>
  <c r="R1643" i="73"/>
  <c r="S1643" i="73"/>
  <c r="T1643" i="73"/>
  <c r="U1643" i="73"/>
  <c r="V1643" i="73"/>
  <c r="P1644" i="73"/>
  <c r="Q1644" i="73"/>
  <c r="R1644" i="73"/>
  <c r="S1644" i="73"/>
  <c r="T1644" i="73"/>
  <c r="U1644" i="73"/>
  <c r="V1644" i="73"/>
  <c r="W1645" i="73"/>
  <c r="X1645" i="73"/>
  <c r="W1646" i="73"/>
  <c r="X1646" i="73"/>
  <c r="P1647" i="73"/>
  <c r="Q1647" i="73"/>
  <c r="R1647" i="73"/>
  <c r="S1647" i="73"/>
  <c r="T1647" i="73"/>
  <c r="U1647" i="73"/>
  <c r="V1647" i="73"/>
  <c r="P1648" i="73"/>
  <c r="Q1648" i="73"/>
  <c r="R1648" i="73"/>
  <c r="S1648" i="73"/>
  <c r="T1648" i="73"/>
  <c r="U1648" i="73"/>
  <c r="V1648" i="73"/>
  <c r="W1649" i="73"/>
  <c r="X1649" i="73"/>
  <c r="W1650" i="73"/>
  <c r="X1650" i="73"/>
  <c r="P1651" i="73"/>
  <c r="Q1651" i="73"/>
  <c r="R1651" i="73"/>
  <c r="S1651" i="73"/>
  <c r="T1651" i="73"/>
  <c r="U1651" i="73"/>
  <c r="V1651" i="73"/>
  <c r="P1652" i="73"/>
  <c r="Q1652" i="73"/>
  <c r="R1652" i="73"/>
  <c r="S1652" i="73"/>
  <c r="T1652" i="73"/>
  <c r="U1652" i="73"/>
  <c r="V1652" i="73"/>
  <c r="W1653" i="73"/>
  <c r="X1653" i="73"/>
  <c r="W1654" i="73"/>
  <c r="X1654" i="73"/>
  <c r="P1655" i="73"/>
  <c r="Q1655" i="73"/>
  <c r="R1655" i="73"/>
  <c r="S1655" i="73"/>
  <c r="T1655" i="73"/>
  <c r="U1655" i="73"/>
  <c r="V1655" i="73"/>
  <c r="P1656" i="73"/>
  <c r="Q1656" i="73"/>
  <c r="R1656" i="73"/>
  <c r="S1656" i="73"/>
  <c r="T1656" i="73"/>
  <c r="U1656" i="73"/>
  <c r="V1656" i="73"/>
  <c r="W1657" i="73"/>
  <c r="X1657" i="73"/>
  <c r="W1658" i="73"/>
  <c r="X1658" i="73"/>
  <c r="P1659" i="73"/>
  <c r="Q1659" i="73"/>
  <c r="R1659" i="73"/>
  <c r="S1659" i="73"/>
  <c r="T1659" i="73"/>
  <c r="U1659" i="73"/>
  <c r="V1659" i="73"/>
  <c r="P1660" i="73"/>
  <c r="Q1660" i="73"/>
  <c r="R1660" i="73"/>
  <c r="S1660" i="73"/>
  <c r="T1660" i="73"/>
  <c r="U1660" i="73"/>
  <c r="V1660" i="73"/>
  <c r="W1661" i="73"/>
  <c r="X1661" i="73"/>
  <c r="W1662" i="73"/>
  <c r="X1662" i="73"/>
  <c r="P1663" i="73"/>
  <c r="Q1663" i="73"/>
  <c r="R1663" i="73"/>
  <c r="S1663" i="73"/>
  <c r="T1663" i="73"/>
  <c r="U1663" i="73"/>
  <c r="V1663" i="73"/>
  <c r="P1664" i="73"/>
  <c r="Q1664" i="73"/>
  <c r="R1664" i="73"/>
  <c r="S1664" i="73"/>
  <c r="T1664" i="73"/>
  <c r="U1664" i="73"/>
  <c r="V1664" i="73"/>
  <c r="W1665" i="73"/>
  <c r="X1665" i="73"/>
  <c r="W1666" i="73"/>
  <c r="X1666" i="73"/>
  <c r="P1667" i="73"/>
  <c r="Q1667" i="73"/>
  <c r="R1667" i="73"/>
  <c r="S1667" i="73"/>
  <c r="T1667" i="73"/>
  <c r="U1667" i="73"/>
  <c r="V1667" i="73"/>
  <c r="P1668" i="73"/>
  <c r="Q1668" i="73"/>
  <c r="R1668" i="73"/>
  <c r="S1668" i="73"/>
  <c r="T1668" i="73"/>
  <c r="U1668" i="73"/>
  <c r="V1668" i="73"/>
  <c r="W1669" i="73"/>
  <c r="X1669" i="73"/>
  <c r="W1670" i="73"/>
  <c r="X1670" i="73"/>
  <c r="P1671" i="73"/>
  <c r="Q1671" i="73"/>
  <c r="R1671" i="73"/>
  <c r="S1671" i="73"/>
  <c r="T1671" i="73"/>
  <c r="U1671" i="73"/>
  <c r="V1671" i="73"/>
  <c r="P1672" i="73"/>
  <c r="Q1672" i="73"/>
  <c r="R1672" i="73"/>
  <c r="S1672" i="73"/>
  <c r="T1672" i="73"/>
  <c r="U1672" i="73"/>
  <c r="V1672" i="73"/>
  <c r="W1673" i="73"/>
  <c r="X1673" i="73"/>
  <c r="W1674" i="73"/>
  <c r="X1674" i="73"/>
  <c r="W1675" i="73"/>
  <c r="X1675" i="73"/>
  <c r="W1676" i="73"/>
  <c r="X1676" i="73"/>
  <c r="W1677" i="73"/>
  <c r="X1677" i="73"/>
  <c r="W1678" i="73"/>
  <c r="X1678" i="73"/>
  <c r="W1679" i="73"/>
  <c r="X1679" i="73"/>
  <c r="W1680" i="73"/>
  <c r="X1680" i="73"/>
  <c r="W1681" i="73"/>
  <c r="X1681" i="73"/>
  <c r="W1682" i="73"/>
  <c r="X1682" i="73"/>
  <c r="W1683" i="73"/>
  <c r="X1683" i="73"/>
  <c r="W1684" i="73"/>
  <c r="X1684" i="73"/>
  <c r="W1685" i="73"/>
  <c r="X1685" i="73"/>
  <c r="W1686" i="73"/>
  <c r="X1686" i="73"/>
  <c r="W1687" i="73"/>
  <c r="X1687" i="73"/>
  <c r="W1688" i="73"/>
  <c r="X1688" i="73"/>
  <c r="W1689" i="73"/>
  <c r="X1689" i="73"/>
  <c r="W1690" i="73"/>
  <c r="X1690" i="73"/>
  <c r="W1691" i="73"/>
  <c r="X1691" i="73"/>
  <c r="W1692" i="73"/>
  <c r="X1692" i="73"/>
  <c r="W1693" i="73"/>
  <c r="X1693" i="73"/>
  <c r="W1694" i="73"/>
  <c r="X1694" i="73"/>
  <c r="W1695" i="73"/>
  <c r="X1695" i="73"/>
  <c r="W1696" i="73"/>
  <c r="X1696" i="73"/>
  <c r="W1697" i="73"/>
  <c r="X1697" i="73"/>
  <c r="W1698" i="73"/>
  <c r="X1698" i="73"/>
  <c r="W1699" i="73"/>
  <c r="X1699" i="73"/>
  <c r="W1700" i="73"/>
  <c r="X1700" i="73"/>
  <c r="W1701" i="73"/>
  <c r="X1701" i="73"/>
  <c r="W1702" i="73"/>
  <c r="X1702" i="73"/>
  <c r="W1703" i="73"/>
  <c r="X1703" i="73"/>
  <c r="W1704" i="73"/>
  <c r="X1704" i="73"/>
  <c r="W1705" i="73"/>
  <c r="X1705" i="73"/>
  <c r="W1706" i="73"/>
  <c r="X1706" i="73"/>
  <c r="W1707" i="73"/>
  <c r="X1707" i="73"/>
  <c r="W1708" i="73"/>
  <c r="X1708" i="73"/>
  <c r="W1709" i="73"/>
  <c r="X1709" i="73"/>
  <c r="W1710" i="73"/>
  <c r="X1710" i="73"/>
  <c r="W1711" i="73"/>
  <c r="X1711" i="73"/>
  <c r="W1712" i="73"/>
  <c r="X1712" i="73"/>
  <c r="W1713" i="73"/>
  <c r="X1713" i="73"/>
  <c r="W1714" i="73"/>
  <c r="X1714" i="73"/>
  <c r="W1715" i="73"/>
  <c r="X1715" i="73"/>
  <c r="W1716" i="73"/>
  <c r="X1716" i="73"/>
  <c r="O1603" i="73" l="1"/>
  <c r="O1609" i="73"/>
  <c r="X1609" i="73" s="1"/>
  <c r="R40" i="73"/>
  <c r="S40" i="73"/>
  <c r="Q40" i="73"/>
  <c r="U40" i="73"/>
  <c r="T40" i="73"/>
  <c r="W1554" i="73"/>
  <c r="X1550" i="73"/>
  <c r="W1589" i="73"/>
  <c r="W1602" i="73"/>
  <c r="W1537" i="73"/>
  <c r="W1574" i="73"/>
  <c r="W1577" i="73"/>
  <c r="W1613" i="73"/>
  <c r="W1671" i="73"/>
  <c r="W1635" i="73"/>
  <c r="W1546" i="73"/>
  <c r="W1550" i="73"/>
  <c r="W1631" i="73"/>
  <c r="W1607" i="73"/>
  <c r="W1572" i="73"/>
  <c r="W1561" i="73"/>
  <c r="W1545" i="73"/>
  <c r="W1660" i="73"/>
  <c r="W1656" i="73"/>
  <c r="W1636" i="73"/>
  <c r="X1577" i="73"/>
  <c r="W1628" i="73"/>
  <c r="X1635" i="73"/>
  <c r="W1667" i="73"/>
  <c r="X1631" i="73"/>
  <c r="W1601" i="73"/>
  <c r="W1639" i="73"/>
  <c r="X1602" i="73"/>
  <c r="W1526" i="73"/>
  <c r="W1568" i="73"/>
  <c r="W1604" i="73"/>
  <c r="W1578" i="73"/>
  <c r="W1640" i="73"/>
  <c r="X1537" i="73"/>
  <c r="X1571" i="73"/>
  <c r="W1549" i="73"/>
  <c r="W1625" i="73"/>
  <c r="W1541" i="73"/>
  <c r="W1647" i="73"/>
  <c r="W1648" i="73"/>
  <c r="X1545" i="73"/>
  <c r="W1651" i="73"/>
  <c r="X1546" i="73"/>
  <c r="X1655" i="73"/>
  <c r="X1660" i="73"/>
  <c r="X1616" i="73"/>
  <c r="X1604" i="73"/>
  <c r="X1601" i="73"/>
  <c r="X1561" i="73"/>
  <c r="W1553" i="73"/>
  <c r="W1558" i="73"/>
  <c r="W1590" i="73"/>
  <c r="W1632" i="73"/>
  <c r="X1562" i="73"/>
  <c r="W1622" i="73"/>
  <c r="X1595" i="73"/>
  <c r="X1554" i="73"/>
  <c r="W1672" i="73"/>
  <c r="W1580" i="73"/>
  <c r="W1521" i="73"/>
  <c r="W1557" i="73"/>
  <c r="W1592" i="73"/>
  <c r="W1626" i="73"/>
  <c r="X1671" i="73"/>
  <c r="W1664" i="73"/>
  <c r="W1668" i="73"/>
  <c r="W1525" i="73"/>
  <c r="W1596" i="73"/>
  <c r="X1667" i="73"/>
  <c r="X1607" i="73"/>
  <c r="X1574" i="73"/>
  <c r="W1598" i="73"/>
  <c r="X1628" i="73"/>
  <c r="W1530" i="73"/>
  <c r="W1566" i="73"/>
  <c r="W1534" i="73"/>
  <c r="W1583" i="73"/>
  <c r="W1586" i="73"/>
  <c r="W1644" i="73"/>
  <c r="X1557" i="73"/>
  <c r="X1525" i="73"/>
  <c r="X1648" i="73"/>
  <c r="W1522" i="73"/>
  <c r="O1591" i="73"/>
  <c r="X1643" i="73"/>
  <c r="X1521" i="73"/>
  <c r="W1619" i="73"/>
  <c r="X1553" i="73"/>
  <c r="O1567" i="73"/>
  <c r="W1655" i="73"/>
  <c r="W1652" i="73"/>
  <c r="X1644" i="73"/>
  <c r="X1639" i="73"/>
  <c r="W1621" i="73"/>
  <c r="X1589" i="73"/>
  <c r="O1597" i="73"/>
  <c r="X1651" i="73"/>
  <c r="X1620" i="73"/>
  <c r="X1596" i="73"/>
  <c r="X1566" i="73"/>
  <c r="W1529" i="73"/>
  <c r="X1640" i="73"/>
  <c r="W1620" i="73"/>
  <c r="X1590" i="73"/>
  <c r="X1572" i="73"/>
  <c r="X1534" i="73"/>
  <c r="O1573" i="73"/>
  <c r="O1627" i="73"/>
  <c r="W1663" i="73"/>
  <c r="X1592" i="73"/>
  <c r="X1622" i="73"/>
  <c r="X1584" i="73"/>
  <c r="X1568" i="73"/>
  <c r="X1542" i="73"/>
  <c r="X1530" i="73"/>
  <c r="W1659" i="73"/>
  <c r="X1647" i="73"/>
  <c r="X1613" i="73"/>
  <c r="X1583" i="73"/>
  <c r="X1541" i="73"/>
  <c r="X1664" i="73"/>
  <c r="W1610" i="73"/>
  <c r="X1598" i="73"/>
  <c r="W1538" i="73"/>
  <c r="W1565" i="73"/>
  <c r="W1533" i="73"/>
  <c r="X1626" i="73"/>
  <c r="W1614" i="73"/>
  <c r="X1614" i="73"/>
  <c r="X1663" i="73"/>
  <c r="W1616" i="73"/>
  <c r="W1562" i="73"/>
  <c r="X1533" i="73"/>
  <c r="X1672" i="73"/>
  <c r="X1586" i="73"/>
  <c r="W1584" i="73"/>
  <c r="X1549" i="73"/>
  <c r="W1542" i="73"/>
  <c r="X1652" i="73"/>
  <c r="W1643" i="73"/>
  <c r="X1610" i="73"/>
  <c r="X1608" i="73"/>
  <c r="W1595" i="73"/>
  <c r="X1558" i="73"/>
  <c r="X1522" i="73"/>
  <c r="X1656" i="73"/>
  <c r="X1659" i="73"/>
  <c r="X1621" i="73"/>
  <c r="X1619" i="73"/>
  <c r="W1608" i="73"/>
  <c r="P1579" i="73"/>
  <c r="X1565" i="73"/>
  <c r="X1529" i="73"/>
  <c r="P1615" i="73"/>
  <c r="P1585" i="73"/>
  <c r="W1571" i="73"/>
  <c r="X1668" i="73"/>
  <c r="X1632" i="73"/>
  <c r="X1580" i="73"/>
  <c r="X1578" i="73"/>
  <c r="X1538" i="73"/>
  <c r="X1526" i="73"/>
  <c r="X1625" i="73"/>
  <c r="X1636" i="73"/>
  <c r="X1573" i="73" l="1"/>
  <c r="W1597" i="73"/>
  <c r="W1609" i="73"/>
  <c r="X1567" i="73"/>
  <c r="W1591" i="73"/>
  <c r="W1603" i="73"/>
  <c r="X1603" i="73"/>
  <c r="W1627" i="73"/>
  <c r="P40" i="73"/>
  <c r="O40" i="73"/>
  <c r="W1567" i="73"/>
  <c r="X1591" i="73"/>
  <c r="X1597" i="73"/>
  <c r="X1627" i="73"/>
  <c r="W1573" i="73"/>
  <c r="W1585" i="73"/>
  <c r="X1585" i="73"/>
  <c r="W1579" i="73"/>
  <c r="X1579" i="73"/>
  <c r="X1615" i="73"/>
  <c r="W1615" i="73"/>
  <c r="L699" i="73" l="1"/>
  <c r="M699" i="73"/>
  <c r="N699" i="73"/>
  <c r="O699" i="73"/>
  <c r="P699" i="73"/>
  <c r="L700" i="73"/>
  <c r="M700" i="73"/>
  <c r="N700" i="73"/>
  <c r="O700" i="73"/>
  <c r="P700" i="73"/>
  <c r="L693" i="73"/>
  <c r="M693" i="73"/>
  <c r="N693" i="73"/>
  <c r="O693" i="73"/>
  <c r="P693" i="73"/>
  <c r="L694" i="73"/>
  <c r="L695" i="73" s="1"/>
  <c r="M694" i="73"/>
  <c r="M695" i="73" s="1"/>
  <c r="N694" i="73"/>
  <c r="N695" i="73" s="1"/>
  <c r="O694" i="73"/>
  <c r="O695" i="73" s="1"/>
  <c r="P694" i="73"/>
  <c r="P695" i="73" s="1"/>
  <c r="L696" i="73"/>
  <c r="M696" i="73"/>
  <c r="N696" i="73"/>
  <c r="O696" i="73"/>
  <c r="P696" i="73"/>
  <c r="L683" i="73"/>
  <c r="M683" i="73"/>
  <c r="N683" i="73"/>
  <c r="O683" i="73"/>
  <c r="P683" i="73"/>
  <c r="L684" i="73"/>
  <c r="M684" i="73"/>
  <c r="N684" i="73"/>
  <c r="O684" i="73"/>
  <c r="P684" i="73"/>
  <c r="L687" i="73"/>
  <c r="M687" i="73"/>
  <c r="N687" i="73"/>
  <c r="O687" i="73"/>
  <c r="P687" i="73"/>
  <c r="L688" i="73"/>
  <c r="L689" i="73" s="1"/>
  <c r="M688" i="73"/>
  <c r="M689" i="73" s="1"/>
  <c r="N688" i="73"/>
  <c r="N689" i="73" s="1"/>
  <c r="O688" i="73"/>
  <c r="O689" i="73" s="1"/>
  <c r="P688" i="73"/>
  <c r="P689" i="73" s="1"/>
  <c r="L690" i="73"/>
  <c r="M690" i="73"/>
  <c r="N690" i="73"/>
  <c r="O690" i="73"/>
  <c r="P690" i="73"/>
  <c r="L679" i="73"/>
  <c r="M679" i="73"/>
  <c r="N679" i="73"/>
  <c r="O679" i="73"/>
  <c r="P679" i="73"/>
  <c r="L680" i="73"/>
  <c r="M680" i="73"/>
  <c r="N680" i="73"/>
  <c r="O680" i="73"/>
  <c r="P680" i="73"/>
  <c r="K700" i="73"/>
  <c r="K699" i="73"/>
  <c r="K696" i="73"/>
  <c r="K694" i="73"/>
  <c r="K693" i="73"/>
  <c r="K690" i="73"/>
  <c r="K688" i="73"/>
  <c r="K687" i="73"/>
  <c r="K684" i="73"/>
  <c r="K683" i="73"/>
  <c r="K680" i="73"/>
  <c r="K679" i="73"/>
  <c r="W677" i="73"/>
  <c r="X677" i="73"/>
  <c r="W681" i="73"/>
  <c r="X681" i="73"/>
  <c r="W682" i="73"/>
  <c r="X682" i="73"/>
  <c r="W685" i="73"/>
  <c r="X685" i="73"/>
  <c r="W686" i="73"/>
  <c r="X686" i="73"/>
  <c r="W691" i="73"/>
  <c r="X691" i="73"/>
  <c r="W692" i="73"/>
  <c r="X692" i="73"/>
  <c r="W697" i="73"/>
  <c r="X697" i="73"/>
  <c r="W698" i="73"/>
  <c r="X698" i="73"/>
  <c r="W678" i="73"/>
  <c r="X678" i="73"/>
  <c r="W701" i="73"/>
  <c r="X701" i="73"/>
  <c r="W702" i="73"/>
  <c r="X702" i="73"/>
  <c r="W703" i="73"/>
  <c r="X703" i="73"/>
  <c r="W704" i="73"/>
  <c r="X704" i="73"/>
  <c r="K689" i="73" l="1"/>
  <c r="K695" i="73"/>
  <c r="W687" i="73"/>
  <c r="W680" i="73"/>
  <c r="W699" i="73"/>
  <c r="X700" i="73"/>
  <c r="X680" i="73"/>
  <c r="W688" i="73"/>
  <c r="W693" i="73"/>
  <c r="W696" i="73"/>
  <c r="W683" i="73"/>
  <c r="W684" i="73"/>
  <c r="X688" i="73"/>
  <c r="W690" i="73"/>
  <c r="X693" i="73"/>
  <c r="X687" i="73"/>
  <c r="X679" i="73"/>
  <c r="W679" i="73"/>
  <c r="W700" i="73"/>
  <c r="X699" i="73"/>
  <c r="X696" i="73"/>
  <c r="X694" i="73"/>
  <c r="W694" i="73"/>
  <c r="X684" i="73"/>
  <c r="X683" i="73"/>
  <c r="W689" i="73"/>
  <c r="X689" i="73"/>
  <c r="W695" i="73"/>
  <c r="X695" i="73"/>
  <c r="X690" i="73"/>
  <c r="W864" i="70"/>
  <c r="W863" i="70"/>
  <c r="W862" i="70"/>
  <c r="V862" i="70"/>
  <c r="W861" i="70"/>
  <c r="V861" i="70"/>
  <c r="W860" i="70"/>
  <c r="W859" i="70"/>
  <c r="W858" i="70"/>
  <c r="W857" i="70"/>
  <c r="W856" i="70"/>
  <c r="W855" i="70"/>
  <c r="W854" i="70"/>
  <c r="W853" i="70"/>
  <c r="W852" i="70"/>
  <c r="W851" i="70"/>
  <c r="W850" i="70"/>
  <c r="W849" i="70"/>
  <c r="W848" i="70"/>
  <c r="W847" i="70"/>
  <c r="W846" i="70"/>
  <c r="W845" i="70"/>
  <c r="W844" i="70"/>
  <c r="W843" i="70"/>
  <c r="W842" i="70"/>
  <c r="W841" i="70"/>
  <c r="W840" i="70"/>
  <c r="W839" i="70"/>
  <c r="W838" i="70"/>
  <c r="W837" i="70"/>
  <c r="W836" i="70"/>
  <c r="W835" i="70"/>
  <c r="W834" i="70"/>
  <c r="W833" i="70"/>
  <c r="W832" i="70"/>
  <c r="W831" i="70"/>
  <c r="W830" i="70"/>
  <c r="W829" i="70"/>
  <c r="W828" i="70"/>
  <c r="W827" i="70"/>
  <c r="W826" i="70"/>
  <c r="W825" i="70"/>
  <c r="W824" i="70"/>
  <c r="W823" i="70"/>
  <c r="W822" i="70"/>
  <c r="W821" i="70"/>
  <c r="W820" i="70"/>
  <c r="U820" i="70"/>
  <c r="T820" i="70"/>
  <c r="S820" i="70"/>
  <c r="R820" i="70"/>
  <c r="Q820" i="70"/>
  <c r="P820" i="70"/>
  <c r="O820" i="70"/>
  <c r="N820" i="70"/>
  <c r="M820" i="70"/>
  <c r="L820" i="70"/>
  <c r="K820" i="70"/>
  <c r="J820" i="70"/>
  <c r="U819" i="70"/>
  <c r="T819" i="70"/>
  <c r="S819" i="70"/>
  <c r="R819" i="70"/>
  <c r="W819" i="70" s="1"/>
  <c r="Q819" i="70"/>
  <c r="P819" i="70"/>
  <c r="O819" i="70"/>
  <c r="N819" i="70"/>
  <c r="M819" i="70"/>
  <c r="L819" i="70"/>
  <c r="K819" i="70"/>
  <c r="J819" i="70"/>
  <c r="W818" i="70"/>
  <c r="W817" i="70"/>
  <c r="U816" i="70"/>
  <c r="T816" i="70"/>
  <c r="S816" i="70"/>
  <c r="R816" i="70"/>
  <c r="W816" i="70" s="1"/>
  <c r="Q816" i="70"/>
  <c r="P816" i="70"/>
  <c r="O816" i="70"/>
  <c r="N816" i="70"/>
  <c r="M816" i="70"/>
  <c r="L816" i="70"/>
  <c r="K816" i="70"/>
  <c r="J816" i="70"/>
  <c r="U815" i="70"/>
  <c r="T815" i="70"/>
  <c r="S815" i="70"/>
  <c r="R815" i="70"/>
  <c r="Q815" i="70"/>
  <c r="P815" i="70"/>
  <c r="O815" i="70"/>
  <c r="N815" i="70"/>
  <c r="W815" i="70" s="1"/>
  <c r="M815" i="70"/>
  <c r="L815" i="70"/>
  <c r="K815" i="70"/>
  <c r="J815" i="70"/>
  <c r="W814" i="70"/>
  <c r="W813" i="70"/>
  <c r="U812" i="70"/>
  <c r="T812" i="70"/>
  <c r="S812" i="70"/>
  <c r="R812" i="70"/>
  <c r="Q812" i="70"/>
  <c r="P812" i="70"/>
  <c r="O812" i="70"/>
  <c r="N812" i="70"/>
  <c r="W812" i="70" s="1"/>
  <c r="M812" i="70"/>
  <c r="L812" i="70"/>
  <c r="K812" i="70"/>
  <c r="J812" i="70"/>
  <c r="U811" i="70"/>
  <c r="T811" i="70"/>
  <c r="S811" i="70"/>
  <c r="R811" i="70"/>
  <c r="Q811" i="70"/>
  <c r="P811" i="70"/>
  <c r="O811" i="70"/>
  <c r="N811" i="70"/>
  <c r="M811" i="70"/>
  <c r="L811" i="70"/>
  <c r="K811" i="70"/>
  <c r="J811" i="70"/>
  <c r="W811" i="70" s="1"/>
  <c r="W810" i="70"/>
  <c r="W809" i="70"/>
  <c r="U808" i="70"/>
  <c r="T808" i="70"/>
  <c r="S808" i="70"/>
  <c r="R808" i="70"/>
  <c r="Q808" i="70"/>
  <c r="P808" i="70"/>
  <c r="O808" i="70"/>
  <c r="N808" i="70"/>
  <c r="M808" i="70"/>
  <c r="L808" i="70"/>
  <c r="K808" i="70"/>
  <c r="J808" i="70"/>
  <c r="W808" i="70" s="1"/>
  <c r="U807" i="70"/>
  <c r="T807" i="70"/>
  <c r="S807" i="70"/>
  <c r="R807" i="70"/>
  <c r="Q807" i="70"/>
  <c r="P807" i="70"/>
  <c r="O807" i="70"/>
  <c r="N807" i="70"/>
  <c r="M807" i="70"/>
  <c r="L807" i="70"/>
  <c r="K807" i="70"/>
  <c r="J807" i="70"/>
  <c r="W807" i="70" s="1"/>
  <c r="W806" i="70"/>
  <c r="W805" i="70"/>
  <c r="U804" i="70"/>
  <c r="T804" i="70"/>
  <c r="S804" i="70"/>
  <c r="R804" i="70"/>
  <c r="Q804" i="70"/>
  <c r="P804" i="70"/>
  <c r="O804" i="70"/>
  <c r="N804" i="70"/>
  <c r="M804" i="70"/>
  <c r="L804" i="70"/>
  <c r="K804" i="70"/>
  <c r="J804" i="70"/>
  <c r="W804" i="70" s="1"/>
  <c r="U803" i="70"/>
  <c r="T803" i="70"/>
  <c r="W803" i="70" s="1"/>
  <c r="S803" i="70"/>
  <c r="R803" i="70"/>
  <c r="Q803" i="70"/>
  <c r="P803" i="70"/>
  <c r="O803" i="70"/>
  <c r="N803" i="70"/>
  <c r="M803" i="70"/>
  <c r="L803" i="70"/>
  <c r="K803" i="70"/>
  <c r="J803" i="70"/>
  <c r="W802" i="70"/>
  <c r="W801" i="70"/>
  <c r="U800" i="70"/>
  <c r="T800" i="70"/>
  <c r="W800" i="70" s="1"/>
  <c r="S800" i="70"/>
  <c r="R800" i="70"/>
  <c r="Q800" i="70"/>
  <c r="P800" i="70"/>
  <c r="O800" i="70"/>
  <c r="N800" i="70"/>
  <c r="M800" i="70"/>
  <c r="L800" i="70"/>
  <c r="K800" i="70"/>
  <c r="J800" i="70"/>
  <c r="U799" i="70"/>
  <c r="T799" i="70"/>
  <c r="S799" i="70"/>
  <c r="R799" i="70"/>
  <c r="Q799" i="70"/>
  <c r="P799" i="70"/>
  <c r="W799" i="70" s="1"/>
  <c r="O799" i="70"/>
  <c r="N799" i="70"/>
  <c r="M799" i="70"/>
  <c r="L799" i="70"/>
  <c r="K799" i="70"/>
  <c r="J799" i="70"/>
  <c r="W798" i="70"/>
  <c r="W797" i="70"/>
  <c r="U796" i="70"/>
  <c r="T796" i="70"/>
  <c r="S796" i="70"/>
  <c r="R796" i="70"/>
  <c r="Q796" i="70"/>
  <c r="P796" i="70"/>
  <c r="W796" i="70" s="1"/>
  <c r="O796" i="70"/>
  <c r="N796" i="70"/>
  <c r="M796" i="70"/>
  <c r="L796" i="70"/>
  <c r="K796" i="70"/>
  <c r="J796" i="70"/>
  <c r="U795" i="70"/>
  <c r="T795" i="70"/>
  <c r="S795" i="70"/>
  <c r="R795" i="70"/>
  <c r="Q795" i="70"/>
  <c r="P795" i="70"/>
  <c r="O795" i="70"/>
  <c r="N795" i="70"/>
  <c r="M795" i="70"/>
  <c r="L795" i="70"/>
  <c r="W795" i="70" s="1"/>
  <c r="K795" i="70"/>
  <c r="J795" i="70"/>
  <c r="W794" i="70"/>
  <c r="W793" i="70"/>
  <c r="U792" i="70"/>
  <c r="T792" i="70"/>
  <c r="S792" i="70"/>
  <c r="R792" i="70"/>
  <c r="Q792" i="70"/>
  <c r="P792" i="70"/>
  <c r="O792" i="70"/>
  <c r="N792" i="70"/>
  <c r="M792" i="70"/>
  <c r="L792" i="70"/>
  <c r="W792" i="70" s="1"/>
  <c r="K792" i="70"/>
  <c r="J792" i="70"/>
  <c r="U791" i="70"/>
  <c r="T791" i="70"/>
  <c r="S791" i="70"/>
  <c r="R791" i="70"/>
  <c r="Q791" i="70"/>
  <c r="P791" i="70"/>
  <c r="O791" i="70"/>
  <c r="N791" i="70"/>
  <c r="M791" i="70"/>
  <c r="L791" i="70"/>
  <c r="K791" i="70"/>
  <c r="J791" i="70"/>
  <c r="W791" i="70" s="1"/>
  <c r="W790" i="70"/>
  <c r="W789" i="70"/>
  <c r="U788" i="70"/>
  <c r="T788" i="70"/>
  <c r="S788" i="70"/>
  <c r="R788" i="70"/>
  <c r="Q788" i="70"/>
  <c r="P788" i="70"/>
  <c r="O788" i="70"/>
  <c r="N788" i="70"/>
  <c r="M788" i="70"/>
  <c r="L788" i="70"/>
  <c r="K788" i="70"/>
  <c r="J788" i="70"/>
  <c r="W787" i="70"/>
  <c r="U787" i="70"/>
  <c r="T787" i="70"/>
  <c r="S787" i="70"/>
  <c r="R787" i="70"/>
  <c r="Q787" i="70"/>
  <c r="P787" i="70"/>
  <c r="O787" i="70"/>
  <c r="N787" i="70"/>
  <c r="M787" i="70"/>
  <c r="L787" i="70"/>
  <c r="K787" i="70"/>
  <c r="J787" i="70"/>
  <c r="W786" i="70"/>
  <c r="W785" i="70"/>
  <c r="W784" i="70"/>
  <c r="U784" i="70"/>
  <c r="T784" i="70"/>
  <c r="S784" i="70"/>
  <c r="R784" i="70"/>
  <c r="Q784" i="70"/>
  <c r="P784" i="70"/>
  <c r="O784" i="70"/>
  <c r="N784" i="70"/>
  <c r="M784" i="70"/>
  <c r="L784" i="70"/>
  <c r="K784" i="70"/>
  <c r="J784" i="70"/>
  <c r="W783" i="70"/>
  <c r="U783" i="70"/>
  <c r="T783" i="70"/>
  <c r="S783" i="70"/>
  <c r="R783" i="70"/>
  <c r="Q783" i="70"/>
  <c r="P783" i="70"/>
  <c r="O783" i="70"/>
  <c r="N783" i="70"/>
  <c r="M783" i="70"/>
  <c r="L783" i="70"/>
  <c r="K783" i="70"/>
  <c r="J783" i="70"/>
  <c r="W782" i="70"/>
  <c r="W781" i="70"/>
  <c r="W780" i="70"/>
  <c r="U780" i="70"/>
  <c r="T780" i="70"/>
  <c r="S780" i="70"/>
  <c r="R780" i="70"/>
  <c r="Q780" i="70"/>
  <c r="P780" i="70"/>
  <c r="O780" i="70"/>
  <c r="N780" i="70"/>
  <c r="M780" i="70"/>
  <c r="L780" i="70"/>
  <c r="K780" i="70"/>
  <c r="J780" i="70"/>
  <c r="U779" i="70"/>
  <c r="T779" i="70"/>
  <c r="S779" i="70"/>
  <c r="R779" i="70"/>
  <c r="Q779" i="70"/>
  <c r="P779" i="70"/>
  <c r="O779" i="70"/>
  <c r="N779" i="70"/>
  <c r="M779" i="70"/>
  <c r="L779" i="70"/>
  <c r="K779" i="70"/>
  <c r="J779" i="70"/>
  <c r="W778" i="70"/>
  <c r="W777" i="70"/>
  <c r="U776" i="70"/>
  <c r="T776" i="70"/>
  <c r="S776" i="70"/>
  <c r="R776" i="70"/>
  <c r="Q776" i="70"/>
  <c r="P776" i="70"/>
  <c r="O776" i="70"/>
  <c r="N776" i="70"/>
  <c r="M776" i="70"/>
  <c r="L776" i="70"/>
  <c r="K776" i="70"/>
  <c r="J776" i="70"/>
  <c r="U775" i="70"/>
  <c r="T775" i="70"/>
  <c r="S775" i="70"/>
  <c r="R775" i="70"/>
  <c r="Q775" i="70"/>
  <c r="P775" i="70"/>
  <c r="O775" i="70"/>
  <c r="N775" i="70"/>
  <c r="M775" i="70"/>
  <c r="L775" i="70"/>
  <c r="U774" i="70"/>
  <c r="T774" i="70"/>
  <c r="S774" i="70"/>
  <c r="R774" i="70"/>
  <c r="Q774" i="70"/>
  <c r="P774" i="70"/>
  <c r="O774" i="70"/>
  <c r="N774" i="70"/>
  <c r="M774" i="70"/>
  <c r="L774" i="70"/>
  <c r="K774" i="70"/>
  <c r="K775" i="70" s="1"/>
  <c r="J774" i="70"/>
  <c r="W774" i="70" s="1"/>
  <c r="U773" i="70"/>
  <c r="W773" i="70" s="1"/>
  <c r="T773" i="70"/>
  <c r="S773" i="70"/>
  <c r="R773" i="70"/>
  <c r="Q773" i="70"/>
  <c r="P773" i="70"/>
  <c r="O773" i="70"/>
  <c r="N773" i="70"/>
  <c r="M773" i="70"/>
  <c r="L773" i="70"/>
  <c r="K773" i="70"/>
  <c r="J773" i="70"/>
  <c r="W772" i="70"/>
  <c r="W771" i="70"/>
  <c r="U770" i="70"/>
  <c r="W770" i="70" s="1"/>
  <c r="T770" i="70"/>
  <c r="S770" i="70"/>
  <c r="R770" i="70"/>
  <c r="Q770" i="70"/>
  <c r="P770" i="70"/>
  <c r="O770" i="70"/>
  <c r="N770" i="70"/>
  <c r="M770" i="70"/>
  <c r="L770" i="70"/>
  <c r="K770" i="70"/>
  <c r="J770" i="70"/>
  <c r="U769" i="70"/>
  <c r="T769" i="70"/>
  <c r="S769" i="70"/>
  <c r="R769" i="70"/>
  <c r="Q769" i="70"/>
  <c r="P769" i="70"/>
  <c r="K769" i="70"/>
  <c r="J769" i="70"/>
  <c r="U768" i="70"/>
  <c r="T768" i="70"/>
  <c r="S768" i="70"/>
  <c r="R768" i="70"/>
  <c r="Q768" i="70"/>
  <c r="P768" i="70"/>
  <c r="O768" i="70"/>
  <c r="O769" i="70" s="1"/>
  <c r="N768" i="70"/>
  <c r="N769" i="70" s="1"/>
  <c r="M768" i="70"/>
  <c r="M769" i="70" s="1"/>
  <c r="L768" i="70"/>
  <c r="K768" i="70"/>
  <c r="J768" i="70"/>
  <c r="U767" i="70"/>
  <c r="T767" i="70"/>
  <c r="S767" i="70"/>
  <c r="R767" i="70"/>
  <c r="Q767" i="70"/>
  <c r="P767" i="70"/>
  <c r="O767" i="70"/>
  <c r="N767" i="70"/>
  <c r="M767" i="70"/>
  <c r="L767" i="70"/>
  <c r="K767" i="70"/>
  <c r="J767" i="70"/>
  <c r="W767" i="70" s="1"/>
  <c r="W766" i="70"/>
  <c r="W765" i="70"/>
  <c r="U764" i="70"/>
  <c r="T764" i="70"/>
  <c r="S764" i="70"/>
  <c r="R764" i="70"/>
  <c r="Q764" i="70"/>
  <c r="P764" i="70"/>
  <c r="O764" i="70"/>
  <c r="N764" i="70"/>
  <c r="M764" i="70"/>
  <c r="L764" i="70"/>
  <c r="K764" i="70"/>
  <c r="J764" i="70"/>
  <c r="W764" i="70" s="1"/>
  <c r="W763" i="70"/>
  <c r="Q763" i="70"/>
  <c r="P763" i="70"/>
  <c r="O763" i="70"/>
  <c r="N763" i="70"/>
  <c r="M763" i="70"/>
  <c r="L763" i="70"/>
  <c r="K763" i="70"/>
  <c r="J763" i="70"/>
  <c r="U762" i="70"/>
  <c r="U763" i="70" s="1"/>
  <c r="T762" i="70"/>
  <c r="T763" i="70" s="1"/>
  <c r="S762" i="70"/>
  <c r="S763" i="70" s="1"/>
  <c r="R762" i="70"/>
  <c r="R763" i="70" s="1"/>
  <c r="Q762" i="70"/>
  <c r="P762" i="70"/>
  <c r="O762" i="70"/>
  <c r="N762" i="70"/>
  <c r="M762" i="70"/>
  <c r="L762" i="70"/>
  <c r="K762" i="70"/>
  <c r="J762" i="70"/>
  <c r="U761" i="70"/>
  <c r="T761" i="70"/>
  <c r="S761" i="70"/>
  <c r="R761" i="70"/>
  <c r="Q761" i="70"/>
  <c r="P761" i="70"/>
  <c r="O761" i="70"/>
  <c r="N761" i="70"/>
  <c r="W761" i="70" s="1"/>
  <c r="M761" i="70"/>
  <c r="L761" i="70"/>
  <c r="K761" i="70"/>
  <c r="J761" i="70"/>
  <c r="W760" i="70"/>
  <c r="W759" i="70"/>
  <c r="U758" i="70"/>
  <c r="T758" i="70"/>
  <c r="S758" i="70"/>
  <c r="R758" i="70"/>
  <c r="Q758" i="70"/>
  <c r="P758" i="70"/>
  <c r="O758" i="70"/>
  <c r="N758" i="70"/>
  <c r="M758" i="70"/>
  <c r="L758" i="70"/>
  <c r="K758" i="70"/>
  <c r="J758" i="70"/>
  <c r="U757" i="70"/>
  <c r="T757" i="70"/>
  <c r="S757" i="70"/>
  <c r="R757" i="70"/>
  <c r="Q757" i="70"/>
  <c r="P757" i="70"/>
  <c r="O757" i="70"/>
  <c r="N757" i="70"/>
  <c r="M757" i="70"/>
  <c r="L757" i="70"/>
  <c r="U756" i="70"/>
  <c r="T756" i="70"/>
  <c r="S756" i="70"/>
  <c r="R756" i="70"/>
  <c r="Q756" i="70"/>
  <c r="P756" i="70"/>
  <c r="O756" i="70"/>
  <c r="N756" i="70"/>
  <c r="M756" i="70"/>
  <c r="L756" i="70"/>
  <c r="K756" i="70"/>
  <c r="K757" i="70" s="1"/>
  <c r="J756" i="70"/>
  <c r="W756" i="70" s="1"/>
  <c r="W755" i="70"/>
  <c r="U755" i="70"/>
  <c r="T755" i="70"/>
  <c r="S755" i="70"/>
  <c r="R755" i="70"/>
  <c r="Q755" i="70"/>
  <c r="P755" i="70"/>
  <c r="O755" i="70"/>
  <c r="N755" i="70"/>
  <c r="M755" i="70"/>
  <c r="L755" i="70"/>
  <c r="K755" i="70"/>
  <c r="J755" i="70"/>
  <c r="W754" i="70"/>
  <c r="W753" i="70"/>
  <c r="W752" i="70"/>
  <c r="U752" i="70"/>
  <c r="T752" i="70"/>
  <c r="S752" i="70"/>
  <c r="R752" i="70"/>
  <c r="Q752" i="70"/>
  <c r="P752" i="70"/>
  <c r="O752" i="70"/>
  <c r="N752" i="70"/>
  <c r="M752" i="70"/>
  <c r="L752" i="70"/>
  <c r="K752" i="70"/>
  <c r="J752" i="70"/>
  <c r="U751" i="70"/>
  <c r="T751" i="70"/>
  <c r="S751" i="70"/>
  <c r="R751" i="70"/>
  <c r="K751" i="70"/>
  <c r="J751" i="70"/>
  <c r="U750" i="70"/>
  <c r="T750" i="70"/>
  <c r="S750" i="70"/>
  <c r="R750" i="70"/>
  <c r="Q750" i="70"/>
  <c r="Q751" i="70" s="1"/>
  <c r="P750" i="70"/>
  <c r="P751" i="70" s="1"/>
  <c r="O750" i="70"/>
  <c r="O751" i="70" s="1"/>
  <c r="N750" i="70"/>
  <c r="N751" i="70" s="1"/>
  <c r="M750" i="70"/>
  <c r="M751" i="70" s="1"/>
  <c r="L750" i="70"/>
  <c r="K750" i="70"/>
  <c r="J750" i="70"/>
  <c r="U749" i="70"/>
  <c r="T749" i="70"/>
  <c r="S749" i="70"/>
  <c r="R749" i="70"/>
  <c r="Q749" i="70"/>
  <c r="P749" i="70"/>
  <c r="O749" i="70"/>
  <c r="N749" i="70"/>
  <c r="M749" i="70"/>
  <c r="L749" i="70"/>
  <c r="K749" i="70"/>
  <c r="J749" i="70"/>
  <c r="W749" i="70" s="1"/>
  <c r="W748" i="70"/>
  <c r="W747" i="70"/>
  <c r="U746" i="70"/>
  <c r="T746" i="70"/>
  <c r="S746" i="70"/>
  <c r="R746" i="70"/>
  <c r="Q746" i="70"/>
  <c r="P746" i="70"/>
  <c r="O746" i="70"/>
  <c r="N746" i="70"/>
  <c r="M746" i="70"/>
  <c r="L746" i="70"/>
  <c r="K746" i="70"/>
  <c r="J746" i="70"/>
  <c r="W746" i="70" s="1"/>
  <c r="W745" i="70"/>
  <c r="Q745" i="70"/>
  <c r="P745" i="70"/>
  <c r="O745" i="70"/>
  <c r="N745" i="70"/>
  <c r="M745" i="70"/>
  <c r="L745" i="70"/>
  <c r="K745" i="70"/>
  <c r="J745" i="70"/>
  <c r="U744" i="70"/>
  <c r="U745" i="70" s="1"/>
  <c r="T744" i="70"/>
  <c r="T745" i="70" s="1"/>
  <c r="S744" i="70"/>
  <c r="S745" i="70" s="1"/>
  <c r="R744" i="70"/>
  <c r="R745" i="70" s="1"/>
  <c r="Q744" i="70"/>
  <c r="P744" i="70"/>
  <c r="O744" i="70"/>
  <c r="N744" i="70"/>
  <c r="M744" i="70"/>
  <c r="L744" i="70"/>
  <c r="K744" i="70"/>
  <c r="J744" i="70"/>
  <c r="U743" i="70"/>
  <c r="T743" i="70"/>
  <c r="S743" i="70"/>
  <c r="R743" i="70"/>
  <c r="Q743" i="70"/>
  <c r="P743" i="70"/>
  <c r="O743" i="70"/>
  <c r="N743" i="70"/>
  <c r="W743" i="70" s="1"/>
  <c r="M743" i="70"/>
  <c r="L743" i="70"/>
  <c r="K743" i="70"/>
  <c r="J743" i="70"/>
  <c r="W742" i="70"/>
  <c r="W741" i="70"/>
  <c r="U740" i="70"/>
  <c r="T740" i="70"/>
  <c r="S740" i="70"/>
  <c r="R740" i="70"/>
  <c r="Q740" i="70"/>
  <c r="P740" i="70"/>
  <c r="O740" i="70"/>
  <c r="N740" i="70"/>
  <c r="W740" i="70" s="1"/>
  <c r="M740" i="70"/>
  <c r="L740" i="70"/>
  <c r="K740" i="70"/>
  <c r="J740" i="70"/>
  <c r="U739" i="70"/>
  <c r="T739" i="70"/>
  <c r="S739" i="70"/>
  <c r="R739" i="70"/>
  <c r="Q739" i="70"/>
  <c r="P739" i="70"/>
  <c r="O739" i="70"/>
  <c r="N739" i="70"/>
  <c r="M739" i="70"/>
  <c r="L739" i="70"/>
  <c r="J739" i="70"/>
  <c r="U738" i="70"/>
  <c r="T738" i="70"/>
  <c r="S738" i="70"/>
  <c r="R738" i="70"/>
  <c r="Q738" i="70"/>
  <c r="P738" i="70"/>
  <c r="O738" i="70"/>
  <c r="N738" i="70"/>
  <c r="M738" i="70"/>
  <c r="L738" i="70"/>
  <c r="K738" i="70"/>
  <c r="K739" i="70" s="1"/>
  <c r="J738" i="70"/>
  <c r="U737" i="70"/>
  <c r="T737" i="70"/>
  <c r="W737" i="70" s="1"/>
  <c r="S737" i="70"/>
  <c r="R737" i="70"/>
  <c r="Q737" i="70"/>
  <c r="P737" i="70"/>
  <c r="O737" i="70"/>
  <c r="N737" i="70"/>
  <c r="M737" i="70"/>
  <c r="L737" i="70"/>
  <c r="K737" i="70"/>
  <c r="J737" i="70"/>
  <c r="W736" i="70"/>
  <c r="W735" i="70"/>
  <c r="U734" i="70"/>
  <c r="T734" i="70"/>
  <c r="W734" i="70" s="1"/>
  <c r="S734" i="70"/>
  <c r="R734" i="70"/>
  <c r="Q734" i="70"/>
  <c r="P734" i="70"/>
  <c r="O734" i="70"/>
  <c r="N734" i="70"/>
  <c r="M734" i="70"/>
  <c r="L734" i="70"/>
  <c r="K734" i="70"/>
  <c r="J734" i="70"/>
  <c r="U733" i="70"/>
  <c r="T733" i="70"/>
  <c r="S733" i="70"/>
  <c r="R733" i="70"/>
  <c r="K733" i="70"/>
  <c r="J733" i="70"/>
  <c r="U732" i="70"/>
  <c r="T732" i="70"/>
  <c r="S732" i="70"/>
  <c r="R732" i="70"/>
  <c r="Q732" i="70"/>
  <c r="Q733" i="70" s="1"/>
  <c r="P732" i="70"/>
  <c r="P733" i="70" s="1"/>
  <c r="O732" i="70"/>
  <c r="O733" i="70" s="1"/>
  <c r="N732" i="70"/>
  <c r="N733" i="70" s="1"/>
  <c r="M732" i="70"/>
  <c r="M733" i="70" s="1"/>
  <c r="L732" i="70"/>
  <c r="K732" i="70"/>
  <c r="J732" i="70"/>
  <c r="U731" i="70"/>
  <c r="T731" i="70"/>
  <c r="S731" i="70"/>
  <c r="R731" i="70"/>
  <c r="Q731" i="70"/>
  <c r="P731" i="70"/>
  <c r="O731" i="70"/>
  <c r="N731" i="70"/>
  <c r="M731" i="70"/>
  <c r="L731" i="70"/>
  <c r="K731" i="70"/>
  <c r="J731" i="70"/>
  <c r="W731" i="70" s="1"/>
  <c r="W730" i="70"/>
  <c r="W729" i="70"/>
  <c r="U728" i="70"/>
  <c r="T728" i="70"/>
  <c r="S728" i="70"/>
  <c r="R728" i="70"/>
  <c r="Q728" i="70"/>
  <c r="P728" i="70"/>
  <c r="O728" i="70"/>
  <c r="N728" i="70"/>
  <c r="M728" i="70"/>
  <c r="L728" i="70"/>
  <c r="K728" i="70"/>
  <c r="J728" i="70"/>
  <c r="W728" i="70" s="1"/>
  <c r="W727" i="70"/>
  <c r="Q727" i="70"/>
  <c r="P727" i="70"/>
  <c r="O727" i="70"/>
  <c r="N727" i="70"/>
  <c r="M727" i="70"/>
  <c r="L727" i="70"/>
  <c r="K727" i="70"/>
  <c r="J727" i="70"/>
  <c r="U726" i="70"/>
  <c r="U727" i="70" s="1"/>
  <c r="T726" i="70"/>
  <c r="T727" i="70" s="1"/>
  <c r="S726" i="70"/>
  <c r="S727" i="70" s="1"/>
  <c r="R726" i="70"/>
  <c r="R727" i="70" s="1"/>
  <c r="Q726" i="70"/>
  <c r="P726" i="70"/>
  <c r="O726" i="70"/>
  <c r="N726" i="70"/>
  <c r="M726" i="70"/>
  <c r="L726" i="70"/>
  <c r="K726" i="70"/>
  <c r="J726" i="70"/>
  <c r="U725" i="70"/>
  <c r="T725" i="70"/>
  <c r="S725" i="70"/>
  <c r="R725" i="70"/>
  <c r="Q725" i="70"/>
  <c r="P725" i="70"/>
  <c r="O725" i="70"/>
  <c r="N725" i="70"/>
  <c r="W725" i="70" s="1"/>
  <c r="M725" i="70"/>
  <c r="L725" i="70"/>
  <c r="K725" i="70"/>
  <c r="J725" i="70"/>
  <c r="W724" i="70"/>
  <c r="W723" i="70"/>
  <c r="U722" i="70"/>
  <c r="T722" i="70"/>
  <c r="S722" i="70"/>
  <c r="R722" i="70"/>
  <c r="Q722" i="70"/>
  <c r="P722" i="70"/>
  <c r="O722" i="70"/>
  <c r="N722" i="70"/>
  <c r="W722" i="70" s="1"/>
  <c r="M722" i="70"/>
  <c r="L722" i="70"/>
  <c r="K722" i="70"/>
  <c r="J722" i="70"/>
  <c r="U721" i="70"/>
  <c r="T721" i="70"/>
  <c r="S721" i="70"/>
  <c r="R721" i="70"/>
  <c r="Q721" i="70"/>
  <c r="P721" i="70"/>
  <c r="O721" i="70"/>
  <c r="N721" i="70"/>
  <c r="M721" i="70"/>
  <c r="L721" i="70"/>
  <c r="K721" i="70"/>
  <c r="J721" i="70"/>
  <c r="W721" i="70" s="1"/>
  <c r="U720" i="70"/>
  <c r="T720" i="70"/>
  <c r="S720" i="70"/>
  <c r="R720" i="70"/>
  <c r="Q720" i="70"/>
  <c r="P720" i="70"/>
  <c r="O720" i="70"/>
  <c r="N720" i="70"/>
  <c r="M720" i="70"/>
  <c r="L720" i="70"/>
  <c r="K720" i="70"/>
  <c r="J720" i="70"/>
  <c r="W720" i="70" s="1"/>
  <c r="U719" i="70"/>
  <c r="T719" i="70"/>
  <c r="W719" i="70" s="1"/>
  <c r="S719" i="70"/>
  <c r="R719" i="70"/>
  <c r="Q719" i="70"/>
  <c r="P719" i="70"/>
  <c r="O719" i="70"/>
  <c r="N719" i="70"/>
  <c r="M719" i="70"/>
  <c r="L719" i="70"/>
  <c r="K719" i="70"/>
  <c r="J719" i="70"/>
  <c r="W718" i="70"/>
  <c r="W717" i="70"/>
  <c r="U716" i="70"/>
  <c r="T716" i="70"/>
  <c r="W716" i="70" s="1"/>
  <c r="S716" i="70"/>
  <c r="R716" i="70"/>
  <c r="Q716" i="70"/>
  <c r="P716" i="70"/>
  <c r="O716" i="70"/>
  <c r="N716" i="70"/>
  <c r="M716" i="70"/>
  <c r="L716" i="70"/>
  <c r="K716" i="70"/>
  <c r="J716" i="70"/>
  <c r="U715" i="70"/>
  <c r="T715" i="70"/>
  <c r="S715" i="70"/>
  <c r="R715" i="70"/>
  <c r="K715" i="70"/>
  <c r="J715" i="70"/>
  <c r="U714" i="70"/>
  <c r="T714" i="70"/>
  <c r="S714" i="70"/>
  <c r="R714" i="70"/>
  <c r="Q714" i="70"/>
  <c r="Q715" i="70" s="1"/>
  <c r="P714" i="70"/>
  <c r="P715" i="70" s="1"/>
  <c r="O714" i="70"/>
  <c r="O715" i="70" s="1"/>
  <c r="N714" i="70"/>
  <c r="N715" i="70" s="1"/>
  <c r="M714" i="70"/>
  <c r="M715" i="70" s="1"/>
  <c r="L714" i="70"/>
  <c r="K714" i="70"/>
  <c r="J714" i="70"/>
  <c r="U713" i="70"/>
  <c r="T713" i="70"/>
  <c r="S713" i="70"/>
  <c r="R713" i="70"/>
  <c r="Q713" i="70"/>
  <c r="P713" i="70"/>
  <c r="O713" i="70"/>
  <c r="N713" i="70"/>
  <c r="M713" i="70"/>
  <c r="L713" i="70"/>
  <c r="K713" i="70"/>
  <c r="J713" i="70"/>
  <c r="W713" i="70" s="1"/>
  <c r="W712" i="70"/>
  <c r="W711" i="70"/>
  <c r="U710" i="70"/>
  <c r="T710" i="70"/>
  <c r="S710" i="70"/>
  <c r="R710" i="70"/>
  <c r="Q710" i="70"/>
  <c r="P710" i="70"/>
  <c r="O710" i="70"/>
  <c r="N710" i="70"/>
  <c r="M710" i="70"/>
  <c r="L710" i="70"/>
  <c r="K710" i="70"/>
  <c r="J710" i="70"/>
  <c r="W710" i="70" s="1"/>
  <c r="W709" i="70"/>
  <c r="U709" i="70"/>
  <c r="T709" i="70"/>
  <c r="S709" i="70"/>
  <c r="R709" i="70"/>
  <c r="Q709" i="70"/>
  <c r="P709" i="70"/>
  <c r="O709" i="70"/>
  <c r="N709" i="70"/>
  <c r="M709" i="70"/>
  <c r="L709" i="70"/>
  <c r="K709" i="70"/>
  <c r="J709" i="70"/>
  <c r="W708" i="70"/>
  <c r="W707" i="70"/>
  <c r="W706" i="70"/>
  <c r="U706" i="70"/>
  <c r="T706" i="70"/>
  <c r="S706" i="70"/>
  <c r="R706" i="70"/>
  <c r="Q706" i="70"/>
  <c r="P706" i="70"/>
  <c r="O706" i="70"/>
  <c r="N706" i="70"/>
  <c r="M706" i="70"/>
  <c r="L706" i="70"/>
  <c r="K706" i="70"/>
  <c r="J706" i="70"/>
  <c r="U705" i="70"/>
  <c r="T705" i="70"/>
  <c r="S705" i="70"/>
  <c r="R705" i="70"/>
  <c r="W705" i="70" s="1"/>
  <c r="Q705" i="70"/>
  <c r="P705" i="70"/>
  <c r="O705" i="70"/>
  <c r="N705" i="70"/>
  <c r="M705" i="70"/>
  <c r="L705" i="70"/>
  <c r="K705" i="70"/>
  <c r="J705" i="70"/>
  <c r="W704" i="70"/>
  <c r="W703" i="70"/>
  <c r="U702" i="70"/>
  <c r="T702" i="70"/>
  <c r="S702" i="70"/>
  <c r="R702" i="70"/>
  <c r="W702" i="70" s="1"/>
  <c r="Q702" i="70"/>
  <c r="P702" i="70"/>
  <c r="O702" i="70"/>
  <c r="N702" i="70"/>
  <c r="M702" i="70"/>
  <c r="L702" i="70"/>
  <c r="K702" i="70"/>
  <c r="J702" i="70"/>
  <c r="U701" i="70"/>
  <c r="T701" i="70"/>
  <c r="S701" i="70"/>
  <c r="R701" i="70"/>
  <c r="Q701" i="70"/>
  <c r="P701" i="70"/>
  <c r="O701" i="70"/>
  <c r="N701" i="70"/>
  <c r="W701" i="70" s="1"/>
  <c r="M701" i="70"/>
  <c r="L701" i="70"/>
  <c r="K701" i="70"/>
  <c r="J701" i="70"/>
  <c r="W700" i="70"/>
  <c r="W699" i="70"/>
  <c r="U698" i="70"/>
  <c r="T698" i="70"/>
  <c r="S698" i="70"/>
  <c r="R698" i="70"/>
  <c r="Q698" i="70"/>
  <c r="P698" i="70"/>
  <c r="O698" i="70"/>
  <c r="N698" i="70"/>
  <c r="W698" i="70" s="1"/>
  <c r="M698" i="70"/>
  <c r="L698" i="70"/>
  <c r="K698" i="70"/>
  <c r="J698" i="70"/>
  <c r="U697" i="70"/>
  <c r="T697" i="70"/>
  <c r="S697" i="70"/>
  <c r="R697" i="70"/>
  <c r="Q697" i="70"/>
  <c r="P697" i="70"/>
  <c r="O697" i="70"/>
  <c r="N697" i="70"/>
  <c r="M697" i="70"/>
  <c r="L697" i="70"/>
  <c r="K697" i="70"/>
  <c r="J697" i="70"/>
  <c r="W697" i="70" s="1"/>
  <c r="W696" i="70"/>
  <c r="W695" i="70"/>
  <c r="U694" i="70"/>
  <c r="T694" i="70"/>
  <c r="S694" i="70"/>
  <c r="R694" i="70"/>
  <c r="Q694" i="70"/>
  <c r="P694" i="70"/>
  <c r="O694" i="70"/>
  <c r="N694" i="70"/>
  <c r="M694" i="70"/>
  <c r="L694" i="70"/>
  <c r="K694" i="70"/>
  <c r="J694" i="70"/>
  <c r="W694" i="70" s="1"/>
  <c r="U693" i="70"/>
  <c r="T693" i="70"/>
  <c r="S693" i="70"/>
  <c r="R693" i="70"/>
  <c r="Q693" i="70"/>
  <c r="P693" i="70"/>
  <c r="O693" i="70"/>
  <c r="N693" i="70"/>
  <c r="M693" i="70"/>
  <c r="L693" i="70"/>
  <c r="K693" i="70"/>
  <c r="J693" i="70"/>
  <c r="W693" i="70" s="1"/>
  <c r="W692" i="70"/>
  <c r="W691" i="70"/>
  <c r="U690" i="70"/>
  <c r="T690" i="70"/>
  <c r="S690" i="70"/>
  <c r="R690" i="70"/>
  <c r="Q690" i="70"/>
  <c r="P690" i="70"/>
  <c r="O690" i="70"/>
  <c r="N690" i="70"/>
  <c r="M690" i="70"/>
  <c r="L690" i="70"/>
  <c r="K690" i="70"/>
  <c r="J690" i="70"/>
  <c r="W690" i="70" s="1"/>
  <c r="U689" i="70"/>
  <c r="T689" i="70"/>
  <c r="W689" i="70" s="1"/>
  <c r="S689" i="70"/>
  <c r="R689" i="70"/>
  <c r="Q689" i="70"/>
  <c r="P689" i="70"/>
  <c r="O689" i="70"/>
  <c r="N689" i="70"/>
  <c r="M689" i="70"/>
  <c r="L689" i="70"/>
  <c r="K689" i="70"/>
  <c r="J689" i="70"/>
  <c r="W688" i="70"/>
  <c r="W687" i="70"/>
  <c r="U686" i="70"/>
  <c r="T686" i="70"/>
  <c r="W686" i="70" s="1"/>
  <c r="S686" i="70"/>
  <c r="R686" i="70"/>
  <c r="Q686" i="70"/>
  <c r="P686" i="70"/>
  <c r="O686" i="70"/>
  <c r="N686" i="70"/>
  <c r="M686" i="70"/>
  <c r="L686" i="70"/>
  <c r="K686" i="70"/>
  <c r="J686" i="70"/>
  <c r="U685" i="70"/>
  <c r="T685" i="70"/>
  <c r="S685" i="70"/>
  <c r="R685" i="70"/>
  <c r="Q685" i="70"/>
  <c r="P685" i="70"/>
  <c r="W685" i="70" s="1"/>
  <c r="O685" i="70"/>
  <c r="N685" i="70"/>
  <c r="M685" i="70"/>
  <c r="L685" i="70"/>
  <c r="K685" i="70"/>
  <c r="J685" i="70"/>
  <c r="W684" i="70"/>
  <c r="W683" i="70"/>
  <c r="V682" i="70"/>
  <c r="U682" i="70"/>
  <c r="T682" i="70"/>
  <c r="S682" i="70"/>
  <c r="R682" i="70"/>
  <c r="Q682" i="70"/>
  <c r="P682" i="70"/>
  <c r="W682" i="70" s="1"/>
  <c r="O682" i="70"/>
  <c r="N682" i="70"/>
  <c r="M682" i="70"/>
  <c r="L682" i="70"/>
  <c r="K682" i="70"/>
  <c r="J682" i="70"/>
  <c r="V681" i="70"/>
  <c r="U681" i="70"/>
  <c r="T681" i="70"/>
  <c r="S681" i="70"/>
  <c r="R681" i="70"/>
  <c r="Q681" i="70"/>
  <c r="P681" i="70"/>
  <c r="O681" i="70"/>
  <c r="N681" i="70"/>
  <c r="M681" i="70"/>
  <c r="L681" i="70"/>
  <c r="W681" i="70" s="1"/>
  <c r="K681" i="70"/>
  <c r="J681" i="70"/>
  <c r="W680" i="70"/>
  <c r="W679" i="70"/>
  <c r="V678" i="70"/>
  <c r="U678" i="70"/>
  <c r="T678" i="70"/>
  <c r="S678" i="70"/>
  <c r="R678" i="70"/>
  <c r="Q678" i="70"/>
  <c r="P678" i="70"/>
  <c r="O678" i="70"/>
  <c r="N678" i="70"/>
  <c r="M678" i="70"/>
  <c r="L678" i="70"/>
  <c r="W678" i="70" s="1"/>
  <c r="K678" i="70"/>
  <c r="J678" i="70"/>
  <c r="V677" i="70"/>
  <c r="U677" i="70"/>
  <c r="T677" i="70"/>
  <c r="S677" i="70"/>
  <c r="R677" i="70"/>
  <c r="Q677" i="70"/>
  <c r="P677" i="70"/>
  <c r="O677" i="70"/>
  <c r="N677" i="70"/>
  <c r="M677" i="70"/>
  <c r="L677" i="70"/>
  <c r="K677" i="70"/>
  <c r="J677" i="70"/>
  <c r="W677" i="70" s="1"/>
  <c r="W676" i="70"/>
  <c r="V676" i="70"/>
  <c r="W675" i="70"/>
  <c r="V675" i="70"/>
  <c r="V674" i="70"/>
  <c r="U674" i="70"/>
  <c r="T674" i="70"/>
  <c r="S674" i="70"/>
  <c r="R674" i="70"/>
  <c r="Q674" i="70"/>
  <c r="P674" i="70"/>
  <c r="O674" i="70"/>
  <c r="N674" i="70"/>
  <c r="M674" i="70"/>
  <c r="L674" i="70"/>
  <c r="K674" i="70"/>
  <c r="J674" i="70"/>
  <c r="W673" i="70"/>
  <c r="V673" i="70"/>
  <c r="U673" i="70"/>
  <c r="T673" i="70"/>
  <c r="S673" i="70"/>
  <c r="R673" i="70"/>
  <c r="Q673" i="70"/>
  <c r="P673" i="70"/>
  <c r="O673" i="70"/>
  <c r="N673" i="70"/>
  <c r="M673" i="70"/>
  <c r="L673" i="70"/>
  <c r="K673" i="70"/>
  <c r="J673" i="70"/>
  <c r="W672" i="70"/>
  <c r="W671" i="70"/>
  <c r="W670" i="70"/>
  <c r="V670" i="70"/>
  <c r="U670" i="70"/>
  <c r="T670" i="70"/>
  <c r="S670" i="70"/>
  <c r="R670" i="70"/>
  <c r="Q670" i="70"/>
  <c r="P670" i="70"/>
  <c r="O670" i="70"/>
  <c r="N670" i="70"/>
  <c r="M670" i="70"/>
  <c r="L670" i="70"/>
  <c r="K670" i="70"/>
  <c r="J670" i="70"/>
  <c r="W669" i="70"/>
  <c r="V669" i="70"/>
  <c r="U669" i="70"/>
  <c r="T669" i="70"/>
  <c r="S669" i="70"/>
  <c r="R669" i="70"/>
  <c r="Q669" i="70"/>
  <c r="P669" i="70"/>
  <c r="O669" i="70"/>
  <c r="N669" i="70"/>
  <c r="M669" i="70"/>
  <c r="L669" i="70"/>
  <c r="K669" i="70"/>
  <c r="J669" i="70"/>
  <c r="W668" i="70"/>
  <c r="W667" i="70"/>
  <c r="L733" i="70" l="1"/>
  <c r="W733" i="70" s="1"/>
  <c r="W732" i="70"/>
  <c r="L751" i="70"/>
  <c r="W751" i="70" s="1"/>
  <c r="W750" i="70"/>
  <c r="L769" i="70"/>
  <c r="W769" i="70" s="1"/>
  <c r="W768" i="70"/>
  <c r="W726" i="70"/>
  <c r="W739" i="70"/>
  <c r="W758" i="70"/>
  <c r="W744" i="70"/>
  <c r="J757" i="70"/>
  <c r="W757" i="70" s="1"/>
  <c r="W779" i="70"/>
  <c r="W674" i="70"/>
  <c r="W776" i="70"/>
  <c r="W788" i="70"/>
  <c r="W762" i="70"/>
  <c r="J775" i="70"/>
  <c r="W775" i="70" s="1"/>
  <c r="L715" i="70"/>
  <c r="W715" i="70" s="1"/>
  <c r="W714" i="70"/>
  <c r="W738" i="70"/>
  <c r="P280" i="73"/>
  <c r="P278" i="73"/>
  <c r="P279" i="73" s="1"/>
  <c r="P277" i="73"/>
  <c r="P274" i="73"/>
  <c r="P272" i="73"/>
  <c r="P273" i="73" s="1"/>
  <c r="P271" i="73"/>
  <c r="P858" i="73" l="1"/>
  <c r="P857" i="73"/>
  <c r="P854" i="73"/>
  <c r="P853" i="73"/>
  <c r="P850" i="73"/>
  <c r="P849" i="73"/>
  <c r="P846" i="73"/>
  <c r="P845" i="73"/>
  <c r="P842" i="73"/>
  <c r="P841" i="73"/>
  <c r="P838" i="73"/>
  <c r="P837" i="73"/>
  <c r="P834" i="73"/>
  <c r="P833" i="73"/>
  <c r="P830" i="73"/>
  <c r="P829" i="73"/>
  <c r="P826" i="73"/>
  <c r="P825" i="73"/>
  <c r="P822" i="73"/>
  <c r="P821" i="73"/>
  <c r="P818" i="73"/>
  <c r="P817" i="73"/>
  <c r="P814" i="73"/>
  <c r="P812" i="73"/>
  <c r="P813" i="73" s="1"/>
  <c r="P811" i="73"/>
  <c r="P808" i="73"/>
  <c r="P806" i="73"/>
  <c r="P807" i="73" s="1"/>
  <c r="P805" i="73"/>
  <c r="P802" i="73"/>
  <c r="P800" i="73"/>
  <c r="P801" i="73" s="1"/>
  <c r="P799" i="73"/>
  <c r="P796" i="73"/>
  <c r="P794" i="73"/>
  <c r="P795" i="73" s="1"/>
  <c r="P793" i="73"/>
  <c r="P790" i="73"/>
  <c r="P788" i="73"/>
  <c r="P789" i="73" s="1"/>
  <c r="P787" i="73"/>
  <c r="P784" i="73"/>
  <c r="P782" i="73"/>
  <c r="P783" i="73" s="1"/>
  <c r="P781" i="73"/>
  <c r="P778" i="73"/>
  <c r="P776" i="73"/>
  <c r="P777" i="73" s="1"/>
  <c r="P775" i="73"/>
  <c r="P772" i="73"/>
  <c r="P770" i="73"/>
  <c r="P771" i="73" s="1"/>
  <c r="P769" i="73"/>
  <c r="P766" i="73"/>
  <c r="P764" i="73"/>
  <c r="P765" i="73" s="1"/>
  <c r="P763" i="73"/>
  <c r="P760" i="73"/>
  <c r="P758" i="73"/>
  <c r="P759" i="73" s="1"/>
  <c r="P757" i="73"/>
  <c r="P754" i="73"/>
  <c r="P752" i="73"/>
  <c r="P753" i="73" s="1"/>
  <c r="P751" i="73"/>
  <c r="P748" i="73"/>
  <c r="P747" i="73"/>
  <c r="P744" i="73"/>
  <c r="P743" i="73"/>
  <c r="P740" i="73"/>
  <c r="P739" i="73"/>
  <c r="P736" i="73"/>
  <c r="P735" i="73"/>
  <c r="P732" i="73"/>
  <c r="P731" i="73"/>
  <c r="P728" i="73"/>
  <c r="P727" i="73"/>
  <c r="P724" i="73"/>
  <c r="P723" i="73"/>
  <c r="P720" i="73"/>
  <c r="P719" i="73"/>
  <c r="P716" i="73"/>
  <c r="P715" i="73"/>
  <c r="P712" i="73"/>
  <c r="P711" i="73"/>
  <c r="P708" i="73"/>
  <c r="P707" i="73"/>
  <c r="P672" i="73"/>
  <c r="P671" i="73"/>
  <c r="P668" i="73"/>
  <c r="P666" i="73"/>
  <c r="P667" i="73" s="1"/>
  <c r="P665" i="73"/>
  <c r="P662" i="73"/>
  <c r="P660" i="73"/>
  <c r="P661" i="73" s="1"/>
  <c r="P659" i="73"/>
  <c r="P656" i="73"/>
  <c r="P655" i="73"/>
  <c r="P652" i="73"/>
  <c r="P651" i="73"/>
  <c r="P648" i="73"/>
  <c r="P647" i="73"/>
  <c r="P568" i="73"/>
  <c r="P567" i="73"/>
  <c r="P564" i="73"/>
  <c r="P563" i="73"/>
  <c r="P560" i="73"/>
  <c r="P559" i="73"/>
  <c r="P556" i="73"/>
  <c r="P555" i="73"/>
  <c r="P552" i="73"/>
  <c r="P551" i="73"/>
  <c r="P548" i="73"/>
  <c r="P547" i="73"/>
  <c r="P544" i="73"/>
  <c r="P543" i="73"/>
  <c r="P540" i="73"/>
  <c r="P539" i="73"/>
  <c r="P536" i="73"/>
  <c r="P535" i="73"/>
  <c r="P532" i="73"/>
  <c r="P531" i="73"/>
  <c r="P528" i="73"/>
  <c r="P527" i="73"/>
  <c r="P524" i="73"/>
  <c r="P523" i="73"/>
  <c r="P520" i="73"/>
  <c r="P519" i="73"/>
  <c r="P516" i="73"/>
  <c r="P515" i="73"/>
  <c r="P512" i="73"/>
  <c r="P511" i="73"/>
  <c r="P508" i="73"/>
  <c r="P507" i="73"/>
  <c r="P504" i="73"/>
  <c r="P503" i="73"/>
  <c r="P500" i="73"/>
  <c r="P499" i="73"/>
  <c r="P496" i="73"/>
  <c r="P494" i="73"/>
  <c r="P495" i="73" s="1"/>
  <c r="P493" i="73"/>
  <c r="P490" i="73"/>
  <c r="P488" i="73"/>
  <c r="P489" i="73" s="1"/>
  <c r="P487" i="73"/>
  <c r="P484" i="73"/>
  <c r="P482" i="73"/>
  <c r="P483" i="73" s="1"/>
  <c r="P481" i="73"/>
  <c r="P478" i="73"/>
  <c r="P476" i="73"/>
  <c r="P477" i="73" s="1"/>
  <c r="P475" i="73"/>
  <c r="P472" i="73"/>
  <c r="P470" i="73"/>
  <c r="P471" i="73" s="1"/>
  <c r="P469" i="73"/>
  <c r="P466" i="73"/>
  <c r="P464" i="73"/>
  <c r="P465" i="73" s="1"/>
  <c r="P463" i="73"/>
  <c r="P460" i="73"/>
  <c r="P458" i="73"/>
  <c r="P459" i="73" s="1"/>
  <c r="P457" i="73"/>
  <c r="P454" i="73"/>
  <c r="P452" i="73"/>
  <c r="P453" i="73" s="1"/>
  <c r="P451" i="73"/>
  <c r="P448" i="73"/>
  <c r="P446" i="73"/>
  <c r="P447" i="73" s="1"/>
  <c r="P445" i="73"/>
  <c r="P442" i="73"/>
  <c r="P440" i="73"/>
  <c r="P441" i="73" s="1"/>
  <c r="P439" i="73"/>
  <c r="P436" i="73"/>
  <c r="P434" i="73"/>
  <c r="P435" i="73" s="1"/>
  <c r="P433" i="73"/>
  <c r="P430" i="73"/>
  <c r="P428" i="73"/>
  <c r="P429" i="73" s="1"/>
  <c r="P427" i="73"/>
  <c r="P424" i="73"/>
  <c r="P422" i="73"/>
  <c r="P423" i="73" s="1"/>
  <c r="P421" i="73"/>
  <c r="P418" i="73"/>
  <c r="P416" i="73"/>
  <c r="P417" i="73" s="1"/>
  <c r="P415" i="73"/>
  <c r="P412" i="73"/>
  <c r="P410" i="73"/>
  <c r="P411" i="73" s="1"/>
  <c r="P409" i="73"/>
  <c r="P406" i="73"/>
  <c r="P404" i="73"/>
  <c r="P405" i="73" s="1"/>
  <c r="P403" i="73"/>
  <c r="P400" i="73"/>
  <c r="P398" i="73"/>
  <c r="P399" i="73" s="1"/>
  <c r="P397" i="73"/>
  <c r="P394" i="73"/>
  <c r="P392" i="73"/>
  <c r="P393" i="73" s="1"/>
  <c r="P391" i="73"/>
  <c r="P388" i="73"/>
  <c r="P386" i="73"/>
  <c r="P387" i="73" s="1"/>
  <c r="P385" i="73"/>
  <c r="P382" i="73"/>
  <c r="P380" i="73"/>
  <c r="P381" i="73" s="1"/>
  <c r="P379" i="73"/>
  <c r="P376" i="73"/>
  <c r="P374" i="73"/>
  <c r="P375" i="73" s="1"/>
  <c r="P373" i="73"/>
  <c r="P370" i="73"/>
  <c r="P368" i="73"/>
  <c r="P369" i="73" s="1"/>
  <c r="P367" i="73"/>
  <c r="P364" i="73"/>
  <c r="P362" i="73"/>
  <c r="P363" i="73" s="1"/>
  <c r="P361" i="73"/>
  <c r="P358" i="73"/>
  <c r="P356" i="73"/>
  <c r="P357" i="73" s="1"/>
  <c r="P355" i="73"/>
  <c r="P352" i="73"/>
  <c r="P349" i="73"/>
  <c r="P346" i="73"/>
  <c r="P344" i="73"/>
  <c r="P345" i="73" s="1"/>
  <c r="P343" i="73"/>
  <c r="P340" i="73"/>
  <c r="P338" i="73"/>
  <c r="P339" i="73" s="1"/>
  <c r="P337" i="73"/>
  <c r="P334" i="73"/>
  <c r="P332" i="73"/>
  <c r="P333" i="73" s="1"/>
  <c r="P331" i="73"/>
  <c r="P328" i="73"/>
  <c r="P326" i="73"/>
  <c r="P327" i="73" s="1"/>
  <c r="P325" i="73"/>
  <c r="P322" i="73"/>
  <c r="P320" i="73"/>
  <c r="P321" i="73" s="1"/>
  <c r="P319" i="73"/>
  <c r="P316" i="73"/>
  <c r="P314" i="73"/>
  <c r="P315" i="73" s="1"/>
  <c r="P313" i="73"/>
  <c r="P310" i="73"/>
  <c r="P308" i="73"/>
  <c r="P309" i="73" s="1"/>
  <c r="P307" i="73"/>
  <c r="P304" i="73"/>
  <c r="P302" i="73"/>
  <c r="P303" i="73" s="1"/>
  <c r="P301" i="73"/>
  <c r="P298" i="73"/>
  <c r="P296" i="73"/>
  <c r="P297" i="73" s="1"/>
  <c r="P295" i="73"/>
  <c r="P292" i="73"/>
  <c r="P290" i="73"/>
  <c r="P291" i="73" s="1"/>
  <c r="P289" i="73"/>
  <c r="P286" i="73"/>
  <c r="P284" i="73"/>
  <c r="P285" i="73" s="1"/>
  <c r="P283" i="73"/>
  <c r="P268" i="73"/>
  <c r="P267" i="73"/>
  <c r="P264" i="73"/>
  <c r="P263" i="73"/>
  <c r="P260" i="73"/>
  <c r="P259" i="73"/>
  <c r="P256" i="73"/>
  <c r="P255" i="73"/>
  <c r="P252" i="73"/>
  <c r="P251" i="73"/>
  <c r="P248" i="73"/>
  <c r="P247" i="73"/>
  <c r="P244" i="73"/>
  <c r="P243" i="73"/>
  <c r="P240" i="73"/>
  <c r="P239" i="73"/>
  <c r="P236" i="73"/>
  <c r="P235" i="73"/>
  <c r="P232" i="73"/>
  <c r="P231" i="73"/>
  <c r="P228" i="73"/>
  <c r="P227" i="73"/>
  <c r="P224" i="73"/>
  <c r="P223" i="73"/>
  <c r="P220" i="73"/>
  <c r="P219" i="73"/>
  <c r="P216" i="73"/>
  <c r="P215" i="73"/>
  <c r="P212" i="73"/>
  <c r="P211" i="73"/>
  <c r="P208" i="73"/>
  <c r="P207" i="73"/>
  <c r="P204" i="73"/>
  <c r="P203" i="73"/>
  <c r="P200" i="73"/>
  <c r="P199" i="73"/>
  <c r="P196" i="73"/>
  <c r="P195" i="73"/>
  <c r="P192" i="73"/>
  <c r="P191" i="73"/>
  <c r="P188" i="73"/>
  <c r="P187" i="73"/>
  <c r="P184" i="73"/>
  <c r="P183" i="73"/>
  <c r="P180" i="73"/>
  <c r="P179" i="73"/>
  <c r="P176" i="73"/>
  <c r="P175" i="73"/>
  <c r="P172" i="73"/>
  <c r="P171" i="73"/>
  <c r="P168" i="73"/>
  <c r="P167" i="73"/>
  <c r="P164" i="73"/>
  <c r="P163" i="73"/>
  <c r="P160" i="73"/>
  <c r="P159" i="73"/>
  <c r="P156" i="73"/>
  <c r="P155" i="73"/>
  <c r="P152" i="73"/>
  <c r="P151" i="73"/>
  <c r="P148" i="73"/>
  <c r="P147" i="73"/>
  <c r="P144" i="73"/>
  <c r="P143" i="73"/>
  <c r="P140" i="73"/>
  <c r="P139" i="73"/>
  <c r="P136" i="73"/>
  <c r="P135" i="73"/>
  <c r="P132" i="73"/>
  <c r="P131" i="73"/>
  <c r="P128" i="73"/>
  <c r="P127" i="73"/>
  <c r="P124" i="73"/>
  <c r="P123" i="73"/>
  <c r="P120" i="73"/>
  <c r="P119" i="73"/>
  <c r="P116" i="73"/>
  <c r="P115" i="73"/>
  <c r="P112" i="73"/>
  <c r="P111" i="73"/>
  <c r="P108" i="73"/>
  <c r="P107" i="73"/>
  <c r="P104" i="73"/>
  <c r="P103" i="73"/>
  <c r="P100" i="73"/>
  <c r="P99" i="73"/>
  <c r="P96" i="73"/>
  <c r="P95" i="73"/>
  <c r="P92" i="73"/>
  <c r="P91" i="73"/>
  <c r="P85" i="73" l="1"/>
  <c r="P86" i="73" s="1"/>
  <c r="O500" i="73" l="1"/>
  <c r="O499" i="73"/>
  <c r="N499" i="73"/>
  <c r="N500" i="73"/>
  <c r="O91" i="73"/>
  <c r="O274" i="73"/>
  <c r="O280" i="73"/>
  <c r="O278" i="73"/>
  <c r="O279" i="73" s="1"/>
  <c r="O277" i="73"/>
  <c r="O272" i="73" l="1"/>
  <c r="O273" i="73" s="1"/>
  <c r="O271" i="73"/>
  <c r="O858" i="73"/>
  <c r="O857" i="73"/>
  <c r="O854" i="73"/>
  <c r="O853" i="73"/>
  <c r="O850" i="73"/>
  <c r="O849" i="73"/>
  <c r="O846" i="73"/>
  <c r="O845" i="73"/>
  <c r="O842" i="73"/>
  <c r="O841" i="73"/>
  <c r="O838" i="73"/>
  <c r="O837" i="73"/>
  <c r="O834" i="73"/>
  <c r="O833" i="73"/>
  <c r="O830" i="73"/>
  <c r="O829" i="73"/>
  <c r="O826" i="73"/>
  <c r="O825" i="73"/>
  <c r="O822" i="73"/>
  <c r="O821" i="73"/>
  <c r="O818" i="73"/>
  <c r="O817" i="73"/>
  <c r="O814" i="73"/>
  <c r="O812" i="73"/>
  <c r="O813" i="73" s="1"/>
  <c r="O811" i="73"/>
  <c r="O808" i="73"/>
  <c r="O806" i="73"/>
  <c r="O807" i="73" s="1"/>
  <c r="O805" i="73"/>
  <c r="O802" i="73"/>
  <c r="O800" i="73"/>
  <c r="O801" i="73" s="1"/>
  <c r="O799" i="73"/>
  <c r="O796" i="73"/>
  <c r="O794" i="73"/>
  <c r="O795" i="73" s="1"/>
  <c r="O793" i="73"/>
  <c r="O790" i="73"/>
  <c r="O788" i="73"/>
  <c r="O789" i="73" s="1"/>
  <c r="O787" i="73"/>
  <c r="O784" i="73"/>
  <c r="O782" i="73"/>
  <c r="O783" i="73" s="1"/>
  <c r="O781" i="73"/>
  <c r="O778" i="73"/>
  <c r="O776" i="73"/>
  <c r="O777" i="73" s="1"/>
  <c r="O775" i="73"/>
  <c r="O772" i="73"/>
  <c r="O770" i="73"/>
  <c r="O771" i="73" s="1"/>
  <c r="O769" i="73"/>
  <c r="O766" i="73"/>
  <c r="O764" i="73"/>
  <c r="O765" i="73" s="1"/>
  <c r="O763" i="73"/>
  <c r="O760" i="73"/>
  <c r="O758" i="73"/>
  <c r="O759" i="73" s="1"/>
  <c r="O757" i="73"/>
  <c r="O754" i="73"/>
  <c r="O752" i="73"/>
  <c r="O753" i="73" s="1"/>
  <c r="O751" i="73"/>
  <c r="O748" i="73"/>
  <c r="O747" i="73"/>
  <c r="O744" i="73"/>
  <c r="O743" i="73"/>
  <c r="O740" i="73"/>
  <c r="O739" i="73"/>
  <c r="O736" i="73"/>
  <c r="O735" i="73"/>
  <c r="O732" i="73"/>
  <c r="O731" i="73"/>
  <c r="O728" i="73"/>
  <c r="O727" i="73"/>
  <c r="O724" i="73"/>
  <c r="O723" i="73"/>
  <c r="O720" i="73"/>
  <c r="O719" i="73"/>
  <c r="O716" i="73"/>
  <c r="O715" i="73"/>
  <c r="O712" i="73"/>
  <c r="O711" i="73"/>
  <c r="O708" i="73"/>
  <c r="O707" i="73"/>
  <c r="O672" i="73"/>
  <c r="O671" i="73"/>
  <c r="O668" i="73"/>
  <c r="O666" i="73"/>
  <c r="O667" i="73" s="1"/>
  <c r="O665" i="73"/>
  <c r="O662" i="73"/>
  <c r="O660" i="73"/>
  <c r="O661" i="73" s="1"/>
  <c r="O659" i="73"/>
  <c r="O656" i="73"/>
  <c r="O655" i="73"/>
  <c r="O652" i="73"/>
  <c r="O651" i="73"/>
  <c r="O648" i="73"/>
  <c r="O647" i="73"/>
  <c r="O568" i="73"/>
  <c r="O567" i="73"/>
  <c r="O564" i="73"/>
  <c r="O563" i="73"/>
  <c r="O560" i="73"/>
  <c r="O559" i="73"/>
  <c r="O556" i="73"/>
  <c r="O555" i="73"/>
  <c r="O552" i="73"/>
  <c r="O551" i="73"/>
  <c r="O548" i="73"/>
  <c r="O547" i="73"/>
  <c r="O544" i="73"/>
  <c r="O543" i="73"/>
  <c r="O540" i="73"/>
  <c r="O539" i="73"/>
  <c r="O536" i="73"/>
  <c r="O535" i="73"/>
  <c r="O532" i="73"/>
  <c r="O531" i="73"/>
  <c r="O528" i="73"/>
  <c r="O527" i="73"/>
  <c r="O524" i="73"/>
  <c r="O523" i="73"/>
  <c r="O520" i="73"/>
  <c r="O519" i="73"/>
  <c r="O516" i="73"/>
  <c r="O515" i="73"/>
  <c r="O512" i="73"/>
  <c r="O511" i="73"/>
  <c r="O508" i="73"/>
  <c r="O507" i="73"/>
  <c r="O504" i="73"/>
  <c r="O503" i="73"/>
  <c r="O496" i="73"/>
  <c r="O494" i="73"/>
  <c r="O495" i="73" s="1"/>
  <c r="O493" i="73"/>
  <c r="O490" i="73"/>
  <c r="O488" i="73"/>
  <c r="O489" i="73" s="1"/>
  <c r="O487" i="73"/>
  <c r="O484" i="73"/>
  <c r="O482" i="73"/>
  <c r="O483" i="73" s="1"/>
  <c r="O481" i="73"/>
  <c r="O478" i="73"/>
  <c r="O476" i="73"/>
  <c r="O477" i="73" s="1"/>
  <c r="O475" i="73"/>
  <c r="O472" i="73"/>
  <c r="O470" i="73"/>
  <c r="O471" i="73" s="1"/>
  <c r="O469" i="73"/>
  <c r="O466" i="73"/>
  <c r="O464" i="73"/>
  <c r="O465" i="73" s="1"/>
  <c r="O463" i="73"/>
  <c r="O460" i="73"/>
  <c r="O458" i="73"/>
  <c r="O459" i="73" s="1"/>
  <c r="O457" i="73"/>
  <c r="O454" i="73"/>
  <c r="O452" i="73"/>
  <c r="O453" i="73" s="1"/>
  <c r="O451" i="73"/>
  <c r="O448" i="73"/>
  <c r="O446" i="73"/>
  <c r="O447" i="73" s="1"/>
  <c r="O445" i="73"/>
  <c r="O442" i="73"/>
  <c r="O440" i="73"/>
  <c r="O441" i="73" s="1"/>
  <c r="O439" i="73"/>
  <c r="O436" i="73"/>
  <c r="O434" i="73"/>
  <c r="O435" i="73" s="1"/>
  <c r="O433" i="73"/>
  <c r="O430" i="73"/>
  <c r="O428" i="73"/>
  <c r="O429" i="73" s="1"/>
  <c r="O427" i="73"/>
  <c r="O424" i="73"/>
  <c r="O422" i="73"/>
  <c r="O423" i="73" s="1"/>
  <c r="O421" i="73"/>
  <c r="O418" i="73"/>
  <c r="O416" i="73"/>
  <c r="O417" i="73" s="1"/>
  <c r="O415" i="73"/>
  <c r="O412" i="73"/>
  <c r="O410" i="73"/>
  <c r="O411" i="73" s="1"/>
  <c r="O409" i="73"/>
  <c r="O406" i="73"/>
  <c r="O404" i="73"/>
  <c r="O405" i="73" s="1"/>
  <c r="O403" i="73"/>
  <c r="O400" i="73"/>
  <c r="O398" i="73"/>
  <c r="O399" i="73" s="1"/>
  <c r="O397" i="73"/>
  <c r="O394" i="73"/>
  <c r="O392" i="73"/>
  <c r="O393" i="73" s="1"/>
  <c r="O391" i="73"/>
  <c r="O388" i="73"/>
  <c r="O386" i="73"/>
  <c r="O387" i="73" s="1"/>
  <c r="O385" i="73"/>
  <c r="O382" i="73"/>
  <c r="O380" i="73"/>
  <c r="O381" i="73" s="1"/>
  <c r="O379" i="73"/>
  <c r="O376" i="73"/>
  <c r="O374" i="73"/>
  <c r="O375" i="73" s="1"/>
  <c r="O373" i="73"/>
  <c r="O370" i="73"/>
  <c r="O368" i="73"/>
  <c r="O369" i="73" s="1"/>
  <c r="O367" i="73"/>
  <c r="O364" i="73"/>
  <c r="O362" i="73"/>
  <c r="O363" i="73" s="1"/>
  <c r="O361" i="73"/>
  <c r="O358" i="73"/>
  <c r="O356" i="73"/>
  <c r="O357" i="73" s="1"/>
  <c r="O355" i="73"/>
  <c r="O352" i="73"/>
  <c r="O349" i="73"/>
  <c r="O346" i="73"/>
  <c r="O344" i="73"/>
  <c r="O345" i="73" s="1"/>
  <c r="O343" i="73"/>
  <c r="O340" i="73"/>
  <c r="O338" i="73"/>
  <c r="O339" i="73" s="1"/>
  <c r="O337" i="73"/>
  <c r="O334" i="73"/>
  <c r="O332" i="73"/>
  <c r="O333" i="73" s="1"/>
  <c r="O331" i="73"/>
  <c r="O328" i="73"/>
  <c r="O326" i="73"/>
  <c r="O327" i="73" s="1"/>
  <c r="O325" i="73"/>
  <c r="O322" i="73"/>
  <c r="O320" i="73"/>
  <c r="O321" i="73" s="1"/>
  <c r="O319" i="73"/>
  <c r="O316" i="73"/>
  <c r="O314" i="73"/>
  <c r="O315" i="73" s="1"/>
  <c r="O313" i="73"/>
  <c r="O310" i="73"/>
  <c r="O308" i="73"/>
  <c r="O309" i="73" s="1"/>
  <c r="O307" i="73"/>
  <c r="O304" i="73"/>
  <c r="O302" i="73"/>
  <c r="O303" i="73" s="1"/>
  <c r="O301" i="73"/>
  <c r="O298" i="73"/>
  <c r="O296" i="73"/>
  <c r="O297" i="73" s="1"/>
  <c r="O295" i="73"/>
  <c r="O292" i="73"/>
  <c r="O290" i="73"/>
  <c r="O291" i="73" s="1"/>
  <c r="O289" i="73"/>
  <c r="O286" i="73"/>
  <c r="O284" i="73"/>
  <c r="O285" i="73" s="1"/>
  <c r="O283" i="73"/>
  <c r="O268" i="73"/>
  <c r="O267" i="73"/>
  <c r="O264" i="73"/>
  <c r="O263" i="73"/>
  <c r="O260" i="73"/>
  <c r="O259" i="73"/>
  <c r="O256" i="73"/>
  <c r="O255" i="73"/>
  <c r="O252" i="73"/>
  <c r="O251" i="73"/>
  <c r="O248" i="73"/>
  <c r="O247" i="73"/>
  <c r="O244" i="73"/>
  <c r="O243" i="73"/>
  <c r="O240" i="73"/>
  <c r="O239" i="73"/>
  <c r="O236" i="73"/>
  <c r="O235" i="73"/>
  <c r="O232" i="73"/>
  <c r="O231" i="73"/>
  <c r="O228" i="73"/>
  <c r="O227" i="73"/>
  <c r="O224" i="73"/>
  <c r="O223" i="73"/>
  <c r="O220" i="73"/>
  <c r="O219" i="73"/>
  <c r="O216" i="73"/>
  <c r="O215" i="73"/>
  <c r="O212" i="73"/>
  <c r="O211" i="73"/>
  <c r="O208" i="73"/>
  <c r="O207" i="73"/>
  <c r="O204" i="73"/>
  <c r="O203" i="73"/>
  <c r="O200" i="73"/>
  <c r="O199" i="73"/>
  <c r="O196" i="73"/>
  <c r="O195" i="73"/>
  <c r="O192" i="73"/>
  <c r="O191" i="73"/>
  <c r="O188" i="73"/>
  <c r="O187" i="73"/>
  <c r="O184" i="73"/>
  <c r="O183" i="73"/>
  <c r="O180" i="73"/>
  <c r="O179" i="73"/>
  <c r="O176" i="73"/>
  <c r="O175" i="73"/>
  <c r="O172" i="73"/>
  <c r="O171" i="73"/>
  <c r="O168" i="73"/>
  <c r="O167" i="73"/>
  <c r="O164" i="73"/>
  <c r="O163" i="73"/>
  <c r="O160" i="73"/>
  <c r="O159" i="73"/>
  <c r="O156" i="73"/>
  <c r="O155" i="73"/>
  <c r="O152" i="73"/>
  <c r="O151" i="73"/>
  <c r="O148" i="73"/>
  <c r="O147" i="73"/>
  <c r="O144" i="73"/>
  <c r="O143" i="73"/>
  <c r="O140" i="73"/>
  <c r="O139" i="73"/>
  <c r="O136" i="73"/>
  <c r="O135" i="73"/>
  <c r="O132" i="73"/>
  <c r="O131" i="73"/>
  <c r="O128" i="73"/>
  <c r="O127" i="73"/>
  <c r="O124" i="73"/>
  <c r="O123" i="73"/>
  <c r="O120" i="73"/>
  <c r="O119" i="73"/>
  <c r="O116" i="73"/>
  <c r="O115" i="73"/>
  <c r="O112" i="73"/>
  <c r="O111" i="73"/>
  <c r="O108" i="73"/>
  <c r="O107" i="73"/>
  <c r="O104" i="73"/>
  <c r="O103" i="73"/>
  <c r="O100" i="73"/>
  <c r="O99" i="73"/>
  <c r="O96" i="73"/>
  <c r="O95" i="73"/>
  <c r="O92" i="73"/>
  <c r="O85" i="73" l="1"/>
  <c r="O86" i="73" s="1"/>
  <c r="J340" i="70"/>
  <c r="J341" i="70" s="1"/>
  <c r="K340" i="70"/>
  <c r="K341" i="70" s="1"/>
  <c r="L340" i="70"/>
  <c r="L341" i="70" s="1"/>
  <c r="M340" i="70"/>
  <c r="M341" i="70" s="1"/>
  <c r="N340" i="70"/>
  <c r="N341" i="70" s="1"/>
  <c r="O340" i="70"/>
  <c r="O341" i="70" s="1"/>
  <c r="P340" i="70"/>
  <c r="P341" i="70" s="1"/>
  <c r="Q340" i="70"/>
  <c r="Q341" i="70" s="1"/>
  <c r="R340" i="70"/>
  <c r="R341" i="70" s="1"/>
  <c r="S340" i="70"/>
  <c r="S341" i="70" s="1"/>
  <c r="T340" i="70"/>
  <c r="T341" i="70" s="1"/>
  <c r="I340" i="70"/>
  <c r="I341" i="70" s="1"/>
  <c r="Q339" i="70"/>
  <c r="Q333" i="70"/>
  <c r="M334" i="70"/>
  <c r="M333" i="70"/>
  <c r="P334" i="70"/>
  <c r="O334" i="70"/>
  <c r="O335" i="70" s="1"/>
  <c r="O279" i="70"/>
  <c r="O280" i="70"/>
  <c r="O281" i="70" s="1"/>
  <c r="X1798" i="73" l="1"/>
  <c r="V40" i="73" l="1"/>
  <c r="W40" i="73" s="1"/>
  <c r="H1028" i="73"/>
  <c r="H1029" i="73" s="1"/>
  <c r="H1030" i="73" s="1"/>
  <c r="H1024" i="73"/>
  <c r="H1025" i="73" s="1"/>
  <c r="H1026" i="73" s="1"/>
  <c r="H1020" i="73"/>
  <c r="H1021" i="73" s="1"/>
  <c r="H1022" i="73" s="1"/>
  <c r="H1016" i="73"/>
  <c r="H1017" i="73" s="1"/>
  <c r="H1018" i="73" s="1"/>
  <c r="W903" i="73"/>
  <c r="W904" i="73"/>
  <c r="W905" i="73"/>
  <c r="W906" i="73"/>
  <c r="W907" i="73"/>
  <c r="W908" i="73"/>
  <c r="W909" i="73"/>
  <c r="W910" i="73"/>
  <c r="W911" i="73"/>
  <c r="W912" i="73"/>
  <c r="W913" i="73"/>
  <c r="W914" i="73"/>
  <c r="W915" i="73"/>
  <c r="W916" i="73"/>
  <c r="W917" i="73"/>
  <c r="W918" i="73"/>
  <c r="W919" i="73"/>
  <c r="W920" i="73"/>
  <c r="W921" i="73"/>
  <c r="W922" i="73"/>
  <c r="W923" i="73"/>
  <c r="W924" i="73"/>
  <c r="W925" i="73"/>
  <c r="W926" i="73"/>
  <c r="W927" i="73"/>
  <c r="W928" i="73"/>
  <c r="W929" i="73"/>
  <c r="W930" i="73"/>
  <c r="W931" i="73"/>
  <c r="W932" i="73"/>
  <c r="W933" i="73"/>
  <c r="W934" i="73"/>
  <c r="W935" i="73"/>
  <c r="W936" i="73"/>
  <c r="W937" i="73"/>
  <c r="W938" i="73"/>
  <c r="W939" i="73"/>
  <c r="W940" i="73"/>
  <c r="W941" i="73"/>
  <c r="W942" i="73"/>
  <c r="W943" i="73"/>
  <c r="W944" i="73"/>
  <c r="W945" i="73"/>
  <c r="W946" i="73"/>
  <c r="W947" i="73"/>
  <c r="W948" i="73"/>
  <c r="W949" i="73"/>
  <c r="W950" i="73"/>
  <c r="W951" i="73"/>
  <c r="W952" i="73"/>
  <c r="W953" i="73"/>
  <c r="W954" i="73"/>
  <c r="W955" i="73"/>
  <c r="W956" i="73"/>
  <c r="W957" i="73"/>
  <c r="W958" i="73"/>
  <c r="W959" i="73"/>
  <c r="W960" i="73"/>
  <c r="W961" i="73"/>
  <c r="W962" i="73"/>
  <c r="W963" i="73"/>
  <c r="W964" i="73"/>
  <c r="W965" i="73"/>
  <c r="W966" i="73"/>
  <c r="W967" i="73"/>
  <c r="W968" i="73"/>
  <c r="W969" i="73"/>
  <c r="W970" i="73"/>
  <c r="W971" i="73"/>
  <c r="W972" i="73"/>
  <c r="W973" i="73"/>
  <c r="W974" i="73"/>
  <c r="W975" i="73"/>
  <c r="W976" i="73"/>
  <c r="W977" i="73"/>
  <c r="W978" i="73"/>
  <c r="W979" i="73"/>
  <c r="W980" i="73"/>
  <c r="W981" i="73"/>
  <c r="W982" i="73"/>
  <c r="W983" i="73"/>
  <c r="W984" i="73"/>
  <c r="W985" i="73"/>
  <c r="W986" i="73"/>
  <c r="W987" i="73"/>
  <c r="W988" i="73"/>
  <c r="W989" i="73"/>
  <c r="W990" i="73"/>
  <c r="W991" i="73"/>
  <c r="W992" i="73"/>
  <c r="W993" i="73"/>
  <c r="W994" i="73"/>
  <c r="W995" i="73"/>
  <c r="W996" i="73"/>
  <c r="W997" i="73"/>
  <c r="W998" i="73"/>
  <c r="W999" i="73"/>
  <c r="W1000" i="73"/>
  <c r="W1001" i="73"/>
  <c r="W1002" i="73"/>
  <c r="W1003" i="73"/>
  <c r="W1004" i="73"/>
  <c r="W1005" i="73"/>
  <c r="W1006" i="73"/>
  <c r="W1007" i="73"/>
  <c r="W1008" i="73"/>
  <c r="W1009" i="73"/>
  <c r="W1010" i="73"/>
  <c r="W1011" i="73"/>
  <c r="W1012" i="73"/>
  <c r="W1013" i="73"/>
  <c r="W1014" i="73"/>
  <c r="W1015" i="73"/>
  <c r="W1016" i="73"/>
  <c r="W1017" i="73"/>
  <c r="W1018" i="73"/>
  <c r="W1019" i="73"/>
  <c r="W1020" i="73"/>
  <c r="W1021" i="73"/>
  <c r="W1022" i="73"/>
  <c r="W1023" i="73"/>
  <c r="W1024" i="73"/>
  <c r="W1025" i="73"/>
  <c r="W1026" i="73"/>
  <c r="W1027" i="73"/>
  <c r="W1028" i="73"/>
  <c r="W1029" i="73"/>
  <c r="W1030" i="73"/>
  <c r="W1031" i="73"/>
  <c r="W1032" i="73"/>
  <c r="W1033" i="73"/>
  <c r="W1034" i="73"/>
  <c r="W1035" i="73"/>
  <c r="W1036" i="73"/>
  <c r="W1037" i="73"/>
  <c r="W1038" i="73"/>
  <c r="W1039" i="73"/>
  <c r="W1040" i="73"/>
  <c r="W1041" i="73"/>
  <c r="W1042" i="73"/>
  <c r="W1043" i="73"/>
  <c r="W1044" i="73"/>
  <c r="W1045" i="73"/>
  <c r="W1046" i="73"/>
  <c r="W1047" i="73"/>
  <c r="W1048" i="73"/>
  <c r="W1049" i="73"/>
  <c r="W1050" i="73"/>
  <c r="W1051" i="73"/>
  <c r="W1052" i="73"/>
  <c r="W1053" i="73"/>
  <c r="W1054" i="73"/>
  <c r="W1055" i="73"/>
  <c r="W1056" i="73"/>
  <c r="W1057" i="73"/>
  <c r="W1058" i="73"/>
  <c r="W1059" i="73"/>
  <c r="W1060" i="73"/>
  <c r="W1061" i="73"/>
  <c r="W1062" i="73"/>
  <c r="W1063" i="73"/>
  <c r="W1064" i="73"/>
  <c r="W1065" i="73"/>
  <c r="W1066" i="73"/>
  <c r="W1067" i="73"/>
  <c r="W1068" i="73"/>
  <c r="W1069" i="73"/>
  <c r="W1070" i="73"/>
  <c r="W1071" i="73"/>
  <c r="W1072" i="73"/>
  <c r="W1073" i="73"/>
  <c r="W1074" i="73"/>
  <c r="W1075" i="73"/>
  <c r="W1076" i="73"/>
  <c r="W1077" i="73"/>
  <c r="W1078" i="73"/>
  <c r="W1079" i="73"/>
  <c r="W1080" i="73"/>
  <c r="W1081" i="73"/>
  <c r="W1082" i="73"/>
  <c r="W1083" i="73"/>
  <c r="W1084" i="73"/>
  <c r="W1085" i="73"/>
  <c r="W1086" i="73"/>
  <c r="W1087" i="73"/>
  <c r="W1088" i="73"/>
  <c r="W1089" i="73"/>
  <c r="W1090" i="73"/>
  <c r="W1091" i="73"/>
  <c r="W1092" i="73"/>
  <c r="W1093" i="73"/>
  <c r="W1094" i="73"/>
  <c r="W1095" i="73"/>
  <c r="W1096" i="73"/>
  <c r="W1097" i="73"/>
  <c r="W1098" i="73"/>
  <c r="W1099" i="73"/>
  <c r="W1100" i="73"/>
  <c r="W1101" i="73"/>
  <c r="W1102" i="73"/>
  <c r="W1103" i="73"/>
  <c r="W1104" i="73"/>
  <c r="W1105" i="73"/>
  <c r="W1106" i="73"/>
  <c r="W1107" i="73"/>
  <c r="W1108" i="73"/>
  <c r="W1109" i="73"/>
  <c r="W1110" i="73"/>
  <c r="W1111" i="73"/>
  <c r="W1112" i="73"/>
  <c r="W1113" i="73"/>
  <c r="W1114" i="73"/>
  <c r="W1115" i="73"/>
  <c r="W1116" i="73"/>
  <c r="W1117" i="73"/>
  <c r="W1118" i="73"/>
  <c r="W1119" i="73"/>
  <c r="W1120" i="73"/>
  <c r="W1121" i="73"/>
  <c r="W1122" i="73"/>
  <c r="W1123" i="73"/>
  <c r="W1124" i="73"/>
  <c r="W1125" i="73"/>
  <c r="W1126" i="73"/>
  <c r="W1127" i="73"/>
  <c r="W1128" i="73"/>
  <c r="W1129" i="73"/>
  <c r="W1130" i="73"/>
  <c r="W1131" i="73"/>
  <c r="W1132" i="73"/>
  <c r="W1133" i="73"/>
  <c r="W1134" i="73"/>
  <c r="W1135" i="73"/>
  <c r="W1136" i="73"/>
  <c r="W1137" i="73"/>
  <c r="W1138" i="73"/>
  <c r="W1139" i="73"/>
  <c r="W1140" i="73"/>
  <c r="W1141" i="73"/>
  <c r="W1142" i="73"/>
  <c r="W1143" i="73"/>
  <c r="W1144" i="73"/>
  <c r="W1145" i="73"/>
  <c r="W1146" i="73"/>
  <c r="W1147" i="73"/>
  <c r="W1148" i="73"/>
  <c r="W1149" i="73"/>
  <c r="W1150" i="73"/>
  <c r="W1151" i="73"/>
  <c r="W1152" i="73"/>
  <c r="W1153" i="73"/>
  <c r="W1154" i="73"/>
  <c r="W1155" i="73"/>
  <c r="W1156" i="73"/>
  <c r="W1157" i="73"/>
  <c r="W1158" i="73"/>
  <c r="W1159" i="73"/>
  <c r="W1160" i="73"/>
  <c r="W1161" i="73"/>
  <c r="W1162" i="73"/>
  <c r="W1163" i="73"/>
  <c r="W1164" i="73"/>
  <c r="W1165" i="73"/>
  <c r="W1166" i="73"/>
  <c r="W1167" i="73"/>
  <c r="W1168" i="73"/>
  <c r="W1169" i="73"/>
  <c r="W1170" i="73"/>
  <c r="W1171" i="73"/>
  <c r="W1172" i="73"/>
  <c r="W1173" i="73"/>
  <c r="W1174" i="73"/>
  <c r="W1175" i="73"/>
  <c r="W1176" i="73"/>
  <c r="W1177" i="73"/>
  <c r="W1178" i="73"/>
  <c r="W1179" i="73"/>
  <c r="W1180" i="73"/>
  <c r="W1181" i="73"/>
  <c r="W1182" i="73"/>
  <c r="W1183" i="73"/>
  <c r="W1184" i="73"/>
  <c r="W1185" i="73"/>
  <c r="W1186" i="73"/>
  <c r="W1187" i="73"/>
  <c r="W1188" i="73"/>
  <c r="W1189" i="73"/>
  <c r="W1190" i="73"/>
  <c r="W1191" i="73"/>
  <c r="W1192" i="73"/>
  <c r="W1193" i="73"/>
  <c r="W1194" i="73"/>
  <c r="W1195" i="73"/>
  <c r="W1196" i="73"/>
  <c r="W1197" i="73"/>
  <c r="W1198" i="73"/>
  <c r="W1199" i="73"/>
  <c r="W1200" i="73"/>
  <c r="W1201" i="73"/>
  <c r="W1202" i="73"/>
  <c r="W1203" i="73"/>
  <c r="W1204" i="73"/>
  <c r="W1205" i="73"/>
  <c r="W1206" i="73"/>
  <c r="W1207" i="73"/>
  <c r="W1208" i="73"/>
  <c r="W1209" i="73"/>
  <c r="W1210" i="73"/>
  <c r="W1211" i="73"/>
  <c r="W1212" i="73"/>
  <c r="W1213" i="73"/>
  <c r="W1214" i="73"/>
  <c r="W1215" i="73"/>
  <c r="W1216" i="73"/>
  <c r="W1217" i="73"/>
  <c r="W1218" i="73"/>
  <c r="W1219" i="73"/>
  <c r="W1220" i="73"/>
  <c r="W1221" i="73"/>
  <c r="W1222" i="73"/>
  <c r="W1223" i="73"/>
  <c r="W1224" i="73"/>
  <c r="W1225" i="73"/>
  <c r="W1226" i="73"/>
  <c r="W1227" i="73"/>
  <c r="W1228" i="73"/>
  <c r="W1229" i="73"/>
  <c r="W1230" i="73"/>
  <c r="W1231" i="73"/>
  <c r="W1232" i="73"/>
  <c r="W1233" i="73"/>
  <c r="W1234" i="73"/>
  <c r="W1235" i="73"/>
  <c r="W1236" i="73"/>
  <c r="W1237" i="73"/>
  <c r="W1238" i="73"/>
  <c r="W1239" i="73"/>
  <c r="W1240" i="73"/>
  <c r="W1241" i="73"/>
  <c r="W1242" i="73"/>
  <c r="W1243" i="73"/>
  <c r="W1244" i="73"/>
  <c r="W1245" i="73"/>
  <c r="W1246" i="73"/>
  <c r="W1247" i="73"/>
  <c r="W1248" i="73"/>
  <c r="W1249" i="73"/>
  <c r="W1250" i="73"/>
  <c r="W1251" i="73"/>
  <c r="W1252" i="73"/>
  <c r="W1253" i="73"/>
  <c r="W1254" i="73"/>
  <c r="W1255" i="73"/>
  <c r="W1256" i="73"/>
  <c r="W1257" i="73"/>
  <c r="W1258" i="73"/>
  <c r="W1259" i="73"/>
  <c r="W1260" i="73"/>
  <c r="W1261" i="73"/>
  <c r="W1262" i="73"/>
  <c r="W1263" i="73"/>
  <c r="W1264" i="73"/>
  <c r="W1265" i="73"/>
  <c r="W1266" i="73"/>
  <c r="W1267" i="73"/>
  <c r="W1268" i="73"/>
  <c r="W1269" i="73"/>
  <c r="W1270" i="73"/>
  <c r="W1271" i="73"/>
  <c r="W1272" i="73"/>
  <c r="W1273" i="73"/>
  <c r="W1274" i="73"/>
  <c r="W1275" i="73"/>
  <c r="W1276" i="73"/>
  <c r="W1277" i="73"/>
  <c r="W1278" i="73"/>
  <c r="W1279" i="73"/>
  <c r="W1280" i="73"/>
  <c r="W1281" i="73"/>
  <c r="W1282" i="73"/>
  <c r="W1283" i="73"/>
  <c r="W1284" i="73"/>
  <c r="W1285" i="73"/>
  <c r="W1286" i="73"/>
  <c r="W1287" i="73"/>
  <c r="W1288" i="73"/>
  <c r="W1289" i="73"/>
  <c r="W1290" i="73"/>
  <c r="W1291" i="73"/>
  <c r="W1292" i="73"/>
  <c r="W1293" i="73"/>
  <c r="W1294" i="73"/>
  <c r="W1295" i="73"/>
  <c r="W1296" i="73"/>
  <c r="W1297" i="73"/>
  <c r="W1298" i="73"/>
  <c r="W1299" i="73"/>
  <c r="W1300" i="73"/>
  <c r="W1301" i="73"/>
  <c r="W1302" i="73"/>
  <c r="W1303" i="73"/>
  <c r="W1304" i="73"/>
  <c r="W1305" i="73"/>
  <c r="W1306" i="73"/>
  <c r="W1307" i="73"/>
  <c r="W1308" i="73"/>
  <c r="W1309" i="73"/>
  <c r="W1310" i="73"/>
  <c r="W1311" i="73"/>
  <c r="W1312" i="73"/>
  <c r="W1313" i="73"/>
  <c r="W1314" i="73"/>
  <c r="W1315" i="73"/>
  <c r="W1316" i="73"/>
  <c r="W1317" i="73"/>
  <c r="W1318" i="73"/>
  <c r="W1319" i="73"/>
  <c r="W1320" i="73"/>
  <c r="W1321" i="73"/>
  <c r="W1322" i="73"/>
  <c r="W1323" i="73"/>
  <c r="W1324" i="73"/>
  <c r="W1325" i="73"/>
  <c r="W1326" i="73"/>
  <c r="W1327" i="73"/>
  <c r="W1328" i="73"/>
  <c r="W1329" i="73"/>
  <c r="W1330" i="73"/>
  <c r="W1331" i="73"/>
  <c r="W1332" i="73"/>
  <c r="W1333" i="73"/>
  <c r="W1334" i="73"/>
  <c r="W1335" i="73"/>
  <c r="W1336" i="73"/>
  <c r="W1337" i="73"/>
  <c r="W1338" i="73"/>
  <c r="W1339" i="73"/>
  <c r="W1340" i="73"/>
  <c r="W1341" i="73"/>
  <c r="W1342" i="73"/>
  <c r="W1343" i="73"/>
  <c r="W1344" i="73"/>
  <c r="W1345" i="73"/>
  <c r="W1346" i="73"/>
  <c r="W1347" i="73"/>
  <c r="W1348" i="73"/>
  <c r="W1349" i="73"/>
  <c r="W1350" i="73"/>
  <c r="W1351" i="73"/>
  <c r="W1352" i="73"/>
  <c r="W1353" i="73"/>
  <c r="W1354" i="73"/>
  <c r="W1355" i="73"/>
  <c r="W1356" i="73"/>
  <c r="W1357" i="73"/>
  <c r="W1358" i="73"/>
  <c r="W1359" i="73"/>
  <c r="W1360" i="73"/>
  <c r="W1361" i="73"/>
  <c r="W1362" i="73"/>
  <c r="W1363" i="73"/>
  <c r="W1364" i="73"/>
  <c r="W1365" i="73"/>
  <c r="W1366" i="73"/>
  <c r="W1367" i="73"/>
  <c r="W1368" i="73"/>
  <c r="W1369" i="73"/>
  <c r="W1370" i="73"/>
  <c r="W1371" i="73"/>
  <c r="W1372" i="73"/>
  <c r="W1373" i="73"/>
  <c r="W1374" i="73"/>
  <c r="W1375" i="73"/>
  <c r="W1376" i="73"/>
  <c r="W1377" i="73"/>
  <c r="W1378" i="73"/>
  <c r="W1379" i="73"/>
  <c r="W1380" i="73"/>
  <c r="W1381" i="73"/>
  <c r="W1382" i="73"/>
  <c r="W1383" i="73"/>
  <c r="W1384" i="73"/>
  <c r="W1385" i="73"/>
  <c r="W1386" i="73"/>
  <c r="W1387" i="73"/>
  <c r="W1388" i="73"/>
  <c r="W1389" i="73"/>
  <c r="W1390" i="73"/>
  <c r="W1391" i="73"/>
  <c r="W1392" i="73"/>
  <c r="W1393" i="73"/>
  <c r="W1394" i="73"/>
  <c r="W1395" i="73"/>
  <c r="W1396" i="73"/>
  <c r="W1397" i="73"/>
  <c r="W1398" i="73"/>
  <c r="W1399" i="73"/>
  <c r="W1400" i="73"/>
  <c r="W1401" i="73"/>
  <c r="W1402" i="73"/>
  <c r="W1403" i="73"/>
  <c r="W1404" i="73"/>
  <c r="W1405" i="73"/>
  <c r="W1406" i="73"/>
  <c r="W1407" i="73"/>
  <c r="W1408" i="73"/>
  <c r="W1409" i="73"/>
  <c r="W1410" i="73"/>
  <c r="W1411" i="73"/>
  <c r="W1412" i="73"/>
  <c r="W1413" i="73"/>
  <c r="W1414" i="73"/>
  <c r="W1415" i="73"/>
  <c r="W1416" i="73"/>
  <c r="W1417" i="73"/>
  <c r="W1418" i="73"/>
  <c r="W1419" i="73"/>
  <c r="W1420" i="73"/>
  <c r="W1421" i="73"/>
  <c r="W1422" i="73"/>
  <c r="W1423" i="73"/>
  <c r="W1424" i="73"/>
  <c r="W1425" i="73"/>
  <c r="W1426" i="73"/>
  <c r="W1427" i="73"/>
  <c r="W1428" i="73"/>
  <c r="W1429" i="73"/>
  <c r="W1430" i="73"/>
  <c r="W1431" i="73"/>
  <c r="W1432" i="73"/>
  <c r="W1433" i="73"/>
  <c r="W1434" i="73"/>
  <c r="W1435" i="73"/>
  <c r="W1436" i="73"/>
  <c r="W1437" i="73"/>
  <c r="W1438" i="73"/>
  <c r="W1439" i="73"/>
  <c r="W1440" i="73"/>
  <c r="W1441" i="73"/>
  <c r="W1442" i="73"/>
  <c r="W1443" i="73"/>
  <c r="W1444" i="73"/>
  <c r="W1445" i="73"/>
  <c r="W1446" i="73"/>
  <c r="W1447" i="73"/>
  <c r="W1448" i="73"/>
  <c r="W1449" i="73"/>
  <c r="W1450" i="73"/>
  <c r="W1451" i="73"/>
  <c r="W1452" i="73"/>
  <c r="W1453" i="73"/>
  <c r="W1454" i="73"/>
  <c r="W1455" i="73"/>
  <c r="W1456" i="73"/>
  <c r="W1457" i="73"/>
  <c r="W1458" i="73"/>
  <c r="W1459" i="73"/>
  <c r="W1460" i="73"/>
  <c r="W1461" i="73"/>
  <c r="W1462" i="73"/>
  <c r="W1463" i="73"/>
  <c r="W1464" i="73"/>
  <c r="W1465" i="73"/>
  <c r="W1466" i="73"/>
  <c r="W1467" i="73"/>
  <c r="W1468" i="73"/>
  <c r="W1469" i="73"/>
  <c r="W1470" i="73"/>
  <c r="W1471" i="73"/>
  <c r="W1472" i="73"/>
  <c r="W1473" i="73"/>
  <c r="W1474" i="73"/>
  <c r="W1475" i="73"/>
  <c r="W1476" i="73"/>
  <c r="W1477" i="73"/>
  <c r="W1478" i="73"/>
  <c r="W1479" i="73"/>
  <c r="W1480" i="73"/>
  <c r="W1481" i="73"/>
  <c r="W1482" i="73"/>
  <c r="W1483" i="73"/>
  <c r="W1484" i="73"/>
  <c r="W1485" i="73"/>
  <c r="W1486" i="73"/>
  <c r="W1487" i="73"/>
  <c r="W1488" i="73"/>
  <c r="W1489" i="73"/>
  <c r="W1490" i="73"/>
  <c r="X903" i="73"/>
  <c r="X904" i="73"/>
  <c r="X905" i="73"/>
  <c r="X906" i="73"/>
  <c r="X907" i="73"/>
  <c r="X908" i="73"/>
  <c r="X909" i="73"/>
  <c r="X910" i="73"/>
  <c r="X911" i="73"/>
  <c r="X912" i="73"/>
  <c r="X913" i="73"/>
  <c r="X914" i="73"/>
  <c r="X915" i="73"/>
  <c r="X916" i="73"/>
  <c r="X917" i="73"/>
  <c r="X918" i="73"/>
  <c r="X919" i="73"/>
  <c r="X920" i="73"/>
  <c r="X921" i="73"/>
  <c r="X922" i="73"/>
  <c r="X923" i="73"/>
  <c r="X924" i="73"/>
  <c r="X925" i="73"/>
  <c r="X926" i="73"/>
  <c r="X927" i="73"/>
  <c r="X928" i="73"/>
  <c r="X929" i="73"/>
  <c r="X930" i="73"/>
  <c r="X931" i="73"/>
  <c r="X932" i="73"/>
  <c r="X933" i="73"/>
  <c r="X934" i="73"/>
  <c r="X935" i="73"/>
  <c r="X936" i="73"/>
  <c r="X937" i="73"/>
  <c r="X938" i="73"/>
  <c r="X939" i="73"/>
  <c r="X940" i="73"/>
  <c r="X941" i="73"/>
  <c r="X942" i="73"/>
  <c r="X943" i="73"/>
  <c r="X944" i="73"/>
  <c r="X945" i="73"/>
  <c r="X946" i="73"/>
  <c r="X947" i="73"/>
  <c r="X948" i="73"/>
  <c r="X949" i="73"/>
  <c r="X950" i="73"/>
  <c r="X951" i="73"/>
  <c r="X952" i="73"/>
  <c r="X953" i="73"/>
  <c r="X954" i="73"/>
  <c r="X955" i="73"/>
  <c r="X956" i="73"/>
  <c r="X957" i="73"/>
  <c r="X958" i="73"/>
  <c r="X959" i="73"/>
  <c r="X960" i="73"/>
  <c r="X961" i="73"/>
  <c r="X962" i="73"/>
  <c r="X963" i="73"/>
  <c r="X964" i="73"/>
  <c r="X965" i="73"/>
  <c r="X966" i="73"/>
  <c r="X967" i="73"/>
  <c r="X968" i="73"/>
  <c r="X969" i="73"/>
  <c r="X970" i="73"/>
  <c r="X971" i="73"/>
  <c r="X972" i="73"/>
  <c r="X973" i="73"/>
  <c r="X974" i="73"/>
  <c r="X975" i="73"/>
  <c r="X976" i="73"/>
  <c r="X977" i="73"/>
  <c r="X978" i="73"/>
  <c r="X979" i="73"/>
  <c r="X980" i="73"/>
  <c r="X981" i="73"/>
  <c r="X982" i="73"/>
  <c r="X983" i="73"/>
  <c r="X984" i="73"/>
  <c r="X985" i="73"/>
  <c r="X986" i="73"/>
  <c r="X987" i="73"/>
  <c r="X988" i="73"/>
  <c r="X989" i="73"/>
  <c r="X990" i="73"/>
  <c r="X991" i="73"/>
  <c r="X992" i="73"/>
  <c r="X993" i="73"/>
  <c r="X994" i="73"/>
  <c r="X995" i="73"/>
  <c r="X996" i="73"/>
  <c r="X997" i="73"/>
  <c r="X998" i="73"/>
  <c r="X999" i="73"/>
  <c r="X1000" i="73"/>
  <c r="X1001" i="73"/>
  <c r="X1002" i="73"/>
  <c r="X1003" i="73"/>
  <c r="X1004" i="73"/>
  <c r="X1005" i="73"/>
  <c r="X1006" i="73"/>
  <c r="X1007" i="73"/>
  <c r="X1008" i="73"/>
  <c r="X1009" i="73"/>
  <c r="X1010" i="73"/>
  <c r="X1011" i="73"/>
  <c r="X1012" i="73"/>
  <c r="X1013" i="73"/>
  <c r="X1014" i="73"/>
  <c r="X1015" i="73"/>
  <c r="X1016" i="73"/>
  <c r="X1017" i="73"/>
  <c r="X1018" i="73"/>
  <c r="X1019" i="73"/>
  <c r="X1020" i="73"/>
  <c r="X1021" i="73"/>
  <c r="X1022" i="73"/>
  <c r="X1023" i="73"/>
  <c r="X1024" i="73"/>
  <c r="X1025" i="73"/>
  <c r="X1026" i="73"/>
  <c r="X1027" i="73"/>
  <c r="X1028" i="73"/>
  <c r="X1029" i="73"/>
  <c r="X1030" i="73"/>
  <c r="X1031" i="73"/>
  <c r="X1032" i="73"/>
  <c r="X1033" i="73"/>
  <c r="X1034" i="73"/>
  <c r="X1035" i="73"/>
  <c r="X1036" i="73"/>
  <c r="X1037" i="73"/>
  <c r="X1038" i="73"/>
  <c r="X1039" i="73"/>
  <c r="X1040" i="73"/>
  <c r="X1041" i="73"/>
  <c r="X1042" i="73"/>
  <c r="X1043" i="73"/>
  <c r="X1044" i="73"/>
  <c r="X1045" i="73"/>
  <c r="X1046" i="73"/>
  <c r="X1047" i="73"/>
  <c r="X1048" i="73"/>
  <c r="X1049" i="73"/>
  <c r="X1050" i="73"/>
  <c r="X1051" i="73"/>
  <c r="X1052" i="73"/>
  <c r="X1053" i="73"/>
  <c r="X1054" i="73"/>
  <c r="X1055" i="73"/>
  <c r="X1056" i="73"/>
  <c r="X1057" i="73"/>
  <c r="X1058" i="73"/>
  <c r="X1059" i="73"/>
  <c r="X1060" i="73"/>
  <c r="X1061" i="73"/>
  <c r="X1062" i="73"/>
  <c r="X1063" i="73"/>
  <c r="X1064" i="73"/>
  <c r="X1065" i="73"/>
  <c r="X1066" i="73"/>
  <c r="X1067" i="73"/>
  <c r="X1068" i="73"/>
  <c r="X1069" i="73"/>
  <c r="X1070" i="73"/>
  <c r="X1071" i="73"/>
  <c r="X1072" i="73"/>
  <c r="X1073" i="73"/>
  <c r="X1074" i="73"/>
  <c r="X1075" i="73"/>
  <c r="X1076" i="73"/>
  <c r="X1077" i="73"/>
  <c r="X1078" i="73"/>
  <c r="X1079" i="73"/>
  <c r="X1080" i="73"/>
  <c r="X1081" i="73"/>
  <c r="X1082" i="73"/>
  <c r="X1083" i="73"/>
  <c r="X1084" i="73"/>
  <c r="X1085" i="73"/>
  <c r="X1086" i="73"/>
  <c r="X1087" i="73"/>
  <c r="X1088" i="73"/>
  <c r="X1089" i="73"/>
  <c r="X1090" i="73"/>
  <c r="X1091" i="73"/>
  <c r="X1092" i="73"/>
  <c r="X1093" i="73"/>
  <c r="X1094" i="73"/>
  <c r="X1095" i="73"/>
  <c r="X1096" i="73"/>
  <c r="X1097" i="73"/>
  <c r="X1098" i="73"/>
  <c r="X1099" i="73"/>
  <c r="X1100" i="73"/>
  <c r="X1101" i="73"/>
  <c r="X1102" i="73"/>
  <c r="X1103" i="73"/>
  <c r="X1104" i="73"/>
  <c r="X1105" i="73"/>
  <c r="X1106" i="73"/>
  <c r="X1107" i="73"/>
  <c r="X1108" i="73"/>
  <c r="X1109" i="73"/>
  <c r="X1110" i="73"/>
  <c r="X1111" i="73"/>
  <c r="X1112" i="73"/>
  <c r="X1113" i="73"/>
  <c r="X1114" i="73"/>
  <c r="X1115" i="73"/>
  <c r="X1116" i="73"/>
  <c r="X1117" i="73"/>
  <c r="X1118" i="73"/>
  <c r="X1119" i="73"/>
  <c r="X1120" i="73"/>
  <c r="X1121" i="73"/>
  <c r="X1122" i="73"/>
  <c r="X1123" i="73"/>
  <c r="X1124" i="73"/>
  <c r="X1125" i="73"/>
  <c r="X1126" i="73"/>
  <c r="X1127" i="73"/>
  <c r="X1128" i="73"/>
  <c r="X1129" i="73"/>
  <c r="X1130" i="73"/>
  <c r="X1131" i="73"/>
  <c r="X1132" i="73"/>
  <c r="X1133" i="73"/>
  <c r="X1134" i="73"/>
  <c r="X1135" i="73"/>
  <c r="X1136" i="73"/>
  <c r="X1137" i="73"/>
  <c r="X1138" i="73"/>
  <c r="X1139" i="73"/>
  <c r="X1140" i="73"/>
  <c r="X1141" i="73"/>
  <c r="X1142" i="73"/>
  <c r="X1143" i="73"/>
  <c r="X1144" i="73"/>
  <c r="X1145" i="73"/>
  <c r="X1146" i="73"/>
  <c r="X1147" i="73"/>
  <c r="X1148" i="73"/>
  <c r="X1149" i="73"/>
  <c r="X1150" i="73"/>
  <c r="X1151" i="73"/>
  <c r="X1152" i="73"/>
  <c r="X1153" i="73"/>
  <c r="X1154" i="73"/>
  <c r="X1155" i="73"/>
  <c r="X1156" i="73"/>
  <c r="X1157" i="73"/>
  <c r="X1158" i="73"/>
  <c r="X1159" i="73"/>
  <c r="X1160" i="73"/>
  <c r="X1161" i="73"/>
  <c r="X1162" i="73"/>
  <c r="X1163" i="73"/>
  <c r="X1164" i="73"/>
  <c r="X1165" i="73"/>
  <c r="X1166" i="73"/>
  <c r="X1167" i="73"/>
  <c r="X1168" i="73"/>
  <c r="X1169" i="73"/>
  <c r="X1170" i="73"/>
  <c r="X1171" i="73"/>
  <c r="X1172" i="73"/>
  <c r="X1173" i="73"/>
  <c r="X1174" i="73"/>
  <c r="X1175" i="73"/>
  <c r="X1176" i="73"/>
  <c r="X1177" i="73"/>
  <c r="X1178" i="73"/>
  <c r="X1179" i="73"/>
  <c r="X1180" i="73"/>
  <c r="X1181" i="73"/>
  <c r="X1182" i="73"/>
  <c r="X1183" i="73"/>
  <c r="X1184" i="73"/>
  <c r="X1185" i="73"/>
  <c r="X1186" i="73"/>
  <c r="X1187" i="73"/>
  <c r="X1188" i="73"/>
  <c r="X1189" i="73"/>
  <c r="X1190" i="73"/>
  <c r="X1191" i="73"/>
  <c r="X1192" i="73"/>
  <c r="X1193" i="73"/>
  <c r="X1194" i="73"/>
  <c r="X1195" i="73"/>
  <c r="X1196" i="73"/>
  <c r="X1197" i="73"/>
  <c r="X1198" i="73"/>
  <c r="X1199" i="73"/>
  <c r="X1200" i="73"/>
  <c r="X1201" i="73"/>
  <c r="X1202" i="73"/>
  <c r="X1203" i="73"/>
  <c r="X1204" i="73"/>
  <c r="X1205" i="73"/>
  <c r="X1206" i="73"/>
  <c r="X1207" i="73"/>
  <c r="X1208" i="73"/>
  <c r="X1209" i="73"/>
  <c r="X1210" i="73"/>
  <c r="X1211" i="73"/>
  <c r="X1212" i="73"/>
  <c r="X1213" i="73"/>
  <c r="X1214" i="73"/>
  <c r="X1215" i="73"/>
  <c r="X1216" i="73"/>
  <c r="X1217" i="73"/>
  <c r="X1218" i="73"/>
  <c r="X1219" i="73"/>
  <c r="X1220" i="73"/>
  <c r="X1221" i="73"/>
  <c r="X1222" i="73"/>
  <c r="X1223" i="73"/>
  <c r="X1224" i="73"/>
  <c r="X1225" i="73"/>
  <c r="X1226" i="73"/>
  <c r="X1227" i="73"/>
  <c r="X1228" i="73"/>
  <c r="X1229" i="73"/>
  <c r="X1230" i="73"/>
  <c r="X1231" i="73"/>
  <c r="X1232" i="73"/>
  <c r="X1233" i="73"/>
  <c r="X1234" i="73"/>
  <c r="X1235" i="73"/>
  <c r="X1236" i="73"/>
  <c r="X1237" i="73"/>
  <c r="X1238" i="73"/>
  <c r="X1239" i="73"/>
  <c r="X1240" i="73"/>
  <c r="X1241" i="73"/>
  <c r="X1242" i="73"/>
  <c r="X1243" i="73"/>
  <c r="X1244" i="73"/>
  <c r="X1245" i="73"/>
  <c r="X1246" i="73"/>
  <c r="X1247" i="73"/>
  <c r="X1248" i="73"/>
  <c r="X1249" i="73"/>
  <c r="X1250" i="73"/>
  <c r="X1251" i="73"/>
  <c r="X1252" i="73"/>
  <c r="X1253" i="73"/>
  <c r="X1254" i="73"/>
  <c r="X1255" i="73"/>
  <c r="X1256" i="73"/>
  <c r="X1257" i="73"/>
  <c r="X1258" i="73"/>
  <c r="X1259" i="73"/>
  <c r="X1260" i="73"/>
  <c r="X1261" i="73"/>
  <c r="X1262" i="73"/>
  <c r="X1263" i="73"/>
  <c r="X1264" i="73"/>
  <c r="X1265" i="73"/>
  <c r="X1266" i="73"/>
  <c r="X1267" i="73"/>
  <c r="X1268" i="73"/>
  <c r="X1269" i="73"/>
  <c r="X1270" i="73"/>
  <c r="X1271" i="73"/>
  <c r="X1272" i="73"/>
  <c r="X1273" i="73"/>
  <c r="X1274" i="73"/>
  <c r="X1275" i="73"/>
  <c r="X1276" i="73"/>
  <c r="X1277" i="73"/>
  <c r="X1278" i="73"/>
  <c r="X1279" i="73"/>
  <c r="X1280" i="73"/>
  <c r="X1281" i="73"/>
  <c r="X1282" i="73"/>
  <c r="X1283" i="73"/>
  <c r="X1284" i="73"/>
  <c r="X1285" i="73"/>
  <c r="X1286" i="73"/>
  <c r="X1287" i="73"/>
  <c r="X1288" i="73"/>
  <c r="X1289" i="73"/>
  <c r="X1290" i="73"/>
  <c r="X1291" i="73"/>
  <c r="X1292" i="73"/>
  <c r="X1293" i="73"/>
  <c r="X1294" i="73"/>
  <c r="X1295" i="73"/>
  <c r="X1296" i="73"/>
  <c r="X1297" i="73"/>
  <c r="X1298" i="73"/>
  <c r="X1299" i="73"/>
  <c r="X1300" i="73"/>
  <c r="X1301" i="73"/>
  <c r="X1302" i="73"/>
  <c r="X1303" i="73"/>
  <c r="X1304" i="73"/>
  <c r="X1305" i="73"/>
  <c r="X1306" i="73"/>
  <c r="X1307" i="73"/>
  <c r="X1308" i="73"/>
  <c r="X1309" i="73"/>
  <c r="X1310" i="73"/>
  <c r="X1311" i="73"/>
  <c r="X1312" i="73"/>
  <c r="X1313" i="73"/>
  <c r="X1314" i="73"/>
  <c r="X1315" i="73"/>
  <c r="X1316" i="73"/>
  <c r="X1317" i="73"/>
  <c r="X1318" i="73"/>
  <c r="X1319" i="73"/>
  <c r="X1320" i="73"/>
  <c r="X1321" i="73"/>
  <c r="X1322" i="73"/>
  <c r="X1323" i="73"/>
  <c r="X1324" i="73"/>
  <c r="X1325" i="73"/>
  <c r="X1326" i="73"/>
  <c r="X1327" i="73"/>
  <c r="X1328" i="73"/>
  <c r="X1329" i="73"/>
  <c r="X1330" i="73"/>
  <c r="X1331" i="73"/>
  <c r="X1332" i="73"/>
  <c r="X1333" i="73"/>
  <c r="X1334" i="73"/>
  <c r="X1335" i="73"/>
  <c r="X1336" i="73"/>
  <c r="X1337" i="73"/>
  <c r="X1338" i="73"/>
  <c r="X1339" i="73"/>
  <c r="X1340" i="73"/>
  <c r="X1341" i="73"/>
  <c r="X1342" i="73"/>
  <c r="X1343" i="73"/>
  <c r="X1344" i="73"/>
  <c r="X1345" i="73"/>
  <c r="X1346" i="73"/>
  <c r="X1347" i="73"/>
  <c r="X1348" i="73"/>
  <c r="X1349" i="73"/>
  <c r="X1350" i="73"/>
  <c r="X1351" i="73"/>
  <c r="X1352" i="73"/>
  <c r="X1353" i="73"/>
  <c r="X1354" i="73"/>
  <c r="X1355" i="73"/>
  <c r="X1356" i="73"/>
  <c r="X1357" i="73"/>
  <c r="X1358" i="73"/>
  <c r="X1359" i="73"/>
  <c r="X1360" i="73"/>
  <c r="X1361" i="73"/>
  <c r="X1362" i="73"/>
  <c r="X1363" i="73"/>
  <c r="X1364" i="73"/>
  <c r="X1365" i="73"/>
  <c r="X1366" i="73"/>
  <c r="X1367" i="73"/>
  <c r="X1368" i="73"/>
  <c r="X1369" i="73"/>
  <c r="X1370" i="73"/>
  <c r="X1371" i="73"/>
  <c r="X1372" i="73"/>
  <c r="X1373" i="73"/>
  <c r="X1374" i="73"/>
  <c r="X1375" i="73"/>
  <c r="X1376" i="73"/>
  <c r="X1377" i="73"/>
  <c r="X1378" i="73"/>
  <c r="X1379" i="73"/>
  <c r="X1380" i="73"/>
  <c r="X1381" i="73"/>
  <c r="X1382" i="73"/>
  <c r="X1383" i="73"/>
  <c r="X1384" i="73"/>
  <c r="X1385" i="73"/>
  <c r="X1386" i="73"/>
  <c r="X1387" i="73"/>
  <c r="X1388" i="73"/>
  <c r="X1389" i="73"/>
  <c r="X1390" i="73"/>
  <c r="X1391" i="73"/>
  <c r="X1392" i="73"/>
  <c r="X1393" i="73"/>
  <c r="X1394" i="73"/>
  <c r="X1395" i="73"/>
  <c r="X1396" i="73"/>
  <c r="X1397" i="73"/>
  <c r="X1398" i="73"/>
  <c r="X1399" i="73"/>
  <c r="X1400" i="73"/>
  <c r="X1401" i="73"/>
  <c r="X1402" i="73"/>
  <c r="X1403" i="73"/>
  <c r="X1404" i="73"/>
  <c r="X1405" i="73"/>
  <c r="X1406" i="73"/>
  <c r="X1407" i="73"/>
  <c r="X1408" i="73"/>
  <c r="X1409" i="73"/>
  <c r="X1410" i="73"/>
  <c r="X1411" i="73"/>
  <c r="X1412" i="73"/>
  <c r="X1413" i="73"/>
  <c r="X1414" i="73"/>
  <c r="X1415" i="73"/>
  <c r="X1416" i="73"/>
  <c r="X1417" i="73"/>
  <c r="X1418" i="73"/>
  <c r="X1419" i="73"/>
  <c r="X1420" i="73"/>
  <c r="X1421" i="73"/>
  <c r="X1422" i="73"/>
  <c r="X1423" i="73"/>
  <c r="X1424" i="73"/>
  <c r="X1425" i="73"/>
  <c r="X1426" i="73"/>
  <c r="X1427" i="73"/>
  <c r="X1428" i="73"/>
  <c r="X1429" i="73"/>
  <c r="X1430" i="73"/>
  <c r="X1431" i="73"/>
  <c r="X1432" i="73"/>
  <c r="X1433" i="73"/>
  <c r="X1434" i="73"/>
  <c r="X1435" i="73"/>
  <c r="X1436" i="73"/>
  <c r="X1437" i="73"/>
  <c r="X1438" i="73"/>
  <c r="X1439" i="73"/>
  <c r="X1440" i="73"/>
  <c r="X1441" i="73"/>
  <c r="X1442" i="73"/>
  <c r="X1443" i="73"/>
  <c r="X1444" i="73"/>
  <c r="X1445" i="73"/>
  <c r="X1446" i="73"/>
  <c r="X1447" i="73"/>
  <c r="X1448" i="73"/>
  <c r="X1449" i="73"/>
  <c r="X1450" i="73"/>
  <c r="X1451" i="73"/>
  <c r="X1452" i="73"/>
  <c r="X1453" i="73"/>
  <c r="X1454" i="73"/>
  <c r="X1455" i="73"/>
  <c r="X1456" i="73"/>
  <c r="X1457" i="73"/>
  <c r="X1458" i="73"/>
  <c r="X1459" i="73"/>
  <c r="X1460" i="73"/>
  <c r="X1461" i="73"/>
  <c r="X1462" i="73"/>
  <c r="X1463" i="73"/>
  <c r="X1464" i="73"/>
  <c r="X1465" i="73"/>
  <c r="X1466" i="73"/>
  <c r="X1467" i="73"/>
  <c r="X1468" i="73"/>
  <c r="X1469" i="73"/>
  <c r="X1470" i="73"/>
  <c r="X1471" i="73"/>
  <c r="X1472" i="73"/>
  <c r="X1473" i="73"/>
  <c r="X1474" i="73"/>
  <c r="X1475" i="73"/>
  <c r="X1476" i="73"/>
  <c r="X1477" i="73"/>
  <c r="X1478" i="73"/>
  <c r="X1479" i="73"/>
  <c r="X1480" i="73"/>
  <c r="X1481" i="73"/>
  <c r="X1482" i="73"/>
  <c r="X1483" i="73"/>
  <c r="X1484" i="73"/>
  <c r="X1485" i="73"/>
  <c r="X1486" i="73"/>
  <c r="X1487" i="73"/>
  <c r="X1488" i="73"/>
  <c r="X1489" i="73"/>
  <c r="X1490" i="73"/>
  <c r="X40" i="73" l="1"/>
  <c r="N113" i="73"/>
  <c r="K858" i="73" l="1"/>
  <c r="K857" i="73"/>
  <c r="K854" i="73"/>
  <c r="K853" i="73"/>
  <c r="K850" i="73"/>
  <c r="K849" i="73"/>
  <c r="K846" i="73"/>
  <c r="K845" i="73"/>
  <c r="K842" i="73"/>
  <c r="K841" i="73"/>
  <c r="K838" i="73"/>
  <c r="K837" i="73"/>
  <c r="K834" i="73"/>
  <c r="K833" i="73"/>
  <c r="K830" i="73"/>
  <c r="K829" i="73"/>
  <c r="K826" i="73"/>
  <c r="K825" i="73"/>
  <c r="K822" i="73"/>
  <c r="K821" i="73"/>
  <c r="K818" i="73"/>
  <c r="K817" i="73"/>
  <c r="K814" i="73"/>
  <c r="K812" i="73"/>
  <c r="K811" i="73"/>
  <c r="K808" i="73"/>
  <c r="K806" i="73"/>
  <c r="K805" i="73"/>
  <c r="K802" i="73"/>
  <c r="K800" i="73"/>
  <c r="K799" i="73"/>
  <c r="K796" i="73"/>
  <c r="K794" i="73"/>
  <c r="K793" i="73"/>
  <c r="K790" i="73"/>
  <c r="K788" i="73"/>
  <c r="K787" i="73"/>
  <c r="K784" i="73"/>
  <c r="K782" i="73"/>
  <c r="K781" i="73"/>
  <c r="K778" i="73"/>
  <c r="K776" i="73"/>
  <c r="K775" i="73"/>
  <c r="K772" i="73"/>
  <c r="K770" i="73"/>
  <c r="K769" i="73"/>
  <c r="K766" i="73"/>
  <c r="K764" i="73"/>
  <c r="K763" i="73"/>
  <c r="K760" i="73"/>
  <c r="K758" i="73"/>
  <c r="K757" i="73"/>
  <c r="K754" i="73"/>
  <c r="K752" i="73"/>
  <c r="K751" i="73"/>
  <c r="K748" i="73"/>
  <c r="K747" i="73"/>
  <c r="K744" i="73"/>
  <c r="K743" i="73"/>
  <c r="K740" i="73"/>
  <c r="K739" i="73"/>
  <c r="K736" i="73"/>
  <c r="K735" i="73"/>
  <c r="K732" i="73"/>
  <c r="K731" i="73"/>
  <c r="K728" i="73"/>
  <c r="K727" i="73"/>
  <c r="K724" i="73"/>
  <c r="K723" i="73"/>
  <c r="K720" i="73"/>
  <c r="K719" i="73"/>
  <c r="K716" i="73"/>
  <c r="K715" i="73"/>
  <c r="K712" i="73"/>
  <c r="K711" i="73"/>
  <c r="K708" i="73"/>
  <c r="K707" i="73"/>
  <c r="K753" i="73" l="1"/>
  <c r="K789" i="73"/>
  <c r="K759" i="73"/>
  <c r="K795" i="73"/>
  <c r="K765" i="73"/>
  <c r="K801" i="73"/>
  <c r="K771" i="73"/>
  <c r="K807" i="73"/>
  <c r="K777" i="73"/>
  <c r="K813" i="73"/>
  <c r="K783" i="73"/>
  <c r="L858" i="73"/>
  <c r="L857" i="73"/>
  <c r="L854" i="73"/>
  <c r="L853" i="73"/>
  <c r="L850" i="73"/>
  <c r="L849" i="73"/>
  <c r="L846" i="73"/>
  <c r="L845" i="73"/>
  <c r="L842" i="73"/>
  <c r="L841" i="73"/>
  <c r="L838" i="73"/>
  <c r="L837" i="73"/>
  <c r="L834" i="73"/>
  <c r="L833" i="73"/>
  <c r="L830" i="73"/>
  <c r="L829" i="73"/>
  <c r="L826" i="73"/>
  <c r="L825" i="73"/>
  <c r="L822" i="73"/>
  <c r="L821" i="73"/>
  <c r="L818" i="73"/>
  <c r="L817" i="73"/>
  <c r="L814" i="73"/>
  <c r="L812" i="73"/>
  <c r="L813" i="73" s="1"/>
  <c r="L811" i="73"/>
  <c r="L808" i="73"/>
  <c r="L806" i="73"/>
  <c r="L807" i="73" s="1"/>
  <c r="L805" i="73"/>
  <c r="L802" i="73"/>
  <c r="L800" i="73"/>
  <c r="L801" i="73" s="1"/>
  <c r="L799" i="73"/>
  <c r="L796" i="73"/>
  <c r="L794" i="73"/>
  <c r="L795" i="73" s="1"/>
  <c r="L793" i="73"/>
  <c r="L790" i="73"/>
  <c r="L788" i="73"/>
  <c r="L789" i="73" s="1"/>
  <c r="L787" i="73"/>
  <c r="L784" i="73"/>
  <c r="L782" i="73"/>
  <c r="L783" i="73" s="1"/>
  <c r="L781" i="73"/>
  <c r="L778" i="73"/>
  <c r="L776" i="73"/>
  <c r="L777" i="73" s="1"/>
  <c r="L775" i="73"/>
  <c r="L772" i="73"/>
  <c r="L770" i="73"/>
  <c r="L771" i="73" s="1"/>
  <c r="L769" i="73"/>
  <c r="L766" i="73"/>
  <c r="L764" i="73"/>
  <c r="L765" i="73" s="1"/>
  <c r="L763" i="73"/>
  <c r="L760" i="73"/>
  <c r="L758" i="73"/>
  <c r="L759" i="73" s="1"/>
  <c r="L757" i="73"/>
  <c r="L754" i="73"/>
  <c r="L752" i="73"/>
  <c r="L753" i="73" s="1"/>
  <c r="L751" i="73"/>
  <c r="L748" i="73"/>
  <c r="L747" i="73"/>
  <c r="L744" i="73"/>
  <c r="L743" i="73"/>
  <c r="L740" i="73"/>
  <c r="L739" i="73"/>
  <c r="L736" i="73"/>
  <c r="L735" i="73"/>
  <c r="L732" i="73"/>
  <c r="L731" i="73"/>
  <c r="L728" i="73"/>
  <c r="L727" i="73"/>
  <c r="L724" i="73"/>
  <c r="L723" i="73"/>
  <c r="L720" i="73"/>
  <c r="L719" i="73"/>
  <c r="L716" i="73"/>
  <c r="L715" i="73"/>
  <c r="L712" i="73"/>
  <c r="L711" i="73"/>
  <c r="L708" i="73"/>
  <c r="L707" i="73"/>
  <c r="M858" i="73" l="1"/>
  <c r="M857" i="73"/>
  <c r="M854" i="73"/>
  <c r="M853" i="73"/>
  <c r="M850" i="73"/>
  <c r="M849" i="73"/>
  <c r="M846" i="73"/>
  <c r="M845" i="73"/>
  <c r="M842" i="73"/>
  <c r="M841" i="73"/>
  <c r="M838" i="73"/>
  <c r="M837" i="73"/>
  <c r="M834" i="73"/>
  <c r="M833" i="73"/>
  <c r="M830" i="73"/>
  <c r="M829" i="73"/>
  <c r="M826" i="73"/>
  <c r="M825" i="73"/>
  <c r="M822" i="73"/>
  <c r="M821" i="73"/>
  <c r="M818" i="73"/>
  <c r="M817" i="73"/>
  <c r="M814" i="73"/>
  <c r="M812" i="73"/>
  <c r="M811" i="73"/>
  <c r="M808" i="73"/>
  <c r="M806" i="73"/>
  <c r="M805" i="73"/>
  <c r="M802" i="73"/>
  <c r="M800" i="73"/>
  <c r="M799" i="73"/>
  <c r="M796" i="73"/>
  <c r="M794" i="73"/>
  <c r="M795" i="73" s="1"/>
  <c r="M793" i="73"/>
  <c r="M790" i="73"/>
  <c r="M788" i="73"/>
  <c r="M789" i="73" s="1"/>
  <c r="M787" i="73"/>
  <c r="M784" i="73"/>
  <c r="M782" i="73"/>
  <c r="M781" i="73"/>
  <c r="M778" i="73"/>
  <c r="M776" i="73"/>
  <c r="M775" i="73"/>
  <c r="M772" i="73"/>
  <c r="M770" i="73"/>
  <c r="M769" i="73"/>
  <c r="M766" i="73"/>
  <c r="M764" i="73"/>
  <c r="M763" i="73"/>
  <c r="M760" i="73"/>
  <c r="M758" i="73"/>
  <c r="M757" i="73"/>
  <c r="M754" i="73"/>
  <c r="M752" i="73"/>
  <c r="M753" i="73" s="1"/>
  <c r="M751" i="73"/>
  <c r="M748" i="73"/>
  <c r="M747" i="73"/>
  <c r="M744" i="73"/>
  <c r="M743" i="73"/>
  <c r="M740" i="73"/>
  <c r="M739" i="73"/>
  <c r="M736" i="73"/>
  <c r="M735" i="73"/>
  <c r="M732" i="73"/>
  <c r="M731" i="73"/>
  <c r="M728" i="73"/>
  <c r="M727" i="73"/>
  <c r="M724" i="73"/>
  <c r="M723" i="73"/>
  <c r="M720" i="73"/>
  <c r="M719" i="73"/>
  <c r="M716" i="73"/>
  <c r="M715" i="73"/>
  <c r="M712" i="73"/>
  <c r="M711" i="73"/>
  <c r="M708" i="73"/>
  <c r="M707" i="73"/>
  <c r="M759" i="73" l="1"/>
  <c r="M765" i="73"/>
  <c r="M801" i="73"/>
  <c r="M771" i="73"/>
  <c r="M807" i="73"/>
  <c r="M777" i="73"/>
  <c r="M813" i="73"/>
  <c r="M783" i="73"/>
  <c r="N858" i="73"/>
  <c r="N857" i="73"/>
  <c r="N854" i="73"/>
  <c r="N853" i="73"/>
  <c r="N850" i="73"/>
  <c r="N849" i="73"/>
  <c r="N846" i="73"/>
  <c r="N845" i="73"/>
  <c r="N842" i="73"/>
  <c r="N841" i="73"/>
  <c r="N838" i="73"/>
  <c r="N837" i="73"/>
  <c r="N834" i="73"/>
  <c r="N833" i="73"/>
  <c r="N830" i="73"/>
  <c r="N829" i="73"/>
  <c r="N826" i="73"/>
  <c r="N825" i="73"/>
  <c r="N822" i="73"/>
  <c r="N821" i="73"/>
  <c r="N818" i="73"/>
  <c r="N817" i="73"/>
  <c r="N814" i="73"/>
  <c r="N812" i="73"/>
  <c r="N813" i="73" s="1"/>
  <c r="N811" i="73"/>
  <c r="N808" i="73"/>
  <c r="N806" i="73"/>
  <c r="N807" i="73" s="1"/>
  <c r="N805" i="73"/>
  <c r="N802" i="73"/>
  <c r="N800" i="73"/>
  <c r="N801" i="73" s="1"/>
  <c r="N799" i="73"/>
  <c r="N796" i="73"/>
  <c r="N794" i="73"/>
  <c r="N793" i="73"/>
  <c r="N790" i="73"/>
  <c r="N788" i="73"/>
  <c r="N789" i="73" s="1"/>
  <c r="N787" i="73"/>
  <c r="N784" i="73"/>
  <c r="N782" i="73"/>
  <c r="N783" i="73" s="1"/>
  <c r="N781" i="73"/>
  <c r="N778" i="73"/>
  <c r="N776" i="73"/>
  <c r="N777" i="73" s="1"/>
  <c r="N775" i="73"/>
  <c r="N772" i="73"/>
  <c r="N770" i="73"/>
  <c r="N771" i="73" s="1"/>
  <c r="N769" i="73"/>
  <c r="N766" i="73"/>
  <c r="N764" i="73"/>
  <c r="N765" i="73" s="1"/>
  <c r="N763" i="73"/>
  <c r="N760" i="73"/>
  <c r="N758" i="73"/>
  <c r="N757" i="73"/>
  <c r="N754" i="73"/>
  <c r="N752" i="73"/>
  <c r="N751" i="73"/>
  <c r="N748" i="73"/>
  <c r="N747" i="73"/>
  <c r="N744" i="73"/>
  <c r="N743" i="73"/>
  <c r="N740" i="73"/>
  <c r="N739" i="73"/>
  <c r="N736" i="73"/>
  <c r="N735" i="73"/>
  <c r="N732" i="73"/>
  <c r="N731" i="73"/>
  <c r="N728" i="73"/>
  <c r="N727" i="73"/>
  <c r="N724" i="73"/>
  <c r="N723" i="73"/>
  <c r="N720" i="73"/>
  <c r="N719" i="73"/>
  <c r="N716" i="73"/>
  <c r="N715" i="73"/>
  <c r="N712" i="73"/>
  <c r="N711" i="73"/>
  <c r="N708" i="73"/>
  <c r="N707" i="73"/>
  <c r="N759" i="73" l="1"/>
  <c r="N753" i="73"/>
  <c r="N795" i="73"/>
  <c r="N280" i="73"/>
  <c r="N278" i="73"/>
  <c r="N279" i="73" s="1"/>
  <c r="N277" i="73"/>
  <c r="N274" i="73"/>
  <c r="N272" i="73"/>
  <c r="N271" i="73"/>
  <c r="N283" i="73"/>
  <c r="N284" i="73"/>
  <c r="N285" i="73" s="1"/>
  <c r="N286" i="73"/>
  <c r="N114" i="73"/>
  <c r="N116" i="73" s="1"/>
  <c r="M113" i="73"/>
  <c r="N672" i="73"/>
  <c r="N671" i="73"/>
  <c r="N668" i="73"/>
  <c r="N666" i="73"/>
  <c r="N667" i="73" s="1"/>
  <c r="N665" i="73"/>
  <c r="N662" i="73"/>
  <c r="N660" i="73"/>
  <c r="N661" i="73" s="1"/>
  <c r="N659" i="73"/>
  <c r="N656" i="73"/>
  <c r="N655" i="73"/>
  <c r="N652" i="73"/>
  <c r="N651" i="73"/>
  <c r="N648" i="73"/>
  <c r="N647" i="73"/>
  <c r="N568" i="73"/>
  <c r="N567" i="73"/>
  <c r="N564" i="73"/>
  <c r="N563" i="73"/>
  <c r="N560" i="73"/>
  <c r="N559" i="73"/>
  <c r="N556" i="73"/>
  <c r="N555" i="73"/>
  <c r="N552" i="73"/>
  <c r="N551" i="73"/>
  <c r="N548" i="73"/>
  <c r="N547" i="73"/>
  <c r="N544" i="73"/>
  <c r="N543" i="73"/>
  <c r="N540" i="73"/>
  <c r="N539" i="73"/>
  <c r="N536" i="73"/>
  <c r="N535" i="73"/>
  <c r="N532" i="73"/>
  <c r="N531" i="73"/>
  <c r="N528" i="73"/>
  <c r="N527" i="73"/>
  <c r="N524" i="73"/>
  <c r="N523" i="73"/>
  <c r="N520" i="73"/>
  <c r="N519" i="73"/>
  <c r="N516" i="73"/>
  <c r="N515" i="73"/>
  <c r="N512" i="73"/>
  <c r="N511" i="73"/>
  <c r="N508" i="73"/>
  <c r="N507" i="73"/>
  <c r="N504" i="73"/>
  <c r="N503" i="73"/>
  <c r="N496" i="73"/>
  <c r="N494" i="73"/>
  <c r="N495" i="73" s="1"/>
  <c r="N493" i="73"/>
  <c r="N490" i="73"/>
  <c r="N488" i="73"/>
  <c r="N489" i="73" s="1"/>
  <c r="N487" i="73"/>
  <c r="N484" i="73"/>
  <c r="N482" i="73"/>
  <c r="N483" i="73" s="1"/>
  <c r="N481" i="73"/>
  <c r="N478" i="73"/>
  <c r="N476" i="73"/>
  <c r="N477" i="73" s="1"/>
  <c r="N475" i="73"/>
  <c r="N472" i="73"/>
  <c r="N470" i="73"/>
  <c r="N471" i="73" s="1"/>
  <c r="N469" i="73"/>
  <c r="N466" i="73"/>
  <c r="N464" i="73"/>
  <c r="N465" i="73" s="1"/>
  <c r="N463" i="73"/>
  <c r="N460" i="73"/>
  <c r="N458" i="73"/>
  <c r="N459" i="73" s="1"/>
  <c r="N457" i="73"/>
  <c r="N454" i="73"/>
  <c r="N452" i="73"/>
  <c r="N453" i="73" s="1"/>
  <c r="N451" i="73"/>
  <c r="N448" i="73"/>
  <c r="N446" i="73"/>
  <c r="N447" i="73" s="1"/>
  <c r="N445" i="73"/>
  <c r="N442" i="73"/>
  <c r="N440" i="73"/>
  <c r="N441" i="73" s="1"/>
  <c r="N439" i="73"/>
  <c r="N436" i="73"/>
  <c r="N434" i="73"/>
  <c r="N435" i="73" s="1"/>
  <c r="N433" i="73"/>
  <c r="N430" i="73"/>
  <c r="N428" i="73"/>
  <c r="N429" i="73" s="1"/>
  <c r="N427" i="73"/>
  <c r="N424" i="73"/>
  <c r="N422" i="73"/>
  <c r="N423" i="73" s="1"/>
  <c r="N421" i="73"/>
  <c r="N418" i="73"/>
  <c r="N416" i="73"/>
  <c r="N417" i="73" s="1"/>
  <c r="N415" i="73"/>
  <c r="N412" i="73"/>
  <c r="N410" i="73"/>
  <c r="N411" i="73" s="1"/>
  <c r="N409" i="73"/>
  <c r="N406" i="73"/>
  <c r="N404" i="73"/>
  <c r="N405" i="73" s="1"/>
  <c r="N403" i="73"/>
  <c r="N400" i="73"/>
  <c r="N398" i="73"/>
  <c r="N399" i="73" s="1"/>
  <c r="N397" i="73"/>
  <c r="N394" i="73"/>
  <c r="N392" i="73"/>
  <c r="N393" i="73" s="1"/>
  <c r="N391" i="73"/>
  <c r="N388" i="73"/>
  <c r="N386" i="73"/>
  <c r="N387" i="73" s="1"/>
  <c r="N385" i="73"/>
  <c r="N382" i="73"/>
  <c r="N380" i="73"/>
  <c r="N381" i="73" s="1"/>
  <c r="N379" i="73"/>
  <c r="N376" i="73"/>
  <c r="N374" i="73"/>
  <c r="N375" i="73" s="1"/>
  <c r="N373" i="73"/>
  <c r="N370" i="73"/>
  <c r="N368" i="73"/>
  <c r="N369" i="73" s="1"/>
  <c r="N367" i="73"/>
  <c r="N364" i="73"/>
  <c r="N362" i="73"/>
  <c r="N363" i="73" s="1"/>
  <c r="N361" i="73"/>
  <c r="N358" i="73"/>
  <c r="N356" i="73"/>
  <c r="N357" i="73" s="1"/>
  <c r="N355" i="73"/>
  <c r="N352" i="73"/>
  <c r="N349" i="73"/>
  <c r="N346" i="73"/>
  <c r="N344" i="73"/>
  <c r="N345" i="73" s="1"/>
  <c r="N343" i="73"/>
  <c r="N340" i="73"/>
  <c r="N338" i="73"/>
  <c r="N339" i="73" s="1"/>
  <c r="N337" i="73"/>
  <c r="N334" i="73"/>
  <c r="N332" i="73"/>
  <c r="N333" i="73" s="1"/>
  <c r="N331" i="73"/>
  <c r="N328" i="73"/>
  <c r="N326" i="73"/>
  <c r="N327" i="73" s="1"/>
  <c r="N325" i="73"/>
  <c r="N322" i="73"/>
  <c r="N320" i="73"/>
  <c r="N321" i="73" s="1"/>
  <c r="N319" i="73"/>
  <c r="N316" i="73"/>
  <c r="N314" i="73"/>
  <c r="N315" i="73" s="1"/>
  <c r="N313" i="73"/>
  <c r="N310" i="73"/>
  <c r="N308" i="73"/>
  <c r="N309" i="73" s="1"/>
  <c r="N307" i="73"/>
  <c r="N304" i="73"/>
  <c r="N302" i="73"/>
  <c r="N303" i="73" s="1"/>
  <c r="N301" i="73"/>
  <c r="N298" i="73"/>
  <c r="N296" i="73"/>
  <c r="N297" i="73" s="1"/>
  <c r="N295" i="73"/>
  <c r="N292" i="73"/>
  <c r="N290" i="73"/>
  <c r="N291" i="73" s="1"/>
  <c r="N289" i="73"/>
  <c r="N268" i="73"/>
  <c r="N267" i="73"/>
  <c r="N264" i="73"/>
  <c r="N263" i="73"/>
  <c r="N260" i="73"/>
  <c r="N259" i="73"/>
  <c r="N256" i="73"/>
  <c r="N255" i="73"/>
  <c r="N252" i="73"/>
  <c r="N251" i="73"/>
  <c r="N248" i="73"/>
  <c r="N247" i="73"/>
  <c r="N244" i="73"/>
  <c r="N243" i="73"/>
  <c r="N240" i="73"/>
  <c r="N239" i="73"/>
  <c r="N236" i="73"/>
  <c r="N235" i="73"/>
  <c r="N232" i="73"/>
  <c r="N231" i="73"/>
  <c r="N228" i="73"/>
  <c r="N227" i="73"/>
  <c r="N224" i="73"/>
  <c r="N223" i="73"/>
  <c r="N220" i="73"/>
  <c r="N219" i="73"/>
  <c r="N216" i="73"/>
  <c r="N215" i="73"/>
  <c r="N212" i="73"/>
  <c r="N211" i="73"/>
  <c r="N208" i="73"/>
  <c r="N207" i="73"/>
  <c r="N204" i="73"/>
  <c r="N203" i="73"/>
  <c r="N200" i="73"/>
  <c r="N199" i="73"/>
  <c r="N196" i="73"/>
  <c r="N195" i="73"/>
  <c r="N192" i="73"/>
  <c r="N191" i="73"/>
  <c r="N188" i="73"/>
  <c r="N187" i="73"/>
  <c r="N184" i="73"/>
  <c r="N183" i="73"/>
  <c r="N180" i="73"/>
  <c r="N179" i="73"/>
  <c r="N176" i="73"/>
  <c r="N175" i="73"/>
  <c r="N172" i="73"/>
  <c r="N171" i="73"/>
  <c r="N168" i="73"/>
  <c r="N167" i="73"/>
  <c r="N164" i="73"/>
  <c r="N163" i="73"/>
  <c r="N160" i="73"/>
  <c r="N159" i="73"/>
  <c r="N156" i="73"/>
  <c r="N155" i="73"/>
  <c r="N152" i="73"/>
  <c r="N151" i="73"/>
  <c r="N148" i="73"/>
  <c r="N147" i="73"/>
  <c r="N144" i="73"/>
  <c r="N143" i="73"/>
  <c r="N140" i="73"/>
  <c r="N139" i="73"/>
  <c r="N136" i="73"/>
  <c r="N135" i="73"/>
  <c r="N132" i="73"/>
  <c r="N131" i="73"/>
  <c r="N128" i="73"/>
  <c r="N127" i="73"/>
  <c r="N124" i="73"/>
  <c r="N123" i="73"/>
  <c r="N120" i="73"/>
  <c r="N119" i="73"/>
  <c r="N112" i="73"/>
  <c r="N111" i="73"/>
  <c r="N108" i="73"/>
  <c r="N107" i="73"/>
  <c r="N104" i="73"/>
  <c r="N103" i="73"/>
  <c r="N100" i="73"/>
  <c r="N99" i="73"/>
  <c r="N96" i="73"/>
  <c r="N95" i="73"/>
  <c r="N92" i="73"/>
  <c r="N91" i="73"/>
  <c r="N273" i="73" l="1"/>
  <c r="N115" i="73"/>
  <c r="L668" i="73"/>
  <c r="K668" i="73"/>
  <c r="L662" i="73"/>
  <c r="K662" i="73"/>
  <c r="L496" i="73"/>
  <c r="K496" i="73"/>
  <c r="L490" i="73"/>
  <c r="K490" i="73"/>
  <c r="L484" i="73"/>
  <c r="K484" i="73"/>
  <c r="L478" i="73"/>
  <c r="K478" i="73"/>
  <c r="L472" i="73"/>
  <c r="K472" i="73"/>
  <c r="L466" i="73"/>
  <c r="K466" i="73"/>
  <c r="L460" i="73"/>
  <c r="K460" i="73"/>
  <c r="L454" i="73"/>
  <c r="K454" i="73"/>
  <c r="L448" i="73"/>
  <c r="K448" i="73"/>
  <c r="L442" i="73"/>
  <c r="K442" i="73"/>
  <c r="L436" i="73"/>
  <c r="K436" i="73"/>
  <c r="L430" i="73"/>
  <c r="K430" i="73"/>
  <c r="L424" i="73"/>
  <c r="K424" i="73"/>
  <c r="L418" i="73"/>
  <c r="K418" i="73"/>
  <c r="L412" i="73"/>
  <c r="K412" i="73"/>
  <c r="L406" i="73"/>
  <c r="K406" i="73"/>
  <c r="L400" i="73"/>
  <c r="K400" i="73"/>
  <c r="L394" i="73"/>
  <c r="K394" i="73"/>
  <c r="L388" i="73"/>
  <c r="K388" i="73"/>
  <c r="L382" i="73"/>
  <c r="K382" i="73"/>
  <c r="L376" i="73"/>
  <c r="K376" i="73"/>
  <c r="L370" i="73"/>
  <c r="K370" i="73"/>
  <c r="L364" i="73"/>
  <c r="K364" i="73"/>
  <c r="L358" i="73"/>
  <c r="K358" i="73"/>
  <c r="L352" i="73"/>
  <c r="K352" i="73"/>
  <c r="L346" i="73"/>
  <c r="K346" i="73"/>
  <c r="L340" i="73"/>
  <c r="K340" i="73"/>
  <c r="L334" i="73"/>
  <c r="K334" i="73"/>
  <c r="L328" i="73"/>
  <c r="K328" i="73"/>
  <c r="L322" i="73"/>
  <c r="K322" i="73"/>
  <c r="L316" i="73"/>
  <c r="K316" i="73"/>
  <c r="L310" i="73"/>
  <c r="K310" i="73"/>
  <c r="L304" i="73"/>
  <c r="K304" i="73"/>
  <c r="L298" i="73"/>
  <c r="K298" i="73"/>
  <c r="L292" i="73"/>
  <c r="K292" i="73"/>
  <c r="L286" i="73"/>
  <c r="K286" i="73"/>
  <c r="M280" i="73"/>
  <c r="L280" i="73"/>
  <c r="K280" i="73"/>
  <c r="M274" i="73"/>
  <c r="L274" i="73"/>
  <c r="K274" i="73"/>
  <c r="M304" i="73"/>
  <c r="N85" i="73" l="1"/>
  <c r="N86" i="73" s="1"/>
  <c r="M114" i="73"/>
  <c r="M116" i="73" s="1"/>
  <c r="K114" i="73"/>
  <c r="L113" i="73"/>
  <c r="M500" i="73"/>
  <c r="M499" i="73"/>
  <c r="M278" i="73"/>
  <c r="M279" i="73" s="1"/>
  <c r="M277" i="73"/>
  <c r="M272" i="73"/>
  <c r="M271" i="73"/>
  <c r="M96" i="73"/>
  <c r="M95" i="73"/>
  <c r="M672" i="73"/>
  <c r="M671" i="73"/>
  <c r="M668" i="73"/>
  <c r="V668" i="70" s="1"/>
  <c r="M666" i="73"/>
  <c r="M667" i="73" s="1"/>
  <c r="M665" i="73"/>
  <c r="M662" i="73"/>
  <c r="M660" i="73"/>
  <c r="M661" i="73" s="1"/>
  <c r="M659" i="73"/>
  <c r="M656" i="73"/>
  <c r="M655" i="73"/>
  <c r="M652" i="73"/>
  <c r="M651" i="73"/>
  <c r="M648" i="73"/>
  <c r="M647" i="73"/>
  <c r="M568" i="73"/>
  <c r="M567" i="73"/>
  <c r="M564" i="73"/>
  <c r="M563" i="73"/>
  <c r="M560" i="73"/>
  <c r="M559" i="73"/>
  <c r="M556" i="73"/>
  <c r="M555" i="73"/>
  <c r="M552" i="73"/>
  <c r="M551" i="73"/>
  <c r="M548" i="73"/>
  <c r="M547" i="73"/>
  <c r="M544" i="73"/>
  <c r="M543" i="73"/>
  <c r="M540" i="73"/>
  <c r="M539" i="73"/>
  <c r="M536" i="73"/>
  <c r="M535" i="73"/>
  <c r="M532" i="73"/>
  <c r="M531" i="73"/>
  <c r="M528" i="73"/>
  <c r="M527" i="73"/>
  <c r="M524" i="73"/>
  <c r="M523" i="73"/>
  <c r="M520" i="73"/>
  <c r="M519" i="73"/>
  <c r="M516" i="73"/>
  <c r="M515" i="73"/>
  <c r="M512" i="73"/>
  <c r="M511" i="73"/>
  <c r="M508" i="73"/>
  <c r="M507" i="73"/>
  <c r="M504" i="73"/>
  <c r="M503" i="73"/>
  <c r="M496" i="73"/>
  <c r="M494" i="73"/>
  <c r="M495" i="73" s="1"/>
  <c r="M493" i="73"/>
  <c r="M490" i="73"/>
  <c r="M488" i="73"/>
  <c r="M489" i="73" s="1"/>
  <c r="M487" i="73"/>
  <c r="M484" i="73"/>
  <c r="M482" i="73"/>
  <c r="M483" i="73" s="1"/>
  <c r="M481" i="73"/>
  <c r="M478" i="73"/>
  <c r="M476" i="73"/>
  <c r="M477" i="73" s="1"/>
  <c r="M475" i="73"/>
  <c r="M472" i="73"/>
  <c r="M470" i="73"/>
  <c r="M471" i="73" s="1"/>
  <c r="M469" i="73"/>
  <c r="M466" i="73"/>
  <c r="M464" i="73"/>
  <c r="M465" i="73" s="1"/>
  <c r="M463" i="73"/>
  <c r="M460" i="73"/>
  <c r="M458" i="73"/>
  <c r="M459" i="73" s="1"/>
  <c r="M457" i="73"/>
  <c r="M454" i="73"/>
  <c r="M452" i="73"/>
  <c r="M453" i="73" s="1"/>
  <c r="M451" i="73"/>
  <c r="M448" i="73"/>
  <c r="M446" i="73"/>
  <c r="M447" i="73" s="1"/>
  <c r="M445" i="73"/>
  <c r="M442" i="73"/>
  <c r="M440" i="73"/>
  <c r="M441" i="73" s="1"/>
  <c r="M439" i="73"/>
  <c r="M436" i="73"/>
  <c r="M434" i="73"/>
  <c r="M435" i="73" s="1"/>
  <c r="M433" i="73"/>
  <c r="M430" i="73"/>
  <c r="M428" i="73"/>
  <c r="M429" i="73" s="1"/>
  <c r="M427" i="73"/>
  <c r="M424" i="73"/>
  <c r="M422" i="73"/>
  <c r="M423" i="73" s="1"/>
  <c r="M421" i="73"/>
  <c r="M418" i="73"/>
  <c r="M416" i="73"/>
  <c r="M417" i="73" s="1"/>
  <c r="M415" i="73"/>
  <c r="M412" i="73"/>
  <c r="M410" i="73"/>
  <c r="M411" i="73" s="1"/>
  <c r="M409" i="73"/>
  <c r="M406" i="73"/>
  <c r="M404" i="73"/>
  <c r="M405" i="73" s="1"/>
  <c r="M403" i="73"/>
  <c r="M400" i="73"/>
  <c r="M398" i="73"/>
  <c r="M399" i="73" s="1"/>
  <c r="M397" i="73"/>
  <c r="M394" i="73"/>
  <c r="M392" i="73"/>
  <c r="M393" i="73" s="1"/>
  <c r="M391" i="73"/>
  <c r="M388" i="73"/>
  <c r="M386" i="73"/>
  <c r="M387" i="73" s="1"/>
  <c r="M385" i="73"/>
  <c r="M382" i="73"/>
  <c r="M380" i="73"/>
  <c r="M381" i="73" s="1"/>
  <c r="M379" i="73"/>
  <c r="M376" i="73"/>
  <c r="M374" i="73"/>
  <c r="M375" i="73" s="1"/>
  <c r="M373" i="73"/>
  <c r="M370" i="73"/>
  <c r="M368" i="73"/>
  <c r="M369" i="73" s="1"/>
  <c r="M367" i="73"/>
  <c r="M364" i="73"/>
  <c r="M362" i="73"/>
  <c r="M363" i="73" s="1"/>
  <c r="M361" i="73"/>
  <c r="M358" i="73"/>
  <c r="M356" i="73"/>
  <c r="M357" i="73" s="1"/>
  <c r="M355" i="73"/>
  <c r="M352" i="73"/>
  <c r="M349" i="73"/>
  <c r="M346" i="73"/>
  <c r="M344" i="73"/>
  <c r="M345" i="73" s="1"/>
  <c r="M343" i="73"/>
  <c r="M340" i="73"/>
  <c r="M338" i="73"/>
  <c r="M339" i="73" s="1"/>
  <c r="M337" i="73"/>
  <c r="M334" i="73"/>
  <c r="M332" i="73"/>
  <c r="M333" i="73" s="1"/>
  <c r="M331" i="73"/>
  <c r="M328" i="73"/>
  <c r="M326" i="73"/>
  <c r="M327" i="73" s="1"/>
  <c r="M325" i="73"/>
  <c r="M322" i="73"/>
  <c r="M320" i="73"/>
  <c r="M321" i="73" s="1"/>
  <c r="M319" i="73"/>
  <c r="M316" i="73"/>
  <c r="M314" i="73"/>
  <c r="M315" i="73" s="1"/>
  <c r="M313" i="73"/>
  <c r="M310" i="73"/>
  <c r="M308" i="73"/>
  <c r="M309" i="73" s="1"/>
  <c r="M307" i="73"/>
  <c r="M302" i="73"/>
  <c r="M303" i="73" s="1"/>
  <c r="M301" i="73"/>
  <c r="M298" i="73"/>
  <c r="M296" i="73"/>
  <c r="M297" i="73" s="1"/>
  <c r="M295" i="73"/>
  <c r="M292" i="73"/>
  <c r="M290" i="73"/>
  <c r="M291" i="73" s="1"/>
  <c r="M289" i="73"/>
  <c r="M286" i="73"/>
  <c r="M284" i="73"/>
  <c r="M285" i="73" s="1"/>
  <c r="M283" i="73"/>
  <c r="M268" i="73"/>
  <c r="M267" i="73"/>
  <c r="M264" i="73"/>
  <c r="M263" i="73"/>
  <c r="M260" i="73"/>
  <c r="M259" i="73"/>
  <c r="M256" i="73"/>
  <c r="M255" i="73"/>
  <c r="M252" i="73"/>
  <c r="M251" i="73"/>
  <c r="M248" i="73"/>
  <c r="M247" i="73"/>
  <c r="M244" i="73"/>
  <c r="M243" i="73"/>
  <c r="M240" i="73"/>
  <c r="M239" i="73"/>
  <c r="M236" i="73"/>
  <c r="M235" i="73"/>
  <c r="M232" i="73"/>
  <c r="M231" i="73"/>
  <c r="M228" i="73"/>
  <c r="M227" i="73"/>
  <c r="M224" i="73"/>
  <c r="M223" i="73"/>
  <c r="M220" i="73"/>
  <c r="M219" i="73"/>
  <c r="M216" i="73"/>
  <c r="M215" i="73"/>
  <c r="M212" i="73"/>
  <c r="M211" i="73"/>
  <c r="M208" i="73"/>
  <c r="M207" i="73"/>
  <c r="M204" i="73"/>
  <c r="M203" i="73"/>
  <c r="M200" i="73"/>
  <c r="M199" i="73"/>
  <c r="M196" i="73"/>
  <c r="M195" i="73"/>
  <c r="M192" i="73"/>
  <c r="M191" i="73"/>
  <c r="M188" i="73"/>
  <c r="M187" i="73"/>
  <c r="M184" i="73"/>
  <c r="M183" i="73"/>
  <c r="M180" i="73"/>
  <c r="M179" i="73"/>
  <c r="M176" i="73"/>
  <c r="M175" i="73"/>
  <c r="M172" i="73"/>
  <c r="M171" i="73"/>
  <c r="M168" i="73"/>
  <c r="M167" i="73"/>
  <c r="M164" i="73"/>
  <c r="M163" i="73"/>
  <c r="M160" i="73"/>
  <c r="M159" i="73"/>
  <c r="M156" i="73"/>
  <c r="M155" i="73"/>
  <c r="M152" i="73"/>
  <c r="M151" i="73"/>
  <c r="M148" i="73"/>
  <c r="M147" i="73"/>
  <c r="M144" i="73"/>
  <c r="M143" i="73"/>
  <c r="M140" i="73"/>
  <c r="M139" i="73"/>
  <c r="M136" i="73"/>
  <c r="M135" i="73"/>
  <c r="M132" i="73"/>
  <c r="M131" i="73"/>
  <c r="M128" i="73"/>
  <c r="M127" i="73"/>
  <c r="M124" i="73"/>
  <c r="M123" i="73"/>
  <c r="M120" i="73"/>
  <c r="M119" i="73"/>
  <c r="M112" i="73"/>
  <c r="M111" i="73"/>
  <c r="M108" i="73"/>
  <c r="M107" i="73"/>
  <c r="M104" i="73"/>
  <c r="M103" i="73"/>
  <c r="M100" i="73"/>
  <c r="M99" i="73"/>
  <c r="M92" i="73"/>
  <c r="M91" i="73"/>
  <c r="M115" i="73" l="1"/>
  <c r="M273" i="73"/>
  <c r="M85" i="73" l="1"/>
  <c r="M86" i="73" s="1"/>
  <c r="V685" i="70"/>
  <c r="V686" i="70"/>
  <c r="V690" i="70"/>
  <c r="V698" i="70"/>
  <c r="V710" i="70"/>
  <c r="V804" i="70"/>
  <c r="W705" i="73"/>
  <c r="W706" i="73"/>
  <c r="W709" i="73"/>
  <c r="W710" i="73"/>
  <c r="W713" i="73"/>
  <c r="W714" i="73"/>
  <c r="W717" i="73"/>
  <c r="W718" i="73"/>
  <c r="W721" i="73"/>
  <c r="W722" i="73"/>
  <c r="W725" i="73"/>
  <c r="W726" i="73"/>
  <c r="W729" i="73"/>
  <c r="W730" i="73"/>
  <c r="W733" i="73"/>
  <c r="W734" i="73"/>
  <c r="W737" i="73"/>
  <c r="W738" i="73"/>
  <c r="W741" i="73"/>
  <c r="W742" i="73"/>
  <c r="W745" i="73"/>
  <c r="W746" i="73"/>
  <c r="W749" i="73"/>
  <c r="W750" i="73"/>
  <c r="W755" i="73"/>
  <c r="W756" i="73"/>
  <c r="W761" i="73"/>
  <c r="W762" i="73"/>
  <c r="W767" i="73"/>
  <c r="W768" i="73"/>
  <c r="W773" i="73"/>
  <c r="W774" i="73"/>
  <c r="W779" i="73"/>
  <c r="W780" i="73"/>
  <c r="W785" i="73"/>
  <c r="W786" i="73"/>
  <c r="W791" i="73"/>
  <c r="W792" i="73"/>
  <c r="W797" i="73"/>
  <c r="W798" i="73"/>
  <c r="W803" i="73"/>
  <c r="W804" i="73"/>
  <c r="W809" i="73"/>
  <c r="W810" i="73"/>
  <c r="W815" i="73"/>
  <c r="W816" i="73"/>
  <c r="W819" i="73"/>
  <c r="W820" i="73"/>
  <c r="W823" i="73"/>
  <c r="W824" i="73"/>
  <c r="W827" i="73"/>
  <c r="W828" i="73"/>
  <c r="W831" i="73"/>
  <c r="W832" i="73"/>
  <c r="W835" i="73"/>
  <c r="W836" i="73"/>
  <c r="W839" i="73"/>
  <c r="W840" i="73"/>
  <c r="W843" i="73"/>
  <c r="W844" i="73"/>
  <c r="W847" i="73"/>
  <c r="W848" i="73"/>
  <c r="W851" i="73"/>
  <c r="W852" i="73"/>
  <c r="W855" i="73"/>
  <c r="W856" i="73"/>
  <c r="W859" i="73"/>
  <c r="W860" i="73"/>
  <c r="W861" i="73"/>
  <c r="W862" i="73"/>
  <c r="W863" i="73"/>
  <c r="W864" i="73"/>
  <c r="W865" i="73"/>
  <c r="W866" i="73"/>
  <c r="W867" i="73"/>
  <c r="W868" i="73"/>
  <c r="W869" i="73"/>
  <c r="W870" i="73"/>
  <c r="W871" i="73"/>
  <c r="W872" i="73"/>
  <c r="W873" i="73"/>
  <c r="W874" i="73"/>
  <c r="W875" i="73"/>
  <c r="W876" i="73"/>
  <c r="W877" i="73"/>
  <c r="W878" i="73"/>
  <c r="W879" i="73"/>
  <c r="W880" i="73"/>
  <c r="W881" i="73"/>
  <c r="W882" i="73"/>
  <c r="W883" i="73"/>
  <c r="W884" i="73"/>
  <c r="W885" i="73"/>
  <c r="W886" i="73"/>
  <c r="W887" i="73"/>
  <c r="W888" i="73"/>
  <c r="W889" i="73"/>
  <c r="W890" i="73"/>
  <c r="W891" i="73"/>
  <c r="W892" i="73"/>
  <c r="W893" i="73"/>
  <c r="W894" i="73"/>
  <c r="W895" i="73"/>
  <c r="W896" i="73"/>
  <c r="W897" i="73"/>
  <c r="W898" i="73"/>
  <c r="W899" i="73"/>
  <c r="W900" i="73"/>
  <c r="W901" i="73"/>
  <c r="W902" i="73"/>
  <c r="X898" i="73"/>
  <c r="X899" i="73"/>
  <c r="X900" i="73"/>
  <c r="X901" i="73"/>
  <c r="X902" i="73"/>
  <c r="X883" i="73"/>
  <c r="X884" i="73"/>
  <c r="X885" i="73"/>
  <c r="X886" i="73"/>
  <c r="X887" i="73"/>
  <c r="X888" i="73"/>
  <c r="X889" i="73"/>
  <c r="X890" i="73"/>
  <c r="X891" i="73"/>
  <c r="X892" i="73"/>
  <c r="X893" i="73"/>
  <c r="X894" i="73"/>
  <c r="X895" i="73"/>
  <c r="X896" i="73"/>
  <c r="X897" i="73"/>
  <c r="X881" i="73"/>
  <c r="X882" i="73"/>
  <c r="X879" i="73"/>
  <c r="X880" i="73"/>
  <c r="X861" i="73"/>
  <c r="X862" i="73"/>
  <c r="X863" i="73"/>
  <c r="X864" i="73"/>
  <c r="X865" i="73"/>
  <c r="X866" i="73"/>
  <c r="X867" i="73"/>
  <c r="X868" i="73"/>
  <c r="X869" i="73"/>
  <c r="X870" i="73"/>
  <c r="X871" i="73"/>
  <c r="X872" i="73"/>
  <c r="X873" i="73"/>
  <c r="X874" i="73"/>
  <c r="X875" i="73"/>
  <c r="X876" i="73"/>
  <c r="X877" i="73"/>
  <c r="X878" i="73"/>
  <c r="X859" i="73"/>
  <c r="X860" i="73"/>
  <c r="X847" i="73"/>
  <c r="X848" i="73"/>
  <c r="X851" i="73"/>
  <c r="X852" i="73"/>
  <c r="X855" i="73"/>
  <c r="X856" i="73"/>
  <c r="X843" i="73"/>
  <c r="X844" i="73"/>
  <c r="X839" i="73"/>
  <c r="X840" i="73"/>
  <c r="X835" i="73"/>
  <c r="X836" i="73"/>
  <c r="X831" i="73"/>
  <c r="X832" i="73"/>
  <c r="X827" i="73"/>
  <c r="X828" i="73"/>
  <c r="X823" i="73"/>
  <c r="X824" i="73"/>
  <c r="X819" i="73"/>
  <c r="X820" i="73"/>
  <c r="X815" i="73"/>
  <c r="X816" i="73"/>
  <c r="X810" i="73"/>
  <c r="X809" i="73"/>
  <c r="X803" i="73"/>
  <c r="X804" i="73"/>
  <c r="X797" i="73"/>
  <c r="X798" i="73"/>
  <c r="X791" i="73"/>
  <c r="X792" i="73"/>
  <c r="X785" i="73"/>
  <c r="X786" i="73"/>
  <c r="X779" i="73"/>
  <c r="X780" i="73"/>
  <c r="X773" i="73"/>
  <c r="X774" i="73"/>
  <c r="X767" i="73"/>
  <c r="X768" i="73"/>
  <c r="X761" i="73"/>
  <c r="X762" i="73"/>
  <c r="X756" i="73"/>
  <c r="X749" i="73"/>
  <c r="X750" i="73"/>
  <c r="X755" i="73"/>
  <c r="X745" i="73"/>
  <c r="X746" i="73"/>
  <c r="X741" i="73"/>
  <c r="X742" i="73"/>
  <c r="X737" i="73"/>
  <c r="X738" i="73"/>
  <c r="X733" i="73"/>
  <c r="X734" i="73"/>
  <c r="X729" i="73"/>
  <c r="X730" i="73"/>
  <c r="X725" i="73"/>
  <c r="X726" i="73"/>
  <c r="X721" i="73"/>
  <c r="X722" i="73"/>
  <c r="X717" i="73"/>
  <c r="X718" i="73"/>
  <c r="X713" i="73"/>
  <c r="X714" i="73"/>
  <c r="X709" i="73"/>
  <c r="X710" i="73"/>
  <c r="X705" i="73"/>
  <c r="X706" i="73"/>
  <c r="V837" i="70" l="1"/>
  <c r="V845" i="70"/>
  <c r="V850" i="70"/>
  <c r="V858" i="70"/>
  <c r="V752" i="70"/>
  <c r="V740" i="70"/>
  <c r="V816" i="70"/>
  <c r="V838" i="70"/>
  <c r="V811" i="70"/>
  <c r="V833" i="70"/>
  <c r="V705" i="70"/>
  <c r="V727" i="70"/>
  <c r="V857" i="70"/>
  <c r="V732" i="70"/>
  <c r="V855" i="70"/>
  <c r="V849" i="70"/>
  <c r="V848" i="70"/>
  <c r="V842" i="70"/>
  <c r="V854" i="70"/>
  <c r="V853" i="70"/>
  <c r="V846" i="70"/>
  <c r="V841" i="70"/>
  <c r="V834" i="70"/>
  <c r="V728" i="70"/>
  <c r="V864" i="70"/>
  <c r="V776" i="70"/>
  <c r="V758" i="70"/>
  <c r="V746" i="70"/>
  <c r="V828" i="70"/>
  <c r="V856" i="70"/>
  <c r="V823" i="70"/>
  <c r="V851" i="70"/>
  <c r="V722" i="70"/>
  <c r="V717" i="70"/>
  <c r="V863" i="70"/>
  <c r="V782" i="70"/>
  <c r="V764" i="70"/>
  <c r="V860" i="70"/>
  <c r="V788" i="70"/>
  <c r="V770" i="70"/>
  <c r="V859" i="70"/>
  <c r="V852" i="70"/>
  <c r="V847" i="70"/>
  <c r="V844" i="70"/>
  <c r="V792" i="70"/>
  <c r="V774" i="70"/>
  <c r="V756" i="70"/>
  <c r="V738" i="70"/>
  <c r="V843" i="70"/>
  <c r="V780" i="70"/>
  <c r="V762" i="70"/>
  <c r="V744" i="70"/>
  <c r="V832" i="70"/>
  <c r="V840" i="70"/>
  <c r="V827" i="70"/>
  <c r="V820" i="70"/>
  <c r="V808" i="70"/>
  <c r="V803" i="70"/>
  <c r="V721" i="70"/>
  <c r="V714" i="70"/>
  <c r="V709" i="70"/>
  <c r="V702" i="70"/>
  <c r="V697" i="70"/>
  <c r="V786" i="70"/>
  <c r="V768" i="70"/>
  <c r="V750" i="70"/>
  <c r="V734" i="70"/>
  <c r="V839" i="70"/>
  <c r="V733" i="70"/>
  <c r="V836" i="70"/>
  <c r="V800" i="70"/>
  <c r="V706" i="70"/>
  <c r="V689" i="70"/>
  <c r="V835" i="70"/>
  <c r="V799" i="70"/>
  <c r="V693" i="70"/>
  <c r="V815" i="70"/>
  <c r="V796" i="70"/>
  <c r="V726" i="70"/>
  <c r="V831" i="70"/>
  <c r="V824" i="70"/>
  <c r="V812" i="70"/>
  <c r="V718" i="70"/>
  <c r="V713" i="70"/>
  <c r="V701" i="70"/>
  <c r="V694" i="70"/>
  <c r="V821" i="70"/>
  <c r="V829" i="70"/>
  <c r="V810" i="70"/>
  <c r="V805" i="70"/>
  <c r="V798" i="70"/>
  <c r="V741" i="70"/>
  <c r="V723" i="70"/>
  <c r="V704" i="70"/>
  <c r="V699" i="70"/>
  <c r="V692" i="70"/>
  <c r="V687" i="70"/>
  <c r="V802" i="70"/>
  <c r="V797" i="70"/>
  <c r="V729" i="70"/>
  <c r="V720" i="70"/>
  <c r="V715" i="70"/>
  <c r="V703" i="70"/>
  <c r="V696" i="70"/>
  <c r="V691" i="70"/>
  <c r="V679" i="70"/>
  <c r="V684" i="70"/>
  <c r="V830" i="70"/>
  <c r="V818" i="70"/>
  <c r="V806" i="70"/>
  <c r="V794" i="70"/>
  <c r="V735" i="70"/>
  <c r="V712" i="70"/>
  <c r="V707" i="70"/>
  <c r="V695" i="70"/>
  <c r="V688" i="70"/>
  <c r="V683" i="70"/>
  <c r="V825" i="70"/>
  <c r="V793" i="70"/>
  <c r="V778" i="70"/>
  <c r="V761" i="70"/>
  <c r="V760" i="70"/>
  <c r="V742" i="70"/>
  <c r="V724" i="70"/>
  <c r="V719" i="70"/>
  <c r="V700" i="70"/>
  <c r="V822" i="70"/>
  <c r="V817" i="70"/>
  <c r="V819" i="70"/>
  <c r="V784" i="70"/>
  <c r="V781" i="70"/>
  <c r="V766" i="70"/>
  <c r="V763" i="70"/>
  <c r="V748" i="70"/>
  <c r="V745" i="70"/>
  <c r="V730" i="70"/>
  <c r="V716" i="70"/>
  <c r="V711" i="70"/>
  <c r="V680" i="70"/>
  <c r="V826" i="70"/>
  <c r="V814" i="70"/>
  <c r="V809" i="70"/>
  <c r="V790" i="70"/>
  <c r="V772" i="70"/>
  <c r="V769" i="70"/>
  <c r="V754" i="70"/>
  <c r="V747" i="70"/>
  <c r="V751" i="70"/>
  <c r="V736" i="70"/>
  <c r="V708" i="70"/>
  <c r="U85" i="73"/>
  <c r="U86" i="73" s="1"/>
  <c r="T85" i="73"/>
  <c r="T86" i="73" s="1"/>
  <c r="S85" i="73"/>
  <c r="S86" i="73" s="1"/>
  <c r="R85" i="73"/>
  <c r="R86" i="73" s="1"/>
  <c r="W796" i="73"/>
  <c r="W845" i="73"/>
  <c r="W849" i="73"/>
  <c r="W760" i="73"/>
  <c r="W833" i="73"/>
  <c r="W814" i="73"/>
  <c r="X811" i="73"/>
  <c r="W793" i="73"/>
  <c r="W841" i="73"/>
  <c r="W787" i="73"/>
  <c r="W834" i="73"/>
  <c r="W754" i="73"/>
  <c r="W723" i="73"/>
  <c r="W739" i="73"/>
  <c r="W788" i="73"/>
  <c r="W811" i="73"/>
  <c r="W719" i="73"/>
  <c r="W790" i="73"/>
  <c r="W757" i="73"/>
  <c r="W708" i="73"/>
  <c r="W724" i="73"/>
  <c r="W751" i="73"/>
  <c r="W812" i="73"/>
  <c r="W740" i="73"/>
  <c r="W715" i="73"/>
  <c r="W720" i="73"/>
  <c r="W736" i="73"/>
  <c r="W732" i="73"/>
  <c r="W769" i="73"/>
  <c r="W850" i="73"/>
  <c r="W716" i="73"/>
  <c r="W707" i="73"/>
  <c r="W846" i="73"/>
  <c r="W805" i="73"/>
  <c r="W735" i="73"/>
  <c r="W772" i="73"/>
  <c r="W808" i="73"/>
  <c r="W775" i="73"/>
  <c r="W743" i="73"/>
  <c r="W778" i="73"/>
  <c r="W744" i="73"/>
  <c r="W784" i="73"/>
  <c r="W842" i="73"/>
  <c r="W806" i="73"/>
  <c r="W830" i="73"/>
  <c r="W829" i="73"/>
  <c r="W826" i="73"/>
  <c r="W825" i="73"/>
  <c r="X772" i="73"/>
  <c r="W857" i="73"/>
  <c r="W821" i="73"/>
  <c r="W748" i="73"/>
  <c r="W712" i="73"/>
  <c r="W837" i="73"/>
  <c r="W763" i="73"/>
  <c r="W728" i="73"/>
  <c r="W858" i="73"/>
  <c r="W853" i="73"/>
  <c r="W822" i="73"/>
  <c r="W817" i="73"/>
  <c r="W802" i="73"/>
  <c r="W758" i="73"/>
  <c r="W800" i="73"/>
  <c r="X805" i="73"/>
  <c r="W838" i="73"/>
  <c r="W781" i="73"/>
  <c r="W766" i="73"/>
  <c r="X708" i="73"/>
  <c r="W776" i="73"/>
  <c r="W764" i="73"/>
  <c r="W731" i="73"/>
  <c r="W752" i="73"/>
  <c r="W854" i="73"/>
  <c r="W818" i="73"/>
  <c r="W747" i="73"/>
  <c r="W711" i="73"/>
  <c r="W794" i="73"/>
  <c r="W782" i="73"/>
  <c r="W727" i="73"/>
  <c r="W770" i="73"/>
  <c r="X814" i="73"/>
  <c r="X812" i="73"/>
  <c r="W799" i="73"/>
  <c r="X735" i="73"/>
  <c r="X736" i="73"/>
  <c r="X776" i="73"/>
  <c r="X743" i="73"/>
  <c r="X781" i="73"/>
  <c r="X770" i="73"/>
  <c r="X747" i="73"/>
  <c r="X788" i="73"/>
  <c r="X790" i="73"/>
  <c r="X787" i="73"/>
  <c r="X757" i="73"/>
  <c r="X822" i="73"/>
  <c r="X842" i="73"/>
  <c r="X858" i="73"/>
  <c r="X794" i="73"/>
  <c r="X775" i="73"/>
  <c r="X751" i="73"/>
  <c r="X760" i="73"/>
  <c r="X796" i="73"/>
  <c r="X806" i="73"/>
  <c r="X727" i="73"/>
  <c r="X763" i="73"/>
  <c r="X799" i="73"/>
  <c r="X808" i="73"/>
  <c r="X748" i="73"/>
  <c r="X778" i="73"/>
  <c r="X793" i="73"/>
  <c r="X802" i="73"/>
  <c r="X784" i="73"/>
  <c r="X782" i="73"/>
  <c r="X752" i="73"/>
  <c r="X758" i="73"/>
  <c r="X769" i="73"/>
  <c r="X766" i="73"/>
  <c r="X764" i="73"/>
  <c r="X800" i="73"/>
  <c r="X740" i="73"/>
  <c r="X712" i="73"/>
  <c r="X711" i="73"/>
  <c r="X739" i="73"/>
  <c r="X744" i="73"/>
  <c r="X728" i="73"/>
  <c r="X849" i="73"/>
  <c r="X707" i="73"/>
  <c r="X720" i="73"/>
  <c r="X732" i="73"/>
  <c r="X719" i="73"/>
  <c r="X731" i="73"/>
  <c r="X724" i="73"/>
  <c r="X723" i="73"/>
  <c r="X716" i="73"/>
  <c r="X715" i="73"/>
  <c r="X857" i="73"/>
  <c r="X854" i="73"/>
  <c r="X853" i="73"/>
  <c r="X850" i="73"/>
  <c r="X846" i="73"/>
  <c r="X845" i="73"/>
  <c r="X841" i="73"/>
  <c r="X838" i="73"/>
  <c r="X837" i="73"/>
  <c r="X834" i="73"/>
  <c r="X833" i="73"/>
  <c r="X830" i="73"/>
  <c r="X829" i="73"/>
  <c r="X826" i="73"/>
  <c r="X825" i="73"/>
  <c r="X821" i="73"/>
  <c r="X818" i="73"/>
  <c r="X817" i="73"/>
  <c r="X754" i="73"/>
  <c r="V759" i="70" l="1"/>
  <c r="V777" i="70"/>
  <c r="V753" i="70"/>
  <c r="V789" i="70"/>
  <c r="V807" i="70"/>
  <c r="V795" i="70"/>
  <c r="V765" i="70"/>
  <c r="V783" i="70"/>
  <c r="V771" i="70"/>
  <c r="V801" i="70"/>
  <c r="V813" i="70"/>
  <c r="V775" i="70"/>
  <c r="V739" i="70"/>
  <c r="V773" i="70"/>
  <c r="V787" i="70"/>
  <c r="V743" i="70"/>
  <c r="V757" i="70"/>
  <c r="V731" i="70"/>
  <c r="V779" i="70"/>
  <c r="V749" i="70"/>
  <c r="V737" i="70"/>
  <c r="V767" i="70"/>
  <c r="V785" i="70"/>
  <c r="V791" i="70"/>
  <c r="V755" i="70"/>
  <c r="W771" i="73"/>
  <c r="W795" i="73"/>
  <c r="W765" i="73"/>
  <c r="W759" i="73"/>
  <c r="W789" i="73"/>
  <c r="W807" i="73"/>
  <c r="W777" i="73"/>
  <c r="X807" i="73"/>
  <c r="W813" i="73"/>
  <c r="W801" i="73"/>
  <c r="W783" i="73"/>
  <c r="X771" i="73"/>
  <c r="V725" i="70"/>
  <c r="X759" i="73"/>
  <c r="X753" i="73"/>
  <c r="W753" i="73"/>
  <c r="X813" i="73"/>
  <c r="X789" i="73"/>
  <c r="X783" i="73"/>
  <c r="X801" i="73"/>
  <c r="X795" i="73"/>
  <c r="X765" i="73"/>
  <c r="X777" i="73"/>
  <c r="L271" i="73" l="1"/>
  <c r="L272" i="73"/>
  <c r="L273" i="73" l="1"/>
  <c r="L114" i="73"/>
  <c r="K113" i="73"/>
  <c r="L499" i="73" l="1"/>
  <c r="L500" i="73"/>
  <c r="L277" i="73"/>
  <c r="L278" i="73"/>
  <c r="L95" i="73"/>
  <c r="L96" i="73"/>
  <c r="L91" i="73"/>
  <c r="Q91" i="73"/>
  <c r="L92" i="73"/>
  <c r="Q92" i="73"/>
  <c r="L99" i="73"/>
  <c r="L100" i="73"/>
  <c r="L103" i="73"/>
  <c r="L104" i="73"/>
  <c r="L107" i="73"/>
  <c r="L108" i="73"/>
  <c r="L111" i="73"/>
  <c r="L112" i="73"/>
  <c r="L115" i="73"/>
  <c r="L116" i="73"/>
  <c r="Q85" i="73" l="1"/>
  <c r="V85" i="73"/>
  <c r="V86" i="73" s="1"/>
  <c r="L279" i="73"/>
  <c r="L568" i="73"/>
  <c r="L567" i="73"/>
  <c r="L564" i="73"/>
  <c r="L563" i="73"/>
  <c r="L560" i="73"/>
  <c r="L559" i="73"/>
  <c r="L556" i="73"/>
  <c r="L555" i="73"/>
  <c r="L552" i="73"/>
  <c r="L551" i="73"/>
  <c r="L548" i="73"/>
  <c r="L547" i="73"/>
  <c r="L494" i="73"/>
  <c r="L495" i="73" s="1"/>
  <c r="L493" i="73"/>
  <c r="L488" i="73"/>
  <c r="L489" i="73" s="1"/>
  <c r="L487" i="73"/>
  <c r="L482" i="73"/>
  <c r="L483" i="73" s="1"/>
  <c r="L481" i="73"/>
  <c r="L476" i="73"/>
  <c r="L477" i="73" s="1"/>
  <c r="L475" i="73"/>
  <c r="L470" i="73"/>
  <c r="L471" i="73" s="1"/>
  <c r="L469" i="73"/>
  <c r="L464" i="73"/>
  <c r="L465" i="73" s="1"/>
  <c r="L463" i="73"/>
  <c r="L458" i="73"/>
  <c r="L459" i="73" s="1"/>
  <c r="L457" i="73"/>
  <c r="L452" i="73"/>
  <c r="L453" i="73" s="1"/>
  <c r="L451" i="73"/>
  <c r="L446" i="73"/>
  <c r="L447" i="73" s="1"/>
  <c r="L445" i="73"/>
  <c r="L440" i="73"/>
  <c r="L441" i="73" s="1"/>
  <c r="L439" i="73"/>
  <c r="L434" i="73"/>
  <c r="L435" i="73" s="1"/>
  <c r="L433" i="73"/>
  <c r="L428" i="73"/>
  <c r="L429" i="73" s="1"/>
  <c r="L427" i="73"/>
  <c r="L422" i="73"/>
  <c r="L423" i="73" s="1"/>
  <c r="L421" i="73"/>
  <c r="L416" i="73"/>
  <c r="L417" i="73" s="1"/>
  <c r="L415" i="73"/>
  <c r="L268" i="73"/>
  <c r="L267" i="73"/>
  <c r="L264" i="73"/>
  <c r="L263" i="73"/>
  <c r="L260" i="73"/>
  <c r="L259" i="73"/>
  <c r="L256" i="73"/>
  <c r="L255" i="73"/>
  <c r="L252" i="73"/>
  <c r="L251" i="73"/>
  <c r="L248" i="73"/>
  <c r="L247" i="73"/>
  <c r="L244" i="73"/>
  <c r="L243" i="73"/>
  <c r="L240" i="73"/>
  <c r="L239" i="73"/>
  <c r="L236" i="73"/>
  <c r="L235" i="73"/>
  <c r="L232" i="73"/>
  <c r="L231" i="73"/>
  <c r="L228" i="73"/>
  <c r="L227" i="73"/>
  <c r="L224" i="73"/>
  <c r="L223" i="73"/>
  <c r="L220" i="73"/>
  <c r="L219" i="73"/>
  <c r="Q86" i="73" l="1"/>
  <c r="L672" i="73"/>
  <c r="L671" i="73"/>
  <c r="L666" i="73"/>
  <c r="L667" i="73" s="1"/>
  <c r="L665" i="73"/>
  <c r="L660" i="73"/>
  <c r="L661" i="73" s="1"/>
  <c r="L659" i="73"/>
  <c r="L656" i="73"/>
  <c r="L655" i="73"/>
  <c r="L652" i="73"/>
  <c r="L651" i="73"/>
  <c r="L648" i="73"/>
  <c r="L647" i="73"/>
  <c r="L544" i="73"/>
  <c r="L543" i="73"/>
  <c r="L540" i="73"/>
  <c r="L539" i="73"/>
  <c r="L536" i="73"/>
  <c r="L535" i="73"/>
  <c r="L532" i="73"/>
  <c r="L531" i="73"/>
  <c r="L528" i="73"/>
  <c r="L527" i="73"/>
  <c r="L524" i="73"/>
  <c r="L523" i="73"/>
  <c r="L520" i="73"/>
  <c r="L519" i="73"/>
  <c r="L516" i="73"/>
  <c r="L515" i="73"/>
  <c r="L512" i="73"/>
  <c r="L511" i="73"/>
  <c r="L508" i="73"/>
  <c r="L507" i="73"/>
  <c r="L504" i="73"/>
  <c r="L503" i="73"/>
  <c r="L410" i="73"/>
  <c r="L411" i="73" s="1"/>
  <c r="L409" i="73"/>
  <c r="L404" i="73"/>
  <c r="L405" i="73" s="1"/>
  <c r="L403" i="73"/>
  <c r="L398" i="73"/>
  <c r="L399" i="73" s="1"/>
  <c r="L397" i="73"/>
  <c r="L392" i="73"/>
  <c r="L393" i="73" s="1"/>
  <c r="L391" i="73"/>
  <c r="L386" i="73"/>
  <c r="L387" i="73" s="1"/>
  <c r="L385" i="73"/>
  <c r="L380" i="73"/>
  <c r="L381" i="73" s="1"/>
  <c r="L379" i="73"/>
  <c r="L374" i="73"/>
  <c r="L375" i="73" s="1"/>
  <c r="L373" i="73"/>
  <c r="L368" i="73"/>
  <c r="L369" i="73" s="1"/>
  <c r="L367" i="73"/>
  <c r="L362" i="73"/>
  <c r="L363" i="73" s="1"/>
  <c r="L361" i="73"/>
  <c r="L356" i="73"/>
  <c r="L357" i="73" s="1"/>
  <c r="L355" i="73"/>
  <c r="L349" i="73"/>
  <c r="L344" i="73"/>
  <c r="L345" i="73" s="1"/>
  <c r="L343" i="73"/>
  <c r="L338" i="73"/>
  <c r="L339" i="73" s="1"/>
  <c r="L337" i="73"/>
  <c r="L332" i="73"/>
  <c r="L333" i="73" s="1"/>
  <c r="L331" i="73"/>
  <c r="L326" i="73"/>
  <c r="L327" i="73" s="1"/>
  <c r="L325" i="73"/>
  <c r="L320" i="73"/>
  <c r="L321" i="73" s="1"/>
  <c r="L319" i="73"/>
  <c r="L314" i="73"/>
  <c r="L315" i="73" s="1"/>
  <c r="L313" i="73"/>
  <c r="L308" i="73"/>
  <c r="L309" i="73" s="1"/>
  <c r="L307" i="73"/>
  <c r="L302" i="73"/>
  <c r="L303" i="73" s="1"/>
  <c r="L301" i="73"/>
  <c r="L296" i="73"/>
  <c r="L297" i="73" s="1"/>
  <c r="L295" i="73"/>
  <c r="L290" i="73"/>
  <c r="L291" i="73" s="1"/>
  <c r="L289" i="73"/>
  <c r="L284" i="73"/>
  <c r="L283" i="73"/>
  <c r="L216" i="73"/>
  <c r="L215" i="73"/>
  <c r="L212" i="73"/>
  <c r="L211" i="73"/>
  <c r="L208" i="73"/>
  <c r="L207" i="73"/>
  <c r="L204" i="73"/>
  <c r="L203" i="73"/>
  <c r="L200" i="73"/>
  <c r="L199" i="73"/>
  <c r="L196" i="73"/>
  <c r="L195" i="73"/>
  <c r="L192" i="73"/>
  <c r="L191" i="73"/>
  <c r="L188" i="73"/>
  <c r="L187" i="73"/>
  <c r="L184" i="73"/>
  <c r="L183" i="73"/>
  <c r="L180" i="73"/>
  <c r="L179" i="73"/>
  <c r="L176" i="73"/>
  <c r="L175" i="73"/>
  <c r="L172" i="73"/>
  <c r="L171" i="73"/>
  <c r="L168" i="73"/>
  <c r="L167" i="73"/>
  <c r="L164" i="73"/>
  <c r="L163" i="73"/>
  <c r="L160" i="73"/>
  <c r="L159" i="73"/>
  <c r="L156" i="73"/>
  <c r="L155" i="73"/>
  <c r="L152" i="73"/>
  <c r="L151" i="73"/>
  <c r="L148" i="73"/>
  <c r="L147" i="73"/>
  <c r="L144" i="73"/>
  <c r="L143" i="73"/>
  <c r="L140" i="73"/>
  <c r="L139" i="73"/>
  <c r="L136" i="73"/>
  <c r="L135" i="73"/>
  <c r="L132" i="73"/>
  <c r="L131" i="73"/>
  <c r="L128" i="73"/>
  <c r="L127" i="73"/>
  <c r="L124" i="73"/>
  <c r="L123" i="73"/>
  <c r="L120" i="73"/>
  <c r="L119" i="73"/>
  <c r="L285" i="73" l="1"/>
  <c r="L85" i="73" s="1"/>
  <c r="L86" i="73" s="1"/>
  <c r="K91" i="73"/>
  <c r="I81" i="70"/>
  <c r="K278" i="73" l="1"/>
  <c r="K277" i="73"/>
  <c r="K271" i="73"/>
  <c r="K500" i="73"/>
  <c r="K568" i="73"/>
  <c r="K567" i="73"/>
  <c r="K564" i="73"/>
  <c r="K563" i="73"/>
  <c r="K560" i="73"/>
  <c r="K559" i="73"/>
  <c r="K556" i="73"/>
  <c r="K555" i="73"/>
  <c r="K552" i="73"/>
  <c r="K551" i="73"/>
  <c r="K548" i="73"/>
  <c r="K547" i="73"/>
  <c r="K494" i="73"/>
  <c r="K493" i="73"/>
  <c r="K488" i="73"/>
  <c r="K487" i="73"/>
  <c r="K482" i="73"/>
  <c r="K481" i="73"/>
  <c r="K476" i="73"/>
  <c r="K475" i="73"/>
  <c r="K470" i="73"/>
  <c r="K469" i="73"/>
  <c r="K464" i="73"/>
  <c r="K463" i="73"/>
  <c r="K458" i="73"/>
  <c r="K457" i="73"/>
  <c r="K452" i="73"/>
  <c r="K451" i="73"/>
  <c r="K446" i="73"/>
  <c r="K445" i="73"/>
  <c r="K440" i="73"/>
  <c r="K439" i="73"/>
  <c r="K434" i="73"/>
  <c r="K433" i="73"/>
  <c r="K428" i="73"/>
  <c r="K427" i="73"/>
  <c r="K422" i="73"/>
  <c r="K421" i="73"/>
  <c r="K416" i="73"/>
  <c r="K415" i="73"/>
  <c r="K268" i="73"/>
  <c r="K267" i="73"/>
  <c r="K264" i="73"/>
  <c r="K263" i="73"/>
  <c r="K260" i="73"/>
  <c r="K259" i="73"/>
  <c r="K256" i="73"/>
  <c r="K255" i="73"/>
  <c r="K252" i="73"/>
  <c r="K251" i="73"/>
  <c r="K248" i="73"/>
  <c r="K247" i="73"/>
  <c r="K244" i="73"/>
  <c r="K243" i="73"/>
  <c r="K240" i="73"/>
  <c r="K239" i="73"/>
  <c r="K236" i="73"/>
  <c r="K235" i="73"/>
  <c r="K232" i="73"/>
  <c r="K231" i="73"/>
  <c r="K228" i="73"/>
  <c r="K227" i="73"/>
  <c r="K224" i="73"/>
  <c r="K223" i="73"/>
  <c r="K220" i="73"/>
  <c r="K219" i="73"/>
  <c r="K441" i="73" l="1"/>
  <c r="K495" i="73"/>
  <c r="K465" i="73"/>
  <c r="K423" i="73"/>
  <c r="K477" i="73"/>
  <c r="K429" i="73"/>
  <c r="K483" i="73"/>
  <c r="K453" i="73"/>
  <c r="K471" i="73"/>
  <c r="K447" i="73"/>
  <c r="K417" i="73"/>
  <c r="K435" i="73"/>
  <c r="K489" i="73"/>
  <c r="K279" i="73"/>
  <c r="K459" i="73"/>
  <c r="K672" i="73"/>
  <c r="K671" i="73"/>
  <c r="K666" i="73"/>
  <c r="K665" i="73"/>
  <c r="K660" i="73"/>
  <c r="K659" i="73"/>
  <c r="K656" i="73"/>
  <c r="K655" i="73"/>
  <c r="K652" i="73"/>
  <c r="K651" i="73"/>
  <c r="K648" i="73"/>
  <c r="K647" i="73"/>
  <c r="K544" i="73"/>
  <c r="K543" i="73"/>
  <c r="K540" i="73"/>
  <c r="K539" i="73"/>
  <c r="K536" i="73"/>
  <c r="K535" i="73"/>
  <c r="K532" i="73"/>
  <c r="K531" i="73"/>
  <c r="K528" i="73"/>
  <c r="K527" i="73"/>
  <c r="K524" i="73"/>
  <c r="K523" i="73"/>
  <c r="K520" i="73"/>
  <c r="K519" i="73"/>
  <c r="K516" i="73"/>
  <c r="K515" i="73"/>
  <c r="K512" i="73"/>
  <c r="K511" i="73"/>
  <c r="K508" i="73"/>
  <c r="K507" i="73"/>
  <c r="K504" i="73"/>
  <c r="K503" i="73"/>
  <c r="K410" i="73"/>
  <c r="K409" i="73"/>
  <c r="K404" i="73"/>
  <c r="K403" i="73"/>
  <c r="K398" i="73"/>
  <c r="K397" i="73"/>
  <c r="K392" i="73"/>
  <c r="K391" i="73"/>
  <c r="K386" i="73"/>
  <c r="K385" i="73"/>
  <c r="K380" i="73"/>
  <c r="K379" i="73"/>
  <c r="K374" i="73"/>
  <c r="K373" i="73"/>
  <c r="K368" i="73"/>
  <c r="K367" i="73"/>
  <c r="K362" i="73"/>
  <c r="K361" i="73"/>
  <c r="K356" i="73"/>
  <c r="K355" i="73"/>
  <c r="K349" i="73"/>
  <c r="K344" i="73"/>
  <c r="K343" i="73"/>
  <c r="K338" i="73"/>
  <c r="K337" i="73"/>
  <c r="K332" i="73"/>
  <c r="K331" i="73"/>
  <c r="K326" i="73"/>
  <c r="K325" i="73"/>
  <c r="K320" i="73"/>
  <c r="K319" i="73"/>
  <c r="K314" i="73"/>
  <c r="K313" i="73"/>
  <c r="K308" i="73"/>
  <c r="K307" i="73"/>
  <c r="K302" i="73"/>
  <c r="K301" i="73"/>
  <c r="K296" i="73"/>
  <c r="K295" i="73"/>
  <c r="K290" i="73"/>
  <c r="K289" i="73"/>
  <c r="K284" i="73"/>
  <c r="K283" i="73"/>
  <c r="K216" i="73"/>
  <c r="K215" i="73"/>
  <c r="K212" i="73"/>
  <c r="K211" i="73"/>
  <c r="K208" i="73"/>
  <c r="K207" i="73"/>
  <c r="K204" i="73"/>
  <c r="K203" i="73"/>
  <c r="K200" i="73"/>
  <c r="K199" i="73"/>
  <c r="K196" i="73"/>
  <c r="K195" i="73"/>
  <c r="K192" i="73"/>
  <c r="K191" i="73"/>
  <c r="K188" i="73"/>
  <c r="K187" i="73"/>
  <c r="K184" i="73"/>
  <c r="K183" i="73"/>
  <c r="K180" i="73"/>
  <c r="K179" i="73"/>
  <c r="K176" i="73"/>
  <c r="K175" i="73"/>
  <c r="K172" i="73"/>
  <c r="K171" i="73"/>
  <c r="K168" i="73"/>
  <c r="K167" i="73"/>
  <c r="K164" i="73"/>
  <c r="K163" i="73"/>
  <c r="K160" i="73"/>
  <c r="K159" i="73"/>
  <c r="K156" i="73"/>
  <c r="K155" i="73"/>
  <c r="K152" i="73"/>
  <c r="K151" i="73"/>
  <c r="K148" i="73"/>
  <c r="K147" i="73"/>
  <c r="K144" i="73"/>
  <c r="K143" i="73"/>
  <c r="K140" i="73"/>
  <c r="K139" i="73"/>
  <c r="K136" i="73"/>
  <c r="K135" i="73"/>
  <c r="K132" i="73"/>
  <c r="K131" i="73"/>
  <c r="K128" i="73"/>
  <c r="K127" i="73"/>
  <c r="K124" i="73"/>
  <c r="K123" i="73"/>
  <c r="K120" i="73"/>
  <c r="K119" i="73"/>
  <c r="K116" i="73"/>
  <c r="K115" i="73"/>
  <c r="K112" i="73"/>
  <c r="K111" i="73"/>
  <c r="K108" i="73"/>
  <c r="K107" i="73"/>
  <c r="K104" i="73"/>
  <c r="K103" i="73"/>
  <c r="K100" i="73"/>
  <c r="K99" i="73"/>
  <c r="K96" i="73"/>
  <c r="K95" i="73"/>
  <c r="K92" i="73"/>
  <c r="K393" i="73" l="1"/>
  <c r="K661" i="73"/>
  <c r="K339" i="73"/>
  <c r="K291" i="73"/>
  <c r="K411" i="73"/>
  <c r="K369" i="73"/>
  <c r="K315" i="73"/>
  <c r="K303" i="73"/>
  <c r="K321" i="73"/>
  <c r="K345" i="73"/>
  <c r="K399" i="73"/>
  <c r="V671" i="70"/>
  <c r="K297" i="73"/>
  <c r="K327" i="73"/>
  <c r="K405" i="73"/>
  <c r="V672" i="70"/>
  <c r="K387" i="73"/>
  <c r="K285" i="73"/>
  <c r="K667" i="73"/>
  <c r="K357" i="73"/>
  <c r="K363" i="73"/>
  <c r="K309" i="73"/>
  <c r="K375" i="73"/>
  <c r="K381" i="73"/>
  <c r="K333" i="73"/>
  <c r="X676" i="73"/>
  <c r="W676" i="73"/>
  <c r="X675" i="73"/>
  <c r="W675" i="73"/>
  <c r="X674" i="73"/>
  <c r="W674" i="73"/>
  <c r="X673" i="73"/>
  <c r="W673" i="73"/>
  <c r="X672" i="73"/>
  <c r="W672" i="73"/>
  <c r="X671" i="73"/>
  <c r="X670" i="73"/>
  <c r="W670" i="73"/>
  <c r="X669" i="73"/>
  <c r="W669" i="73"/>
  <c r="X668" i="73"/>
  <c r="W666" i="73"/>
  <c r="X664" i="73"/>
  <c r="W664" i="73"/>
  <c r="X663" i="73"/>
  <c r="W663" i="73"/>
  <c r="X658" i="73"/>
  <c r="W658" i="73"/>
  <c r="X657" i="73"/>
  <c r="W657" i="73"/>
  <c r="X655" i="73"/>
  <c r="X654" i="73"/>
  <c r="W654" i="73"/>
  <c r="X653" i="73"/>
  <c r="W653" i="73"/>
  <c r="W652" i="73"/>
  <c r="X650" i="73"/>
  <c r="W650" i="73"/>
  <c r="X649" i="73"/>
  <c r="W649" i="73"/>
  <c r="X646" i="73"/>
  <c r="W646" i="73"/>
  <c r="X645" i="73"/>
  <c r="W645" i="73"/>
  <c r="X644" i="73"/>
  <c r="W644" i="73"/>
  <c r="X643" i="73"/>
  <c r="W643" i="73"/>
  <c r="X642" i="73"/>
  <c r="W642" i="73"/>
  <c r="X641" i="73"/>
  <c r="W641" i="73"/>
  <c r="X640" i="73"/>
  <c r="W640" i="73"/>
  <c r="X639" i="73"/>
  <c r="W639" i="73"/>
  <c r="X638" i="73"/>
  <c r="W638" i="73"/>
  <c r="X637" i="73"/>
  <c r="W637" i="73"/>
  <c r="X636" i="73"/>
  <c r="W636" i="73"/>
  <c r="X635" i="73"/>
  <c r="W635" i="73"/>
  <c r="X634" i="73"/>
  <c r="W634" i="73"/>
  <c r="X633" i="73"/>
  <c r="W633" i="73"/>
  <c r="X632" i="73"/>
  <c r="W632" i="73"/>
  <c r="X631" i="73"/>
  <c r="W631" i="73"/>
  <c r="X630" i="73"/>
  <c r="W630" i="73"/>
  <c r="X629" i="73"/>
  <c r="W629" i="73"/>
  <c r="X628" i="73"/>
  <c r="W628" i="73"/>
  <c r="X627" i="73"/>
  <c r="W627" i="73"/>
  <c r="X626" i="73"/>
  <c r="W626" i="73"/>
  <c r="X625" i="73"/>
  <c r="W625" i="73"/>
  <c r="X624" i="73"/>
  <c r="W624" i="73"/>
  <c r="X623" i="73"/>
  <c r="W623" i="73"/>
  <c r="X622" i="73"/>
  <c r="W622" i="73"/>
  <c r="X621" i="73"/>
  <c r="W621" i="73"/>
  <c r="X620" i="73"/>
  <c r="W620" i="73"/>
  <c r="X619" i="73"/>
  <c r="W619" i="73"/>
  <c r="X618" i="73"/>
  <c r="W618" i="73"/>
  <c r="X617" i="73"/>
  <c r="W617" i="73"/>
  <c r="X616" i="73"/>
  <c r="W616" i="73"/>
  <c r="X615" i="73"/>
  <c r="W615" i="73"/>
  <c r="X614" i="73"/>
  <c r="W614" i="73"/>
  <c r="X613" i="73"/>
  <c r="W613" i="73"/>
  <c r="X612" i="73"/>
  <c r="W612" i="73"/>
  <c r="X611" i="73"/>
  <c r="W611" i="73"/>
  <c r="X610" i="73"/>
  <c r="W610" i="73"/>
  <c r="X609" i="73"/>
  <c r="W609" i="73"/>
  <c r="X608" i="73"/>
  <c r="W608" i="73"/>
  <c r="X607" i="73"/>
  <c r="W607" i="73"/>
  <c r="X606" i="73"/>
  <c r="W606" i="73"/>
  <c r="X605" i="73"/>
  <c r="W605" i="73"/>
  <c r="X604" i="73"/>
  <c r="W604" i="73"/>
  <c r="X603" i="73"/>
  <c r="W603" i="73"/>
  <c r="X602" i="73"/>
  <c r="W602" i="73"/>
  <c r="X601" i="73"/>
  <c r="W601" i="73"/>
  <c r="X600" i="73"/>
  <c r="W600" i="73"/>
  <c r="X599" i="73"/>
  <c r="W599" i="73"/>
  <c r="X598" i="73"/>
  <c r="W598" i="73"/>
  <c r="X597" i="73"/>
  <c r="W597" i="73"/>
  <c r="X596" i="73"/>
  <c r="W596" i="73"/>
  <c r="X595" i="73"/>
  <c r="W595" i="73"/>
  <c r="X594" i="73"/>
  <c r="W594" i="73"/>
  <c r="X593" i="73"/>
  <c r="W593" i="73"/>
  <c r="X592" i="73"/>
  <c r="W592" i="73"/>
  <c r="X591" i="73"/>
  <c r="W591" i="73"/>
  <c r="X590" i="73"/>
  <c r="W590" i="73"/>
  <c r="X589" i="73"/>
  <c r="W589" i="73"/>
  <c r="X588" i="73"/>
  <c r="W588" i="73"/>
  <c r="X587" i="73"/>
  <c r="W587" i="73"/>
  <c r="X586" i="73"/>
  <c r="W586" i="73"/>
  <c r="X585" i="73"/>
  <c r="W585" i="73"/>
  <c r="X584" i="73"/>
  <c r="W584" i="73"/>
  <c r="X583" i="73"/>
  <c r="W583" i="73"/>
  <c r="X582" i="73"/>
  <c r="W582" i="73"/>
  <c r="X581" i="73"/>
  <c r="W581" i="73"/>
  <c r="X580" i="73"/>
  <c r="W580" i="73"/>
  <c r="X579" i="73"/>
  <c r="W579" i="73"/>
  <c r="X578" i="73"/>
  <c r="W578" i="73"/>
  <c r="X577" i="73"/>
  <c r="W577" i="73"/>
  <c r="X576" i="73"/>
  <c r="W576" i="73"/>
  <c r="X575" i="73"/>
  <c r="X574" i="73"/>
  <c r="W574" i="73"/>
  <c r="X573" i="73"/>
  <c r="W573" i="73"/>
  <c r="X571" i="73"/>
  <c r="W571" i="73"/>
  <c r="X570" i="73"/>
  <c r="W570" i="73"/>
  <c r="X569" i="73"/>
  <c r="W569" i="73"/>
  <c r="X566" i="73"/>
  <c r="W566" i="73"/>
  <c r="X565" i="73"/>
  <c r="W565" i="73"/>
  <c r="X563" i="73"/>
  <c r="X562" i="73"/>
  <c r="W562" i="73"/>
  <c r="X561" i="73"/>
  <c r="W561" i="73"/>
  <c r="W560" i="73"/>
  <c r="W559" i="73"/>
  <c r="X559" i="73"/>
  <c r="X558" i="73"/>
  <c r="W558" i="73"/>
  <c r="X557" i="73"/>
  <c r="W557" i="73"/>
  <c r="W556" i="73"/>
  <c r="X556" i="73"/>
  <c r="X554" i="73"/>
  <c r="W554" i="73"/>
  <c r="X553" i="73"/>
  <c r="W553" i="73"/>
  <c r="W552" i="73"/>
  <c r="X550" i="73"/>
  <c r="W550" i="73"/>
  <c r="X549" i="73"/>
  <c r="W549" i="73"/>
  <c r="X547" i="73"/>
  <c r="X546" i="73"/>
  <c r="W546" i="73"/>
  <c r="X545" i="73"/>
  <c r="W545" i="73"/>
  <c r="W544" i="73"/>
  <c r="X542" i="73"/>
  <c r="W542" i="73"/>
  <c r="X541" i="73"/>
  <c r="W541" i="73"/>
  <c r="X539" i="73"/>
  <c r="X538" i="73"/>
  <c r="W538" i="73"/>
  <c r="X537" i="73"/>
  <c r="W537" i="73"/>
  <c r="X536" i="73"/>
  <c r="X534" i="73"/>
  <c r="W534" i="73"/>
  <c r="X533" i="73"/>
  <c r="W533" i="73"/>
  <c r="X530" i="73"/>
  <c r="W530" i="73"/>
  <c r="X529" i="73"/>
  <c r="W529" i="73"/>
  <c r="W527" i="73"/>
  <c r="X526" i="73"/>
  <c r="W526" i="73"/>
  <c r="X525" i="73"/>
  <c r="W525" i="73"/>
  <c r="W524" i="73"/>
  <c r="W523" i="73"/>
  <c r="X522" i="73"/>
  <c r="W522" i="73"/>
  <c r="X521" i="73"/>
  <c r="W521" i="73"/>
  <c r="W519" i="73"/>
  <c r="X518" i="73"/>
  <c r="W518" i="73"/>
  <c r="X517" i="73"/>
  <c r="W517" i="73"/>
  <c r="W516" i="73"/>
  <c r="X514" i="73"/>
  <c r="W514" i="73"/>
  <c r="X513" i="73"/>
  <c r="W513" i="73"/>
  <c r="X512" i="73"/>
  <c r="X510" i="73"/>
  <c r="W510" i="73"/>
  <c r="X509" i="73"/>
  <c r="W509" i="73"/>
  <c r="X507" i="73"/>
  <c r="X506" i="73"/>
  <c r="W506" i="73"/>
  <c r="X505" i="73"/>
  <c r="W505" i="73"/>
  <c r="X504" i="73"/>
  <c r="X502" i="73"/>
  <c r="W502" i="73"/>
  <c r="X501" i="73"/>
  <c r="W501" i="73"/>
  <c r="X498" i="73"/>
  <c r="W498" i="73"/>
  <c r="X497" i="73"/>
  <c r="W497" i="73"/>
  <c r="W494" i="73"/>
  <c r="X492" i="73"/>
  <c r="W492" i="73"/>
  <c r="X491" i="73"/>
  <c r="W491" i="73"/>
  <c r="W487" i="73"/>
  <c r="X487" i="73"/>
  <c r="X486" i="73"/>
  <c r="W486" i="73"/>
  <c r="X485" i="73"/>
  <c r="W485" i="73"/>
  <c r="W484" i="73"/>
  <c r="X484" i="73"/>
  <c r="X480" i="73"/>
  <c r="W480" i="73"/>
  <c r="X479" i="73"/>
  <c r="W479" i="73"/>
  <c r="X475" i="73"/>
  <c r="W475" i="73"/>
  <c r="X474" i="73"/>
  <c r="W474" i="73"/>
  <c r="X473" i="73"/>
  <c r="W473" i="73"/>
  <c r="X472" i="73"/>
  <c r="W472" i="73"/>
  <c r="W471" i="73"/>
  <c r="X468" i="73"/>
  <c r="W468" i="73"/>
  <c r="X467" i="73"/>
  <c r="W467" i="73"/>
  <c r="X465" i="73"/>
  <c r="X462" i="73"/>
  <c r="W462" i="73"/>
  <c r="X461" i="73"/>
  <c r="W461" i="73"/>
  <c r="X457" i="73"/>
  <c r="X456" i="73"/>
  <c r="W456" i="73"/>
  <c r="X455" i="73"/>
  <c r="W455" i="73"/>
  <c r="X454" i="73"/>
  <c r="X452" i="73"/>
  <c r="W451" i="73"/>
  <c r="X450" i="73"/>
  <c r="W450" i="73"/>
  <c r="X449" i="73"/>
  <c r="W449" i="73"/>
  <c r="X447" i="73"/>
  <c r="X444" i="73"/>
  <c r="W444" i="73"/>
  <c r="X443" i="73"/>
  <c r="W443" i="73"/>
  <c r="W439" i="73"/>
  <c r="X439" i="73"/>
  <c r="X438" i="73"/>
  <c r="W438" i="73"/>
  <c r="X437" i="73"/>
  <c r="W437" i="73"/>
  <c r="X436" i="73"/>
  <c r="W436" i="73"/>
  <c r="X433" i="73"/>
  <c r="X432" i="73"/>
  <c r="W432" i="73"/>
  <c r="X431" i="73"/>
  <c r="W431" i="73"/>
  <c r="X430" i="73"/>
  <c r="X426" i="73"/>
  <c r="W426" i="73"/>
  <c r="X425" i="73"/>
  <c r="W425" i="73"/>
  <c r="W421" i="73"/>
  <c r="X420" i="73"/>
  <c r="W420" i="73"/>
  <c r="X419" i="73"/>
  <c r="W419" i="73"/>
  <c r="W418" i="73"/>
  <c r="W415" i="73"/>
  <c r="X414" i="73"/>
  <c r="W414" i="73"/>
  <c r="X413" i="73"/>
  <c r="W413" i="73"/>
  <c r="W412" i="73"/>
  <c r="X408" i="73"/>
  <c r="W408" i="73"/>
  <c r="X407" i="73"/>
  <c r="W407" i="73"/>
  <c r="X406" i="73"/>
  <c r="W404" i="73"/>
  <c r="X403" i="73"/>
  <c r="X402" i="73"/>
  <c r="W402" i="73"/>
  <c r="X401" i="73"/>
  <c r="W400" i="73"/>
  <c r="X397" i="73"/>
  <c r="X396" i="73"/>
  <c r="W396" i="73"/>
  <c r="X395" i="73"/>
  <c r="W395" i="73"/>
  <c r="X393" i="73"/>
  <c r="X390" i="73"/>
  <c r="W390" i="73"/>
  <c r="X389" i="73"/>
  <c r="W389" i="73"/>
  <c r="X384" i="73"/>
  <c r="W384" i="73"/>
  <c r="X383" i="73"/>
  <c r="W383" i="73"/>
  <c r="X378" i="73"/>
  <c r="W378" i="73"/>
  <c r="X377" i="73"/>
  <c r="W377" i="73"/>
  <c r="X374" i="73"/>
  <c r="X372" i="73"/>
  <c r="W372" i="73"/>
  <c r="X371" i="73"/>
  <c r="X370" i="73"/>
  <c r="W367" i="73"/>
  <c r="X367" i="73"/>
  <c r="X366" i="73"/>
  <c r="W366" i="73"/>
  <c r="X365" i="73"/>
  <c r="W365" i="73"/>
  <c r="W364" i="73"/>
  <c r="X364" i="73"/>
  <c r="W362" i="73"/>
  <c r="X360" i="73"/>
  <c r="W360" i="73"/>
  <c r="X359" i="73"/>
  <c r="W359" i="73"/>
  <c r="W358" i="73"/>
  <c r="X358" i="73"/>
  <c r="X355" i="73"/>
  <c r="X354" i="73"/>
  <c r="W354" i="73"/>
  <c r="X353" i="73"/>
  <c r="W353" i="73"/>
  <c r="X352" i="73"/>
  <c r="X351" i="73"/>
  <c r="W351" i="73"/>
  <c r="X350" i="73"/>
  <c r="W350" i="73"/>
  <c r="X349" i="73"/>
  <c r="X348" i="73"/>
  <c r="W348" i="73"/>
  <c r="W346" i="73"/>
  <c r="X346" i="73"/>
  <c r="W343" i="73"/>
  <c r="X343" i="73"/>
  <c r="X342" i="73"/>
  <c r="W342" i="73"/>
  <c r="X341" i="73"/>
  <c r="W341" i="73"/>
  <c r="W340" i="73"/>
  <c r="X340" i="73"/>
  <c r="W337" i="73"/>
  <c r="X336" i="73"/>
  <c r="W336" i="73"/>
  <c r="X334" i="73"/>
  <c r="W334" i="73"/>
  <c r="X330" i="73"/>
  <c r="W330" i="73"/>
  <c r="X329" i="73"/>
  <c r="W329" i="73"/>
  <c r="W326" i="73"/>
  <c r="W325" i="73"/>
  <c r="X325" i="73"/>
  <c r="X324" i="73"/>
  <c r="W324" i="73"/>
  <c r="X323" i="73"/>
  <c r="W319" i="73"/>
  <c r="X318" i="73"/>
  <c r="W318" i="73"/>
  <c r="X317" i="73"/>
  <c r="X316" i="73"/>
  <c r="X314" i="73"/>
  <c r="X312" i="73"/>
  <c r="W312" i="73"/>
  <c r="X311" i="73"/>
  <c r="W311" i="73"/>
  <c r="X309" i="73"/>
  <c r="X306" i="73"/>
  <c r="W306" i="73"/>
  <c r="X305" i="73"/>
  <c r="W305" i="73"/>
  <c r="X301" i="73"/>
  <c r="X300" i="73"/>
  <c r="W300" i="73"/>
  <c r="W299" i="73"/>
  <c r="X298" i="73"/>
  <c r="W298" i="73"/>
  <c r="X294" i="73"/>
  <c r="W294" i="73"/>
  <c r="X293" i="73"/>
  <c r="W293" i="73"/>
  <c r="X288" i="73"/>
  <c r="W288" i="73"/>
  <c r="X287" i="73"/>
  <c r="W283" i="73"/>
  <c r="X282" i="73"/>
  <c r="W282" i="73"/>
  <c r="X281" i="73"/>
  <c r="W281" i="73"/>
  <c r="X277" i="73"/>
  <c r="W277" i="73"/>
  <c r="X276" i="73"/>
  <c r="W276" i="73"/>
  <c r="X275" i="73"/>
  <c r="W275" i="73"/>
  <c r="X274" i="73"/>
  <c r="W274" i="73"/>
  <c r="X271" i="73"/>
  <c r="X270" i="73"/>
  <c r="W270" i="73"/>
  <c r="X268" i="73"/>
  <c r="X266" i="73"/>
  <c r="W266" i="73"/>
  <c r="X265" i="73"/>
  <c r="W265" i="73"/>
  <c r="X263" i="73"/>
  <c r="X262" i="73"/>
  <c r="W262" i="73"/>
  <c r="X261" i="73"/>
  <c r="W261" i="73"/>
  <c r="X260" i="73"/>
  <c r="X258" i="73"/>
  <c r="W258" i="73"/>
  <c r="X257" i="73"/>
  <c r="W257" i="73"/>
  <c r="X255" i="73"/>
  <c r="X254" i="73"/>
  <c r="W254" i="73"/>
  <c r="X253" i="73"/>
  <c r="W253" i="73"/>
  <c r="W252" i="73"/>
  <c r="X250" i="73"/>
  <c r="W250" i="73"/>
  <c r="X249" i="73"/>
  <c r="W249" i="73"/>
  <c r="W247" i="73"/>
  <c r="X246" i="73"/>
  <c r="W246" i="73"/>
  <c r="X245" i="73"/>
  <c r="W245" i="73"/>
  <c r="W244" i="73"/>
  <c r="X243" i="73"/>
  <c r="X242" i="73"/>
  <c r="W242" i="73"/>
  <c r="X241" i="73"/>
  <c r="W241" i="73"/>
  <c r="X240" i="73"/>
  <c r="W239" i="73"/>
  <c r="X238" i="73"/>
  <c r="W238" i="73"/>
  <c r="X237" i="73"/>
  <c r="W237" i="73"/>
  <c r="W236" i="73"/>
  <c r="X235" i="73"/>
  <c r="W235" i="73"/>
  <c r="X234" i="73"/>
  <c r="W234" i="73"/>
  <c r="X233" i="73"/>
  <c r="W233" i="73"/>
  <c r="X232" i="73"/>
  <c r="W232" i="73"/>
  <c r="X230" i="73"/>
  <c r="W230" i="73"/>
  <c r="X229" i="73"/>
  <c r="W229" i="73"/>
  <c r="X227" i="73"/>
  <c r="W227" i="73"/>
  <c r="X226" i="73"/>
  <c r="W226" i="73"/>
  <c r="X225" i="73"/>
  <c r="W225" i="73"/>
  <c r="X224" i="73"/>
  <c r="W224" i="73"/>
  <c r="X222" i="73"/>
  <c r="W222" i="73"/>
  <c r="X221" i="73"/>
  <c r="W221" i="73"/>
  <c r="W219" i="73"/>
  <c r="X218" i="73"/>
  <c r="W218" i="73"/>
  <c r="X217" i="73"/>
  <c r="W217" i="73"/>
  <c r="W216" i="73"/>
  <c r="X214" i="73"/>
  <c r="W214" i="73"/>
  <c r="H214" i="73"/>
  <c r="X213" i="73"/>
  <c r="W213" i="73"/>
  <c r="W212" i="73"/>
  <c r="X210" i="73"/>
  <c r="W210" i="73"/>
  <c r="H210" i="73"/>
  <c r="X209" i="73"/>
  <c r="W209" i="73"/>
  <c r="X206" i="73"/>
  <c r="W206" i="73"/>
  <c r="H206" i="73"/>
  <c r="X205" i="73"/>
  <c r="W205" i="73"/>
  <c r="W204" i="73"/>
  <c r="X202" i="73"/>
  <c r="W202" i="73"/>
  <c r="H202" i="73"/>
  <c r="X201" i="73"/>
  <c r="W201" i="73"/>
  <c r="W199" i="73"/>
  <c r="X198" i="73"/>
  <c r="W198" i="73"/>
  <c r="X197" i="73"/>
  <c r="W197" i="73"/>
  <c r="X196" i="73"/>
  <c r="X194" i="73"/>
  <c r="W194" i="73"/>
  <c r="X193" i="73"/>
  <c r="W193" i="73"/>
  <c r="X191" i="73"/>
  <c r="X190" i="73"/>
  <c r="W190" i="73"/>
  <c r="X189" i="73"/>
  <c r="W189" i="73"/>
  <c r="W188" i="73"/>
  <c r="X186" i="73"/>
  <c r="W186" i="73"/>
  <c r="X185" i="73"/>
  <c r="W185" i="73"/>
  <c r="X183" i="73"/>
  <c r="X182" i="73"/>
  <c r="W182" i="73"/>
  <c r="X181" i="73"/>
  <c r="W181" i="73"/>
  <c r="X180" i="73"/>
  <c r="X178" i="73"/>
  <c r="W178" i="73"/>
  <c r="X177" i="73"/>
  <c r="W177" i="73"/>
  <c r="W175" i="73"/>
  <c r="X174" i="73"/>
  <c r="W174" i="73"/>
  <c r="X173" i="73"/>
  <c r="W173" i="73"/>
  <c r="W172" i="73"/>
  <c r="X171" i="73"/>
  <c r="X170" i="73"/>
  <c r="W170" i="73"/>
  <c r="X169" i="73"/>
  <c r="W169" i="73"/>
  <c r="X166" i="73"/>
  <c r="W166" i="73"/>
  <c r="X165" i="73"/>
  <c r="W165" i="73"/>
  <c r="X163" i="73"/>
  <c r="X162" i="73"/>
  <c r="W162" i="73"/>
  <c r="X161" i="73"/>
  <c r="W161" i="73"/>
  <c r="X160" i="73"/>
  <c r="X158" i="73"/>
  <c r="W158" i="73"/>
  <c r="X157" i="73"/>
  <c r="W157" i="73"/>
  <c r="W155" i="73"/>
  <c r="X154" i="73"/>
  <c r="W154" i="73"/>
  <c r="X153" i="73"/>
  <c r="W153" i="73"/>
  <c r="W152" i="73"/>
  <c r="X151" i="73"/>
  <c r="X150" i="73"/>
  <c r="W150" i="73"/>
  <c r="X149" i="73"/>
  <c r="W149" i="73"/>
  <c r="X148" i="73"/>
  <c r="X146" i="73"/>
  <c r="W146" i="73"/>
  <c r="X145" i="73"/>
  <c r="W145" i="73"/>
  <c r="X144" i="73"/>
  <c r="X142" i="73"/>
  <c r="W142" i="73"/>
  <c r="X141" i="73"/>
  <c r="W141" i="73"/>
  <c r="X139" i="73"/>
  <c r="X138" i="73"/>
  <c r="W138" i="73"/>
  <c r="X137" i="73"/>
  <c r="W137" i="73"/>
  <c r="X136" i="73"/>
  <c r="X134" i="73"/>
  <c r="W134" i="73"/>
  <c r="X133" i="73"/>
  <c r="W133" i="73"/>
  <c r="X130" i="73"/>
  <c r="W130" i="73"/>
  <c r="X129" i="73"/>
  <c r="W129" i="73"/>
  <c r="X127" i="73"/>
  <c r="X126" i="73"/>
  <c r="W126" i="73"/>
  <c r="X125" i="73"/>
  <c r="W125" i="73"/>
  <c r="W124" i="73"/>
  <c r="W123" i="73"/>
  <c r="X122" i="73"/>
  <c r="W122" i="73"/>
  <c r="X121" i="73"/>
  <c r="W121" i="73"/>
  <c r="X120" i="73"/>
  <c r="X118" i="73"/>
  <c r="W118" i="73"/>
  <c r="X117" i="73"/>
  <c r="W117" i="73"/>
  <c r="X114" i="73"/>
  <c r="W112" i="73"/>
  <c r="X111" i="73"/>
  <c r="X110" i="73"/>
  <c r="W110" i="73"/>
  <c r="X109" i="73"/>
  <c r="W109" i="73"/>
  <c r="X108" i="73"/>
  <c r="X107" i="73"/>
  <c r="X106" i="73"/>
  <c r="W106" i="73"/>
  <c r="X105" i="73"/>
  <c r="W105" i="73"/>
  <c r="X104" i="73"/>
  <c r="X103" i="73"/>
  <c r="X102" i="73"/>
  <c r="W102" i="73"/>
  <c r="X101" i="73"/>
  <c r="W101" i="73"/>
  <c r="X100" i="73"/>
  <c r="X99" i="73"/>
  <c r="X98" i="73"/>
  <c r="W98" i="73"/>
  <c r="X97" i="73"/>
  <c r="W97" i="73"/>
  <c r="X96" i="73"/>
  <c r="X95" i="73"/>
  <c r="X94" i="73"/>
  <c r="W94" i="73"/>
  <c r="X93" i="73"/>
  <c r="W93" i="73"/>
  <c r="X91" i="73"/>
  <c r="W91" i="73"/>
  <c r="X90" i="73"/>
  <c r="W90" i="73"/>
  <c r="X89" i="73"/>
  <c r="W89" i="73"/>
  <c r="W83" i="73"/>
  <c r="W82" i="73"/>
  <c r="W81" i="73"/>
  <c r="W80" i="73"/>
  <c r="W79" i="73"/>
  <c r="W78" i="73"/>
  <c r="W77" i="73"/>
  <c r="W76" i="73"/>
  <c r="W75" i="73"/>
  <c r="W74" i="73"/>
  <c r="W73" i="73"/>
  <c r="W72" i="73"/>
  <c r="W71" i="73"/>
  <c r="W70" i="73"/>
  <c r="W69" i="73"/>
  <c r="W68" i="73"/>
  <c r="W67" i="73"/>
  <c r="W66" i="73"/>
  <c r="W65" i="73"/>
  <c r="W64" i="73"/>
  <c r="W63" i="73"/>
  <c r="W62" i="73"/>
  <c r="W61" i="73"/>
  <c r="W60" i="73"/>
  <c r="W59" i="73"/>
  <c r="W58" i="73"/>
  <c r="W57" i="73"/>
  <c r="W56" i="73"/>
  <c r="W55" i="73"/>
  <c r="W54" i="73"/>
  <c r="W53" i="73"/>
  <c r="W52" i="73"/>
  <c r="W51" i="73"/>
  <c r="W50" i="73"/>
  <c r="W49" i="73"/>
  <c r="W48" i="73"/>
  <c r="W47" i="73"/>
  <c r="W46" i="73"/>
  <c r="W45" i="73"/>
  <c r="W44" i="73"/>
  <c r="W43" i="73"/>
  <c r="W42" i="73"/>
  <c r="W41" i="73"/>
  <c r="X285" i="73" l="1"/>
  <c r="X375" i="73"/>
  <c r="V667" i="70"/>
  <c r="X291" i="73"/>
  <c r="K85" i="73"/>
  <c r="H203" i="73"/>
  <c r="H215" i="73"/>
  <c r="H211" i="73"/>
  <c r="H207" i="73"/>
  <c r="W315" i="73"/>
  <c r="W297" i="73"/>
  <c r="X297" i="73"/>
  <c r="W453" i="73"/>
  <c r="W92" i="73"/>
  <c r="X92" i="73"/>
  <c r="X124" i="73"/>
  <c r="W108" i="73"/>
  <c r="X152" i="73"/>
  <c r="W394" i="73"/>
  <c r="X394" i="73"/>
  <c r="X415" i="73"/>
  <c r="X421" i="73"/>
  <c r="W503" i="73"/>
  <c r="X503" i="73"/>
  <c r="W135" i="73"/>
  <c r="X135" i="73"/>
  <c r="X156" i="73"/>
  <c r="W156" i="73"/>
  <c r="W196" i="73"/>
  <c r="X212" i="73"/>
  <c r="X283" i="73"/>
  <c r="W317" i="73"/>
  <c r="X320" i="73"/>
  <c r="W320" i="73"/>
  <c r="W416" i="73"/>
  <c r="X416" i="73"/>
  <c r="X199" i="73"/>
  <c r="W228" i="73"/>
  <c r="W260" i="73"/>
  <c r="W267" i="73"/>
  <c r="X267" i="73"/>
  <c r="W272" i="73"/>
  <c r="X289" i="73"/>
  <c r="W405" i="73"/>
  <c r="X405" i="73"/>
  <c r="X424" i="73"/>
  <c r="W424" i="73"/>
  <c r="X476" i="73"/>
  <c r="W500" i="73"/>
  <c r="X500" i="73"/>
  <c r="X652" i="73"/>
  <c r="W95" i="73"/>
  <c r="W100" i="73"/>
  <c r="X132" i="73"/>
  <c r="W132" i="73"/>
  <c r="W148" i="73"/>
  <c r="W151" i="73"/>
  <c r="W179" i="73"/>
  <c r="X179" i="73"/>
  <c r="X200" i="73"/>
  <c r="W200" i="73"/>
  <c r="W203" i="73"/>
  <c r="X203" i="73"/>
  <c r="X347" i="73"/>
  <c r="W347" i="73"/>
  <c r="W406" i="73"/>
  <c r="X175" i="73"/>
  <c r="W243" i="73"/>
  <c r="W264" i="73"/>
  <c r="X264" i="73"/>
  <c r="X388" i="73"/>
  <c r="W410" i="73"/>
  <c r="W448" i="73"/>
  <c r="W464" i="73"/>
  <c r="W536" i="73"/>
  <c r="W539" i="73"/>
  <c r="W543" i="73"/>
  <c r="X543" i="73"/>
  <c r="W563" i="73"/>
  <c r="W647" i="73"/>
  <c r="X647" i="73"/>
  <c r="W160" i="73"/>
  <c r="W163" i="73"/>
  <c r="X167" i="73"/>
  <c r="W167" i="73"/>
  <c r="X172" i="73"/>
  <c r="X176" i="73"/>
  <c r="W176" i="73"/>
  <c r="W240" i="73"/>
  <c r="X286" i="73"/>
  <c r="W286" i="73"/>
  <c r="W310" i="73"/>
  <c r="X344" i="73"/>
  <c r="W344" i="73"/>
  <c r="W398" i="73"/>
  <c r="X464" i="73"/>
  <c r="X478" i="73"/>
  <c r="W478" i="73"/>
  <c r="X508" i="73"/>
  <c r="W508" i="73"/>
  <c r="X567" i="73"/>
  <c r="W575" i="73"/>
  <c r="X155" i="73"/>
  <c r="W168" i="73"/>
  <c r="X319" i="73"/>
  <c r="X412" i="73"/>
  <c r="X418" i="73"/>
  <c r="X471" i="73"/>
  <c r="X659" i="73"/>
  <c r="W659" i="73"/>
  <c r="W231" i="73"/>
  <c r="X328" i="73"/>
  <c r="W328" i="73"/>
  <c r="X404" i="73"/>
  <c r="W263" i="73"/>
  <c r="X284" i="73"/>
  <c r="X656" i="73"/>
  <c r="W656" i="73"/>
  <c r="W103" i="73"/>
  <c r="X391" i="73"/>
  <c r="X481" i="73"/>
  <c r="W481" i="73"/>
  <c r="X511" i="73"/>
  <c r="W511" i="73"/>
  <c r="X143" i="73"/>
  <c r="W143" i="73"/>
  <c r="W313" i="73"/>
  <c r="X385" i="73"/>
  <c r="X140" i="73"/>
  <c r="W140" i="73"/>
  <c r="X382" i="73"/>
  <c r="W382" i="73"/>
  <c r="W465" i="73"/>
  <c r="X564" i="73"/>
  <c r="W660" i="73"/>
  <c r="X499" i="73"/>
  <c r="W499" i="73"/>
  <c r="W531" i="73"/>
  <c r="X531" i="73"/>
  <c r="X660" i="73"/>
  <c r="W127" i="73"/>
  <c r="X215" i="73"/>
  <c r="W215" i="73"/>
  <c r="X251" i="73"/>
  <c r="W251" i="73"/>
  <c r="W301" i="73"/>
  <c r="X335" i="73"/>
  <c r="W335" i="73"/>
  <c r="W349" i="73"/>
  <c r="W370" i="73"/>
  <c r="W430" i="73"/>
  <c r="W433" i="73"/>
  <c r="X516" i="73"/>
  <c r="W520" i="73"/>
  <c r="X661" i="73"/>
  <c r="W280" i="73"/>
  <c r="X280" i="73"/>
  <c r="X315" i="73"/>
  <c r="X386" i="73"/>
  <c r="X400" i="73"/>
  <c r="W548" i="73"/>
  <c r="X548" i="73"/>
  <c r="W668" i="73"/>
  <c r="W671" i="73"/>
  <c r="X387" i="73"/>
  <c r="W387" i="73"/>
  <c r="W422" i="73"/>
  <c r="X429" i="73"/>
  <c r="X428" i="73"/>
  <c r="W428" i="73"/>
  <c r="X466" i="73"/>
  <c r="W466" i="73"/>
  <c r="X523" i="73"/>
  <c r="X527" i="73"/>
  <c r="X131" i="73"/>
  <c r="W131" i="73"/>
  <c r="X302" i="73"/>
  <c r="W302" i="73"/>
  <c r="X332" i="73"/>
  <c r="W332" i="73"/>
  <c r="W120" i="73"/>
  <c r="X123" i="73"/>
  <c r="W191" i="73"/>
  <c r="X188" i="73"/>
  <c r="W223" i="73"/>
  <c r="X223" i="73"/>
  <c r="W255" i="73"/>
  <c r="W285" i="73"/>
  <c r="W476" i="73"/>
  <c r="W96" i="73"/>
  <c r="X216" i="73"/>
  <c r="X219" i="73"/>
  <c r="X252" i="73"/>
  <c r="W268" i="73"/>
  <c r="X295" i="73"/>
  <c r="W295" i="73"/>
  <c r="W308" i="73"/>
  <c r="X356" i="73"/>
  <c r="W373" i="73"/>
  <c r="X373" i="73"/>
  <c r="W388" i="73"/>
  <c r="X410" i="73"/>
  <c r="X446" i="73"/>
  <c r="X451" i="73"/>
  <c r="W454" i="73"/>
  <c r="W457" i="73"/>
  <c r="W187" i="73"/>
  <c r="X187" i="73"/>
  <c r="X119" i="73"/>
  <c r="W119" i="73"/>
  <c r="X184" i="73"/>
  <c r="W184" i="73"/>
  <c r="W356" i="73"/>
  <c r="X392" i="73"/>
  <c r="X409" i="73"/>
  <c r="W409" i="73"/>
  <c r="W483" i="73"/>
  <c r="X528" i="73"/>
  <c r="W528" i="73"/>
  <c r="X128" i="73"/>
  <c r="W128" i="73"/>
  <c r="W375" i="73"/>
  <c r="W379" i="73"/>
  <c r="X379" i="73"/>
  <c r="W434" i="73"/>
  <c r="X434" i="73"/>
  <c r="W547" i="73"/>
  <c r="W551" i="73"/>
  <c r="X551" i="73"/>
  <c r="X168" i="73"/>
  <c r="X299" i="73"/>
  <c r="W386" i="73"/>
  <c r="W403" i="73"/>
  <c r="X544" i="73"/>
  <c r="X208" i="73"/>
  <c r="X231" i="73"/>
  <c r="X236" i="73"/>
  <c r="W99" i="73"/>
  <c r="X228" i="73"/>
  <c r="W259" i="73"/>
  <c r="X259" i="73"/>
  <c r="W271" i="73"/>
  <c r="W446" i="73"/>
  <c r="X483" i="73"/>
  <c r="X493" i="73"/>
  <c r="W493" i="73"/>
  <c r="X524" i="73"/>
  <c r="X651" i="73"/>
  <c r="W192" i="73"/>
  <c r="X192" i="73"/>
  <c r="W107" i="73"/>
  <c r="X147" i="73"/>
  <c r="X204" i="73"/>
  <c r="W220" i="73"/>
  <c r="X220" i="73"/>
  <c r="X247" i="73"/>
  <c r="W256" i="73"/>
  <c r="X256" i="73"/>
  <c r="W291" i="73"/>
  <c r="X308" i="73"/>
  <c r="X313" i="73"/>
  <c r="W316" i="73"/>
  <c r="X326" i="73"/>
  <c r="W380" i="73"/>
  <c r="W385" i="73"/>
  <c r="W393" i="73"/>
  <c r="W397" i="73"/>
  <c r="W411" i="73"/>
  <c r="X411" i="73"/>
  <c r="X448" i="73"/>
  <c r="W452" i="73"/>
  <c r="X463" i="73"/>
  <c r="W463" i="73"/>
  <c r="X490" i="73"/>
  <c r="W490" i="73"/>
  <c r="W567" i="73"/>
  <c r="X648" i="73"/>
  <c r="X662" i="73"/>
  <c r="W662" i="73"/>
  <c r="X164" i="73"/>
  <c r="W164" i="73"/>
  <c r="X307" i="73"/>
  <c r="W307" i="73"/>
  <c r="X338" i="73"/>
  <c r="W338" i="73"/>
  <c r="X440" i="73"/>
  <c r="W440" i="73"/>
  <c r="X496" i="73"/>
  <c r="W496" i="73"/>
  <c r="W368" i="73"/>
  <c r="X368" i="73"/>
  <c r="X453" i="73"/>
  <c r="X469" i="73"/>
  <c r="W469" i="73"/>
  <c r="X112" i="73"/>
  <c r="X239" i="73"/>
  <c r="X195" i="73"/>
  <c r="W195" i="73"/>
  <c r="X363" i="73"/>
  <c r="X362" i="73"/>
  <c r="X273" i="73"/>
  <c r="X272" i="73"/>
  <c r="W289" i="73"/>
  <c r="W391" i="73"/>
  <c r="X520" i="73"/>
  <c r="W661" i="73"/>
  <c r="W665" i="73"/>
  <c r="X665" i="73"/>
  <c r="X115" i="73"/>
  <c r="W104" i="73"/>
  <c r="W111" i="73"/>
  <c r="W159" i="73"/>
  <c r="X159" i="73"/>
  <c r="W171" i="73"/>
  <c r="X207" i="73"/>
  <c r="W207" i="73"/>
  <c r="X244" i="73"/>
  <c r="X290" i="73"/>
  <c r="X292" i="73"/>
  <c r="W292" i="73"/>
  <c r="W309" i="73"/>
  <c r="X310" i="73"/>
  <c r="W314" i="73"/>
  <c r="W323" i="73"/>
  <c r="X458" i="73"/>
  <c r="W458" i="73"/>
  <c r="X470" i="73"/>
  <c r="W564" i="73"/>
  <c r="X278" i="73"/>
  <c r="W278" i="73"/>
  <c r="W376" i="73"/>
  <c r="W447" i="73"/>
  <c r="W488" i="73"/>
  <c r="W540" i="73"/>
  <c r="X568" i="73"/>
  <c r="W568" i="73"/>
  <c r="X572" i="73"/>
  <c r="W572" i="73"/>
  <c r="W114" i="73"/>
  <c r="W147" i="73"/>
  <c r="W363" i="73"/>
  <c r="W515" i="73"/>
  <c r="X555" i="73"/>
  <c r="W144" i="73"/>
  <c r="X211" i="73"/>
  <c r="W211" i="73"/>
  <c r="X296" i="73"/>
  <c r="W296" i="73"/>
  <c r="X339" i="73"/>
  <c r="W339" i="73"/>
  <c r="W470" i="73"/>
  <c r="X494" i="73"/>
  <c r="W512" i="73"/>
  <c r="X552" i="73"/>
  <c r="X422" i="73"/>
  <c r="W139" i="73"/>
  <c r="X304" i="73"/>
  <c r="W304" i="73"/>
  <c r="X337" i="73"/>
  <c r="W352" i="73"/>
  <c r="X361" i="73"/>
  <c r="W361" i="73"/>
  <c r="W392" i="73"/>
  <c r="W401" i="73"/>
  <c r="W507" i="73"/>
  <c r="W355" i="73"/>
  <c r="X398" i="73"/>
  <c r="X460" i="73"/>
  <c r="W460" i="73"/>
  <c r="X560" i="73"/>
  <c r="W183" i="73"/>
  <c r="X248" i="73"/>
  <c r="W248" i="73"/>
  <c r="W136" i="73"/>
  <c r="W180" i="73"/>
  <c r="W208" i="73"/>
  <c r="W284" i="73"/>
  <c r="W290" i="73"/>
  <c r="X331" i="73"/>
  <c r="W331" i="73"/>
  <c r="W371" i="73"/>
  <c r="W374" i="73"/>
  <c r="X376" i="73"/>
  <c r="X380" i="73"/>
  <c r="X427" i="73"/>
  <c r="W427" i="73"/>
  <c r="X442" i="73"/>
  <c r="W442" i="73"/>
  <c r="W482" i="73"/>
  <c r="X488" i="73"/>
  <c r="W504" i="73"/>
  <c r="X532" i="73"/>
  <c r="W532" i="73"/>
  <c r="X540" i="73"/>
  <c r="W648" i="73"/>
  <c r="W651" i="73"/>
  <c r="X666" i="73"/>
  <c r="X445" i="73"/>
  <c r="W445" i="73"/>
  <c r="X535" i="73"/>
  <c r="W535" i="73"/>
  <c r="X322" i="73"/>
  <c r="W322" i="73"/>
  <c r="X482" i="73"/>
  <c r="X515" i="73"/>
  <c r="X519" i="73"/>
  <c r="W555" i="73"/>
  <c r="W655" i="73"/>
  <c r="W287" i="73"/>
  <c r="J270" i="70"/>
  <c r="K270" i="70"/>
  <c r="L270" i="70"/>
  <c r="M270" i="70"/>
  <c r="N270" i="70"/>
  <c r="O270" i="70"/>
  <c r="P270" i="70"/>
  <c r="Q270" i="70"/>
  <c r="R270" i="70"/>
  <c r="S270" i="70"/>
  <c r="T270" i="70"/>
  <c r="T264" i="70"/>
  <c r="T268" i="70"/>
  <c r="T269" i="70" s="1"/>
  <c r="T267" i="70"/>
  <c r="T262" i="70"/>
  <c r="T263" i="70" s="1"/>
  <c r="T261" i="70"/>
  <c r="K86" i="73" l="1"/>
  <c r="W85" i="73"/>
  <c r="X85" i="73"/>
  <c r="H208" i="73"/>
  <c r="H212" i="73"/>
  <c r="H216" i="73"/>
  <c r="H204" i="73"/>
  <c r="X399" i="73"/>
  <c r="W399" i="73"/>
  <c r="X495" i="73"/>
  <c r="W495" i="73"/>
  <c r="W441" i="73"/>
  <c r="X441" i="73"/>
  <c r="X417" i="73"/>
  <c r="W417" i="73"/>
  <c r="X321" i="73"/>
  <c r="W321" i="73"/>
  <c r="X381" i="73"/>
  <c r="W381" i="73"/>
  <c r="W429" i="73"/>
  <c r="W273" i="73"/>
  <c r="W115" i="73"/>
  <c r="X667" i="73"/>
  <c r="W667" i="73"/>
  <c r="W357" i="73"/>
  <c r="X357" i="73"/>
  <c r="X333" i="73"/>
  <c r="W333" i="73"/>
  <c r="X303" i="73"/>
  <c r="W303" i="73"/>
  <c r="X477" i="73"/>
  <c r="W477" i="73"/>
  <c r="X327" i="73"/>
  <c r="W327" i="73"/>
  <c r="X459" i="73"/>
  <c r="W459" i="73"/>
  <c r="W279" i="73"/>
  <c r="X279" i="73"/>
  <c r="X345" i="73"/>
  <c r="W345" i="73"/>
  <c r="X435" i="73"/>
  <c r="W435" i="73"/>
  <c r="X489" i="73"/>
  <c r="W489" i="73"/>
  <c r="X423" i="73"/>
  <c r="W423" i="73"/>
  <c r="X116" i="73"/>
  <c r="W116" i="73"/>
  <c r="X369" i="73"/>
  <c r="W369" i="73"/>
  <c r="T489" i="70"/>
  <c r="T490" i="70"/>
  <c r="T662" i="70" l="1"/>
  <c r="T661" i="70"/>
  <c r="T658" i="70"/>
  <c r="T656" i="70"/>
  <c r="T657" i="70" s="1"/>
  <c r="T655" i="70"/>
  <c r="T652" i="70"/>
  <c r="T650" i="70"/>
  <c r="T651" i="70" s="1"/>
  <c r="T649" i="70"/>
  <c r="T646" i="70"/>
  <c r="T645" i="70"/>
  <c r="T642" i="70"/>
  <c r="T641" i="70"/>
  <c r="T638" i="70"/>
  <c r="T637" i="70"/>
  <c r="T558" i="70"/>
  <c r="T557" i="70"/>
  <c r="T554" i="70"/>
  <c r="T553" i="70"/>
  <c r="T550" i="70"/>
  <c r="T549" i="70"/>
  <c r="T546" i="70"/>
  <c r="T545" i="70"/>
  <c r="T542" i="70"/>
  <c r="T541" i="70"/>
  <c r="T538" i="70"/>
  <c r="T537" i="70"/>
  <c r="T534" i="70"/>
  <c r="T533" i="70"/>
  <c r="T530" i="70"/>
  <c r="T529" i="70"/>
  <c r="T526" i="70"/>
  <c r="T525" i="70"/>
  <c r="T522" i="70"/>
  <c r="T521" i="70"/>
  <c r="T518" i="70"/>
  <c r="T517" i="70"/>
  <c r="T514" i="70"/>
  <c r="T513" i="70"/>
  <c r="T510" i="70"/>
  <c r="T509" i="70"/>
  <c r="T506" i="70"/>
  <c r="T505" i="70"/>
  <c r="T502" i="70"/>
  <c r="T501" i="70"/>
  <c r="T498" i="70"/>
  <c r="T497" i="70"/>
  <c r="T494" i="70"/>
  <c r="T493" i="70"/>
  <c r="T486" i="70"/>
  <c r="T484" i="70"/>
  <c r="T485" i="70" s="1"/>
  <c r="T483" i="70"/>
  <c r="T480" i="70"/>
  <c r="T478" i="70"/>
  <c r="T479" i="70" s="1"/>
  <c r="T477" i="70"/>
  <c r="T474" i="70"/>
  <c r="T472" i="70"/>
  <c r="T473" i="70" s="1"/>
  <c r="T471" i="70"/>
  <c r="T468" i="70"/>
  <c r="T466" i="70"/>
  <c r="T467" i="70" s="1"/>
  <c r="T465" i="70"/>
  <c r="T462" i="70"/>
  <c r="T460" i="70"/>
  <c r="T461" i="70" s="1"/>
  <c r="T459" i="70"/>
  <c r="T456" i="70"/>
  <c r="T454" i="70"/>
  <c r="T455" i="70" s="1"/>
  <c r="T453" i="70"/>
  <c r="T450" i="70"/>
  <c r="T448" i="70"/>
  <c r="T449" i="70" s="1"/>
  <c r="T447" i="70"/>
  <c r="T444" i="70"/>
  <c r="T442" i="70"/>
  <c r="T443" i="70" s="1"/>
  <c r="T441" i="70"/>
  <c r="T438" i="70"/>
  <c r="T436" i="70"/>
  <c r="T437" i="70" s="1"/>
  <c r="T435" i="70"/>
  <c r="T432" i="70"/>
  <c r="T430" i="70"/>
  <c r="T431" i="70" s="1"/>
  <c r="T429" i="70"/>
  <c r="T426" i="70"/>
  <c r="T424" i="70"/>
  <c r="T425" i="70" s="1"/>
  <c r="T423" i="70"/>
  <c r="T420" i="70"/>
  <c r="T418" i="70"/>
  <c r="T419" i="70" s="1"/>
  <c r="T417" i="70"/>
  <c r="T414" i="70"/>
  <c r="T412" i="70"/>
  <c r="T413" i="70" s="1"/>
  <c r="T411" i="70"/>
  <c r="T408" i="70"/>
  <c r="T406" i="70"/>
  <c r="T407" i="70" s="1"/>
  <c r="T405" i="70"/>
  <c r="T402" i="70"/>
  <c r="T400" i="70"/>
  <c r="T401" i="70" s="1"/>
  <c r="T399" i="70"/>
  <c r="T396" i="70"/>
  <c r="T394" i="70"/>
  <c r="T395" i="70" s="1"/>
  <c r="T393" i="70"/>
  <c r="T390" i="70"/>
  <c r="T388" i="70"/>
  <c r="T389" i="70" s="1"/>
  <c r="T387" i="70"/>
  <c r="T384" i="70"/>
  <c r="T382" i="70"/>
  <c r="T383" i="70" s="1"/>
  <c r="T381" i="70"/>
  <c r="T378" i="70"/>
  <c r="T376" i="70"/>
  <c r="T377" i="70" s="1"/>
  <c r="T375" i="70"/>
  <c r="T372" i="70"/>
  <c r="T370" i="70"/>
  <c r="T371" i="70" s="1"/>
  <c r="T369" i="70"/>
  <c r="T366" i="70"/>
  <c r="T364" i="70"/>
  <c r="T365" i="70" s="1"/>
  <c r="T363" i="70"/>
  <c r="T360" i="70"/>
  <c r="T358" i="70"/>
  <c r="T359" i="70" s="1"/>
  <c r="T357" i="70"/>
  <c r="T354" i="70"/>
  <c r="T352" i="70"/>
  <c r="T353" i="70" s="1"/>
  <c r="T351" i="70"/>
  <c r="T348" i="70"/>
  <c r="T346" i="70"/>
  <c r="T347" i="70" s="1"/>
  <c r="T345" i="70"/>
  <c r="T342" i="70"/>
  <c r="T339" i="70"/>
  <c r="T336" i="70"/>
  <c r="T334" i="70"/>
  <c r="T335" i="70" s="1"/>
  <c r="T333" i="70"/>
  <c r="T330" i="70"/>
  <c r="T328" i="70"/>
  <c r="T329" i="70" s="1"/>
  <c r="T327" i="70"/>
  <c r="T324" i="70"/>
  <c r="T322" i="70"/>
  <c r="T323" i="70" s="1"/>
  <c r="T321" i="70"/>
  <c r="T318" i="70"/>
  <c r="T316" i="70"/>
  <c r="T317" i="70" s="1"/>
  <c r="T315" i="70"/>
  <c r="T312" i="70"/>
  <c r="T310" i="70"/>
  <c r="T311" i="70" s="1"/>
  <c r="T309" i="70"/>
  <c r="T306" i="70"/>
  <c r="T304" i="70"/>
  <c r="T305" i="70" s="1"/>
  <c r="T303" i="70"/>
  <c r="T300" i="70"/>
  <c r="T298" i="70"/>
  <c r="T299" i="70" s="1"/>
  <c r="T297" i="70"/>
  <c r="T294" i="70"/>
  <c r="T292" i="70"/>
  <c r="T293" i="70" s="1"/>
  <c r="T291" i="70"/>
  <c r="T288" i="70"/>
  <c r="T286" i="70"/>
  <c r="T287" i="70" s="1"/>
  <c r="T285" i="70"/>
  <c r="T282" i="70"/>
  <c r="T280" i="70"/>
  <c r="T281" i="70" s="1"/>
  <c r="T279" i="70"/>
  <c r="T276" i="70"/>
  <c r="T274" i="70"/>
  <c r="T275" i="70" s="1"/>
  <c r="T273" i="70"/>
  <c r="T258" i="70"/>
  <c r="T257" i="70"/>
  <c r="T254" i="70"/>
  <c r="T253" i="70"/>
  <c r="T250" i="70"/>
  <c r="T249" i="70"/>
  <c r="T246" i="70"/>
  <c r="T245" i="70"/>
  <c r="T242" i="70"/>
  <c r="T241" i="70"/>
  <c r="T238" i="70"/>
  <c r="T237" i="70"/>
  <c r="T234" i="70"/>
  <c r="T233" i="70"/>
  <c r="T230" i="70"/>
  <c r="T229" i="70"/>
  <c r="T226" i="70"/>
  <c r="T225" i="70"/>
  <c r="T222" i="70"/>
  <c r="T221" i="70"/>
  <c r="T218" i="70"/>
  <c r="T217" i="70"/>
  <c r="T214" i="70"/>
  <c r="T213" i="70"/>
  <c r="T210" i="70"/>
  <c r="T209" i="70"/>
  <c r="T206" i="70"/>
  <c r="T205" i="70"/>
  <c r="T202" i="70"/>
  <c r="T201" i="70"/>
  <c r="T198" i="70"/>
  <c r="T197" i="70"/>
  <c r="T194" i="70"/>
  <c r="T193" i="70"/>
  <c r="T190" i="70"/>
  <c r="T189" i="70"/>
  <c r="T186" i="70"/>
  <c r="T185" i="70"/>
  <c r="T182" i="70"/>
  <c r="T181" i="70"/>
  <c r="T178" i="70"/>
  <c r="T177" i="70"/>
  <c r="T174" i="70"/>
  <c r="T173" i="70"/>
  <c r="T170" i="70"/>
  <c r="T169" i="70"/>
  <c r="T166" i="70"/>
  <c r="T165" i="70"/>
  <c r="T162" i="70"/>
  <c r="T161" i="70"/>
  <c r="T158" i="70"/>
  <c r="T157" i="70"/>
  <c r="T154" i="70"/>
  <c r="T153" i="70"/>
  <c r="T150" i="70"/>
  <c r="T149" i="70"/>
  <c r="T146" i="70"/>
  <c r="T145" i="70"/>
  <c r="T142" i="70"/>
  <c r="T141" i="70"/>
  <c r="T138" i="70"/>
  <c r="T137" i="70"/>
  <c r="T134" i="70"/>
  <c r="T133" i="70"/>
  <c r="T130" i="70"/>
  <c r="T129" i="70"/>
  <c r="T126" i="70"/>
  <c r="T125" i="70"/>
  <c r="T122" i="70"/>
  <c r="T121" i="70"/>
  <c r="T118" i="70"/>
  <c r="T117" i="70"/>
  <c r="T114" i="70"/>
  <c r="T113" i="70"/>
  <c r="T110" i="70"/>
  <c r="T109" i="70"/>
  <c r="T106" i="70"/>
  <c r="T105" i="70"/>
  <c r="T102" i="70"/>
  <c r="T101" i="70"/>
  <c r="T98" i="70"/>
  <c r="T97" i="70"/>
  <c r="T94" i="70"/>
  <c r="T93" i="70"/>
  <c r="T90" i="70"/>
  <c r="T89" i="70"/>
  <c r="T86" i="70"/>
  <c r="T85" i="70"/>
  <c r="T82" i="70"/>
  <c r="T81" i="70"/>
  <c r="V657" i="70" l="1"/>
  <c r="V656" i="70"/>
  <c r="V666" i="70"/>
  <c r="V665" i="70"/>
  <c r="V633" i="70"/>
  <c r="V630" i="70"/>
  <c r="V629" i="70"/>
  <c r="V622" i="70"/>
  <c r="V621" i="70"/>
  <c r="V617" i="70"/>
  <c r="V614" i="70"/>
  <c r="V602" i="70"/>
  <c r="V601" i="70"/>
  <c r="V598" i="70"/>
  <c r="V597" i="70"/>
  <c r="V594" i="70"/>
  <c r="V593" i="70"/>
  <c r="V581" i="70"/>
  <c r="V578" i="70"/>
  <c r="V566" i="70"/>
  <c r="V565" i="70"/>
  <c r="V562" i="70"/>
  <c r="V561" i="70"/>
  <c r="U491" i="70"/>
  <c r="V491" i="70"/>
  <c r="V79" i="70"/>
  <c r="V80" i="70"/>
  <c r="V83" i="70"/>
  <c r="V84" i="70"/>
  <c r="V87" i="70"/>
  <c r="V88" i="70"/>
  <c r="V91" i="70"/>
  <c r="V92" i="70"/>
  <c r="V95" i="70"/>
  <c r="V96" i="70"/>
  <c r="V99" i="70"/>
  <c r="V100" i="70"/>
  <c r="V103" i="70"/>
  <c r="V104" i="70"/>
  <c r="V107" i="70"/>
  <c r="V108" i="70"/>
  <c r="V111" i="70"/>
  <c r="V112" i="70"/>
  <c r="V115" i="70"/>
  <c r="V116" i="70"/>
  <c r="V119" i="70"/>
  <c r="V120" i="70"/>
  <c r="V123" i="70"/>
  <c r="V124" i="70"/>
  <c r="V127" i="70"/>
  <c r="V128" i="70"/>
  <c r="V131" i="70"/>
  <c r="V132" i="70"/>
  <c r="V135" i="70"/>
  <c r="V136" i="70"/>
  <c r="V139" i="70"/>
  <c r="V140" i="70"/>
  <c r="V143" i="70"/>
  <c r="V144" i="70"/>
  <c r="V147" i="70"/>
  <c r="V148" i="70"/>
  <c r="V151" i="70"/>
  <c r="V152" i="70"/>
  <c r="V155" i="70"/>
  <c r="V156" i="70"/>
  <c r="V159" i="70"/>
  <c r="V160" i="70"/>
  <c r="V163" i="70"/>
  <c r="V164" i="70"/>
  <c r="V167" i="70"/>
  <c r="V168" i="70"/>
  <c r="V171" i="70"/>
  <c r="V172" i="70"/>
  <c r="V175" i="70"/>
  <c r="V176" i="70"/>
  <c r="V179" i="70"/>
  <c r="V180" i="70"/>
  <c r="V183" i="70"/>
  <c r="V184" i="70"/>
  <c r="V187" i="70"/>
  <c r="V188" i="70"/>
  <c r="V191" i="70"/>
  <c r="V192" i="70"/>
  <c r="V195" i="70"/>
  <c r="V196" i="70"/>
  <c r="V199" i="70"/>
  <c r="V200" i="70"/>
  <c r="V203" i="70"/>
  <c r="V204" i="70"/>
  <c r="V207" i="70"/>
  <c r="V208" i="70"/>
  <c r="V211" i="70"/>
  <c r="V212" i="70"/>
  <c r="V215" i="70"/>
  <c r="V216" i="70"/>
  <c r="V219" i="70"/>
  <c r="V220" i="70"/>
  <c r="V223" i="70"/>
  <c r="V224" i="70"/>
  <c r="V227" i="70"/>
  <c r="V228" i="70"/>
  <c r="V231" i="70"/>
  <c r="V232" i="70"/>
  <c r="V235" i="70"/>
  <c r="V236" i="70"/>
  <c r="V239" i="70"/>
  <c r="V240" i="70"/>
  <c r="V243" i="70"/>
  <c r="V244" i="70"/>
  <c r="V247" i="70"/>
  <c r="V248" i="70"/>
  <c r="V251" i="70"/>
  <c r="V252" i="70"/>
  <c r="V255" i="70"/>
  <c r="V256" i="70"/>
  <c r="V259" i="70"/>
  <c r="V260" i="70"/>
  <c r="V265" i="70"/>
  <c r="V266" i="70"/>
  <c r="V271" i="70"/>
  <c r="V272" i="70"/>
  <c r="V277" i="70"/>
  <c r="V278" i="70"/>
  <c r="V283" i="70"/>
  <c r="V284" i="70"/>
  <c r="V289" i="70"/>
  <c r="V290" i="70"/>
  <c r="V295" i="70"/>
  <c r="V296" i="70"/>
  <c r="V301" i="70"/>
  <c r="V302" i="70"/>
  <c r="V308" i="70"/>
  <c r="V314" i="70"/>
  <c r="V319" i="70"/>
  <c r="V320" i="70"/>
  <c r="V326" i="70"/>
  <c r="V331" i="70"/>
  <c r="V332" i="70"/>
  <c r="V338" i="70"/>
  <c r="V340" i="70"/>
  <c r="V341" i="70"/>
  <c r="V343" i="70"/>
  <c r="V344" i="70"/>
  <c r="V350" i="70"/>
  <c r="V355" i="70"/>
  <c r="V356" i="70"/>
  <c r="V362" i="70"/>
  <c r="V367" i="70"/>
  <c r="V368" i="70"/>
  <c r="V373" i="70"/>
  <c r="V374" i="70"/>
  <c r="V379" i="70"/>
  <c r="V380" i="70"/>
  <c r="V385" i="70"/>
  <c r="V386" i="70"/>
  <c r="V392" i="70"/>
  <c r="V398" i="70"/>
  <c r="V403" i="70"/>
  <c r="V404" i="70"/>
  <c r="V409" i="70"/>
  <c r="V410" i="70"/>
  <c r="V415" i="70"/>
  <c r="V416" i="70"/>
  <c r="V421" i="70"/>
  <c r="V422" i="70"/>
  <c r="V427" i="70"/>
  <c r="V428" i="70"/>
  <c r="V433" i="70"/>
  <c r="V434" i="70"/>
  <c r="V439" i="70"/>
  <c r="V440" i="70"/>
  <c r="V445" i="70"/>
  <c r="V446" i="70"/>
  <c r="V451" i="70"/>
  <c r="V452" i="70"/>
  <c r="V457" i="70"/>
  <c r="V458" i="70"/>
  <c r="V463" i="70"/>
  <c r="V464" i="70"/>
  <c r="V469" i="70"/>
  <c r="V470" i="70"/>
  <c r="V475" i="70"/>
  <c r="V476" i="70"/>
  <c r="V481" i="70"/>
  <c r="V482" i="70"/>
  <c r="V487" i="70"/>
  <c r="V488" i="70"/>
  <c r="V492" i="70"/>
  <c r="V495" i="70"/>
  <c r="V496" i="70"/>
  <c r="V499" i="70"/>
  <c r="V500" i="70"/>
  <c r="V503" i="70"/>
  <c r="V504" i="70"/>
  <c r="V507" i="70"/>
  <c r="V508" i="70"/>
  <c r="V511" i="70"/>
  <c r="V512" i="70"/>
  <c r="V515" i="70"/>
  <c r="V516" i="70"/>
  <c r="V519" i="70"/>
  <c r="V520" i="70"/>
  <c r="V523" i="70"/>
  <c r="V524" i="70"/>
  <c r="V527" i="70"/>
  <c r="V528" i="70"/>
  <c r="V531" i="70"/>
  <c r="V532" i="70"/>
  <c r="V535" i="70"/>
  <c r="V536" i="70"/>
  <c r="V539" i="70"/>
  <c r="V540" i="70"/>
  <c r="V543" i="70"/>
  <c r="V544" i="70"/>
  <c r="V547" i="70"/>
  <c r="V548" i="70"/>
  <c r="V551" i="70"/>
  <c r="V552" i="70"/>
  <c r="V555" i="70"/>
  <c r="V556" i="70"/>
  <c r="V559" i="70"/>
  <c r="V560" i="70"/>
  <c r="V563" i="70"/>
  <c r="V564" i="70"/>
  <c r="V567" i="70"/>
  <c r="V568" i="70"/>
  <c r="V569" i="70"/>
  <c r="V570" i="70"/>
  <c r="V571" i="70"/>
  <c r="V572" i="70"/>
  <c r="V573" i="70"/>
  <c r="V574" i="70"/>
  <c r="V575" i="70"/>
  <c r="V576" i="70"/>
  <c r="V577" i="70"/>
  <c r="V579" i="70"/>
  <c r="V580" i="70"/>
  <c r="V582" i="70"/>
  <c r="V583" i="70"/>
  <c r="V584" i="70"/>
  <c r="V585" i="70"/>
  <c r="V586" i="70"/>
  <c r="V587" i="70"/>
  <c r="V588" i="70"/>
  <c r="V589" i="70"/>
  <c r="V590" i="70"/>
  <c r="V591" i="70"/>
  <c r="V592" i="70"/>
  <c r="V595" i="70"/>
  <c r="V596" i="70"/>
  <c r="V599" i="70"/>
  <c r="V600" i="70"/>
  <c r="V603" i="70"/>
  <c r="V604" i="70"/>
  <c r="V605" i="70"/>
  <c r="V606" i="70"/>
  <c r="V607" i="70"/>
  <c r="V608" i="70"/>
  <c r="V609" i="70"/>
  <c r="V610" i="70"/>
  <c r="V611" i="70"/>
  <c r="V612" i="70"/>
  <c r="V613" i="70"/>
  <c r="V615" i="70"/>
  <c r="V616" i="70"/>
  <c r="V618" i="70"/>
  <c r="V619" i="70"/>
  <c r="V620" i="70"/>
  <c r="V623" i="70"/>
  <c r="V624" i="70"/>
  <c r="V625" i="70"/>
  <c r="V626" i="70"/>
  <c r="V627" i="70"/>
  <c r="V628" i="70"/>
  <c r="V631" i="70"/>
  <c r="V632" i="70"/>
  <c r="V634" i="70"/>
  <c r="V635" i="70"/>
  <c r="V636" i="70"/>
  <c r="V639" i="70"/>
  <c r="V640" i="70"/>
  <c r="V643" i="70"/>
  <c r="V644" i="70"/>
  <c r="V647" i="70"/>
  <c r="V648" i="70"/>
  <c r="V653" i="70"/>
  <c r="V654" i="70"/>
  <c r="V659" i="70"/>
  <c r="V660" i="70"/>
  <c r="V663" i="70"/>
  <c r="V664" i="70"/>
  <c r="S655" i="70" l="1"/>
  <c r="S324" i="70" l="1"/>
  <c r="S351" i="70" l="1"/>
  <c r="U543" i="70" l="1"/>
  <c r="U544" i="70"/>
  <c r="I545" i="70"/>
  <c r="J545" i="70"/>
  <c r="K545" i="70"/>
  <c r="L545" i="70"/>
  <c r="M545" i="70"/>
  <c r="N545" i="70"/>
  <c r="O545" i="70"/>
  <c r="P545" i="70"/>
  <c r="Q545" i="70"/>
  <c r="R545" i="70"/>
  <c r="S545" i="70"/>
  <c r="I546" i="70"/>
  <c r="J546" i="70"/>
  <c r="K546" i="70"/>
  <c r="L546" i="70"/>
  <c r="M546" i="70"/>
  <c r="N546" i="70"/>
  <c r="O546" i="70"/>
  <c r="P546" i="70"/>
  <c r="Q546" i="70"/>
  <c r="R546" i="70"/>
  <c r="S546" i="70"/>
  <c r="U547" i="70"/>
  <c r="U548" i="70"/>
  <c r="I549" i="70"/>
  <c r="J549" i="70"/>
  <c r="K549" i="70"/>
  <c r="L549" i="70"/>
  <c r="M549" i="70"/>
  <c r="N549" i="70"/>
  <c r="O549" i="70"/>
  <c r="P549" i="70"/>
  <c r="Q549" i="70"/>
  <c r="R549" i="70"/>
  <c r="S549" i="70"/>
  <c r="I550" i="70"/>
  <c r="J550" i="70"/>
  <c r="K550" i="70"/>
  <c r="L550" i="70"/>
  <c r="M550" i="70"/>
  <c r="N550" i="70"/>
  <c r="O550" i="70"/>
  <c r="P550" i="70"/>
  <c r="Q550" i="70"/>
  <c r="R550" i="70"/>
  <c r="S550" i="70"/>
  <c r="U551" i="70"/>
  <c r="U552" i="70"/>
  <c r="I553" i="70"/>
  <c r="J553" i="70"/>
  <c r="K553" i="70"/>
  <c r="L553" i="70"/>
  <c r="M553" i="70"/>
  <c r="N553" i="70"/>
  <c r="O553" i="70"/>
  <c r="P553" i="70"/>
  <c r="Q553" i="70"/>
  <c r="R553" i="70"/>
  <c r="S553" i="70"/>
  <c r="I554" i="70"/>
  <c r="J554" i="70"/>
  <c r="K554" i="70"/>
  <c r="L554" i="70"/>
  <c r="M554" i="70"/>
  <c r="N554" i="70"/>
  <c r="O554" i="70"/>
  <c r="P554" i="70"/>
  <c r="Q554" i="70"/>
  <c r="R554" i="70"/>
  <c r="S554" i="70"/>
  <c r="U555" i="70"/>
  <c r="U556" i="70"/>
  <c r="I557" i="70"/>
  <c r="J557" i="70"/>
  <c r="K557" i="70"/>
  <c r="L557" i="70"/>
  <c r="M557" i="70"/>
  <c r="N557" i="70"/>
  <c r="O557" i="70"/>
  <c r="P557" i="70"/>
  <c r="Q557" i="70"/>
  <c r="R557" i="70"/>
  <c r="S557" i="70"/>
  <c r="I558" i="70"/>
  <c r="J558" i="70"/>
  <c r="K558" i="70"/>
  <c r="L558" i="70"/>
  <c r="M558" i="70"/>
  <c r="N558" i="70"/>
  <c r="O558" i="70"/>
  <c r="P558" i="70"/>
  <c r="Q558" i="70"/>
  <c r="R558" i="70"/>
  <c r="S558" i="70"/>
  <c r="U611" i="70"/>
  <c r="U612" i="70"/>
  <c r="U613" i="70"/>
  <c r="U614" i="70"/>
  <c r="V553" i="70" l="1"/>
  <c r="V546" i="70"/>
  <c r="V554" i="70"/>
  <c r="V545" i="70"/>
  <c r="V558" i="70"/>
  <c r="V549" i="70"/>
  <c r="V557" i="70"/>
  <c r="V550" i="70"/>
  <c r="U545" i="70"/>
  <c r="U546" i="70"/>
  <c r="U549" i="70"/>
  <c r="U558" i="70"/>
  <c r="U550" i="70"/>
  <c r="U553" i="70"/>
  <c r="U554" i="70"/>
  <c r="U557" i="70"/>
  <c r="R662" i="70"/>
  <c r="R661" i="70"/>
  <c r="R658" i="70"/>
  <c r="R655" i="70"/>
  <c r="V655" i="70" s="1"/>
  <c r="R652" i="70"/>
  <c r="R650" i="70"/>
  <c r="R651" i="70" s="1"/>
  <c r="R649" i="70"/>
  <c r="R646" i="70"/>
  <c r="R645" i="70"/>
  <c r="R642" i="70"/>
  <c r="R641" i="70"/>
  <c r="R638" i="70"/>
  <c r="R637" i="70"/>
  <c r="R562" i="70"/>
  <c r="R542" i="70"/>
  <c r="R541" i="70"/>
  <c r="R538" i="70"/>
  <c r="R537" i="70"/>
  <c r="R534" i="70"/>
  <c r="R533" i="70"/>
  <c r="R530" i="70"/>
  <c r="R529" i="70"/>
  <c r="R526" i="70"/>
  <c r="R525" i="70"/>
  <c r="R522" i="70"/>
  <c r="R521" i="70"/>
  <c r="R518" i="70"/>
  <c r="R517" i="70"/>
  <c r="R514" i="70"/>
  <c r="R513" i="70"/>
  <c r="R510" i="70"/>
  <c r="R509" i="70"/>
  <c r="R506" i="70"/>
  <c r="R505" i="70"/>
  <c r="R502" i="70"/>
  <c r="R501" i="70"/>
  <c r="R498" i="70"/>
  <c r="R497" i="70"/>
  <c r="R494" i="70"/>
  <c r="R493" i="70"/>
  <c r="R490" i="70"/>
  <c r="R489" i="70"/>
  <c r="R486" i="70"/>
  <c r="R484" i="70"/>
  <c r="R485" i="70" s="1"/>
  <c r="R483" i="70"/>
  <c r="R480" i="70"/>
  <c r="R478" i="70"/>
  <c r="R479" i="70" s="1"/>
  <c r="R477" i="70"/>
  <c r="R474" i="70"/>
  <c r="R472" i="70"/>
  <c r="R473" i="70" s="1"/>
  <c r="R471" i="70"/>
  <c r="R468" i="70"/>
  <c r="R466" i="70"/>
  <c r="R467" i="70" s="1"/>
  <c r="R465" i="70"/>
  <c r="R462" i="70"/>
  <c r="R460" i="70"/>
  <c r="R461" i="70" s="1"/>
  <c r="R459" i="70"/>
  <c r="R456" i="70"/>
  <c r="R454" i="70"/>
  <c r="R455" i="70" s="1"/>
  <c r="R453" i="70"/>
  <c r="R450" i="70"/>
  <c r="R448" i="70"/>
  <c r="R449" i="70" s="1"/>
  <c r="R447" i="70"/>
  <c r="R444" i="70"/>
  <c r="R442" i="70"/>
  <c r="R443" i="70" s="1"/>
  <c r="R441" i="70"/>
  <c r="R438" i="70"/>
  <c r="R436" i="70"/>
  <c r="R437" i="70" s="1"/>
  <c r="R435" i="70"/>
  <c r="R432" i="70"/>
  <c r="R430" i="70"/>
  <c r="R431" i="70" s="1"/>
  <c r="R429" i="70"/>
  <c r="R426" i="70"/>
  <c r="R424" i="70"/>
  <c r="R425" i="70" s="1"/>
  <c r="R423" i="70"/>
  <c r="R420" i="70"/>
  <c r="R418" i="70"/>
  <c r="R419" i="70" s="1"/>
  <c r="R417" i="70"/>
  <c r="R414" i="70"/>
  <c r="R412" i="70"/>
  <c r="R413" i="70" s="1"/>
  <c r="R411" i="70"/>
  <c r="R408" i="70"/>
  <c r="R406" i="70"/>
  <c r="R407" i="70" s="1"/>
  <c r="R405" i="70"/>
  <c r="R402" i="70"/>
  <c r="R400" i="70"/>
  <c r="R401" i="70" s="1"/>
  <c r="R399" i="70"/>
  <c r="R396" i="70"/>
  <c r="R394" i="70"/>
  <c r="R395" i="70" s="1"/>
  <c r="R393" i="70"/>
  <c r="R390" i="70"/>
  <c r="R388" i="70"/>
  <c r="R389" i="70" s="1"/>
  <c r="R387" i="70"/>
  <c r="R384" i="70"/>
  <c r="R382" i="70"/>
  <c r="R383" i="70" s="1"/>
  <c r="R381" i="70"/>
  <c r="R378" i="70"/>
  <c r="R376" i="70"/>
  <c r="R377" i="70" s="1"/>
  <c r="R375" i="70"/>
  <c r="R372" i="70"/>
  <c r="R370" i="70"/>
  <c r="R371" i="70" s="1"/>
  <c r="R369" i="70"/>
  <c r="R366" i="70"/>
  <c r="R364" i="70"/>
  <c r="R365" i="70" s="1"/>
  <c r="R363" i="70"/>
  <c r="R360" i="70"/>
  <c r="R358" i="70"/>
  <c r="R359" i="70" s="1"/>
  <c r="R357" i="70"/>
  <c r="R354" i="70"/>
  <c r="R352" i="70"/>
  <c r="R353" i="70" s="1"/>
  <c r="R351" i="70"/>
  <c r="R348" i="70"/>
  <c r="R346" i="70"/>
  <c r="R347" i="70" s="1"/>
  <c r="R345" i="70"/>
  <c r="R342" i="70"/>
  <c r="R339" i="70"/>
  <c r="R336" i="70"/>
  <c r="R334" i="70"/>
  <c r="R335" i="70" s="1"/>
  <c r="R333" i="70"/>
  <c r="R330" i="70"/>
  <c r="R328" i="70"/>
  <c r="R329" i="70" s="1"/>
  <c r="R327" i="70"/>
  <c r="R324" i="70"/>
  <c r="R322" i="70"/>
  <c r="R323" i="70" s="1"/>
  <c r="R321" i="70"/>
  <c r="R318" i="70"/>
  <c r="R316" i="70"/>
  <c r="R317" i="70" s="1"/>
  <c r="R315" i="70"/>
  <c r="R312" i="70"/>
  <c r="R310" i="70"/>
  <c r="R311" i="70" s="1"/>
  <c r="R309" i="70"/>
  <c r="R306" i="70"/>
  <c r="R304" i="70"/>
  <c r="R305" i="70" s="1"/>
  <c r="R303" i="70"/>
  <c r="R300" i="70"/>
  <c r="R298" i="70"/>
  <c r="R299" i="70" s="1"/>
  <c r="R297" i="70"/>
  <c r="R294" i="70"/>
  <c r="R292" i="70"/>
  <c r="R293" i="70" s="1"/>
  <c r="R291" i="70"/>
  <c r="R288" i="70"/>
  <c r="R286" i="70"/>
  <c r="R287" i="70" s="1"/>
  <c r="R285" i="70"/>
  <c r="R282" i="70"/>
  <c r="R280" i="70"/>
  <c r="R281" i="70" s="1"/>
  <c r="R279" i="70"/>
  <c r="R276" i="70"/>
  <c r="R274" i="70"/>
  <c r="R275" i="70" s="1"/>
  <c r="R273" i="70"/>
  <c r="R268" i="70"/>
  <c r="R269" i="70" s="1"/>
  <c r="R267" i="70"/>
  <c r="R264" i="70"/>
  <c r="R262" i="70"/>
  <c r="R263" i="70" s="1"/>
  <c r="R261" i="70"/>
  <c r="R258" i="70"/>
  <c r="R257" i="70"/>
  <c r="R254" i="70"/>
  <c r="R253" i="70"/>
  <c r="R250" i="70"/>
  <c r="R249" i="70"/>
  <c r="R246" i="70"/>
  <c r="R245" i="70"/>
  <c r="R242" i="70"/>
  <c r="R241" i="70"/>
  <c r="R238" i="70"/>
  <c r="R237" i="70"/>
  <c r="R234" i="70"/>
  <c r="R233" i="70"/>
  <c r="R230" i="70"/>
  <c r="R229" i="70"/>
  <c r="R226" i="70"/>
  <c r="R225" i="70"/>
  <c r="R222" i="70"/>
  <c r="R221" i="70"/>
  <c r="R218" i="70"/>
  <c r="R217" i="70"/>
  <c r="R214" i="70"/>
  <c r="R213" i="70"/>
  <c r="R210" i="70"/>
  <c r="R209" i="70"/>
  <c r="R206" i="70"/>
  <c r="R205" i="70"/>
  <c r="R202" i="70"/>
  <c r="R201" i="70"/>
  <c r="R198" i="70"/>
  <c r="R197" i="70"/>
  <c r="R194" i="70"/>
  <c r="R193" i="70"/>
  <c r="R190" i="70"/>
  <c r="R189" i="70"/>
  <c r="R186" i="70"/>
  <c r="R185" i="70"/>
  <c r="R182" i="70"/>
  <c r="R181" i="70"/>
  <c r="R178" i="70"/>
  <c r="R177" i="70"/>
  <c r="R174" i="70"/>
  <c r="R173" i="70"/>
  <c r="R170" i="70"/>
  <c r="R169" i="70"/>
  <c r="R166" i="70"/>
  <c r="R165" i="70"/>
  <c r="R162" i="70"/>
  <c r="R161" i="70"/>
  <c r="R158" i="70"/>
  <c r="R157" i="70"/>
  <c r="R154" i="70"/>
  <c r="R153" i="70"/>
  <c r="R150" i="70"/>
  <c r="R149" i="70"/>
  <c r="R146" i="70"/>
  <c r="R145" i="70"/>
  <c r="R142" i="70"/>
  <c r="R141" i="70"/>
  <c r="R138" i="70"/>
  <c r="R137" i="70"/>
  <c r="R134" i="70"/>
  <c r="R133" i="70"/>
  <c r="R130" i="70"/>
  <c r="R129" i="70"/>
  <c r="R126" i="70"/>
  <c r="R125" i="70"/>
  <c r="R122" i="70"/>
  <c r="R121" i="70"/>
  <c r="R118" i="70"/>
  <c r="R117" i="70"/>
  <c r="R114" i="70"/>
  <c r="R113" i="70"/>
  <c r="R110" i="70"/>
  <c r="R109" i="70"/>
  <c r="R106" i="70"/>
  <c r="R105" i="70"/>
  <c r="R102" i="70"/>
  <c r="R101" i="70"/>
  <c r="R98" i="70"/>
  <c r="R97" i="70"/>
  <c r="R94" i="70"/>
  <c r="R93" i="70"/>
  <c r="R90" i="70"/>
  <c r="R89" i="70"/>
  <c r="R86" i="70"/>
  <c r="R85" i="70"/>
  <c r="R82" i="70"/>
  <c r="R81" i="70"/>
  <c r="O637" i="70" l="1"/>
  <c r="P637" i="70"/>
  <c r="Q637" i="70"/>
  <c r="S637" i="70"/>
  <c r="O638" i="70"/>
  <c r="P638" i="70"/>
  <c r="Q638" i="70"/>
  <c r="S638" i="70"/>
  <c r="O641" i="70"/>
  <c r="P641" i="70"/>
  <c r="Q641" i="70"/>
  <c r="S641" i="70"/>
  <c r="O642" i="70"/>
  <c r="P642" i="70"/>
  <c r="Q642" i="70"/>
  <c r="S642" i="70"/>
  <c r="O645" i="70"/>
  <c r="P645" i="70"/>
  <c r="Q645" i="70"/>
  <c r="S645" i="70"/>
  <c r="O646" i="70"/>
  <c r="P646" i="70"/>
  <c r="Q646" i="70"/>
  <c r="S646" i="70"/>
  <c r="O649" i="70"/>
  <c r="P649" i="70"/>
  <c r="Q649" i="70"/>
  <c r="S649" i="70"/>
  <c r="O650" i="70"/>
  <c r="O651" i="70" s="1"/>
  <c r="P650" i="70"/>
  <c r="P651" i="70" s="1"/>
  <c r="Q650" i="70"/>
  <c r="Q651" i="70" s="1"/>
  <c r="S650" i="70"/>
  <c r="S651" i="70" s="1"/>
  <c r="O652" i="70"/>
  <c r="P652" i="70"/>
  <c r="Q652" i="70"/>
  <c r="S652" i="70"/>
  <c r="O658" i="70"/>
  <c r="P658" i="70"/>
  <c r="Q658" i="70"/>
  <c r="S658" i="70"/>
  <c r="O661" i="70"/>
  <c r="P661" i="70"/>
  <c r="Q661" i="70"/>
  <c r="S661" i="70"/>
  <c r="O662" i="70"/>
  <c r="P662" i="70"/>
  <c r="Q662" i="70"/>
  <c r="S662" i="70"/>
  <c r="N637" i="70"/>
  <c r="M637" i="70"/>
  <c r="L637" i="70"/>
  <c r="K637" i="70"/>
  <c r="J637" i="70"/>
  <c r="N662" i="70"/>
  <c r="M662" i="70"/>
  <c r="L662" i="70"/>
  <c r="K662" i="70"/>
  <c r="J662" i="70"/>
  <c r="I662" i="70"/>
  <c r="N661" i="70"/>
  <c r="M661" i="70"/>
  <c r="L661" i="70"/>
  <c r="K661" i="70"/>
  <c r="J661" i="70"/>
  <c r="I661" i="70"/>
  <c r="N658" i="70"/>
  <c r="M658" i="70"/>
  <c r="L658" i="70"/>
  <c r="K658" i="70"/>
  <c r="J658" i="70"/>
  <c r="I658" i="70"/>
  <c r="U653" i="70"/>
  <c r="N652" i="70"/>
  <c r="M652" i="70"/>
  <c r="L652" i="70"/>
  <c r="K652" i="70"/>
  <c r="J652" i="70"/>
  <c r="I652" i="70"/>
  <c r="N650" i="70"/>
  <c r="N651" i="70" s="1"/>
  <c r="M650" i="70"/>
  <c r="M651" i="70" s="1"/>
  <c r="L650" i="70"/>
  <c r="L651" i="70" s="1"/>
  <c r="K650" i="70"/>
  <c r="K651" i="70" s="1"/>
  <c r="J650" i="70"/>
  <c r="J651" i="70" s="1"/>
  <c r="I650" i="70"/>
  <c r="N649" i="70"/>
  <c r="M649" i="70"/>
  <c r="L649" i="70"/>
  <c r="K649" i="70"/>
  <c r="J649" i="70"/>
  <c r="I649" i="70"/>
  <c r="N646" i="70"/>
  <c r="M646" i="70"/>
  <c r="L646" i="70"/>
  <c r="K646" i="70"/>
  <c r="J646" i="70"/>
  <c r="I646" i="70"/>
  <c r="N645" i="70"/>
  <c r="M645" i="70"/>
  <c r="L645" i="70"/>
  <c r="K645" i="70"/>
  <c r="J645" i="70"/>
  <c r="I645" i="70"/>
  <c r="N642" i="70"/>
  <c r="M642" i="70"/>
  <c r="L642" i="70"/>
  <c r="K642" i="70"/>
  <c r="J642" i="70"/>
  <c r="I642" i="70"/>
  <c r="N641" i="70"/>
  <c r="M641" i="70"/>
  <c r="L641" i="70"/>
  <c r="K641" i="70"/>
  <c r="J641" i="70"/>
  <c r="I641" i="70"/>
  <c r="N638" i="70"/>
  <c r="M638" i="70"/>
  <c r="L638" i="70"/>
  <c r="K638" i="70"/>
  <c r="J638" i="70"/>
  <c r="I638" i="70"/>
  <c r="I637" i="70"/>
  <c r="U663" i="70"/>
  <c r="U664" i="70"/>
  <c r="U665" i="70"/>
  <c r="U666" i="70"/>
  <c r="U659" i="70"/>
  <c r="U660" i="70"/>
  <c r="U647" i="70"/>
  <c r="U648" i="70"/>
  <c r="U654" i="70"/>
  <c r="U656" i="70"/>
  <c r="U657" i="70"/>
  <c r="U635" i="70"/>
  <c r="U636" i="70"/>
  <c r="U639" i="70"/>
  <c r="U640" i="70"/>
  <c r="U643" i="70"/>
  <c r="U644" i="70"/>
  <c r="V658" i="70" l="1"/>
  <c r="V638" i="70"/>
  <c r="V661" i="70"/>
  <c r="V642" i="70"/>
  <c r="V649" i="70"/>
  <c r="V646" i="70"/>
  <c r="V637" i="70"/>
  <c r="V641" i="70"/>
  <c r="V645" i="70"/>
  <c r="I651" i="70"/>
  <c r="V651" i="70" s="1"/>
  <c r="V650" i="70"/>
  <c r="V652" i="70"/>
  <c r="V662" i="70"/>
  <c r="U662" i="70"/>
  <c r="U661" i="70"/>
  <c r="U658" i="70"/>
  <c r="U652" i="70"/>
  <c r="U649" i="70"/>
  <c r="U646" i="70"/>
  <c r="U642" i="70"/>
  <c r="U650" i="70"/>
  <c r="U655" i="70"/>
  <c r="U645" i="70"/>
  <c r="U637" i="70"/>
  <c r="U641" i="70"/>
  <c r="U638" i="70"/>
  <c r="U651" i="70" l="1"/>
  <c r="Q261" i="70"/>
  <c r="Q262" i="70"/>
  <c r="P104" i="70" l="1"/>
  <c r="P103" i="70"/>
  <c r="J542" i="70" l="1"/>
  <c r="K542" i="70"/>
  <c r="L542" i="70"/>
  <c r="M542" i="70"/>
  <c r="N542" i="70"/>
  <c r="O542" i="70"/>
  <c r="P542" i="70"/>
  <c r="Q542" i="70"/>
  <c r="S542" i="70"/>
  <c r="I542" i="70"/>
  <c r="J538" i="70"/>
  <c r="K538" i="70"/>
  <c r="L538" i="70"/>
  <c r="M538" i="70"/>
  <c r="N538" i="70"/>
  <c r="O538" i="70"/>
  <c r="P538" i="70"/>
  <c r="Q538" i="70"/>
  <c r="S538" i="70"/>
  <c r="I538" i="70"/>
  <c r="J534" i="70"/>
  <c r="K534" i="70"/>
  <c r="L534" i="70"/>
  <c r="M534" i="70"/>
  <c r="N534" i="70"/>
  <c r="O534" i="70"/>
  <c r="P534" i="70"/>
  <c r="Q534" i="70"/>
  <c r="S534" i="70"/>
  <c r="I534" i="70"/>
  <c r="J530" i="70"/>
  <c r="K530" i="70"/>
  <c r="L530" i="70"/>
  <c r="M530" i="70"/>
  <c r="N530" i="70"/>
  <c r="O530" i="70"/>
  <c r="P530" i="70"/>
  <c r="Q530" i="70"/>
  <c r="S530" i="70"/>
  <c r="I530" i="70"/>
  <c r="J526" i="70"/>
  <c r="K526" i="70"/>
  <c r="L526" i="70"/>
  <c r="M526" i="70"/>
  <c r="N526" i="70"/>
  <c r="O526" i="70"/>
  <c r="P526" i="70"/>
  <c r="Q526" i="70"/>
  <c r="S526" i="70"/>
  <c r="I526" i="70"/>
  <c r="J522" i="70"/>
  <c r="K522" i="70"/>
  <c r="L522" i="70"/>
  <c r="M522" i="70"/>
  <c r="N522" i="70"/>
  <c r="O522" i="70"/>
  <c r="P522" i="70"/>
  <c r="Q522" i="70"/>
  <c r="S522" i="70"/>
  <c r="I522" i="70"/>
  <c r="J518" i="70"/>
  <c r="K518" i="70"/>
  <c r="L518" i="70"/>
  <c r="M518" i="70"/>
  <c r="N518" i="70"/>
  <c r="O518" i="70"/>
  <c r="P518" i="70"/>
  <c r="Q518" i="70"/>
  <c r="S518" i="70"/>
  <c r="I518" i="70"/>
  <c r="J514" i="70"/>
  <c r="K514" i="70"/>
  <c r="L514" i="70"/>
  <c r="M514" i="70"/>
  <c r="N514" i="70"/>
  <c r="O514" i="70"/>
  <c r="P514" i="70"/>
  <c r="Q514" i="70"/>
  <c r="S514" i="70"/>
  <c r="I514" i="70"/>
  <c r="J510" i="70"/>
  <c r="K510" i="70"/>
  <c r="L510" i="70"/>
  <c r="M510" i="70"/>
  <c r="N510" i="70"/>
  <c r="O510" i="70"/>
  <c r="P510" i="70"/>
  <c r="Q510" i="70"/>
  <c r="S510" i="70"/>
  <c r="I510" i="70"/>
  <c r="J506" i="70"/>
  <c r="K506" i="70"/>
  <c r="L506" i="70"/>
  <c r="M506" i="70"/>
  <c r="N506" i="70"/>
  <c r="O506" i="70"/>
  <c r="P506" i="70"/>
  <c r="Q506" i="70"/>
  <c r="S506" i="70"/>
  <c r="I506" i="70"/>
  <c r="J502" i="70"/>
  <c r="K502" i="70"/>
  <c r="L502" i="70"/>
  <c r="M502" i="70"/>
  <c r="N502" i="70"/>
  <c r="O502" i="70"/>
  <c r="P502" i="70"/>
  <c r="Q502" i="70"/>
  <c r="S502" i="70"/>
  <c r="I502" i="70"/>
  <c r="J498" i="70"/>
  <c r="K498" i="70"/>
  <c r="L498" i="70"/>
  <c r="M498" i="70"/>
  <c r="N498" i="70"/>
  <c r="O498" i="70"/>
  <c r="P498" i="70"/>
  <c r="Q498" i="70"/>
  <c r="S498" i="70"/>
  <c r="I498" i="70"/>
  <c r="J494" i="70"/>
  <c r="K494" i="70"/>
  <c r="L494" i="70"/>
  <c r="M494" i="70"/>
  <c r="N494" i="70"/>
  <c r="O494" i="70"/>
  <c r="P494" i="70"/>
  <c r="Q494" i="70"/>
  <c r="S494" i="70"/>
  <c r="I494" i="70"/>
  <c r="J490" i="70"/>
  <c r="K490" i="70"/>
  <c r="L490" i="70"/>
  <c r="M490" i="70"/>
  <c r="N490" i="70"/>
  <c r="O490" i="70"/>
  <c r="P490" i="70"/>
  <c r="Q490" i="70"/>
  <c r="S490" i="70"/>
  <c r="I490" i="70"/>
  <c r="J546" i="64"/>
  <c r="K546" i="64"/>
  <c r="L546" i="64"/>
  <c r="M546" i="64"/>
  <c r="N546" i="64"/>
  <c r="O546" i="64"/>
  <c r="P546" i="64"/>
  <c r="Q546" i="64"/>
  <c r="R546" i="64"/>
  <c r="S546" i="64"/>
  <c r="T546" i="64"/>
  <c r="I546" i="64"/>
  <c r="J542" i="64"/>
  <c r="K542" i="64"/>
  <c r="L542" i="64"/>
  <c r="M542" i="64"/>
  <c r="N542" i="64"/>
  <c r="O542" i="64"/>
  <c r="P542" i="64"/>
  <c r="Q542" i="64"/>
  <c r="R542" i="64"/>
  <c r="S542" i="64"/>
  <c r="T542" i="64"/>
  <c r="I542" i="64"/>
  <c r="J538" i="64"/>
  <c r="K538" i="64"/>
  <c r="L538" i="64"/>
  <c r="M538" i="64"/>
  <c r="N538" i="64"/>
  <c r="O538" i="64"/>
  <c r="P538" i="64"/>
  <c r="Q538" i="64"/>
  <c r="R538" i="64"/>
  <c r="S538" i="64"/>
  <c r="T538" i="64"/>
  <c r="I538" i="64"/>
  <c r="J534" i="64"/>
  <c r="K534" i="64"/>
  <c r="L534" i="64"/>
  <c r="M534" i="64"/>
  <c r="N534" i="64"/>
  <c r="O534" i="64"/>
  <c r="P534" i="64"/>
  <c r="Q534" i="64"/>
  <c r="R534" i="64"/>
  <c r="S534" i="64"/>
  <c r="T534" i="64"/>
  <c r="I534" i="64"/>
  <c r="J530" i="64"/>
  <c r="K530" i="64"/>
  <c r="L530" i="64"/>
  <c r="M530" i="64"/>
  <c r="N530" i="64"/>
  <c r="O530" i="64"/>
  <c r="P530" i="64"/>
  <c r="Q530" i="64"/>
  <c r="R530" i="64"/>
  <c r="S530" i="64"/>
  <c r="T530" i="64"/>
  <c r="I530" i="64"/>
  <c r="J526" i="64"/>
  <c r="K526" i="64"/>
  <c r="L526" i="64"/>
  <c r="M526" i="64"/>
  <c r="N526" i="64"/>
  <c r="O526" i="64"/>
  <c r="P526" i="64"/>
  <c r="Q526" i="64"/>
  <c r="R526" i="64"/>
  <c r="S526" i="64"/>
  <c r="T526" i="64"/>
  <c r="I526" i="64"/>
  <c r="J522" i="64"/>
  <c r="K522" i="64"/>
  <c r="L522" i="64"/>
  <c r="M522" i="64"/>
  <c r="N522" i="64"/>
  <c r="O522" i="64"/>
  <c r="P522" i="64"/>
  <c r="Q522" i="64"/>
  <c r="R522" i="64"/>
  <c r="S522" i="64"/>
  <c r="T522" i="64"/>
  <c r="I522" i="64"/>
  <c r="J518" i="64"/>
  <c r="K518" i="64"/>
  <c r="L518" i="64"/>
  <c r="M518" i="64"/>
  <c r="N518" i="64"/>
  <c r="O518" i="64"/>
  <c r="P518" i="64"/>
  <c r="Q518" i="64"/>
  <c r="R518" i="64"/>
  <c r="S518" i="64"/>
  <c r="T518" i="64"/>
  <c r="I518" i="64"/>
  <c r="J514" i="64"/>
  <c r="K514" i="64"/>
  <c r="L514" i="64"/>
  <c r="M514" i="64"/>
  <c r="N514" i="64"/>
  <c r="O514" i="64"/>
  <c r="P514" i="64"/>
  <c r="Q514" i="64"/>
  <c r="R514" i="64"/>
  <c r="S514" i="64"/>
  <c r="T514" i="64"/>
  <c r="I514" i="64"/>
  <c r="J510" i="64"/>
  <c r="K510" i="64"/>
  <c r="L510" i="64"/>
  <c r="M510" i="64"/>
  <c r="N510" i="64"/>
  <c r="O510" i="64"/>
  <c r="P510" i="64"/>
  <c r="Q510" i="64"/>
  <c r="R510" i="64"/>
  <c r="S510" i="64"/>
  <c r="T510" i="64"/>
  <c r="I510" i="64"/>
  <c r="J506" i="64"/>
  <c r="K506" i="64"/>
  <c r="L506" i="64"/>
  <c r="M506" i="64"/>
  <c r="N506" i="64"/>
  <c r="O506" i="64"/>
  <c r="P506" i="64"/>
  <c r="Q506" i="64"/>
  <c r="R506" i="64"/>
  <c r="S506" i="64"/>
  <c r="T506" i="64"/>
  <c r="I506" i="64"/>
  <c r="J502" i="64"/>
  <c r="K502" i="64"/>
  <c r="L502" i="64"/>
  <c r="M502" i="64"/>
  <c r="N502" i="64"/>
  <c r="O502" i="64"/>
  <c r="P502" i="64"/>
  <c r="Q502" i="64"/>
  <c r="R502" i="64"/>
  <c r="S502" i="64"/>
  <c r="T502" i="64"/>
  <c r="I502" i="64"/>
  <c r="J498" i="64"/>
  <c r="K498" i="64"/>
  <c r="L498" i="64"/>
  <c r="M498" i="64"/>
  <c r="N498" i="64"/>
  <c r="O498" i="64"/>
  <c r="P498" i="64"/>
  <c r="Q498" i="64"/>
  <c r="R498" i="64"/>
  <c r="S498" i="64"/>
  <c r="T498" i="64"/>
  <c r="I498" i="64"/>
  <c r="J494" i="64"/>
  <c r="K494" i="64"/>
  <c r="L494" i="64"/>
  <c r="M494" i="64"/>
  <c r="N494" i="64"/>
  <c r="O494" i="64"/>
  <c r="P494" i="64"/>
  <c r="Q494" i="64"/>
  <c r="R494" i="64"/>
  <c r="S494" i="64"/>
  <c r="T494" i="64"/>
  <c r="I494" i="64"/>
  <c r="J490" i="64"/>
  <c r="K490" i="64"/>
  <c r="L490" i="64"/>
  <c r="M490" i="64"/>
  <c r="N490" i="64"/>
  <c r="O490" i="64"/>
  <c r="P490" i="64"/>
  <c r="Q490" i="64"/>
  <c r="R490" i="64"/>
  <c r="S490" i="64"/>
  <c r="T490" i="64"/>
  <c r="I490" i="64"/>
  <c r="J486" i="64"/>
  <c r="K486" i="64"/>
  <c r="L486" i="64"/>
  <c r="M486" i="64"/>
  <c r="N486" i="64"/>
  <c r="O486" i="64"/>
  <c r="P486" i="64"/>
  <c r="Q486" i="64"/>
  <c r="R486" i="64"/>
  <c r="S486" i="64"/>
  <c r="T486" i="64"/>
  <c r="I486" i="64"/>
  <c r="J541" i="70"/>
  <c r="K541" i="70"/>
  <c r="L541" i="70"/>
  <c r="M541" i="70"/>
  <c r="N541" i="70"/>
  <c r="O541" i="70"/>
  <c r="P541" i="70"/>
  <c r="Q541" i="70"/>
  <c r="S541" i="70"/>
  <c r="I541" i="70"/>
  <c r="J537" i="70"/>
  <c r="K537" i="70"/>
  <c r="L537" i="70"/>
  <c r="M537" i="70"/>
  <c r="N537" i="70"/>
  <c r="O537" i="70"/>
  <c r="P537" i="70"/>
  <c r="Q537" i="70"/>
  <c r="S537" i="70"/>
  <c r="I537" i="70"/>
  <c r="J533" i="70"/>
  <c r="K533" i="70"/>
  <c r="L533" i="70"/>
  <c r="M533" i="70"/>
  <c r="N533" i="70"/>
  <c r="O533" i="70"/>
  <c r="P533" i="70"/>
  <c r="Q533" i="70"/>
  <c r="S533" i="70"/>
  <c r="I533" i="70"/>
  <c r="J529" i="70"/>
  <c r="K529" i="70"/>
  <c r="L529" i="70"/>
  <c r="M529" i="70"/>
  <c r="N529" i="70"/>
  <c r="O529" i="70"/>
  <c r="P529" i="70"/>
  <c r="Q529" i="70"/>
  <c r="S529" i="70"/>
  <c r="I529" i="70"/>
  <c r="J525" i="70"/>
  <c r="K525" i="70"/>
  <c r="L525" i="70"/>
  <c r="M525" i="70"/>
  <c r="N525" i="70"/>
  <c r="O525" i="70"/>
  <c r="P525" i="70"/>
  <c r="Q525" i="70"/>
  <c r="S525" i="70"/>
  <c r="I525" i="70"/>
  <c r="J521" i="70"/>
  <c r="K521" i="70"/>
  <c r="L521" i="70"/>
  <c r="M521" i="70"/>
  <c r="N521" i="70"/>
  <c r="O521" i="70"/>
  <c r="P521" i="70"/>
  <c r="Q521" i="70"/>
  <c r="S521" i="70"/>
  <c r="I521" i="70"/>
  <c r="J517" i="70"/>
  <c r="K517" i="70"/>
  <c r="L517" i="70"/>
  <c r="M517" i="70"/>
  <c r="N517" i="70"/>
  <c r="O517" i="70"/>
  <c r="P517" i="70"/>
  <c r="Q517" i="70"/>
  <c r="S517" i="70"/>
  <c r="I517" i="70"/>
  <c r="J513" i="70"/>
  <c r="K513" i="70"/>
  <c r="L513" i="70"/>
  <c r="M513" i="70"/>
  <c r="N513" i="70"/>
  <c r="O513" i="70"/>
  <c r="P513" i="70"/>
  <c r="Q513" i="70"/>
  <c r="S513" i="70"/>
  <c r="I513" i="70"/>
  <c r="J509" i="70"/>
  <c r="K509" i="70"/>
  <c r="L509" i="70"/>
  <c r="M509" i="70"/>
  <c r="N509" i="70"/>
  <c r="O509" i="70"/>
  <c r="P509" i="70"/>
  <c r="Q509" i="70"/>
  <c r="S509" i="70"/>
  <c r="I509" i="70"/>
  <c r="J505" i="70"/>
  <c r="K505" i="70"/>
  <c r="L505" i="70"/>
  <c r="M505" i="70"/>
  <c r="N505" i="70"/>
  <c r="O505" i="70"/>
  <c r="P505" i="70"/>
  <c r="Q505" i="70"/>
  <c r="S505" i="70"/>
  <c r="I505" i="70"/>
  <c r="J501" i="70"/>
  <c r="K501" i="70"/>
  <c r="L501" i="70"/>
  <c r="M501" i="70"/>
  <c r="N501" i="70"/>
  <c r="O501" i="70"/>
  <c r="P501" i="70"/>
  <c r="Q501" i="70"/>
  <c r="S501" i="70"/>
  <c r="I501" i="70"/>
  <c r="J497" i="70"/>
  <c r="K497" i="70"/>
  <c r="L497" i="70"/>
  <c r="M497" i="70"/>
  <c r="N497" i="70"/>
  <c r="O497" i="70"/>
  <c r="P497" i="70"/>
  <c r="Q497" i="70"/>
  <c r="S497" i="70"/>
  <c r="I497" i="70"/>
  <c r="J493" i="70"/>
  <c r="K493" i="70"/>
  <c r="L493" i="70"/>
  <c r="M493" i="70"/>
  <c r="N493" i="70"/>
  <c r="O493" i="70"/>
  <c r="P493" i="70"/>
  <c r="Q493" i="70"/>
  <c r="S493" i="70"/>
  <c r="I493" i="70"/>
  <c r="J489" i="70"/>
  <c r="K489" i="70"/>
  <c r="L489" i="70"/>
  <c r="M489" i="70"/>
  <c r="N489" i="70"/>
  <c r="O489" i="70"/>
  <c r="P489" i="70"/>
  <c r="Q489" i="70"/>
  <c r="S489" i="70"/>
  <c r="I489" i="70"/>
  <c r="J545" i="64"/>
  <c r="K545" i="64"/>
  <c r="L545" i="64"/>
  <c r="M545" i="64"/>
  <c r="N545" i="64"/>
  <c r="O545" i="64"/>
  <c r="P545" i="64"/>
  <c r="Q545" i="64"/>
  <c r="R545" i="64"/>
  <c r="S545" i="64"/>
  <c r="T545" i="64"/>
  <c r="I545" i="64"/>
  <c r="J541" i="64"/>
  <c r="K541" i="64"/>
  <c r="L541" i="64"/>
  <c r="M541" i="64"/>
  <c r="N541" i="64"/>
  <c r="O541" i="64"/>
  <c r="P541" i="64"/>
  <c r="Q541" i="64"/>
  <c r="R541" i="64"/>
  <c r="S541" i="64"/>
  <c r="T541" i="64"/>
  <c r="I541" i="64"/>
  <c r="J537" i="64"/>
  <c r="K537" i="64"/>
  <c r="L537" i="64"/>
  <c r="M537" i="64"/>
  <c r="N537" i="64"/>
  <c r="O537" i="64"/>
  <c r="P537" i="64"/>
  <c r="Q537" i="64"/>
  <c r="R537" i="64"/>
  <c r="S537" i="64"/>
  <c r="T537" i="64"/>
  <c r="I537" i="64"/>
  <c r="J533" i="64"/>
  <c r="K533" i="64"/>
  <c r="L533" i="64"/>
  <c r="M533" i="64"/>
  <c r="N533" i="64"/>
  <c r="O533" i="64"/>
  <c r="P533" i="64"/>
  <c r="Q533" i="64"/>
  <c r="R533" i="64"/>
  <c r="S533" i="64"/>
  <c r="T533" i="64"/>
  <c r="I533" i="64"/>
  <c r="J529" i="64"/>
  <c r="K529" i="64"/>
  <c r="L529" i="64"/>
  <c r="M529" i="64"/>
  <c r="N529" i="64"/>
  <c r="O529" i="64"/>
  <c r="P529" i="64"/>
  <c r="Q529" i="64"/>
  <c r="R529" i="64"/>
  <c r="S529" i="64"/>
  <c r="T529" i="64"/>
  <c r="I529" i="64"/>
  <c r="J525" i="64"/>
  <c r="K525" i="64"/>
  <c r="L525" i="64"/>
  <c r="M525" i="64"/>
  <c r="N525" i="64"/>
  <c r="O525" i="64"/>
  <c r="P525" i="64"/>
  <c r="Q525" i="64"/>
  <c r="R525" i="64"/>
  <c r="S525" i="64"/>
  <c r="T525" i="64"/>
  <c r="I525" i="64"/>
  <c r="J521" i="64"/>
  <c r="K521" i="64"/>
  <c r="L521" i="64"/>
  <c r="M521" i="64"/>
  <c r="N521" i="64"/>
  <c r="O521" i="64"/>
  <c r="P521" i="64"/>
  <c r="Q521" i="64"/>
  <c r="R521" i="64"/>
  <c r="S521" i="64"/>
  <c r="T521" i="64"/>
  <c r="I521" i="64"/>
  <c r="J517" i="64"/>
  <c r="K517" i="64"/>
  <c r="L517" i="64"/>
  <c r="M517" i="64"/>
  <c r="N517" i="64"/>
  <c r="O517" i="64"/>
  <c r="P517" i="64"/>
  <c r="Q517" i="64"/>
  <c r="R517" i="64"/>
  <c r="S517" i="64"/>
  <c r="T517" i="64"/>
  <c r="I517" i="64"/>
  <c r="J513" i="64"/>
  <c r="K513" i="64"/>
  <c r="L513" i="64"/>
  <c r="M513" i="64"/>
  <c r="N513" i="64"/>
  <c r="O513" i="64"/>
  <c r="P513" i="64"/>
  <c r="Q513" i="64"/>
  <c r="R513" i="64"/>
  <c r="S513" i="64"/>
  <c r="T513" i="64"/>
  <c r="I513" i="64"/>
  <c r="J509" i="64"/>
  <c r="K509" i="64"/>
  <c r="L509" i="64"/>
  <c r="M509" i="64"/>
  <c r="N509" i="64"/>
  <c r="O509" i="64"/>
  <c r="P509" i="64"/>
  <c r="Q509" i="64"/>
  <c r="R509" i="64"/>
  <c r="S509" i="64"/>
  <c r="T509" i="64"/>
  <c r="I509" i="64"/>
  <c r="J505" i="64"/>
  <c r="K505" i="64"/>
  <c r="L505" i="64"/>
  <c r="M505" i="64"/>
  <c r="N505" i="64"/>
  <c r="O505" i="64"/>
  <c r="P505" i="64"/>
  <c r="Q505" i="64"/>
  <c r="R505" i="64"/>
  <c r="S505" i="64"/>
  <c r="T505" i="64"/>
  <c r="I505" i="64"/>
  <c r="J501" i="64"/>
  <c r="K501" i="64"/>
  <c r="L501" i="64"/>
  <c r="M501" i="64"/>
  <c r="N501" i="64"/>
  <c r="O501" i="64"/>
  <c r="P501" i="64"/>
  <c r="Q501" i="64"/>
  <c r="R501" i="64"/>
  <c r="S501" i="64"/>
  <c r="T501" i="64"/>
  <c r="I501" i="64"/>
  <c r="J497" i="64"/>
  <c r="K497" i="64"/>
  <c r="L497" i="64"/>
  <c r="M497" i="64"/>
  <c r="N497" i="64"/>
  <c r="O497" i="64"/>
  <c r="P497" i="64"/>
  <c r="Q497" i="64"/>
  <c r="R497" i="64"/>
  <c r="S497" i="64"/>
  <c r="T497" i="64"/>
  <c r="I497" i="64"/>
  <c r="J493" i="64"/>
  <c r="K493" i="64"/>
  <c r="L493" i="64"/>
  <c r="M493" i="64"/>
  <c r="N493" i="64"/>
  <c r="O493" i="64"/>
  <c r="P493" i="64"/>
  <c r="Q493" i="64"/>
  <c r="R493" i="64"/>
  <c r="S493" i="64"/>
  <c r="T493" i="64"/>
  <c r="I493" i="64"/>
  <c r="J489" i="64"/>
  <c r="K489" i="64"/>
  <c r="L489" i="64"/>
  <c r="M489" i="64"/>
  <c r="N489" i="64"/>
  <c r="O489" i="64"/>
  <c r="P489" i="64"/>
  <c r="Q489" i="64"/>
  <c r="R489" i="64"/>
  <c r="S489" i="64"/>
  <c r="T489" i="64"/>
  <c r="I489" i="64"/>
  <c r="J485" i="64"/>
  <c r="K485" i="64"/>
  <c r="L485" i="64"/>
  <c r="M485" i="64"/>
  <c r="N485" i="64"/>
  <c r="O485" i="64"/>
  <c r="P485" i="64"/>
  <c r="Q485" i="64"/>
  <c r="R485" i="64"/>
  <c r="S485" i="64"/>
  <c r="T485" i="64"/>
  <c r="I485" i="64"/>
  <c r="V513" i="70" l="1"/>
  <c r="V518" i="70"/>
  <c r="V505" i="70"/>
  <c r="V541" i="70"/>
  <c r="V510" i="70"/>
  <c r="V521" i="70"/>
  <c r="V490" i="70"/>
  <c r="V526" i="70"/>
  <c r="V493" i="70"/>
  <c r="V529" i="70"/>
  <c r="V498" i="70"/>
  <c r="V534" i="70"/>
  <c r="V501" i="70"/>
  <c r="V537" i="70"/>
  <c r="V506" i="70"/>
  <c r="V542" i="70"/>
  <c r="V509" i="70"/>
  <c r="V514" i="70"/>
  <c r="V517" i="70"/>
  <c r="V522" i="70"/>
  <c r="V489" i="70"/>
  <c r="V525" i="70"/>
  <c r="V494" i="70"/>
  <c r="V530" i="70"/>
  <c r="V497" i="70"/>
  <c r="V533" i="70"/>
  <c r="V502" i="70"/>
  <c r="V538" i="70"/>
  <c r="J254" i="64"/>
  <c r="K254" i="64"/>
  <c r="L254" i="64"/>
  <c r="M254" i="64"/>
  <c r="N254" i="64"/>
  <c r="O254" i="64"/>
  <c r="P254" i="64"/>
  <c r="Q254" i="64"/>
  <c r="R254" i="64"/>
  <c r="S254" i="64"/>
  <c r="T254" i="64"/>
  <c r="I254" i="64"/>
  <c r="J250" i="64"/>
  <c r="K250" i="64"/>
  <c r="L250" i="64"/>
  <c r="M250" i="64"/>
  <c r="N250" i="64"/>
  <c r="O250" i="64"/>
  <c r="P250" i="64"/>
  <c r="Q250" i="64"/>
  <c r="R250" i="64"/>
  <c r="S250" i="64"/>
  <c r="T250" i="64"/>
  <c r="I250" i="64"/>
  <c r="J246" i="64"/>
  <c r="K246" i="64"/>
  <c r="L246" i="64"/>
  <c r="M246" i="64"/>
  <c r="N246" i="64"/>
  <c r="O246" i="64"/>
  <c r="P246" i="64"/>
  <c r="Q246" i="64"/>
  <c r="R246" i="64"/>
  <c r="S246" i="64"/>
  <c r="T246" i="64"/>
  <c r="I246" i="64"/>
  <c r="J242" i="64"/>
  <c r="K242" i="64"/>
  <c r="L242" i="64"/>
  <c r="M242" i="64"/>
  <c r="N242" i="64"/>
  <c r="O242" i="64"/>
  <c r="P242" i="64"/>
  <c r="Q242" i="64"/>
  <c r="R242" i="64"/>
  <c r="S242" i="64"/>
  <c r="T242" i="64"/>
  <c r="I242" i="64"/>
  <c r="J238" i="64"/>
  <c r="K238" i="64"/>
  <c r="L238" i="64"/>
  <c r="M238" i="64"/>
  <c r="N238" i="64"/>
  <c r="O238" i="64"/>
  <c r="P238" i="64"/>
  <c r="Q238" i="64"/>
  <c r="R238" i="64"/>
  <c r="S238" i="64"/>
  <c r="T238" i="64"/>
  <c r="I238" i="64"/>
  <c r="J234" i="64"/>
  <c r="K234" i="64"/>
  <c r="L234" i="64"/>
  <c r="M234" i="64"/>
  <c r="N234" i="64"/>
  <c r="O234" i="64"/>
  <c r="P234" i="64"/>
  <c r="Q234" i="64"/>
  <c r="R234" i="64"/>
  <c r="S234" i="64"/>
  <c r="T234" i="64"/>
  <c r="I234" i="64"/>
  <c r="J230" i="64"/>
  <c r="K230" i="64"/>
  <c r="L230" i="64"/>
  <c r="M230" i="64"/>
  <c r="N230" i="64"/>
  <c r="O230" i="64"/>
  <c r="P230" i="64"/>
  <c r="Q230" i="64"/>
  <c r="R230" i="64"/>
  <c r="S230" i="64"/>
  <c r="T230" i="64"/>
  <c r="I230" i="64"/>
  <c r="J226" i="64"/>
  <c r="K226" i="64"/>
  <c r="L226" i="64"/>
  <c r="M226" i="64"/>
  <c r="N226" i="64"/>
  <c r="O226" i="64"/>
  <c r="P226" i="64"/>
  <c r="Q226" i="64"/>
  <c r="R226" i="64"/>
  <c r="S226" i="64"/>
  <c r="T226" i="64"/>
  <c r="I226" i="64"/>
  <c r="J222" i="64"/>
  <c r="K222" i="64"/>
  <c r="L222" i="64"/>
  <c r="M222" i="64"/>
  <c r="N222" i="64"/>
  <c r="O222" i="64"/>
  <c r="P222" i="64"/>
  <c r="Q222" i="64"/>
  <c r="R222" i="64"/>
  <c r="S222" i="64"/>
  <c r="T222" i="64"/>
  <c r="I222" i="64"/>
  <c r="J218" i="64"/>
  <c r="K218" i="64"/>
  <c r="L218" i="64"/>
  <c r="M218" i="64"/>
  <c r="N218" i="64"/>
  <c r="O218" i="64"/>
  <c r="P218" i="64"/>
  <c r="Q218" i="64"/>
  <c r="R218" i="64"/>
  <c r="S218" i="64"/>
  <c r="T218" i="64"/>
  <c r="I218" i="64"/>
  <c r="J214" i="64"/>
  <c r="K214" i="64"/>
  <c r="L214" i="64"/>
  <c r="M214" i="64"/>
  <c r="N214" i="64"/>
  <c r="O214" i="64"/>
  <c r="P214" i="64"/>
  <c r="Q214" i="64"/>
  <c r="R214" i="64"/>
  <c r="S214" i="64"/>
  <c r="T214" i="64"/>
  <c r="I214" i="64"/>
  <c r="J210" i="64"/>
  <c r="K210" i="64"/>
  <c r="L210" i="64"/>
  <c r="M210" i="64"/>
  <c r="N210" i="64"/>
  <c r="O210" i="64"/>
  <c r="P210" i="64"/>
  <c r="Q210" i="64"/>
  <c r="R210" i="64"/>
  <c r="S210" i="64"/>
  <c r="T210" i="64"/>
  <c r="I210" i="64"/>
  <c r="J206" i="64"/>
  <c r="K206" i="64"/>
  <c r="L206" i="64"/>
  <c r="M206" i="64"/>
  <c r="N206" i="64"/>
  <c r="O206" i="64"/>
  <c r="P206" i="64"/>
  <c r="Q206" i="64"/>
  <c r="R206" i="64"/>
  <c r="S206" i="64"/>
  <c r="T206" i="64"/>
  <c r="I206" i="64"/>
  <c r="J202" i="64"/>
  <c r="K202" i="64"/>
  <c r="L202" i="64"/>
  <c r="M202" i="64"/>
  <c r="N202" i="64"/>
  <c r="O202" i="64"/>
  <c r="P202" i="64"/>
  <c r="Q202" i="64"/>
  <c r="R202" i="64"/>
  <c r="S202" i="64"/>
  <c r="T202" i="64"/>
  <c r="I202" i="64"/>
  <c r="J198" i="64"/>
  <c r="K198" i="64"/>
  <c r="L198" i="64"/>
  <c r="M198" i="64"/>
  <c r="N198" i="64"/>
  <c r="O198" i="64"/>
  <c r="P198" i="64"/>
  <c r="Q198" i="64"/>
  <c r="R198" i="64"/>
  <c r="S198" i="64"/>
  <c r="T198" i="64"/>
  <c r="I198" i="64"/>
  <c r="J194" i="64"/>
  <c r="K194" i="64"/>
  <c r="L194" i="64"/>
  <c r="M194" i="64"/>
  <c r="N194" i="64"/>
  <c r="O194" i="64"/>
  <c r="P194" i="64"/>
  <c r="Q194" i="64"/>
  <c r="R194" i="64"/>
  <c r="S194" i="64"/>
  <c r="T194" i="64"/>
  <c r="I194" i="64"/>
  <c r="J190" i="64"/>
  <c r="K190" i="64"/>
  <c r="L190" i="64"/>
  <c r="M190" i="64"/>
  <c r="N190" i="64"/>
  <c r="O190" i="64"/>
  <c r="P190" i="64"/>
  <c r="Q190" i="64"/>
  <c r="R190" i="64"/>
  <c r="S190" i="64"/>
  <c r="T190" i="64"/>
  <c r="I190" i="64"/>
  <c r="J186" i="64"/>
  <c r="K186" i="64"/>
  <c r="L186" i="64"/>
  <c r="M186" i="64"/>
  <c r="N186" i="64"/>
  <c r="O186" i="64"/>
  <c r="P186" i="64"/>
  <c r="Q186" i="64"/>
  <c r="R186" i="64"/>
  <c r="S186" i="64"/>
  <c r="T186" i="64"/>
  <c r="I186" i="64"/>
  <c r="J182" i="64"/>
  <c r="K182" i="64"/>
  <c r="L182" i="64"/>
  <c r="M182" i="64"/>
  <c r="N182" i="64"/>
  <c r="O182" i="64"/>
  <c r="P182" i="64"/>
  <c r="Q182" i="64"/>
  <c r="R182" i="64"/>
  <c r="S182" i="64"/>
  <c r="T182" i="64"/>
  <c r="I182" i="64"/>
  <c r="J178" i="64"/>
  <c r="K178" i="64"/>
  <c r="L178" i="64"/>
  <c r="M178" i="64"/>
  <c r="N178" i="64"/>
  <c r="O178" i="64"/>
  <c r="P178" i="64"/>
  <c r="Q178" i="64"/>
  <c r="R178" i="64"/>
  <c r="S178" i="64"/>
  <c r="T178" i="64"/>
  <c r="I178" i="64"/>
  <c r="J174" i="64"/>
  <c r="K174" i="64"/>
  <c r="L174" i="64"/>
  <c r="M174" i="64"/>
  <c r="N174" i="64"/>
  <c r="O174" i="64"/>
  <c r="P174" i="64"/>
  <c r="Q174" i="64"/>
  <c r="R174" i="64"/>
  <c r="S174" i="64"/>
  <c r="T174" i="64"/>
  <c r="I174" i="64"/>
  <c r="J170" i="64"/>
  <c r="K170" i="64"/>
  <c r="L170" i="64"/>
  <c r="M170" i="64"/>
  <c r="N170" i="64"/>
  <c r="O170" i="64"/>
  <c r="P170" i="64"/>
  <c r="Q170" i="64"/>
  <c r="R170" i="64"/>
  <c r="S170" i="64"/>
  <c r="T170" i="64"/>
  <c r="I170" i="64"/>
  <c r="J166" i="64"/>
  <c r="K166" i="64"/>
  <c r="L166" i="64"/>
  <c r="M166" i="64"/>
  <c r="N166" i="64"/>
  <c r="O166" i="64"/>
  <c r="P166" i="64"/>
  <c r="Q166" i="64"/>
  <c r="R166" i="64"/>
  <c r="S166" i="64"/>
  <c r="T166" i="64"/>
  <c r="I166" i="64"/>
  <c r="J162" i="64"/>
  <c r="K162" i="64"/>
  <c r="L162" i="64"/>
  <c r="M162" i="64"/>
  <c r="N162" i="64"/>
  <c r="O162" i="64"/>
  <c r="P162" i="64"/>
  <c r="Q162" i="64"/>
  <c r="R162" i="64"/>
  <c r="S162" i="64"/>
  <c r="T162" i="64"/>
  <c r="I162" i="64"/>
  <c r="J158" i="64"/>
  <c r="K158" i="64"/>
  <c r="L158" i="64"/>
  <c r="M158" i="64"/>
  <c r="N158" i="64"/>
  <c r="O158" i="64"/>
  <c r="P158" i="64"/>
  <c r="Q158" i="64"/>
  <c r="R158" i="64"/>
  <c r="S158" i="64"/>
  <c r="T158" i="64"/>
  <c r="I158" i="64"/>
  <c r="J154" i="64"/>
  <c r="K154" i="64"/>
  <c r="L154" i="64"/>
  <c r="M154" i="64"/>
  <c r="N154" i="64"/>
  <c r="O154" i="64"/>
  <c r="P154" i="64"/>
  <c r="Q154" i="64"/>
  <c r="R154" i="64"/>
  <c r="S154" i="64"/>
  <c r="T154" i="64"/>
  <c r="I154" i="64"/>
  <c r="J150" i="64"/>
  <c r="K150" i="64"/>
  <c r="L150" i="64"/>
  <c r="M150" i="64"/>
  <c r="N150" i="64"/>
  <c r="O150" i="64"/>
  <c r="P150" i="64"/>
  <c r="Q150" i="64"/>
  <c r="R150" i="64"/>
  <c r="S150" i="64"/>
  <c r="T150" i="64"/>
  <c r="I150" i="64"/>
  <c r="J146" i="64"/>
  <c r="K146" i="64"/>
  <c r="L146" i="64"/>
  <c r="M146" i="64"/>
  <c r="N146" i="64"/>
  <c r="O146" i="64"/>
  <c r="P146" i="64"/>
  <c r="Q146" i="64"/>
  <c r="R146" i="64"/>
  <c r="S146" i="64"/>
  <c r="T146" i="64"/>
  <c r="I146" i="64"/>
  <c r="J142" i="64"/>
  <c r="K142" i="64"/>
  <c r="L142" i="64"/>
  <c r="M142" i="64"/>
  <c r="N142" i="64"/>
  <c r="O142" i="64"/>
  <c r="P142" i="64"/>
  <c r="Q142" i="64"/>
  <c r="R142" i="64"/>
  <c r="S142" i="64"/>
  <c r="T142" i="64"/>
  <c r="I142" i="64"/>
  <c r="J138" i="64"/>
  <c r="K138" i="64"/>
  <c r="L138" i="64"/>
  <c r="M138" i="64"/>
  <c r="N138" i="64"/>
  <c r="O138" i="64"/>
  <c r="P138" i="64"/>
  <c r="Q138" i="64"/>
  <c r="R138" i="64"/>
  <c r="S138" i="64"/>
  <c r="T138" i="64"/>
  <c r="I138" i="64"/>
  <c r="J134" i="64"/>
  <c r="K134" i="64"/>
  <c r="L134" i="64"/>
  <c r="M134" i="64"/>
  <c r="N134" i="64"/>
  <c r="O134" i="64"/>
  <c r="P134" i="64"/>
  <c r="Q134" i="64"/>
  <c r="R134" i="64"/>
  <c r="S134" i="64"/>
  <c r="T134" i="64"/>
  <c r="I134" i="64"/>
  <c r="J130" i="64"/>
  <c r="K130" i="64"/>
  <c r="L130" i="64"/>
  <c r="M130" i="64"/>
  <c r="N130" i="64"/>
  <c r="O130" i="64"/>
  <c r="P130" i="64"/>
  <c r="Q130" i="64"/>
  <c r="R130" i="64"/>
  <c r="S130" i="64"/>
  <c r="T130" i="64"/>
  <c r="I130" i="64"/>
  <c r="J126" i="64"/>
  <c r="K126" i="64"/>
  <c r="L126" i="64"/>
  <c r="M126" i="64"/>
  <c r="N126" i="64"/>
  <c r="O126" i="64"/>
  <c r="P126" i="64"/>
  <c r="Q126" i="64"/>
  <c r="R126" i="64"/>
  <c r="S126" i="64"/>
  <c r="T126" i="64"/>
  <c r="I126" i="64"/>
  <c r="J122" i="64"/>
  <c r="K122" i="64"/>
  <c r="L122" i="64"/>
  <c r="M122" i="64"/>
  <c r="N122" i="64"/>
  <c r="O122" i="64"/>
  <c r="P122" i="64"/>
  <c r="Q122" i="64"/>
  <c r="R122" i="64"/>
  <c r="S122" i="64"/>
  <c r="T122" i="64"/>
  <c r="I122" i="64"/>
  <c r="J118" i="64"/>
  <c r="K118" i="64"/>
  <c r="L118" i="64"/>
  <c r="M118" i="64"/>
  <c r="N118" i="64"/>
  <c r="O118" i="64"/>
  <c r="P118" i="64"/>
  <c r="Q118" i="64"/>
  <c r="R118" i="64"/>
  <c r="S118" i="64"/>
  <c r="T118" i="64"/>
  <c r="I118" i="64"/>
  <c r="J114" i="64"/>
  <c r="K114" i="64"/>
  <c r="L114" i="64"/>
  <c r="M114" i="64"/>
  <c r="N114" i="64"/>
  <c r="O114" i="64"/>
  <c r="P114" i="64"/>
  <c r="Q114" i="64"/>
  <c r="R114" i="64"/>
  <c r="S114" i="64"/>
  <c r="T114" i="64"/>
  <c r="I114" i="64"/>
  <c r="J110" i="64"/>
  <c r="K110" i="64"/>
  <c r="L110" i="64"/>
  <c r="M110" i="64"/>
  <c r="N110" i="64"/>
  <c r="O110" i="64"/>
  <c r="P110" i="64"/>
  <c r="Q110" i="64"/>
  <c r="R110" i="64"/>
  <c r="S110" i="64"/>
  <c r="T110" i="64"/>
  <c r="I110" i="64"/>
  <c r="J106" i="64"/>
  <c r="K106" i="64"/>
  <c r="L106" i="64"/>
  <c r="M106" i="64"/>
  <c r="N106" i="64"/>
  <c r="O106" i="64"/>
  <c r="P106" i="64"/>
  <c r="Q106" i="64"/>
  <c r="R106" i="64"/>
  <c r="S106" i="64"/>
  <c r="T106" i="64"/>
  <c r="I106" i="64"/>
  <c r="J98" i="64"/>
  <c r="K98" i="64"/>
  <c r="L98" i="64"/>
  <c r="M98" i="64"/>
  <c r="N98" i="64"/>
  <c r="O98" i="64"/>
  <c r="P98" i="64"/>
  <c r="Q98" i="64"/>
  <c r="R98" i="64"/>
  <c r="S98" i="64"/>
  <c r="T98" i="64"/>
  <c r="I98" i="64"/>
  <c r="J94" i="64"/>
  <c r="K94" i="64"/>
  <c r="L94" i="64"/>
  <c r="M94" i="64"/>
  <c r="N94" i="64"/>
  <c r="O94" i="64"/>
  <c r="P94" i="64"/>
  <c r="Q94" i="64"/>
  <c r="R94" i="64"/>
  <c r="S94" i="64"/>
  <c r="T94" i="64"/>
  <c r="I94" i="64"/>
  <c r="J90" i="64"/>
  <c r="K90" i="64"/>
  <c r="L90" i="64"/>
  <c r="M90" i="64"/>
  <c r="N90" i="64"/>
  <c r="O90" i="64"/>
  <c r="P90" i="64"/>
  <c r="Q90" i="64"/>
  <c r="R90" i="64"/>
  <c r="S90" i="64"/>
  <c r="T90" i="64"/>
  <c r="I90" i="64"/>
  <c r="J86" i="64"/>
  <c r="K86" i="64"/>
  <c r="L86" i="64"/>
  <c r="M86" i="64"/>
  <c r="N86" i="64"/>
  <c r="O86" i="64"/>
  <c r="P86" i="64"/>
  <c r="Q86" i="64"/>
  <c r="R86" i="64"/>
  <c r="S86" i="64"/>
  <c r="T86" i="64"/>
  <c r="I86" i="64"/>
  <c r="J82" i="64"/>
  <c r="K82" i="64"/>
  <c r="L82" i="64"/>
  <c r="M82" i="64"/>
  <c r="N82" i="64"/>
  <c r="O82" i="64"/>
  <c r="P82" i="64"/>
  <c r="Q82" i="64"/>
  <c r="R82" i="64"/>
  <c r="S82" i="64"/>
  <c r="T82" i="64"/>
  <c r="I82" i="64"/>
  <c r="J78" i="64"/>
  <c r="K78" i="64"/>
  <c r="L78" i="64"/>
  <c r="M78" i="64"/>
  <c r="N78" i="64"/>
  <c r="O78" i="64"/>
  <c r="P78" i="64"/>
  <c r="Q78" i="64"/>
  <c r="R78" i="64"/>
  <c r="S78" i="64"/>
  <c r="T78" i="64"/>
  <c r="I78" i="64"/>
  <c r="J258" i="70"/>
  <c r="K258" i="70"/>
  <c r="L258" i="70"/>
  <c r="M258" i="70"/>
  <c r="N258" i="70"/>
  <c r="O258" i="70"/>
  <c r="P258" i="70"/>
  <c r="Q258" i="70"/>
  <c r="S258" i="70"/>
  <c r="I258" i="70"/>
  <c r="J254" i="70"/>
  <c r="K254" i="70"/>
  <c r="L254" i="70"/>
  <c r="M254" i="70"/>
  <c r="N254" i="70"/>
  <c r="O254" i="70"/>
  <c r="P254" i="70"/>
  <c r="Q254" i="70"/>
  <c r="S254" i="70"/>
  <c r="I254" i="70"/>
  <c r="J250" i="70"/>
  <c r="K250" i="70"/>
  <c r="L250" i="70"/>
  <c r="M250" i="70"/>
  <c r="N250" i="70"/>
  <c r="O250" i="70"/>
  <c r="P250" i="70"/>
  <c r="Q250" i="70"/>
  <c r="S250" i="70"/>
  <c r="I250" i="70"/>
  <c r="J246" i="70"/>
  <c r="K246" i="70"/>
  <c r="L246" i="70"/>
  <c r="M246" i="70"/>
  <c r="N246" i="70"/>
  <c r="O246" i="70"/>
  <c r="P246" i="70"/>
  <c r="Q246" i="70"/>
  <c r="S246" i="70"/>
  <c r="I246" i="70"/>
  <c r="J242" i="70"/>
  <c r="K242" i="70"/>
  <c r="L242" i="70"/>
  <c r="M242" i="70"/>
  <c r="N242" i="70"/>
  <c r="O242" i="70"/>
  <c r="P242" i="70"/>
  <c r="Q242" i="70"/>
  <c r="S242" i="70"/>
  <c r="I242" i="70"/>
  <c r="J238" i="70"/>
  <c r="K238" i="70"/>
  <c r="L238" i="70"/>
  <c r="M238" i="70"/>
  <c r="N238" i="70"/>
  <c r="O238" i="70"/>
  <c r="P238" i="70"/>
  <c r="Q238" i="70"/>
  <c r="S238" i="70"/>
  <c r="I238" i="70"/>
  <c r="J234" i="70"/>
  <c r="K234" i="70"/>
  <c r="L234" i="70"/>
  <c r="M234" i="70"/>
  <c r="N234" i="70"/>
  <c r="O234" i="70"/>
  <c r="P234" i="70"/>
  <c r="Q234" i="70"/>
  <c r="S234" i="70"/>
  <c r="I234" i="70"/>
  <c r="J230" i="70"/>
  <c r="K230" i="70"/>
  <c r="L230" i="70"/>
  <c r="M230" i="70"/>
  <c r="N230" i="70"/>
  <c r="O230" i="70"/>
  <c r="P230" i="70"/>
  <c r="Q230" i="70"/>
  <c r="S230" i="70"/>
  <c r="I230" i="70"/>
  <c r="J226" i="70"/>
  <c r="K226" i="70"/>
  <c r="L226" i="70"/>
  <c r="M226" i="70"/>
  <c r="N226" i="70"/>
  <c r="O226" i="70"/>
  <c r="P226" i="70"/>
  <c r="Q226" i="70"/>
  <c r="S226" i="70"/>
  <c r="I226" i="70"/>
  <c r="J222" i="70"/>
  <c r="K222" i="70"/>
  <c r="L222" i="70"/>
  <c r="M222" i="70"/>
  <c r="N222" i="70"/>
  <c r="O222" i="70"/>
  <c r="P222" i="70"/>
  <c r="Q222" i="70"/>
  <c r="S222" i="70"/>
  <c r="I222" i="70"/>
  <c r="J218" i="70"/>
  <c r="K218" i="70"/>
  <c r="L218" i="70"/>
  <c r="M218" i="70"/>
  <c r="N218" i="70"/>
  <c r="O218" i="70"/>
  <c r="P218" i="70"/>
  <c r="Q218" i="70"/>
  <c r="S218" i="70"/>
  <c r="I218" i="70"/>
  <c r="J214" i="70"/>
  <c r="K214" i="70"/>
  <c r="L214" i="70"/>
  <c r="M214" i="70"/>
  <c r="N214" i="70"/>
  <c r="O214" i="70"/>
  <c r="P214" i="70"/>
  <c r="Q214" i="70"/>
  <c r="S214" i="70"/>
  <c r="I214" i="70"/>
  <c r="J210" i="70"/>
  <c r="K210" i="70"/>
  <c r="L210" i="70"/>
  <c r="M210" i="70"/>
  <c r="N210" i="70"/>
  <c r="O210" i="70"/>
  <c r="P210" i="70"/>
  <c r="Q210" i="70"/>
  <c r="S210" i="70"/>
  <c r="I210" i="70"/>
  <c r="J206" i="70"/>
  <c r="K206" i="70"/>
  <c r="L206" i="70"/>
  <c r="M206" i="70"/>
  <c r="N206" i="70"/>
  <c r="O206" i="70"/>
  <c r="P206" i="70"/>
  <c r="Q206" i="70"/>
  <c r="S206" i="70"/>
  <c r="I206" i="70"/>
  <c r="J202" i="70"/>
  <c r="K202" i="70"/>
  <c r="L202" i="70"/>
  <c r="M202" i="70"/>
  <c r="N202" i="70"/>
  <c r="O202" i="70"/>
  <c r="P202" i="70"/>
  <c r="Q202" i="70"/>
  <c r="S202" i="70"/>
  <c r="I202" i="70"/>
  <c r="J198" i="70"/>
  <c r="K198" i="70"/>
  <c r="L198" i="70"/>
  <c r="M198" i="70"/>
  <c r="N198" i="70"/>
  <c r="O198" i="70"/>
  <c r="P198" i="70"/>
  <c r="Q198" i="70"/>
  <c r="S198" i="70"/>
  <c r="I198" i="70"/>
  <c r="J194" i="70"/>
  <c r="K194" i="70"/>
  <c r="L194" i="70"/>
  <c r="M194" i="70"/>
  <c r="N194" i="70"/>
  <c r="O194" i="70"/>
  <c r="P194" i="70"/>
  <c r="Q194" i="70"/>
  <c r="S194" i="70"/>
  <c r="I194" i="70"/>
  <c r="J190" i="70"/>
  <c r="K190" i="70"/>
  <c r="L190" i="70"/>
  <c r="M190" i="70"/>
  <c r="N190" i="70"/>
  <c r="O190" i="70"/>
  <c r="P190" i="70"/>
  <c r="Q190" i="70"/>
  <c r="S190" i="70"/>
  <c r="I190" i="70"/>
  <c r="J186" i="70"/>
  <c r="K186" i="70"/>
  <c r="L186" i="70"/>
  <c r="M186" i="70"/>
  <c r="N186" i="70"/>
  <c r="O186" i="70"/>
  <c r="P186" i="70"/>
  <c r="Q186" i="70"/>
  <c r="S186" i="70"/>
  <c r="I186" i="70"/>
  <c r="J182" i="70"/>
  <c r="K182" i="70"/>
  <c r="L182" i="70"/>
  <c r="M182" i="70"/>
  <c r="N182" i="70"/>
  <c r="O182" i="70"/>
  <c r="P182" i="70"/>
  <c r="Q182" i="70"/>
  <c r="S182" i="70"/>
  <c r="I182" i="70"/>
  <c r="J178" i="70"/>
  <c r="K178" i="70"/>
  <c r="L178" i="70"/>
  <c r="M178" i="70"/>
  <c r="N178" i="70"/>
  <c r="O178" i="70"/>
  <c r="P178" i="70"/>
  <c r="Q178" i="70"/>
  <c r="S178" i="70"/>
  <c r="I178" i="70"/>
  <c r="J174" i="70"/>
  <c r="K174" i="70"/>
  <c r="L174" i="70"/>
  <c r="M174" i="70"/>
  <c r="N174" i="70"/>
  <c r="O174" i="70"/>
  <c r="P174" i="70"/>
  <c r="Q174" i="70"/>
  <c r="S174" i="70"/>
  <c r="I174" i="70"/>
  <c r="J170" i="70"/>
  <c r="K170" i="70"/>
  <c r="L170" i="70"/>
  <c r="M170" i="70"/>
  <c r="N170" i="70"/>
  <c r="O170" i="70"/>
  <c r="P170" i="70"/>
  <c r="Q170" i="70"/>
  <c r="S170" i="70"/>
  <c r="I170" i="70"/>
  <c r="J166" i="70"/>
  <c r="K166" i="70"/>
  <c r="L166" i="70"/>
  <c r="M166" i="70"/>
  <c r="N166" i="70"/>
  <c r="O166" i="70"/>
  <c r="P166" i="70"/>
  <c r="Q166" i="70"/>
  <c r="S166" i="70"/>
  <c r="I166" i="70"/>
  <c r="J162" i="70"/>
  <c r="K162" i="70"/>
  <c r="L162" i="70"/>
  <c r="M162" i="70"/>
  <c r="N162" i="70"/>
  <c r="O162" i="70"/>
  <c r="P162" i="70"/>
  <c r="Q162" i="70"/>
  <c r="S162" i="70"/>
  <c r="I162" i="70"/>
  <c r="J158" i="70"/>
  <c r="K158" i="70"/>
  <c r="L158" i="70"/>
  <c r="M158" i="70"/>
  <c r="N158" i="70"/>
  <c r="O158" i="70"/>
  <c r="P158" i="70"/>
  <c r="Q158" i="70"/>
  <c r="S158" i="70"/>
  <c r="I158" i="70"/>
  <c r="J154" i="70"/>
  <c r="K154" i="70"/>
  <c r="L154" i="70"/>
  <c r="M154" i="70"/>
  <c r="N154" i="70"/>
  <c r="O154" i="70"/>
  <c r="P154" i="70"/>
  <c r="Q154" i="70"/>
  <c r="S154" i="70"/>
  <c r="I154" i="70"/>
  <c r="J150" i="70"/>
  <c r="K150" i="70"/>
  <c r="L150" i="70"/>
  <c r="M150" i="70"/>
  <c r="N150" i="70"/>
  <c r="O150" i="70"/>
  <c r="P150" i="70"/>
  <c r="Q150" i="70"/>
  <c r="S150" i="70"/>
  <c r="I150" i="70"/>
  <c r="J146" i="70"/>
  <c r="K146" i="70"/>
  <c r="L146" i="70"/>
  <c r="M146" i="70"/>
  <c r="N146" i="70"/>
  <c r="O146" i="70"/>
  <c r="P146" i="70"/>
  <c r="Q146" i="70"/>
  <c r="S146" i="70"/>
  <c r="I146" i="70"/>
  <c r="J142" i="70"/>
  <c r="K142" i="70"/>
  <c r="L142" i="70"/>
  <c r="M142" i="70"/>
  <c r="N142" i="70"/>
  <c r="O142" i="70"/>
  <c r="P142" i="70"/>
  <c r="Q142" i="70"/>
  <c r="S142" i="70"/>
  <c r="I142" i="70"/>
  <c r="J138" i="70"/>
  <c r="K138" i="70"/>
  <c r="L138" i="70"/>
  <c r="M138" i="70"/>
  <c r="N138" i="70"/>
  <c r="O138" i="70"/>
  <c r="P138" i="70"/>
  <c r="Q138" i="70"/>
  <c r="S138" i="70"/>
  <c r="I138" i="70"/>
  <c r="J134" i="70"/>
  <c r="K134" i="70"/>
  <c r="L134" i="70"/>
  <c r="M134" i="70"/>
  <c r="N134" i="70"/>
  <c r="O134" i="70"/>
  <c r="P134" i="70"/>
  <c r="Q134" i="70"/>
  <c r="S134" i="70"/>
  <c r="I134" i="70"/>
  <c r="J130" i="70"/>
  <c r="K130" i="70"/>
  <c r="L130" i="70"/>
  <c r="M130" i="70"/>
  <c r="N130" i="70"/>
  <c r="O130" i="70"/>
  <c r="P130" i="70"/>
  <c r="Q130" i="70"/>
  <c r="S130" i="70"/>
  <c r="I130" i="70"/>
  <c r="J126" i="70"/>
  <c r="K126" i="70"/>
  <c r="L126" i="70"/>
  <c r="M126" i="70"/>
  <c r="N126" i="70"/>
  <c r="O126" i="70"/>
  <c r="P126" i="70"/>
  <c r="Q126" i="70"/>
  <c r="S126" i="70"/>
  <c r="I126" i="70"/>
  <c r="J122" i="70"/>
  <c r="K122" i="70"/>
  <c r="L122" i="70"/>
  <c r="M122" i="70"/>
  <c r="N122" i="70"/>
  <c r="O122" i="70"/>
  <c r="P122" i="70"/>
  <c r="Q122" i="70"/>
  <c r="S122" i="70"/>
  <c r="I122" i="70"/>
  <c r="J118" i="70"/>
  <c r="K118" i="70"/>
  <c r="L118" i="70"/>
  <c r="M118" i="70"/>
  <c r="N118" i="70"/>
  <c r="O118" i="70"/>
  <c r="P118" i="70"/>
  <c r="Q118" i="70"/>
  <c r="S118" i="70"/>
  <c r="I118" i="70"/>
  <c r="J114" i="70"/>
  <c r="K114" i="70"/>
  <c r="L114" i="70"/>
  <c r="M114" i="70"/>
  <c r="N114" i="70"/>
  <c r="O114" i="70"/>
  <c r="P114" i="70"/>
  <c r="Q114" i="70"/>
  <c r="S114" i="70"/>
  <c r="I114" i="70"/>
  <c r="J110" i="70"/>
  <c r="K110" i="70"/>
  <c r="L110" i="70"/>
  <c r="M110" i="70"/>
  <c r="N110" i="70"/>
  <c r="O110" i="70"/>
  <c r="P110" i="70"/>
  <c r="Q110" i="70"/>
  <c r="S110" i="70"/>
  <c r="I110" i="70"/>
  <c r="L106" i="70"/>
  <c r="M106" i="70"/>
  <c r="P106" i="70"/>
  <c r="Q106" i="70"/>
  <c r="S106" i="70"/>
  <c r="J102" i="70"/>
  <c r="K102" i="70"/>
  <c r="L102" i="70"/>
  <c r="M102" i="70"/>
  <c r="N102" i="70"/>
  <c r="O102" i="70"/>
  <c r="P102" i="70"/>
  <c r="Q102" i="70"/>
  <c r="S102" i="70"/>
  <c r="I102" i="70"/>
  <c r="J98" i="70"/>
  <c r="K98" i="70"/>
  <c r="L98" i="70"/>
  <c r="M98" i="70"/>
  <c r="N98" i="70"/>
  <c r="O98" i="70"/>
  <c r="P98" i="70"/>
  <c r="Q98" i="70"/>
  <c r="S98" i="70"/>
  <c r="I98" i="70"/>
  <c r="J94" i="70"/>
  <c r="K94" i="70"/>
  <c r="L94" i="70"/>
  <c r="M94" i="70"/>
  <c r="N94" i="70"/>
  <c r="O94" i="70"/>
  <c r="P94" i="70"/>
  <c r="Q94" i="70"/>
  <c r="S94" i="70"/>
  <c r="I94" i="70"/>
  <c r="J90" i="70"/>
  <c r="K90" i="70"/>
  <c r="L90" i="70"/>
  <c r="M90" i="70"/>
  <c r="N90" i="70"/>
  <c r="O90" i="70"/>
  <c r="P90" i="70"/>
  <c r="Q90" i="70"/>
  <c r="S90" i="70"/>
  <c r="I90" i="70"/>
  <c r="J86" i="70"/>
  <c r="K86" i="70"/>
  <c r="L86" i="70"/>
  <c r="M86" i="70"/>
  <c r="N86" i="70"/>
  <c r="O86" i="70"/>
  <c r="P86" i="70"/>
  <c r="Q86" i="70"/>
  <c r="S86" i="70"/>
  <c r="I86" i="70"/>
  <c r="J82" i="70"/>
  <c r="K82" i="70"/>
  <c r="L82" i="70"/>
  <c r="M82" i="70"/>
  <c r="N82" i="70"/>
  <c r="O82" i="70"/>
  <c r="P82" i="70"/>
  <c r="Q82" i="70"/>
  <c r="S82" i="70"/>
  <c r="I82" i="70"/>
  <c r="V94" i="70" l="1"/>
  <c r="V190" i="70"/>
  <c r="V226" i="70"/>
  <c r="V86" i="70"/>
  <c r="V110" i="70"/>
  <c r="V146" i="70"/>
  <c r="V182" i="70"/>
  <c r="V218" i="70"/>
  <c r="V254" i="70"/>
  <c r="V154" i="70"/>
  <c r="V118" i="70"/>
  <c r="V138" i="70"/>
  <c r="V174" i="70"/>
  <c r="V210" i="70"/>
  <c r="V246" i="70"/>
  <c r="V102" i="70"/>
  <c r="V130" i="70"/>
  <c r="V166" i="70"/>
  <c r="V202" i="70"/>
  <c r="V238" i="70"/>
  <c r="V126" i="70"/>
  <c r="V162" i="70"/>
  <c r="V134" i="70"/>
  <c r="V170" i="70"/>
  <c r="V206" i="70"/>
  <c r="V242" i="70"/>
  <c r="V142" i="70"/>
  <c r="V178" i="70"/>
  <c r="V214" i="70"/>
  <c r="V98" i="70"/>
  <c r="V198" i="70"/>
  <c r="V234" i="70"/>
  <c r="V82" i="70"/>
  <c r="V250" i="70"/>
  <c r="V90" i="70"/>
  <c r="V114" i="70"/>
  <c r="V150" i="70"/>
  <c r="V186" i="70"/>
  <c r="V222" i="70"/>
  <c r="V258" i="70"/>
  <c r="V122" i="70"/>
  <c r="V158" i="70"/>
  <c r="V194" i="70"/>
  <c r="V230" i="70"/>
  <c r="J486" i="70"/>
  <c r="K486" i="70"/>
  <c r="L486" i="70"/>
  <c r="M486" i="70"/>
  <c r="N486" i="70"/>
  <c r="O486" i="70"/>
  <c r="P486" i="70"/>
  <c r="Q486" i="70"/>
  <c r="S486" i="70"/>
  <c r="I486" i="70"/>
  <c r="J480" i="70"/>
  <c r="K480" i="70"/>
  <c r="L480" i="70"/>
  <c r="M480" i="70"/>
  <c r="N480" i="70"/>
  <c r="O480" i="70"/>
  <c r="P480" i="70"/>
  <c r="Q480" i="70"/>
  <c r="S480" i="70"/>
  <c r="I480" i="70"/>
  <c r="J474" i="70"/>
  <c r="K474" i="70"/>
  <c r="L474" i="70"/>
  <c r="M474" i="70"/>
  <c r="N474" i="70"/>
  <c r="O474" i="70"/>
  <c r="P474" i="70"/>
  <c r="Q474" i="70"/>
  <c r="S474" i="70"/>
  <c r="I474" i="70"/>
  <c r="J468" i="70"/>
  <c r="K468" i="70"/>
  <c r="L468" i="70"/>
  <c r="M468" i="70"/>
  <c r="N468" i="70"/>
  <c r="O468" i="70"/>
  <c r="P468" i="70"/>
  <c r="Q468" i="70"/>
  <c r="S468" i="70"/>
  <c r="I468" i="70"/>
  <c r="J462" i="70"/>
  <c r="K462" i="70"/>
  <c r="L462" i="70"/>
  <c r="M462" i="70"/>
  <c r="N462" i="70"/>
  <c r="O462" i="70"/>
  <c r="P462" i="70"/>
  <c r="Q462" i="70"/>
  <c r="S462" i="70"/>
  <c r="I462" i="70"/>
  <c r="J456" i="70"/>
  <c r="K456" i="70"/>
  <c r="L456" i="70"/>
  <c r="M456" i="70"/>
  <c r="N456" i="70"/>
  <c r="O456" i="70"/>
  <c r="P456" i="70"/>
  <c r="Q456" i="70"/>
  <c r="S456" i="70"/>
  <c r="I456" i="70"/>
  <c r="J450" i="70"/>
  <c r="K450" i="70"/>
  <c r="L450" i="70"/>
  <c r="M450" i="70"/>
  <c r="N450" i="70"/>
  <c r="O450" i="70"/>
  <c r="P450" i="70"/>
  <c r="Q450" i="70"/>
  <c r="S450" i="70"/>
  <c r="I450" i="70"/>
  <c r="J444" i="70"/>
  <c r="K444" i="70"/>
  <c r="L444" i="70"/>
  <c r="M444" i="70"/>
  <c r="N444" i="70"/>
  <c r="O444" i="70"/>
  <c r="P444" i="70"/>
  <c r="Q444" i="70"/>
  <c r="S444" i="70"/>
  <c r="I444" i="70"/>
  <c r="J438" i="70"/>
  <c r="K438" i="70"/>
  <c r="L438" i="70"/>
  <c r="M438" i="70"/>
  <c r="N438" i="70"/>
  <c r="O438" i="70"/>
  <c r="P438" i="70"/>
  <c r="Q438" i="70"/>
  <c r="S438" i="70"/>
  <c r="I438" i="70"/>
  <c r="J432" i="70"/>
  <c r="K432" i="70"/>
  <c r="L432" i="70"/>
  <c r="M432" i="70"/>
  <c r="N432" i="70"/>
  <c r="O432" i="70"/>
  <c r="P432" i="70"/>
  <c r="Q432" i="70"/>
  <c r="S432" i="70"/>
  <c r="I432" i="70"/>
  <c r="J426" i="70"/>
  <c r="K426" i="70"/>
  <c r="L426" i="70"/>
  <c r="M426" i="70"/>
  <c r="N426" i="70"/>
  <c r="O426" i="70"/>
  <c r="P426" i="70"/>
  <c r="Q426" i="70"/>
  <c r="S426" i="70"/>
  <c r="I426" i="70"/>
  <c r="J420" i="70"/>
  <c r="K420" i="70"/>
  <c r="L420" i="70"/>
  <c r="M420" i="70"/>
  <c r="N420" i="70"/>
  <c r="O420" i="70"/>
  <c r="P420" i="70"/>
  <c r="Q420" i="70"/>
  <c r="S420" i="70"/>
  <c r="I420" i="70"/>
  <c r="J414" i="70"/>
  <c r="K414" i="70"/>
  <c r="L414" i="70"/>
  <c r="M414" i="70"/>
  <c r="N414" i="70"/>
  <c r="O414" i="70"/>
  <c r="P414" i="70"/>
  <c r="Q414" i="70"/>
  <c r="S414" i="70"/>
  <c r="I414" i="70"/>
  <c r="J408" i="70"/>
  <c r="K408" i="70"/>
  <c r="L408" i="70"/>
  <c r="M408" i="70"/>
  <c r="N408" i="70"/>
  <c r="O408" i="70"/>
  <c r="P408" i="70"/>
  <c r="Q408" i="70"/>
  <c r="S408" i="70"/>
  <c r="I408" i="70"/>
  <c r="J402" i="70"/>
  <c r="K402" i="70"/>
  <c r="L402" i="70"/>
  <c r="M402" i="70"/>
  <c r="N402" i="70"/>
  <c r="O402" i="70"/>
  <c r="P402" i="70"/>
  <c r="Q402" i="70"/>
  <c r="S402" i="70"/>
  <c r="I402" i="70"/>
  <c r="J396" i="70"/>
  <c r="K396" i="70"/>
  <c r="L396" i="70"/>
  <c r="M396" i="70"/>
  <c r="N396" i="70"/>
  <c r="O396" i="70"/>
  <c r="P396" i="70"/>
  <c r="Q396" i="70"/>
  <c r="S396" i="70"/>
  <c r="I396" i="70"/>
  <c r="J390" i="70"/>
  <c r="K390" i="70"/>
  <c r="L390" i="70"/>
  <c r="M390" i="70"/>
  <c r="N390" i="70"/>
  <c r="O390" i="70"/>
  <c r="P390" i="70"/>
  <c r="Q390" i="70"/>
  <c r="S390" i="70"/>
  <c r="I390" i="70"/>
  <c r="J384" i="70"/>
  <c r="K384" i="70"/>
  <c r="L384" i="70"/>
  <c r="M384" i="70"/>
  <c r="N384" i="70"/>
  <c r="O384" i="70"/>
  <c r="P384" i="70"/>
  <c r="Q384" i="70"/>
  <c r="S384" i="70"/>
  <c r="I384" i="70"/>
  <c r="J378" i="70"/>
  <c r="K378" i="70"/>
  <c r="L378" i="70"/>
  <c r="M378" i="70"/>
  <c r="N378" i="70"/>
  <c r="O378" i="70"/>
  <c r="P378" i="70"/>
  <c r="Q378" i="70"/>
  <c r="S378" i="70"/>
  <c r="I378" i="70"/>
  <c r="J372" i="70"/>
  <c r="K372" i="70"/>
  <c r="L372" i="70"/>
  <c r="M372" i="70"/>
  <c r="N372" i="70"/>
  <c r="O372" i="70"/>
  <c r="P372" i="70"/>
  <c r="Q372" i="70"/>
  <c r="S372" i="70"/>
  <c r="I372" i="70"/>
  <c r="J366" i="70"/>
  <c r="K366" i="70"/>
  <c r="L366" i="70"/>
  <c r="M366" i="70"/>
  <c r="N366" i="70"/>
  <c r="O366" i="70"/>
  <c r="P366" i="70"/>
  <c r="Q366" i="70"/>
  <c r="S366" i="70"/>
  <c r="I366" i="70"/>
  <c r="J360" i="70"/>
  <c r="K360" i="70"/>
  <c r="L360" i="70"/>
  <c r="M360" i="70"/>
  <c r="N360" i="70"/>
  <c r="O360" i="70"/>
  <c r="P360" i="70"/>
  <c r="Q360" i="70"/>
  <c r="S360" i="70"/>
  <c r="I360" i="70"/>
  <c r="J354" i="70"/>
  <c r="K354" i="70"/>
  <c r="L354" i="70"/>
  <c r="M354" i="70"/>
  <c r="N354" i="70"/>
  <c r="O354" i="70"/>
  <c r="P354" i="70"/>
  <c r="Q354" i="70"/>
  <c r="S354" i="70"/>
  <c r="I354" i="70"/>
  <c r="J348" i="70"/>
  <c r="K348" i="70"/>
  <c r="L348" i="70"/>
  <c r="M348" i="70"/>
  <c r="N348" i="70"/>
  <c r="O348" i="70"/>
  <c r="P348" i="70"/>
  <c r="Q348" i="70"/>
  <c r="S348" i="70"/>
  <c r="I348" i="70"/>
  <c r="J342" i="70"/>
  <c r="K342" i="70"/>
  <c r="L342" i="70"/>
  <c r="M342" i="70"/>
  <c r="N342" i="70"/>
  <c r="O342" i="70"/>
  <c r="P342" i="70"/>
  <c r="Q342" i="70"/>
  <c r="S342" i="70"/>
  <c r="I342" i="70"/>
  <c r="J336" i="70"/>
  <c r="K336" i="70"/>
  <c r="L336" i="70"/>
  <c r="M336" i="70"/>
  <c r="N336" i="70"/>
  <c r="O336" i="70"/>
  <c r="P336" i="70"/>
  <c r="Q336" i="70"/>
  <c r="S336" i="70"/>
  <c r="I336" i="70"/>
  <c r="J330" i="70"/>
  <c r="K330" i="70"/>
  <c r="L330" i="70"/>
  <c r="M330" i="70"/>
  <c r="N330" i="70"/>
  <c r="O330" i="70"/>
  <c r="P330" i="70"/>
  <c r="Q330" i="70"/>
  <c r="S330" i="70"/>
  <c r="I330" i="70"/>
  <c r="J324" i="70"/>
  <c r="K324" i="70"/>
  <c r="L324" i="70"/>
  <c r="M324" i="70"/>
  <c r="N324" i="70"/>
  <c r="O324" i="70"/>
  <c r="P324" i="70"/>
  <c r="Q324" i="70"/>
  <c r="I324" i="70"/>
  <c r="J318" i="70"/>
  <c r="K318" i="70"/>
  <c r="L318" i="70"/>
  <c r="M318" i="70"/>
  <c r="N318" i="70"/>
  <c r="O318" i="70"/>
  <c r="P318" i="70"/>
  <c r="Q318" i="70"/>
  <c r="S318" i="70"/>
  <c r="I318" i="70"/>
  <c r="J312" i="70"/>
  <c r="K312" i="70"/>
  <c r="L312" i="70"/>
  <c r="M312" i="70"/>
  <c r="N312" i="70"/>
  <c r="O312" i="70"/>
  <c r="P312" i="70"/>
  <c r="Q312" i="70"/>
  <c r="S312" i="70"/>
  <c r="I312" i="70"/>
  <c r="J306" i="70"/>
  <c r="K306" i="70"/>
  <c r="L306" i="70"/>
  <c r="M306" i="70"/>
  <c r="N306" i="70"/>
  <c r="O306" i="70"/>
  <c r="P306" i="70"/>
  <c r="Q306" i="70"/>
  <c r="S306" i="70"/>
  <c r="I306" i="70"/>
  <c r="J300" i="70"/>
  <c r="K300" i="70"/>
  <c r="L300" i="70"/>
  <c r="M300" i="70"/>
  <c r="N300" i="70"/>
  <c r="O300" i="70"/>
  <c r="P300" i="70"/>
  <c r="Q300" i="70"/>
  <c r="S300" i="70"/>
  <c r="I300" i="70"/>
  <c r="J294" i="70"/>
  <c r="K294" i="70"/>
  <c r="L294" i="70"/>
  <c r="M294" i="70"/>
  <c r="N294" i="70"/>
  <c r="O294" i="70"/>
  <c r="P294" i="70"/>
  <c r="Q294" i="70"/>
  <c r="S294" i="70"/>
  <c r="I294" i="70"/>
  <c r="J288" i="70"/>
  <c r="K288" i="70"/>
  <c r="L288" i="70"/>
  <c r="M288" i="70"/>
  <c r="N288" i="70"/>
  <c r="O288" i="70"/>
  <c r="P288" i="70"/>
  <c r="Q288" i="70"/>
  <c r="S288" i="70"/>
  <c r="I288" i="70"/>
  <c r="J282" i="70"/>
  <c r="K282" i="70"/>
  <c r="L282" i="70"/>
  <c r="M282" i="70"/>
  <c r="N282" i="70"/>
  <c r="O282" i="70"/>
  <c r="P282" i="70"/>
  <c r="Q282" i="70"/>
  <c r="S282" i="70"/>
  <c r="I282" i="70"/>
  <c r="J276" i="70"/>
  <c r="K276" i="70"/>
  <c r="L276" i="70"/>
  <c r="M276" i="70"/>
  <c r="N276" i="70"/>
  <c r="O276" i="70"/>
  <c r="P276" i="70"/>
  <c r="Q276" i="70"/>
  <c r="S276" i="70"/>
  <c r="I276" i="70"/>
  <c r="I270" i="70"/>
  <c r="J264" i="70"/>
  <c r="K264" i="70"/>
  <c r="L264" i="70"/>
  <c r="M264" i="70"/>
  <c r="N264" i="70"/>
  <c r="O264" i="70"/>
  <c r="P264" i="70"/>
  <c r="Q264" i="70"/>
  <c r="S264" i="70"/>
  <c r="I264" i="70"/>
  <c r="J482" i="64"/>
  <c r="K482" i="64"/>
  <c r="L482" i="64"/>
  <c r="M482" i="64"/>
  <c r="N482" i="64"/>
  <c r="O482" i="64"/>
  <c r="P482" i="64"/>
  <c r="Q482" i="64"/>
  <c r="R482" i="64"/>
  <c r="S482" i="64"/>
  <c r="T482" i="64"/>
  <c r="I482" i="64"/>
  <c r="J476" i="64"/>
  <c r="K476" i="64"/>
  <c r="L476" i="64"/>
  <c r="M476" i="64"/>
  <c r="N476" i="64"/>
  <c r="O476" i="64"/>
  <c r="P476" i="64"/>
  <c r="Q476" i="64"/>
  <c r="R476" i="64"/>
  <c r="S476" i="64"/>
  <c r="T476" i="64"/>
  <c r="I476" i="64"/>
  <c r="J470" i="64"/>
  <c r="K470" i="64"/>
  <c r="L470" i="64"/>
  <c r="M470" i="64"/>
  <c r="N470" i="64"/>
  <c r="O470" i="64"/>
  <c r="P470" i="64"/>
  <c r="Q470" i="64"/>
  <c r="R470" i="64"/>
  <c r="S470" i="64"/>
  <c r="T470" i="64"/>
  <c r="I470" i="64"/>
  <c r="J464" i="64"/>
  <c r="K464" i="64"/>
  <c r="L464" i="64"/>
  <c r="M464" i="64"/>
  <c r="N464" i="64"/>
  <c r="O464" i="64"/>
  <c r="P464" i="64"/>
  <c r="Q464" i="64"/>
  <c r="R464" i="64"/>
  <c r="S464" i="64"/>
  <c r="T464" i="64"/>
  <c r="I464" i="64"/>
  <c r="J458" i="64"/>
  <c r="K458" i="64"/>
  <c r="L458" i="64"/>
  <c r="M458" i="64"/>
  <c r="N458" i="64"/>
  <c r="O458" i="64"/>
  <c r="P458" i="64"/>
  <c r="Q458" i="64"/>
  <c r="R458" i="64"/>
  <c r="S458" i="64"/>
  <c r="T458" i="64"/>
  <c r="I458" i="64"/>
  <c r="J452" i="64"/>
  <c r="K452" i="64"/>
  <c r="L452" i="64"/>
  <c r="M452" i="64"/>
  <c r="N452" i="64"/>
  <c r="O452" i="64"/>
  <c r="P452" i="64"/>
  <c r="Q452" i="64"/>
  <c r="R452" i="64"/>
  <c r="S452" i="64"/>
  <c r="T452" i="64"/>
  <c r="I452" i="64"/>
  <c r="J446" i="64"/>
  <c r="K446" i="64"/>
  <c r="L446" i="64"/>
  <c r="M446" i="64"/>
  <c r="N446" i="64"/>
  <c r="O446" i="64"/>
  <c r="P446" i="64"/>
  <c r="Q446" i="64"/>
  <c r="R446" i="64"/>
  <c r="S446" i="64"/>
  <c r="T446" i="64"/>
  <c r="I446" i="64"/>
  <c r="J440" i="64"/>
  <c r="K440" i="64"/>
  <c r="L440" i="64"/>
  <c r="M440" i="64"/>
  <c r="N440" i="64"/>
  <c r="O440" i="64"/>
  <c r="P440" i="64"/>
  <c r="Q440" i="64"/>
  <c r="R440" i="64"/>
  <c r="S440" i="64"/>
  <c r="T440" i="64"/>
  <c r="I440" i="64"/>
  <c r="J434" i="64"/>
  <c r="K434" i="64"/>
  <c r="L434" i="64"/>
  <c r="M434" i="64"/>
  <c r="N434" i="64"/>
  <c r="O434" i="64"/>
  <c r="P434" i="64"/>
  <c r="Q434" i="64"/>
  <c r="R434" i="64"/>
  <c r="S434" i="64"/>
  <c r="T434" i="64"/>
  <c r="I434" i="64"/>
  <c r="J428" i="64"/>
  <c r="K428" i="64"/>
  <c r="L428" i="64"/>
  <c r="M428" i="64"/>
  <c r="N428" i="64"/>
  <c r="O428" i="64"/>
  <c r="P428" i="64"/>
  <c r="Q428" i="64"/>
  <c r="R428" i="64"/>
  <c r="S428" i="64"/>
  <c r="T428" i="64"/>
  <c r="I428" i="64"/>
  <c r="J422" i="64"/>
  <c r="K422" i="64"/>
  <c r="L422" i="64"/>
  <c r="M422" i="64"/>
  <c r="N422" i="64"/>
  <c r="O422" i="64"/>
  <c r="P422" i="64"/>
  <c r="Q422" i="64"/>
  <c r="R422" i="64"/>
  <c r="S422" i="64"/>
  <c r="T422" i="64"/>
  <c r="I422" i="64"/>
  <c r="J416" i="64"/>
  <c r="K416" i="64"/>
  <c r="L416" i="64"/>
  <c r="M416" i="64"/>
  <c r="N416" i="64"/>
  <c r="O416" i="64"/>
  <c r="P416" i="64"/>
  <c r="Q416" i="64"/>
  <c r="R416" i="64"/>
  <c r="S416" i="64"/>
  <c r="T416" i="64"/>
  <c r="I416" i="64"/>
  <c r="J410" i="64"/>
  <c r="K410" i="64"/>
  <c r="L410" i="64"/>
  <c r="M410" i="64"/>
  <c r="N410" i="64"/>
  <c r="O410" i="64"/>
  <c r="P410" i="64"/>
  <c r="Q410" i="64"/>
  <c r="R410" i="64"/>
  <c r="S410" i="64"/>
  <c r="T410" i="64"/>
  <c r="I410" i="64"/>
  <c r="J404" i="64"/>
  <c r="K404" i="64"/>
  <c r="L404" i="64"/>
  <c r="M404" i="64"/>
  <c r="N404" i="64"/>
  <c r="O404" i="64"/>
  <c r="P404" i="64"/>
  <c r="Q404" i="64"/>
  <c r="R404" i="64"/>
  <c r="S404" i="64"/>
  <c r="T404" i="64"/>
  <c r="I404" i="64"/>
  <c r="J398" i="64"/>
  <c r="K398" i="64"/>
  <c r="L398" i="64"/>
  <c r="M398" i="64"/>
  <c r="N398" i="64"/>
  <c r="O398" i="64"/>
  <c r="P398" i="64"/>
  <c r="Q398" i="64"/>
  <c r="R398" i="64"/>
  <c r="S398" i="64"/>
  <c r="T398" i="64"/>
  <c r="I398" i="64"/>
  <c r="J392" i="64"/>
  <c r="K392" i="64"/>
  <c r="L392" i="64"/>
  <c r="M392" i="64"/>
  <c r="N392" i="64"/>
  <c r="O392" i="64"/>
  <c r="P392" i="64"/>
  <c r="Q392" i="64"/>
  <c r="R392" i="64"/>
  <c r="S392" i="64"/>
  <c r="T392" i="64"/>
  <c r="I392" i="64"/>
  <c r="J386" i="64"/>
  <c r="K386" i="64"/>
  <c r="L386" i="64"/>
  <c r="M386" i="64"/>
  <c r="N386" i="64"/>
  <c r="O386" i="64"/>
  <c r="P386" i="64"/>
  <c r="Q386" i="64"/>
  <c r="R386" i="64"/>
  <c r="S386" i="64"/>
  <c r="T386" i="64"/>
  <c r="I386" i="64"/>
  <c r="J380" i="64"/>
  <c r="K380" i="64"/>
  <c r="L380" i="64"/>
  <c r="M380" i="64"/>
  <c r="N380" i="64"/>
  <c r="O380" i="64"/>
  <c r="P380" i="64"/>
  <c r="Q380" i="64"/>
  <c r="R380" i="64"/>
  <c r="S380" i="64"/>
  <c r="T380" i="64"/>
  <c r="I380" i="64"/>
  <c r="J374" i="64"/>
  <c r="K374" i="64"/>
  <c r="L374" i="64"/>
  <c r="M374" i="64"/>
  <c r="N374" i="64"/>
  <c r="O374" i="64"/>
  <c r="P374" i="64"/>
  <c r="Q374" i="64"/>
  <c r="R374" i="64"/>
  <c r="S374" i="64"/>
  <c r="T374" i="64"/>
  <c r="I374" i="64"/>
  <c r="J368" i="64"/>
  <c r="K368" i="64"/>
  <c r="L368" i="64"/>
  <c r="M368" i="64"/>
  <c r="N368" i="64"/>
  <c r="O368" i="64"/>
  <c r="P368" i="64"/>
  <c r="Q368" i="64"/>
  <c r="R368" i="64"/>
  <c r="S368" i="64"/>
  <c r="T368" i="64"/>
  <c r="I368" i="64"/>
  <c r="J362" i="64"/>
  <c r="K362" i="64"/>
  <c r="L362" i="64"/>
  <c r="M362" i="64"/>
  <c r="N362" i="64"/>
  <c r="O362" i="64"/>
  <c r="P362" i="64"/>
  <c r="Q362" i="64"/>
  <c r="R362" i="64"/>
  <c r="S362" i="64"/>
  <c r="T362" i="64"/>
  <c r="I362" i="64"/>
  <c r="J356" i="64"/>
  <c r="K356" i="64"/>
  <c r="L356" i="64"/>
  <c r="M356" i="64"/>
  <c r="N356" i="64"/>
  <c r="O356" i="64"/>
  <c r="P356" i="64"/>
  <c r="Q356" i="64"/>
  <c r="R356" i="64"/>
  <c r="S356" i="64"/>
  <c r="T356" i="64"/>
  <c r="I356" i="64"/>
  <c r="J350" i="64"/>
  <c r="K350" i="64"/>
  <c r="L350" i="64"/>
  <c r="M350" i="64"/>
  <c r="N350" i="64"/>
  <c r="O350" i="64"/>
  <c r="P350" i="64"/>
  <c r="Q350" i="64"/>
  <c r="R350" i="64"/>
  <c r="S350" i="64"/>
  <c r="T350" i="64"/>
  <c r="I350" i="64"/>
  <c r="J344" i="64"/>
  <c r="K344" i="64"/>
  <c r="L344" i="64"/>
  <c r="M344" i="64"/>
  <c r="N344" i="64"/>
  <c r="O344" i="64"/>
  <c r="P344" i="64"/>
  <c r="Q344" i="64"/>
  <c r="R344" i="64"/>
  <c r="S344" i="64"/>
  <c r="T344" i="64"/>
  <c r="I344" i="64"/>
  <c r="J332" i="64"/>
  <c r="K332" i="64"/>
  <c r="L332" i="64"/>
  <c r="M332" i="64"/>
  <c r="N332" i="64"/>
  <c r="O332" i="64"/>
  <c r="P332" i="64"/>
  <c r="Q332" i="64"/>
  <c r="R332" i="64"/>
  <c r="S332" i="64"/>
  <c r="T332" i="64"/>
  <c r="I332" i="64"/>
  <c r="J326" i="64"/>
  <c r="K326" i="64"/>
  <c r="L326" i="64"/>
  <c r="M326" i="64"/>
  <c r="N326" i="64"/>
  <c r="O326" i="64"/>
  <c r="P326" i="64"/>
  <c r="Q326" i="64"/>
  <c r="R326" i="64"/>
  <c r="S326" i="64"/>
  <c r="T326" i="64"/>
  <c r="I326" i="64"/>
  <c r="J320" i="64"/>
  <c r="K320" i="64"/>
  <c r="L320" i="64"/>
  <c r="M320" i="64"/>
  <c r="N320" i="64"/>
  <c r="O320" i="64"/>
  <c r="P320" i="64"/>
  <c r="Q320" i="64"/>
  <c r="R320" i="64"/>
  <c r="S320" i="64"/>
  <c r="T320" i="64"/>
  <c r="I320" i="64"/>
  <c r="J314" i="64"/>
  <c r="K314" i="64"/>
  <c r="L314" i="64"/>
  <c r="M314" i="64"/>
  <c r="N314" i="64"/>
  <c r="O314" i="64"/>
  <c r="P314" i="64"/>
  <c r="Q314" i="64"/>
  <c r="R314" i="64"/>
  <c r="S314" i="64"/>
  <c r="T314" i="64"/>
  <c r="I314" i="64"/>
  <c r="J308" i="64"/>
  <c r="K308" i="64"/>
  <c r="L308" i="64"/>
  <c r="M308" i="64"/>
  <c r="N308" i="64"/>
  <c r="O308" i="64"/>
  <c r="P308" i="64"/>
  <c r="Q308" i="64"/>
  <c r="R308" i="64"/>
  <c r="S308" i="64"/>
  <c r="T308" i="64"/>
  <c r="I308" i="64"/>
  <c r="J302" i="64"/>
  <c r="K302" i="64"/>
  <c r="L302" i="64"/>
  <c r="M302" i="64"/>
  <c r="N302" i="64"/>
  <c r="O302" i="64"/>
  <c r="P302" i="64"/>
  <c r="Q302" i="64"/>
  <c r="R302" i="64"/>
  <c r="S302" i="64"/>
  <c r="T302" i="64"/>
  <c r="I302" i="64"/>
  <c r="J296" i="64"/>
  <c r="K296" i="64"/>
  <c r="L296" i="64"/>
  <c r="M296" i="64"/>
  <c r="N296" i="64"/>
  <c r="O296" i="64"/>
  <c r="P296" i="64"/>
  <c r="Q296" i="64"/>
  <c r="R296" i="64"/>
  <c r="S296" i="64"/>
  <c r="T296" i="64"/>
  <c r="I296" i="64"/>
  <c r="J290" i="64"/>
  <c r="K290" i="64"/>
  <c r="L290" i="64"/>
  <c r="M290" i="64"/>
  <c r="N290" i="64"/>
  <c r="O290" i="64"/>
  <c r="P290" i="64"/>
  <c r="Q290" i="64"/>
  <c r="R290" i="64"/>
  <c r="S290" i="64"/>
  <c r="T290" i="64"/>
  <c r="I290" i="64"/>
  <c r="J284" i="64"/>
  <c r="K284" i="64"/>
  <c r="L284" i="64"/>
  <c r="M284" i="64"/>
  <c r="N284" i="64"/>
  <c r="O284" i="64"/>
  <c r="P284" i="64"/>
  <c r="Q284" i="64"/>
  <c r="R284" i="64"/>
  <c r="S284" i="64"/>
  <c r="T284" i="64"/>
  <c r="I284" i="64"/>
  <c r="J278" i="64"/>
  <c r="K278" i="64"/>
  <c r="L278" i="64"/>
  <c r="M278" i="64"/>
  <c r="N278" i="64"/>
  <c r="O278" i="64"/>
  <c r="P278" i="64"/>
  <c r="Q278" i="64"/>
  <c r="R278" i="64"/>
  <c r="S278" i="64"/>
  <c r="T278" i="64"/>
  <c r="I278" i="64"/>
  <c r="J272" i="64"/>
  <c r="K272" i="64"/>
  <c r="L272" i="64"/>
  <c r="M272" i="64"/>
  <c r="N272" i="64"/>
  <c r="O272" i="64"/>
  <c r="P272" i="64"/>
  <c r="Q272" i="64"/>
  <c r="R272" i="64"/>
  <c r="S272" i="64"/>
  <c r="T272" i="64"/>
  <c r="I272" i="64"/>
  <c r="J266" i="64"/>
  <c r="K266" i="64"/>
  <c r="L266" i="64"/>
  <c r="M266" i="64"/>
  <c r="N266" i="64"/>
  <c r="O266" i="64"/>
  <c r="P266" i="64"/>
  <c r="Q266" i="64"/>
  <c r="R266" i="64"/>
  <c r="S266" i="64"/>
  <c r="T266" i="64"/>
  <c r="I266" i="64"/>
  <c r="K260" i="64"/>
  <c r="L260" i="64"/>
  <c r="M260" i="64"/>
  <c r="N260" i="64"/>
  <c r="O260" i="64"/>
  <c r="P260" i="64"/>
  <c r="Q260" i="64"/>
  <c r="R260" i="64"/>
  <c r="S260" i="64"/>
  <c r="T260" i="64"/>
  <c r="J260" i="64"/>
  <c r="I260" i="64"/>
  <c r="V366" i="70" l="1"/>
  <c r="V420" i="70"/>
  <c r="V474" i="70"/>
  <c r="V312" i="70"/>
  <c r="V378" i="70"/>
  <c r="V432" i="70"/>
  <c r="V486" i="70"/>
  <c r="V270" i="70"/>
  <c r="V324" i="70"/>
  <c r="V336" i="70"/>
  <c r="V390" i="70"/>
  <c r="V444" i="70"/>
  <c r="V282" i="70"/>
  <c r="V348" i="70"/>
  <c r="V402" i="70"/>
  <c r="V456" i="70"/>
  <c r="V294" i="70"/>
  <c r="V360" i="70"/>
  <c r="V414" i="70"/>
  <c r="V468" i="70"/>
  <c r="V372" i="70"/>
  <c r="V426" i="70"/>
  <c r="V480" i="70"/>
  <c r="V330" i="70"/>
  <c r="V438" i="70"/>
  <c r="V342" i="70"/>
  <c r="V450" i="70"/>
  <c r="V288" i="70"/>
  <c r="V354" i="70"/>
  <c r="V408" i="70"/>
  <c r="V462" i="70"/>
  <c r="V306" i="70"/>
  <c r="V264" i="70"/>
  <c r="V318" i="70"/>
  <c r="V384" i="70"/>
  <c r="V276" i="70"/>
  <c r="V396" i="70"/>
  <c r="V300" i="70"/>
  <c r="U619" i="70" l="1"/>
  <c r="U620" i="70"/>
  <c r="O104" i="70" l="1"/>
  <c r="O106" i="70" s="1"/>
  <c r="O103" i="70"/>
  <c r="N104" i="70" l="1"/>
  <c r="N106" i="70" s="1"/>
  <c r="N103" i="70"/>
  <c r="M325" i="70" l="1"/>
  <c r="M397" i="70"/>
  <c r="M391" i="70"/>
  <c r="M361" i="70"/>
  <c r="M349" i="70"/>
  <c r="M337" i="70"/>
  <c r="M313" i="70"/>
  <c r="M307" i="70"/>
  <c r="V307" i="70" s="1"/>
  <c r="L289" i="70" l="1"/>
  <c r="K397" i="70" l="1"/>
  <c r="V397" i="70" s="1"/>
  <c r="K391" i="70"/>
  <c r="V391" i="70" s="1"/>
  <c r="K361" i="70"/>
  <c r="V361" i="70" s="1"/>
  <c r="K349" i="70"/>
  <c r="V349" i="70" s="1"/>
  <c r="K337" i="70"/>
  <c r="V337" i="70" s="1"/>
  <c r="K325" i="70"/>
  <c r="V325" i="70" s="1"/>
  <c r="K313" i="70"/>
  <c r="V313" i="70" s="1"/>
  <c r="K104" i="70"/>
  <c r="K106" i="70" s="1"/>
  <c r="K103" i="70"/>
  <c r="J104" i="70" l="1"/>
  <c r="J106" i="70" s="1"/>
  <c r="J103" i="70"/>
  <c r="I277" i="70" l="1"/>
  <c r="I104" i="70" l="1"/>
  <c r="I106" i="70" s="1"/>
  <c r="V106" i="70" s="1"/>
  <c r="I103" i="70"/>
  <c r="I565" i="70" l="1"/>
  <c r="U71" i="70" l="1"/>
  <c r="U72" i="70"/>
  <c r="U73" i="70"/>
  <c r="U74" i="70"/>
  <c r="J71" i="70"/>
  <c r="K71" i="70"/>
  <c r="L71" i="70"/>
  <c r="M71" i="70"/>
  <c r="N71" i="70"/>
  <c r="O71" i="70"/>
  <c r="P71" i="70"/>
  <c r="Q71" i="70"/>
  <c r="R71" i="70"/>
  <c r="S71" i="70"/>
  <c r="T71" i="70"/>
  <c r="J72" i="70"/>
  <c r="K72" i="70"/>
  <c r="L72" i="70"/>
  <c r="M72" i="70"/>
  <c r="N72" i="70"/>
  <c r="O72" i="70"/>
  <c r="P72" i="70"/>
  <c r="Q72" i="70"/>
  <c r="R72" i="70"/>
  <c r="S72" i="70"/>
  <c r="T72" i="70"/>
  <c r="J73" i="70"/>
  <c r="K73" i="70"/>
  <c r="L73" i="70"/>
  <c r="M73" i="70"/>
  <c r="N73" i="70"/>
  <c r="O73" i="70"/>
  <c r="P73" i="70"/>
  <c r="Q73" i="70"/>
  <c r="R73" i="70"/>
  <c r="S73" i="70"/>
  <c r="T73" i="70"/>
  <c r="J74" i="70"/>
  <c r="K74" i="70"/>
  <c r="L74" i="70"/>
  <c r="M74" i="70"/>
  <c r="N74" i="70"/>
  <c r="O74" i="70"/>
  <c r="P74" i="70"/>
  <c r="Q74" i="70"/>
  <c r="R74" i="70"/>
  <c r="S74" i="70"/>
  <c r="T74" i="70"/>
  <c r="I71" i="70"/>
  <c r="I72" i="70"/>
  <c r="I73" i="70"/>
  <c r="I74" i="70"/>
  <c r="U634" i="70" l="1"/>
  <c r="U633" i="70"/>
  <c r="U632" i="70"/>
  <c r="U631" i="70"/>
  <c r="U630" i="70"/>
  <c r="U629" i="70"/>
  <c r="U628" i="70"/>
  <c r="U627" i="70"/>
  <c r="U626" i="70"/>
  <c r="U625" i="70"/>
  <c r="U624" i="70"/>
  <c r="U623" i="70"/>
  <c r="U622" i="70"/>
  <c r="U621" i="70"/>
  <c r="U618" i="70"/>
  <c r="U617" i="70"/>
  <c r="U616" i="70"/>
  <c r="U615" i="70"/>
  <c r="U610" i="70"/>
  <c r="U609" i="70"/>
  <c r="U608" i="70"/>
  <c r="U607" i="70"/>
  <c r="U606" i="70"/>
  <c r="U605" i="70"/>
  <c r="U604" i="70"/>
  <c r="U603" i="70"/>
  <c r="U602" i="70"/>
  <c r="U601" i="70"/>
  <c r="U600" i="70"/>
  <c r="U599" i="70"/>
  <c r="U598" i="70"/>
  <c r="U597" i="70"/>
  <c r="U596" i="70"/>
  <c r="U595" i="70"/>
  <c r="U594" i="70"/>
  <c r="U593" i="70"/>
  <c r="U592" i="70"/>
  <c r="U591" i="70"/>
  <c r="U590" i="70"/>
  <c r="U589" i="70"/>
  <c r="U588" i="70"/>
  <c r="U587" i="70"/>
  <c r="U586" i="70"/>
  <c r="U585" i="70"/>
  <c r="U584" i="70"/>
  <c r="U583" i="70"/>
  <c r="U582" i="70"/>
  <c r="U581" i="70"/>
  <c r="U580" i="70"/>
  <c r="U579" i="70"/>
  <c r="U578" i="70"/>
  <c r="U577" i="70"/>
  <c r="U576" i="70"/>
  <c r="U575" i="70"/>
  <c r="U574" i="70"/>
  <c r="U573" i="70"/>
  <c r="U572" i="70"/>
  <c r="U571" i="70"/>
  <c r="U570" i="70"/>
  <c r="U569" i="70"/>
  <c r="U568" i="70"/>
  <c r="U567" i="70"/>
  <c r="U566" i="70"/>
  <c r="U564" i="70"/>
  <c r="U563" i="70"/>
  <c r="U561" i="70"/>
  <c r="U560" i="70"/>
  <c r="U559" i="70"/>
  <c r="U540" i="70"/>
  <c r="U539" i="70"/>
  <c r="U536" i="70"/>
  <c r="U535" i="70"/>
  <c r="U532" i="70"/>
  <c r="U531" i="70"/>
  <c r="U528" i="70"/>
  <c r="U527" i="70"/>
  <c r="U524" i="70"/>
  <c r="U523" i="70"/>
  <c r="U520" i="70"/>
  <c r="U519" i="70"/>
  <c r="U516" i="70"/>
  <c r="U515" i="70"/>
  <c r="U512" i="70"/>
  <c r="U511" i="70"/>
  <c r="U508" i="70"/>
  <c r="U507" i="70"/>
  <c r="U504" i="70"/>
  <c r="U503" i="70"/>
  <c r="U500" i="70"/>
  <c r="U499" i="70"/>
  <c r="U496" i="70"/>
  <c r="U495" i="70"/>
  <c r="U492" i="70"/>
  <c r="U488" i="70"/>
  <c r="U487" i="70"/>
  <c r="S484" i="70"/>
  <c r="S485" i="70" s="1"/>
  <c r="Q484" i="70"/>
  <c r="Q485" i="70" s="1"/>
  <c r="P484" i="70"/>
  <c r="P485" i="70" s="1"/>
  <c r="O484" i="70"/>
  <c r="O485" i="70" s="1"/>
  <c r="N484" i="70"/>
  <c r="N485" i="70" s="1"/>
  <c r="M484" i="70"/>
  <c r="M485" i="70" s="1"/>
  <c r="L484" i="70"/>
  <c r="L485" i="70" s="1"/>
  <c r="K484" i="70"/>
  <c r="K485" i="70" s="1"/>
  <c r="J484" i="70"/>
  <c r="J485" i="70" s="1"/>
  <c r="I484" i="70"/>
  <c r="S483" i="70"/>
  <c r="Q483" i="70"/>
  <c r="P483" i="70"/>
  <c r="O483" i="70"/>
  <c r="N483" i="70"/>
  <c r="M483" i="70"/>
  <c r="L483" i="70"/>
  <c r="K483" i="70"/>
  <c r="J483" i="70"/>
  <c r="I483" i="70"/>
  <c r="U482" i="70"/>
  <c r="U481" i="70"/>
  <c r="S478" i="70"/>
  <c r="S479" i="70" s="1"/>
  <c r="Q478" i="70"/>
  <c r="Q479" i="70" s="1"/>
  <c r="P478" i="70"/>
  <c r="P479" i="70" s="1"/>
  <c r="O478" i="70"/>
  <c r="O479" i="70" s="1"/>
  <c r="N478" i="70"/>
  <c r="N479" i="70" s="1"/>
  <c r="M478" i="70"/>
  <c r="M479" i="70" s="1"/>
  <c r="L478" i="70"/>
  <c r="L479" i="70" s="1"/>
  <c r="K478" i="70"/>
  <c r="K479" i="70" s="1"/>
  <c r="J478" i="70"/>
  <c r="J479" i="70" s="1"/>
  <c r="I478" i="70"/>
  <c r="S477" i="70"/>
  <c r="Q477" i="70"/>
  <c r="P477" i="70"/>
  <c r="O477" i="70"/>
  <c r="N477" i="70"/>
  <c r="M477" i="70"/>
  <c r="L477" i="70"/>
  <c r="K477" i="70"/>
  <c r="J477" i="70"/>
  <c r="I477" i="70"/>
  <c r="U476" i="70"/>
  <c r="U475" i="70"/>
  <c r="S472" i="70"/>
  <c r="S473" i="70" s="1"/>
  <c r="Q472" i="70"/>
  <c r="Q473" i="70" s="1"/>
  <c r="P472" i="70"/>
  <c r="P473" i="70" s="1"/>
  <c r="O472" i="70"/>
  <c r="O473" i="70" s="1"/>
  <c r="N472" i="70"/>
  <c r="N473" i="70" s="1"/>
  <c r="M472" i="70"/>
  <c r="M473" i="70" s="1"/>
  <c r="L472" i="70"/>
  <c r="L473" i="70" s="1"/>
  <c r="K472" i="70"/>
  <c r="K473" i="70" s="1"/>
  <c r="J472" i="70"/>
  <c r="J473" i="70" s="1"/>
  <c r="I472" i="70"/>
  <c r="S471" i="70"/>
  <c r="Q471" i="70"/>
  <c r="P471" i="70"/>
  <c r="O471" i="70"/>
  <c r="N471" i="70"/>
  <c r="M471" i="70"/>
  <c r="L471" i="70"/>
  <c r="K471" i="70"/>
  <c r="J471" i="70"/>
  <c r="I471" i="70"/>
  <c r="U470" i="70"/>
  <c r="U469" i="70"/>
  <c r="S466" i="70"/>
  <c r="S467" i="70" s="1"/>
  <c r="Q466" i="70"/>
  <c r="Q467" i="70" s="1"/>
  <c r="P466" i="70"/>
  <c r="P467" i="70" s="1"/>
  <c r="O466" i="70"/>
  <c r="O467" i="70" s="1"/>
  <c r="N466" i="70"/>
  <c r="N467" i="70" s="1"/>
  <c r="M466" i="70"/>
  <c r="M467" i="70" s="1"/>
  <c r="L466" i="70"/>
  <c r="L467" i="70" s="1"/>
  <c r="K466" i="70"/>
  <c r="K467" i="70" s="1"/>
  <c r="J466" i="70"/>
  <c r="J467" i="70" s="1"/>
  <c r="I466" i="70"/>
  <c r="S465" i="70"/>
  <c r="Q465" i="70"/>
  <c r="P465" i="70"/>
  <c r="O465" i="70"/>
  <c r="N465" i="70"/>
  <c r="M465" i="70"/>
  <c r="L465" i="70"/>
  <c r="K465" i="70"/>
  <c r="J465" i="70"/>
  <c r="I465" i="70"/>
  <c r="U464" i="70"/>
  <c r="U463" i="70"/>
  <c r="S460" i="70"/>
  <c r="S461" i="70" s="1"/>
  <c r="Q460" i="70"/>
  <c r="Q461" i="70" s="1"/>
  <c r="P460" i="70"/>
  <c r="P461" i="70" s="1"/>
  <c r="O460" i="70"/>
  <c r="O461" i="70" s="1"/>
  <c r="N460" i="70"/>
  <c r="N461" i="70" s="1"/>
  <c r="M460" i="70"/>
  <c r="M461" i="70" s="1"/>
  <c r="L460" i="70"/>
  <c r="L461" i="70" s="1"/>
  <c r="K460" i="70"/>
  <c r="K461" i="70" s="1"/>
  <c r="J460" i="70"/>
  <c r="J461" i="70" s="1"/>
  <c r="I460" i="70"/>
  <c r="S459" i="70"/>
  <c r="Q459" i="70"/>
  <c r="P459" i="70"/>
  <c r="O459" i="70"/>
  <c r="N459" i="70"/>
  <c r="M459" i="70"/>
  <c r="L459" i="70"/>
  <c r="K459" i="70"/>
  <c r="J459" i="70"/>
  <c r="I459" i="70"/>
  <c r="U458" i="70"/>
  <c r="U457" i="70"/>
  <c r="S454" i="70"/>
  <c r="S455" i="70" s="1"/>
  <c r="Q454" i="70"/>
  <c r="Q455" i="70" s="1"/>
  <c r="P454" i="70"/>
  <c r="P455" i="70" s="1"/>
  <c r="O454" i="70"/>
  <c r="O455" i="70" s="1"/>
  <c r="N454" i="70"/>
  <c r="N455" i="70" s="1"/>
  <c r="M454" i="70"/>
  <c r="L454" i="70"/>
  <c r="L455" i="70" s="1"/>
  <c r="K454" i="70"/>
  <c r="K455" i="70" s="1"/>
  <c r="J454" i="70"/>
  <c r="J455" i="70" s="1"/>
  <c r="I454" i="70"/>
  <c r="S453" i="70"/>
  <c r="Q453" i="70"/>
  <c r="P453" i="70"/>
  <c r="O453" i="70"/>
  <c r="N453" i="70"/>
  <c r="M453" i="70"/>
  <c r="L453" i="70"/>
  <c r="K453" i="70"/>
  <c r="J453" i="70"/>
  <c r="I453" i="70"/>
  <c r="U452" i="70"/>
  <c r="U451" i="70"/>
  <c r="S448" i="70"/>
  <c r="S449" i="70" s="1"/>
  <c r="Q448" i="70"/>
  <c r="Q449" i="70" s="1"/>
  <c r="P448" i="70"/>
  <c r="P449" i="70" s="1"/>
  <c r="O448" i="70"/>
  <c r="O449" i="70" s="1"/>
  <c r="N448" i="70"/>
  <c r="N449" i="70" s="1"/>
  <c r="M448" i="70"/>
  <c r="M449" i="70" s="1"/>
  <c r="L448" i="70"/>
  <c r="L449" i="70" s="1"/>
  <c r="K448" i="70"/>
  <c r="K449" i="70" s="1"/>
  <c r="J448" i="70"/>
  <c r="J449" i="70" s="1"/>
  <c r="I448" i="70"/>
  <c r="S447" i="70"/>
  <c r="Q447" i="70"/>
  <c r="P447" i="70"/>
  <c r="O447" i="70"/>
  <c r="N447" i="70"/>
  <c r="M447" i="70"/>
  <c r="L447" i="70"/>
  <c r="K447" i="70"/>
  <c r="J447" i="70"/>
  <c r="I447" i="70"/>
  <c r="U446" i="70"/>
  <c r="U445" i="70"/>
  <c r="S442" i="70"/>
  <c r="S443" i="70" s="1"/>
  <c r="Q442" i="70"/>
  <c r="Q443" i="70" s="1"/>
  <c r="P442" i="70"/>
  <c r="P443" i="70" s="1"/>
  <c r="O442" i="70"/>
  <c r="O443" i="70" s="1"/>
  <c r="N442" i="70"/>
  <c r="N443" i="70" s="1"/>
  <c r="M442" i="70"/>
  <c r="M443" i="70" s="1"/>
  <c r="L442" i="70"/>
  <c r="L443" i="70" s="1"/>
  <c r="K442" i="70"/>
  <c r="K443" i="70" s="1"/>
  <c r="J442" i="70"/>
  <c r="J443" i="70" s="1"/>
  <c r="I442" i="70"/>
  <c r="S441" i="70"/>
  <c r="Q441" i="70"/>
  <c r="P441" i="70"/>
  <c r="O441" i="70"/>
  <c r="N441" i="70"/>
  <c r="M441" i="70"/>
  <c r="L441" i="70"/>
  <c r="K441" i="70"/>
  <c r="J441" i="70"/>
  <c r="I441" i="70"/>
  <c r="U440" i="70"/>
  <c r="U439" i="70"/>
  <c r="S436" i="70"/>
  <c r="S437" i="70" s="1"/>
  <c r="Q436" i="70"/>
  <c r="Q437" i="70" s="1"/>
  <c r="P436" i="70"/>
  <c r="P437" i="70" s="1"/>
  <c r="O436" i="70"/>
  <c r="O437" i="70" s="1"/>
  <c r="N436" i="70"/>
  <c r="N437" i="70" s="1"/>
  <c r="M436" i="70"/>
  <c r="M437" i="70" s="1"/>
  <c r="L436" i="70"/>
  <c r="L437" i="70" s="1"/>
  <c r="K436" i="70"/>
  <c r="K437" i="70" s="1"/>
  <c r="J436" i="70"/>
  <c r="J437" i="70" s="1"/>
  <c r="I436" i="70"/>
  <c r="S435" i="70"/>
  <c r="Q435" i="70"/>
  <c r="P435" i="70"/>
  <c r="O435" i="70"/>
  <c r="N435" i="70"/>
  <c r="M435" i="70"/>
  <c r="L435" i="70"/>
  <c r="K435" i="70"/>
  <c r="J435" i="70"/>
  <c r="I435" i="70"/>
  <c r="U434" i="70"/>
  <c r="U433" i="70"/>
  <c r="S430" i="70"/>
  <c r="S431" i="70" s="1"/>
  <c r="Q430" i="70"/>
  <c r="Q431" i="70" s="1"/>
  <c r="P430" i="70"/>
  <c r="P431" i="70" s="1"/>
  <c r="O430" i="70"/>
  <c r="O431" i="70" s="1"/>
  <c r="N430" i="70"/>
  <c r="N431" i="70" s="1"/>
  <c r="M430" i="70"/>
  <c r="M431" i="70" s="1"/>
  <c r="L430" i="70"/>
  <c r="L431" i="70" s="1"/>
  <c r="K430" i="70"/>
  <c r="K431" i="70" s="1"/>
  <c r="J430" i="70"/>
  <c r="J431" i="70" s="1"/>
  <c r="I430" i="70"/>
  <c r="S429" i="70"/>
  <c r="Q429" i="70"/>
  <c r="P429" i="70"/>
  <c r="O429" i="70"/>
  <c r="N429" i="70"/>
  <c r="M429" i="70"/>
  <c r="L429" i="70"/>
  <c r="K429" i="70"/>
  <c r="J429" i="70"/>
  <c r="I429" i="70"/>
  <c r="U428" i="70"/>
  <c r="U427" i="70"/>
  <c r="S424" i="70"/>
  <c r="S425" i="70" s="1"/>
  <c r="Q424" i="70"/>
  <c r="Q425" i="70" s="1"/>
  <c r="P424" i="70"/>
  <c r="P425" i="70" s="1"/>
  <c r="O424" i="70"/>
  <c r="O425" i="70" s="1"/>
  <c r="N424" i="70"/>
  <c r="N425" i="70" s="1"/>
  <c r="M424" i="70"/>
  <c r="M425" i="70" s="1"/>
  <c r="L424" i="70"/>
  <c r="L425" i="70" s="1"/>
  <c r="K424" i="70"/>
  <c r="K425" i="70" s="1"/>
  <c r="J424" i="70"/>
  <c r="J425" i="70" s="1"/>
  <c r="I424" i="70"/>
  <c r="S423" i="70"/>
  <c r="Q423" i="70"/>
  <c r="P423" i="70"/>
  <c r="O423" i="70"/>
  <c r="N423" i="70"/>
  <c r="M423" i="70"/>
  <c r="L423" i="70"/>
  <c r="K423" i="70"/>
  <c r="J423" i="70"/>
  <c r="I423" i="70"/>
  <c r="U422" i="70"/>
  <c r="U421" i="70"/>
  <c r="S418" i="70"/>
  <c r="S419" i="70" s="1"/>
  <c r="Q418" i="70"/>
  <c r="Q419" i="70" s="1"/>
  <c r="P418" i="70"/>
  <c r="P419" i="70" s="1"/>
  <c r="O418" i="70"/>
  <c r="O419" i="70" s="1"/>
  <c r="N418" i="70"/>
  <c r="N419" i="70" s="1"/>
  <c r="M418" i="70"/>
  <c r="M419" i="70" s="1"/>
  <c r="L418" i="70"/>
  <c r="L419" i="70" s="1"/>
  <c r="K418" i="70"/>
  <c r="K419" i="70" s="1"/>
  <c r="J418" i="70"/>
  <c r="J419" i="70" s="1"/>
  <c r="I418" i="70"/>
  <c r="S417" i="70"/>
  <c r="Q417" i="70"/>
  <c r="P417" i="70"/>
  <c r="O417" i="70"/>
  <c r="N417" i="70"/>
  <c r="M417" i="70"/>
  <c r="L417" i="70"/>
  <c r="K417" i="70"/>
  <c r="J417" i="70"/>
  <c r="I417" i="70"/>
  <c r="U416" i="70"/>
  <c r="U415" i="70"/>
  <c r="S412" i="70"/>
  <c r="S413" i="70" s="1"/>
  <c r="Q412" i="70"/>
  <c r="Q413" i="70" s="1"/>
  <c r="P412" i="70"/>
  <c r="P413" i="70" s="1"/>
  <c r="O412" i="70"/>
  <c r="O413" i="70" s="1"/>
  <c r="N412" i="70"/>
  <c r="N413" i="70" s="1"/>
  <c r="M412" i="70"/>
  <c r="M413" i="70" s="1"/>
  <c r="L412" i="70"/>
  <c r="L413" i="70" s="1"/>
  <c r="K412" i="70"/>
  <c r="K413" i="70" s="1"/>
  <c r="J412" i="70"/>
  <c r="J413" i="70" s="1"/>
  <c r="I412" i="70"/>
  <c r="S411" i="70"/>
  <c r="Q411" i="70"/>
  <c r="P411" i="70"/>
  <c r="O411" i="70"/>
  <c r="N411" i="70"/>
  <c r="M411" i="70"/>
  <c r="L411" i="70"/>
  <c r="K411" i="70"/>
  <c r="J411" i="70"/>
  <c r="I411" i="70"/>
  <c r="U410" i="70"/>
  <c r="U409" i="70"/>
  <c r="S406" i="70"/>
  <c r="S407" i="70" s="1"/>
  <c r="Q406" i="70"/>
  <c r="Q407" i="70" s="1"/>
  <c r="P406" i="70"/>
  <c r="P407" i="70" s="1"/>
  <c r="O406" i="70"/>
  <c r="O407" i="70" s="1"/>
  <c r="N406" i="70"/>
  <c r="N407" i="70" s="1"/>
  <c r="M406" i="70"/>
  <c r="M407" i="70" s="1"/>
  <c r="L406" i="70"/>
  <c r="L407" i="70" s="1"/>
  <c r="K406" i="70"/>
  <c r="K407" i="70" s="1"/>
  <c r="J406" i="70"/>
  <c r="J407" i="70" s="1"/>
  <c r="I406" i="70"/>
  <c r="S405" i="70"/>
  <c r="Q405" i="70"/>
  <c r="P405" i="70"/>
  <c r="O405" i="70"/>
  <c r="N405" i="70"/>
  <c r="M405" i="70"/>
  <c r="L405" i="70"/>
  <c r="K405" i="70"/>
  <c r="J405" i="70"/>
  <c r="I405" i="70"/>
  <c r="U404" i="70"/>
  <c r="U403" i="70"/>
  <c r="S400" i="70"/>
  <c r="S401" i="70" s="1"/>
  <c r="Q400" i="70"/>
  <c r="Q401" i="70" s="1"/>
  <c r="P400" i="70"/>
  <c r="P401" i="70" s="1"/>
  <c r="O400" i="70"/>
  <c r="O401" i="70" s="1"/>
  <c r="N400" i="70"/>
  <c r="N401" i="70" s="1"/>
  <c r="M400" i="70"/>
  <c r="M401" i="70" s="1"/>
  <c r="L400" i="70"/>
  <c r="L401" i="70" s="1"/>
  <c r="K400" i="70"/>
  <c r="K401" i="70" s="1"/>
  <c r="J400" i="70"/>
  <c r="J401" i="70" s="1"/>
  <c r="I400" i="70"/>
  <c r="S399" i="70"/>
  <c r="Q399" i="70"/>
  <c r="P399" i="70"/>
  <c r="O399" i="70"/>
  <c r="N399" i="70"/>
  <c r="M399" i="70"/>
  <c r="L399" i="70"/>
  <c r="K399" i="70"/>
  <c r="J399" i="70"/>
  <c r="I399" i="70"/>
  <c r="U398" i="70"/>
  <c r="U397" i="70"/>
  <c r="S394" i="70"/>
  <c r="S395" i="70" s="1"/>
  <c r="Q394" i="70"/>
  <c r="Q395" i="70" s="1"/>
  <c r="P394" i="70"/>
  <c r="P395" i="70" s="1"/>
  <c r="O394" i="70"/>
  <c r="O395" i="70" s="1"/>
  <c r="N394" i="70"/>
  <c r="N395" i="70" s="1"/>
  <c r="M394" i="70"/>
  <c r="M395" i="70" s="1"/>
  <c r="L394" i="70"/>
  <c r="L395" i="70" s="1"/>
  <c r="K394" i="70"/>
  <c r="K395" i="70" s="1"/>
  <c r="J394" i="70"/>
  <c r="J395" i="70" s="1"/>
  <c r="I394" i="70"/>
  <c r="S393" i="70"/>
  <c r="Q393" i="70"/>
  <c r="P393" i="70"/>
  <c r="O393" i="70"/>
  <c r="N393" i="70"/>
  <c r="M393" i="70"/>
  <c r="L393" i="70"/>
  <c r="K393" i="70"/>
  <c r="J393" i="70"/>
  <c r="I393" i="70"/>
  <c r="U392" i="70"/>
  <c r="U391" i="70"/>
  <c r="S388" i="70"/>
  <c r="S389" i="70" s="1"/>
  <c r="Q388" i="70"/>
  <c r="Q389" i="70" s="1"/>
  <c r="P388" i="70"/>
  <c r="P389" i="70" s="1"/>
  <c r="O388" i="70"/>
  <c r="O389" i="70" s="1"/>
  <c r="N388" i="70"/>
  <c r="N389" i="70" s="1"/>
  <c r="M388" i="70"/>
  <c r="M389" i="70" s="1"/>
  <c r="L388" i="70"/>
  <c r="L389" i="70" s="1"/>
  <c r="K388" i="70"/>
  <c r="K389" i="70" s="1"/>
  <c r="J388" i="70"/>
  <c r="J389" i="70" s="1"/>
  <c r="I388" i="70"/>
  <c r="S387" i="70"/>
  <c r="Q387" i="70"/>
  <c r="P387" i="70"/>
  <c r="O387" i="70"/>
  <c r="N387" i="70"/>
  <c r="M387" i="70"/>
  <c r="L387" i="70"/>
  <c r="K387" i="70"/>
  <c r="J387" i="70"/>
  <c r="I387" i="70"/>
  <c r="U386" i="70"/>
  <c r="U385" i="70"/>
  <c r="S382" i="70"/>
  <c r="S383" i="70" s="1"/>
  <c r="Q382" i="70"/>
  <c r="Q383" i="70" s="1"/>
  <c r="P382" i="70"/>
  <c r="P383" i="70" s="1"/>
  <c r="O382" i="70"/>
  <c r="O383" i="70" s="1"/>
  <c r="N382" i="70"/>
  <c r="N383" i="70" s="1"/>
  <c r="M382" i="70"/>
  <c r="M383" i="70" s="1"/>
  <c r="L382" i="70"/>
  <c r="L383" i="70" s="1"/>
  <c r="K382" i="70"/>
  <c r="K383" i="70" s="1"/>
  <c r="J382" i="70"/>
  <c r="J383" i="70" s="1"/>
  <c r="I382" i="70"/>
  <c r="S381" i="70"/>
  <c r="Q381" i="70"/>
  <c r="P381" i="70"/>
  <c r="O381" i="70"/>
  <c r="N381" i="70"/>
  <c r="M381" i="70"/>
  <c r="L381" i="70"/>
  <c r="K381" i="70"/>
  <c r="J381" i="70"/>
  <c r="I381" i="70"/>
  <c r="U380" i="70"/>
  <c r="U379" i="70"/>
  <c r="S376" i="70"/>
  <c r="S377" i="70" s="1"/>
  <c r="Q376" i="70"/>
  <c r="Q377" i="70" s="1"/>
  <c r="P376" i="70"/>
  <c r="P377" i="70" s="1"/>
  <c r="O376" i="70"/>
  <c r="O377" i="70" s="1"/>
  <c r="N376" i="70"/>
  <c r="N377" i="70" s="1"/>
  <c r="M376" i="70"/>
  <c r="M377" i="70" s="1"/>
  <c r="L376" i="70"/>
  <c r="L377" i="70" s="1"/>
  <c r="K376" i="70"/>
  <c r="K377" i="70" s="1"/>
  <c r="J376" i="70"/>
  <c r="J377" i="70" s="1"/>
  <c r="I376" i="70"/>
  <c r="S375" i="70"/>
  <c r="Q375" i="70"/>
  <c r="P375" i="70"/>
  <c r="O375" i="70"/>
  <c r="N375" i="70"/>
  <c r="M375" i="70"/>
  <c r="L375" i="70"/>
  <c r="K375" i="70"/>
  <c r="J375" i="70"/>
  <c r="I375" i="70"/>
  <c r="U374" i="70"/>
  <c r="U373" i="70"/>
  <c r="S370" i="70"/>
  <c r="S371" i="70" s="1"/>
  <c r="Q370" i="70"/>
  <c r="Q371" i="70" s="1"/>
  <c r="P370" i="70"/>
  <c r="P371" i="70" s="1"/>
  <c r="O370" i="70"/>
  <c r="O371" i="70" s="1"/>
  <c r="N370" i="70"/>
  <c r="N371" i="70" s="1"/>
  <c r="M370" i="70"/>
  <c r="M371" i="70" s="1"/>
  <c r="L370" i="70"/>
  <c r="L371" i="70" s="1"/>
  <c r="K370" i="70"/>
  <c r="K371" i="70" s="1"/>
  <c r="J370" i="70"/>
  <c r="J371" i="70" s="1"/>
  <c r="I370" i="70"/>
  <c r="S369" i="70"/>
  <c r="Q369" i="70"/>
  <c r="P369" i="70"/>
  <c r="O369" i="70"/>
  <c r="N369" i="70"/>
  <c r="M369" i="70"/>
  <c r="L369" i="70"/>
  <c r="K369" i="70"/>
  <c r="J369" i="70"/>
  <c r="I369" i="70"/>
  <c r="U368" i="70"/>
  <c r="U367" i="70"/>
  <c r="S364" i="70"/>
  <c r="S365" i="70" s="1"/>
  <c r="Q364" i="70"/>
  <c r="Q365" i="70" s="1"/>
  <c r="P364" i="70"/>
  <c r="P365" i="70" s="1"/>
  <c r="O364" i="70"/>
  <c r="O365" i="70" s="1"/>
  <c r="N364" i="70"/>
  <c r="N365" i="70" s="1"/>
  <c r="M364" i="70"/>
  <c r="M365" i="70" s="1"/>
  <c r="L364" i="70"/>
  <c r="L365" i="70" s="1"/>
  <c r="K364" i="70"/>
  <c r="K365" i="70" s="1"/>
  <c r="J364" i="70"/>
  <c r="J365" i="70" s="1"/>
  <c r="I364" i="70"/>
  <c r="S363" i="70"/>
  <c r="Q363" i="70"/>
  <c r="P363" i="70"/>
  <c r="O363" i="70"/>
  <c r="N363" i="70"/>
  <c r="M363" i="70"/>
  <c r="L363" i="70"/>
  <c r="K363" i="70"/>
  <c r="J363" i="70"/>
  <c r="I363" i="70"/>
  <c r="U362" i="70"/>
  <c r="U361" i="70"/>
  <c r="S358" i="70"/>
  <c r="S359" i="70" s="1"/>
  <c r="Q358" i="70"/>
  <c r="Q359" i="70" s="1"/>
  <c r="P358" i="70"/>
  <c r="P359" i="70" s="1"/>
  <c r="O358" i="70"/>
  <c r="O359" i="70" s="1"/>
  <c r="N358" i="70"/>
  <c r="N359" i="70" s="1"/>
  <c r="M358" i="70"/>
  <c r="M359" i="70" s="1"/>
  <c r="L358" i="70"/>
  <c r="L359" i="70" s="1"/>
  <c r="K358" i="70"/>
  <c r="K359" i="70" s="1"/>
  <c r="J358" i="70"/>
  <c r="J359" i="70" s="1"/>
  <c r="I358" i="70"/>
  <c r="S357" i="70"/>
  <c r="Q357" i="70"/>
  <c r="P357" i="70"/>
  <c r="O357" i="70"/>
  <c r="N357" i="70"/>
  <c r="M357" i="70"/>
  <c r="L357" i="70"/>
  <c r="K357" i="70"/>
  <c r="J357" i="70"/>
  <c r="I357" i="70"/>
  <c r="U356" i="70"/>
  <c r="U355" i="70"/>
  <c r="S352" i="70"/>
  <c r="S353" i="70" s="1"/>
  <c r="Q352" i="70"/>
  <c r="Q353" i="70" s="1"/>
  <c r="P352" i="70"/>
  <c r="P353" i="70" s="1"/>
  <c r="O352" i="70"/>
  <c r="O353" i="70" s="1"/>
  <c r="N352" i="70"/>
  <c r="N353" i="70" s="1"/>
  <c r="M352" i="70"/>
  <c r="M353" i="70" s="1"/>
  <c r="L352" i="70"/>
  <c r="L353" i="70" s="1"/>
  <c r="K352" i="70"/>
  <c r="K353" i="70" s="1"/>
  <c r="J352" i="70"/>
  <c r="J353" i="70" s="1"/>
  <c r="I352" i="70"/>
  <c r="Q351" i="70"/>
  <c r="P351" i="70"/>
  <c r="O351" i="70"/>
  <c r="N351" i="70"/>
  <c r="M351" i="70"/>
  <c r="L351" i="70"/>
  <c r="K351" i="70"/>
  <c r="J351" i="70"/>
  <c r="I351" i="70"/>
  <c r="U350" i="70"/>
  <c r="U349" i="70"/>
  <c r="S346" i="70"/>
  <c r="S347" i="70" s="1"/>
  <c r="Q346" i="70"/>
  <c r="Q347" i="70" s="1"/>
  <c r="P346" i="70"/>
  <c r="P347" i="70" s="1"/>
  <c r="O346" i="70"/>
  <c r="O347" i="70" s="1"/>
  <c r="N346" i="70"/>
  <c r="N347" i="70" s="1"/>
  <c r="M346" i="70"/>
  <c r="M347" i="70" s="1"/>
  <c r="L346" i="70"/>
  <c r="L347" i="70" s="1"/>
  <c r="K346" i="70"/>
  <c r="K347" i="70" s="1"/>
  <c r="J346" i="70"/>
  <c r="J347" i="70" s="1"/>
  <c r="I346" i="70"/>
  <c r="S345" i="70"/>
  <c r="Q345" i="70"/>
  <c r="P345" i="70"/>
  <c r="O345" i="70"/>
  <c r="N345" i="70"/>
  <c r="M345" i="70"/>
  <c r="L345" i="70"/>
  <c r="K345" i="70"/>
  <c r="J345" i="70"/>
  <c r="I345" i="70"/>
  <c r="U344" i="70"/>
  <c r="U343" i="70"/>
  <c r="U342" i="70"/>
  <c r="U341" i="70"/>
  <c r="U340" i="70"/>
  <c r="S339" i="70"/>
  <c r="P339" i="70"/>
  <c r="O339" i="70"/>
  <c r="N339" i="70"/>
  <c r="M339" i="70"/>
  <c r="L339" i="70"/>
  <c r="U338" i="70"/>
  <c r="U337" i="70"/>
  <c r="S334" i="70"/>
  <c r="S335" i="70" s="1"/>
  <c r="Q334" i="70"/>
  <c r="Q335" i="70" s="1"/>
  <c r="P335" i="70"/>
  <c r="N334" i="70"/>
  <c r="N335" i="70" s="1"/>
  <c r="M335" i="70"/>
  <c r="L334" i="70"/>
  <c r="L335" i="70" s="1"/>
  <c r="K334" i="70"/>
  <c r="J334" i="70"/>
  <c r="J335" i="70" s="1"/>
  <c r="I334" i="70"/>
  <c r="S333" i="70"/>
  <c r="P333" i="70"/>
  <c r="O333" i="70"/>
  <c r="N333" i="70"/>
  <c r="L333" i="70"/>
  <c r="K333" i="70"/>
  <c r="J333" i="70"/>
  <c r="I333" i="70"/>
  <c r="U332" i="70"/>
  <c r="U331" i="70"/>
  <c r="S328" i="70"/>
  <c r="S329" i="70" s="1"/>
  <c r="Q328" i="70"/>
  <c r="Q329" i="70" s="1"/>
  <c r="P328" i="70"/>
  <c r="P329" i="70" s="1"/>
  <c r="O328" i="70"/>
  <c r="O329" i="70" s="1"/>
  <c r="N328" i="70"/>
  <c r="N329" i="70" s="1"/>
  <c r="M328" i="70"/>
  <c r="M329" i="70" s="1"/>
  <c r="L328" i="70"/>
  <c r="L329" i="70" s="1"/>
  <c r="K328" i="70"/>
  <c r="K329" i="70" s="1"/>
  <c r="J328" i="70"/>
  <c r="J329" i="70" s="1"/>
  <c r="I328" i="70"/>
  <c r="S327" i="70"/>
  <c r="Q327" i="70"/>
  <c r="P327" i="70"/>
  <c r="O327" i="70"/>
  <c r="N327" i="70"/>
  <c r="M327" i="70"/>
  <c r="L327" i="70"/>
  <c r="K327" i="70"/>
  <c r="J327" i="70"/>
  <c r="I327" i="70"/>
  <c r="U326" i="70"/>
  <c r="U325" i="70"/>
  <c r="S322" i="70"/>
  <c r="S323" i="70" s="1"/>
  <c r="Q322" i="70"/>
  <c r="Q323" i="70" s="1"/>
  <c r="P322" i="70"/>
  <c r="P323" i="70" s="1"/>
  <c r="O322" i="70"/>
  <c r="O323" i="70" s="1"/>
  <c r="N322" i="70"/>
  <c r="N323" i="70" s="1"/>
  <c r="M322" i="70"/>
  <c r="M323" i="70" s="1"/>
  <c r="L322" i="70"/>
  <c r="L323" i="70" s="1"/>
  <c r="K322" i="70"/>
  <c r="K323" i="70" s="1"/>
  <c r="J322" i="70"/>
  <c r="J323" i="70" s="1"/>
  <c r="I322" i="70"/>
  <c r="S321" i="70"/>
  <c r="Q321" i="70"/>
  <c r="P321" i="70"/>
  <c r="O321" i="70"/>
  <c r="N321" i="70"/>
  <c r="M321" i="70"/>
  <c r="L321" i="70"/>
  <c r="K321" i="70"/>
  <c r="J321" i="70"/>
  <c r="I321" i="70"/>
  <c r="U320" i="70"/>
  <c r="U319" i="70"/>
  <c r="S316" i="70"/>
  <c r="S317" i="70" s="1"/>
  <c r="Q316" i="70"/>
  <c r="Q317" i="70" s="1"/>
  <c r="P316" i="70"/>
  <c r="P317" i="70" s="1"/>
  <c r="O316" i="70"/>
  <c r="O317" i="70" s="1"/>
  <c r="N316" i="70"/>
  <c r="N317" i="70" s="1"/>
  <c r="M316" i="70"/>
  <c r="M317" i="70" s="1"/>
  <c r="L316" i="70"/>
  <c r="L317" i="70" s="1"/>
  <c r="K316" i="70"/>
  <c r="K317" i="70" s="1"/>
  <c r="J316" i="70"/>
  <c r="J317" i="70" s="1"/>
  <c r="I316" i="70"/>
  <c r="S315" i="70"/>
  <c r="Q315" i="70"/>
  <c r="P315" i="70"/>
  <c r="O315" i="70"/>
  <c r="N315" i="70"/>
  <c r="M315" i="70"/>
  <c r="L315" i="70"/>
  <c r="K315" i="70"/>
  <c r="J315" i="70"/>
  <c r="I315" i="70"/>
  <c r="U314" i="70"/>
  <c r="U313" i="70"/>
  <c r="S310" i="70"/>
  <c r="S311" i="70" s="1"/>
  <c r="Q310" i="70"/>
  <c r="Q311" i="70" s="1"/>
  <c r="P310" i="70"/>
  <c r="P311" i="70" s="1"/>
  <c r="O310" i="70"/>
  <c r="O311" i="70" s="1"/>
  <c r="N310" i="70"/>
  <c r="N311" i="70" s="1"/>
  <c r="M310" i="70"/>
  <c r="M311" i="70" s="1"/>
  <c r="L310" i="70"/>
  <c r="L311" i="70" s="1"/>
  <c r="K310" i="70"/>
  <c r="J310" i="70"/>
  <c r="J311" i="70" s="1"/>
  <c r="I310" i="70"/>
  <c r="S309" i="70"/>
  <c r="Q309" i="70"/>
  <c r="P309" i="70"/>
  <c r="O309" i="70"/>
  <c r="N309" i="70"/>
  <c r="M309" i="70"/>
  <c r="L309" i="70"/>
  <c r="K309" i="70"/>
  <c r="J309" i="70"/>
  <c r="I309" i="70"/>
  <c r="U308" i="70"/>
  <c r="U307" i="70"/>
  <c r="S304" i="70"/>
  <c r="S305" i="70" s="1"/>
  <c r="Q304" i="70"/>
  <c r="Q305" i="70" s="1"/>
  <c r="P304" i="70"/>
  <c r="P305" i="70" s="1"/>
  <c r="O304" i="70"/>
  <c r="O305" i="70" s="1"/>
  <c r="N304" i="70"/>
  <c r="N305" i="70" s="1"/>
  <c r="M304" i="70"/>
  <c r="M305" i="70" s="1"/>
  <c r="L304" i="70"/>
  <c r="L305" i="70" s="1"/>
  <c r="K304" i="70"/>
  <c r="K305" i="70" s="1"/>
  <c r="J304" i="70"/>
  <c r="J305" i="70" s="1"/>
  <c r="I304" i="70"/>
  <c r="S303" i="70"/>
  <c r="Q303" i="70"/>
  <c r="P303" i="70"/>
  <c r="O303" i="70"/>
  <c r="N303" i="70"/>
  <c r="M303" i="70"/>
  <c r="L303" i="70"/>
  <c r="K303" i="70"/>
  <c r="J303" i="70"/>
  <c r="I303" i="70"/>
  <c r="U302" i="70"/>
  <c r="U301" i="70"/>
  <c r="S298" i="70"/>
  <c r="S299" i="70" s="1"/>
  <c r="Q298" i="70"/>
  <c r="Q299" i="70" s="1"/>
  <c r="P298" i="70"/>
  <c r="P299" i="70" s="1"/>
  <c r="O298" i="70"/>
  <c r="O299" i="70" s="1"/>
  <c r="N298" i="70"/>
  <c r="N299" i="70" s="1"/>
  <c r="M298" i="70"/>
  <c r="M299" i="70" s="1"/>
  <c r="L298" i="70"/>
  <c r="L299" i="70" s="1"/>
  <c r="K298" i="70"/>
  <c r="K299" i="70" s="1"/>
  <c r="J298" i="70"/>
  <c r="J299" i="70" s="1"/>
  <c r="I298" i="70"/>
  <c r="S297" i="70"/>
  <c r="Q297" i="70"/>
  <c r="P297" i="70"/>
  <c r="O297" i="70"/>
  <c r="N297" i="70"/>
  <c r="M297" i="70"/>
  <c r="L297" i="70"/>
  <c r="K297" i="70"/>
  <c r="J297" i="70"/>
  <c r="I297" i="70"/>
  <c r="U296" i="70"/>
  <c r="U295" i="70"/>
  <c r="S292" i="70"/>
  <c r="S293" i="70" s="1"/>
  <c r="Q292" i="70"/>
  <c r="Q293" i="70" s="1"/>
  <c r="P292" i="70"/>
  <c r="P293" i="70" s="1"/>
  <c r="O292" i="70"/>
  <c r="O293" i="70" s="1"/>
  <c r="N292" i="70"/>
  <c r="N293" i="70" s="1"/>
  <c r="M292" i="70"/>
  <c r="L292" i="70"/>
  <c r="L293" i="70" s="1"/>
  <c r="K292" i="70"/>
  <c r="K293" i="70" s="1"/>
  <c r="J292" i="70"/>
  <c r="J293" i="70" s="1"/>
  <c r="I292" i="70"/>
  <c r="S291" i="70"/>
  <c r="Q291" i="70"/>
  <c r="P291" i="70"/>
  <c r="O291" i="70"/>
  <c r="N291" i="70"/>
  <c r="M291" i="70"/>
  <c r="L291" i="70"/>
  <c r="K291" i="70"/>
  <c r="J291" i="70"/>
  <c r="I291" i="70"/>
  <c r="U290" i="70"/>
  <c r="U289" i="70"/>
  <c r="S286" i="70"/>
  <c r="S287" i="70" s="1"/>
  <c r="Q286" i="70"/>
  <c r="Q287" i="70" s="1"/>
  <c r="P286" i="70"/>
  <c r="P287" i="70" s="1"/>
  <c r="O286" i="70"/>
  <c r="O287" i="70" s="1"/>
  <c r="N286" i="70"/>
  <c r="N287" i="70" s="1"/>
  <c r="M286" i="70"/>
  <c r="M287" i="70" s="1"/>
  <c r="L286" i="70"/>
  <c r="L287" i="70" s="1"/>
  <c r="K286" i="70"/>
  <c r="K287" i="70" s="1"/>
  <c r="J286" i="70"/>
  <c r="J287" i="70" s="1"/>
  <c r="I286" i="70"/>
  <c r="S285" i="70"/>
  <c r="Q285" i="70"/>
  <c r="P285" i="70"/>
  <c r="O285" i="70"/>
  <c r="N285" i="70"/>
  <c r="M285" i="70"/>
  <c r="L285" i="70"/>
  <c r="K285" i="70"/>
  <c r="J285" i="70"/>
  <c r="I285" i="70"/>
  <c r="U284" i="70"/>
  <c r="U283" i="70"/>
  <c r="S280" i="70"/>
  <c r="S281" i="70" s="1"/>
  <c r="Q280" i="70"/>
  <c r="Q281" i="70" s="1"/>
  <c r="P280" i="70"/>
  <c r="P281" i="70" s="1"/>
  <c r="N280" i="70"/>
  <c r="N281" i="70" s="1"/>
  <c r="M280" i="70"/>
  <c r="M281" i="70" s="1"/>
  <c r="L280" i="70"/>
  <c r="L281" i="70" s="1"/>
  <c r="K280" i="70"/>
  <c r="K281" i="70" s="1"/>
  <c r="J280" i="70"/>
  <c r="J281" i="70" s="1"/>
  <c r="I280" i="70"/>
  <c r="S279" i="70"/>
  <c r="Q279" i="70"/>
  <c r="P279" i="70"/>
  <c r="N279" i="70"/>
  <c r="M279" i="70"/>
  <c r="L279" i="70"/>
  <c r="K279" i="70"/>
  <c r="J279" i="70"/>
  <c r="I279" i="70"/>
  <c r="U278" i="70"/>
  <c r="U277" i="70"/>
  <c r="S274" i="70"/>
  <c r="S275" i="70" s="1"/>
  <c r="Q274" i="70"/>
  <c r="Q275" i="70" s="1"/>
  <c r="P274" i="70"/>
  <c r="P275" i="70" s="1"/>
  <c r="O274" i="70"/>
  <c r="O275" i="70" s="1"/>
  <c r="N274" i="70"/>
  <c r="N275" i="70" s="1"/>
  <c r="M274" i="70"/>
  <c r="M275" i="70" s="1"/>
  <c r="L274" i="70"/>
  <c r="L275" i="70" s="1"/>
  <c r="K274" i="70"/>
  <c r="K275" i="70" s="1"/>
  <c r="J274" i="70"/>
  <c r="J275" i="70" s="1"/>
  <c r="I274" i="70"/>
  <c r="S273" i="70"/>
  <c r="Q273" i="70"/>
  <c r="P273" i="70"/>
  <c r="O273" i="70"/>
  <c r="N273" i="70"/>
  <c r="M273" i="70"/>
  <c r="L273" i="70"/>
  <c r="K273" i="70"/>
  <c r="J273" i="70"/>
  <c r="I273" i="70"/>
  <c r="U272" i="70"/>
  <c r="U271" i="70"/>
  <c r="S268" i="70"/>
  <c r="S269" i="70" s="1"/>
  <c r="Q268" i="70"/>
  <c r="Q269" i="70" s="1"/>
  <c r="P268" i="70"/>
  <c r="P269" i="70" s="1"/>
  <c r="O268" i="70"/>
  <c r="O269" i="70" s="1"/>
  <c r="N268" i="70"/>
  <c r="N269" i="70" s="1"/>
  <c r="M268" i="70"/>
  <c r="M269" i="70" s="1"/>
  <c r="L268" i="70"/>
  <c r="L269" i="70" s="1"/>
  <c r="K268" i="70"/>
  <c r="K269" i="70" s="1"/>
  <c r="J268" i="70"/>
  <c r="J269" i="70" s="1"/>
  <c r="I268" i="70"/>
  <c r="S267" i="70"/>
  <c r="Q267" i="70"/>
  <c r="P267" i="70"/>
  <c r="O267" i="70"/>
  <c r="N267" i="70"/>
  <c r="M267" i="70"/>
  <c r="L267" i="70"/>
  <c r="K267" i="70"/>
  <c r="J267" i="70"/>
  <c r="I267" i="70"/>
  <c r="U266" i="70"/>
  <c r="U265" i="70"/>
  <c r="S262" i="70"/>
  <c r="S263" i="70" s="1"/>
  <c r="Q263" i="70"/>
  <c r="P262" i="70"/>
  <c r="P263" i="70" s="1"/>
  <c r="O262" i="70"/>
  <c r="O263" i="70" s="1"/>
  <c r="N262" i="70"/>
  <c r="N263" i="70" s="1"/>
  <c r="M262" i="70"/>
  <c r="M263" i="70" s="1"/>
  <c r="L262" i="70"/>
  <c r="L263" i="70" s="1"/>
  <c r="K262" i="70"/>
  <c r="K263" i="70" s="1"/>
  <c r="J262" i="70"/>
  <c r="J263" i="70" s="1"/>
  <c r="I262" i="70"/>
  <c r="S261" i="70"/>
  <c r="P261" i="70"/>
  <c r="O261" i="70"/>
  <c r="N261" i="70"/>
  <c r="M261" i="70"/>
  <c r="L261" i="70"/>
  <c r="K261" i="70"/>
  <c r="J261" i="70"/>
  <c r="I261" i="70"/>
  <c r="U260" i="70"/>
  <c r="U259" i="70"/>
  <c r="S257" i="70"/>
  <c r="Q257" i="70"/>
  <c r="P257" i="70"/>
  <c r="O257" i="70"/>
  <c r="N257" i="70"/>
  <c r="M257" i="70"/>
  <c r="L257" i="70"/>
  <c r="K257" i="70"/>
  <c r="J257" i="70"/>
  <c r="I257" i="70"/>
  <c r="U256" i="70"/>
  <c r="U255" i="70"/>
  <c r="S253" i="70"/>
  <c r="Q253" i="70"/>
  <c r="P253" i="70"/>
  <c r="O253" i="70"/>
  <c r="N253" i="70"/>
  <c r="M253" i="70"/>
  <c r="L253" i="70"/>
  <c r="K253" i="70"/>
  <c r="J253" i="70"/>
  <c r="I253" i="70"/>
  <c r="U252" i="70"/>
  <c r="U251" i="70"/>
  <c r="S249" i="70"/>
  <c r="Q249" i="70"/>
  <c r="P249" i="70"/>
  <c r="O249" i="70"/>
  <c r="N249" i="70"/>
  <c r="M249" i="70"/>
  <c r="L249" i="70"/>
  <c r="K249" i="70"/>
  <c r="J249" i="70"/>
  <c r="I249" i="70"/>
  <c r="U248" i="70"/>
  <c r="U247" i="70"/>
  <c r="S245" i="70"/>
  <c r="Q245" i="70"/>
  <c r="P245" i="70"/>
  <c r="O245" i="70"/>
  <c r="N245" i="70"/>
  <c r="M245" i="70"/>
  <c r="L245" i="70"/>
  <c r="K245" i="70"/>
  <c r="J245" i="70"/>
  <c r="I245" i="70"/>
  <c r="U244" i="70"/>
  <c r="U243" i="70"/>
  <c r="S241" i="70"/>
  <c r="Q241" i="70"/>
  <c r="P241" i="70"/>
  <c r="O241" i="70"/>
  <c r="N241" i="70"/>
  <c r="M241" i="70"/>
  <c r="L241" i="70"/>
  <c r="K241" i="70"/>
  <c r="J241" i="70"/>
  <c r="I241" i="70"/>
  <c r="U240" i="70"/>
  <c r="U239" i="70"/>
  <c r="S237" i="70"/>
  <c r="Q237" i="70"/>
  <c r="P237" i="70"/>
  <c r="O237" i="70"/>
  <c r="N237" i="70"/>
  <c r="M237" i="70"/>
  <c r="L237" i="70"/>
  <c r="K237" i="70"/>
  <c r="J237" i="70"/>
  <c r="I237" i="70"/>
  <c r="U236" i="70"/>
  <c r="U235" i="70"/>
  <c r="S233" i="70"/>
  <c r="Q233" i="70"/>
  <c r="P233" i="70"/>
  <c r="O233" i="70"/>
  <c r="N233" i="70"/>
  <c r="M233" i="70"/>
  <c r="L233" i="70"/>
  <c r="K233" i="70"/>
  <c r="J233" i="70"/>
  <c r="I233" i="70"/>
  <c r="U232" i="70"/>
  <c r="U231" i="70"/>
  <c r="S229" i="70"/>
  <c r="Q229" i="70"/>
  <c r="P229" i="70"/>
  <c r="O229" i="70"/>
  <c r="N229" i="70"/>
  <c r="M229" i="70"/>
  <c r="L229" i="70"/>
  <c r="K229" i="70"/>
  <c r="J229" i="70"/>
  <c r="I229" i="70"/>
  <c r="U228" i="70"/>
  <c r="U227" i="70"/>
  <c r="S225" i="70"/>
  <c r="Q225" i="70"/>
  <c r="P225" i="70"/>
  <c r="O225" i="70"/>
  <c r="N225" i="70"/>
  <c r="M225" i="70"/>
  <c r="L225" i="70"/>
  <c r="K225" i="70"/>
  <c r="J225" i="70"/>
  <c r="I225" i="70"/>
  <c r="U224" i="70"/>
  <c r="U223" i="70"/>
  <c r="S221" i="70"/>
  <c r="Q221" i="70"/>
  <c r="P221" i="70"/>
  <c r="O221" i="70"/>
  <c r="N221" i="70"/>
  <c r="M221" i="70"/>
  <c r="L221" i="70"/>
  <c r="K221" i="70"/>
  <c r="J221" i="70"/>
  <c r="I221" i="70"/>
  <c r="U220" i="70"/>
  <c r="U219" i="70"/>
  <c r="S217" i="70"/>
  <c r="Q217" i="70"/>
  <c r="P217" i="70"/>
  <c r="O217" i="70"/>
  <c r="N217" i="70"/>
  <c r="M217" i="70"/>
  <c r="L217" i="70"/>
  <c r="K217" i="70"/>
  <c r="J217" i="70"/>
  <c r="I217" i="70"/>
  <c r="U216" i="70"/>
  <c r="U215" i="70"/>
  <c r="S213" i="70"/>
  <c r="Q213" i="70"/>
  <c r="P213" i="70"/>
  <c r="O213" i="70"/>
  <c r="N213" i="70"/>
  <c r="M213" i="70"/>
  <c r="L213" i="70"/>
  <c r="K213" i="70"/>
  <c r="J213" i="70"/>
  <c r="I213" i="70"/>
  <c r="U212" i="70"/>
  <c r="U211" i="70"/>
  <c r="S209" i="70"/>
  <c r="Q209" i="70"/>
  <c r="P209" i="70"/>
  <c r="O209" i="70"/>
  <c r="N209" i="70"/>
  <c r="M209" i="70"/>
  <c r="L209" i="70"/>
  <c r="K209" i="70"/>
  <c r="J209" i="70"/>
  <c r="I209" i="70"/>
  <c r="U208" i="70"/>
  <c r="U207" i="70"/>
  <c r="S205" i="70"/>
  <c r="Q205" i="70"/>
  <c r="P205" i="70"/>
  <c r="O205" i="70"/>
  <c r="N205" i="70"/>
  <c r="M205" i="70"/>
  <c r="L205" i="70"/>
  <c r="K205" i="70"/>
  <c r="J205" i="70"/>
  <c r="I205" i="70"/>
  <c r="U204" i="70"/>
  <c r="G204" i="70"/>
  <c r="G205" i="70" s="1"/>
  <c r="G206" i="70" s="1"/>
  <c r="U203" i="70"/>
  <c r="S201" i="70"/>
  <c r="Q201" i="70"/>
  <c r="P201" i="70"/>
  <c r="O201" i="70"/>
  <c r="N201" i="70"/>
  <c r="M201" i="70"/>
  <c r="L201" i="70"/>
  <c r="K201" i="70"/>
  <c r="J201" i="70"/>
  <c r="I201" i="70"/>
  <c r="U200" i="70"/>
  <c r="G200" i="70"/>
  <c r="G201" i="70" s="1"/>
  <c r="G202" i="70" s="1"/>
  <c r="U199" i="70"/>
  <c r="S197" i="70"/>
  <c r="Q197" i="70"/>
  <c r="P197" i="70"/>
  <c r="O197" i="70"/>
  <c r="N197" i="70"/>
  <c r="M197" i="70"/>
  <c r="L197" i="70"/>
  <c r="K197" i="70"/>
  <c r="J197" i="70"/>
  <c r="I197" i="70"/>
  <c r="U196" i="70"/>
  <c r="G196" i="70"/>
  <c r="G197" i="70" s="1"/>
  <c r="G198" i="70" s="1"/>
  <c r="U195" i="70"/>
  <c r="S193" i="70"/>
  <c r="Q193" i="70"/>
  <c r="P193" i="70"/>
  <c r="O193" i="70"/>
  <c r="N193" i="70"/>
  <c r="M193" i="70"/>
  <c r="L193" i="70"/>
  <c r="K193" i="70"/>
  <c r="J193" i="70"/>
  <c r="I193" i="70"/>
  <c r="U192" i="70"/>
  <c r="G192" i="70"/>
  <c r="G193" i="70" s="1"/>
  <c r="G194" i="70" s="1"/>
  <c r="U191" i="70"/>
  <c r="S189" i="70"/>
  <c r="Q189" i="70"/>
  <c r="P189" i="70"/>
  <c r="O189" i="70"/>
  <c r="N189" i="70"/>
  <c r="M189" i="70"/>
  <c r="L189" i="70"/>
  <c r="K189" i="70"/>
  <c r="J189" i="70"/>
  <c r="I189" i="70"/>
  <c r="U188" i="70"/>
  <c r="U187" i="70"/>
  <c r="S185" i="70"/>
  <c r="Q185" i="70"/>
  <c r="P185" i="70"/>
  <c r="O185" i="70"/>
  <c r="N185" i="70"/>
  <c r="M185" i="70"/>
  <c r="L185" i="70"/>
  <c r="K185" i="70"/>
  <c r="J185" i="70"/>
  <c r="I185" i="70"/>
  <c r="U184" i="70"/>
  <c r="U183" i="70"/>
  <c r="S181" i="70"/>
  <c r="Q181" i="70"/>
  <c r="P181" i="70"/>
  <c r="O181" i="70"/>
  <c r="N181" i="70"/>
  <c r="M181" i="70"/>
  <c r="L181" i="70"/>
  <c r="K181" i="70"/>
  <c r="J181" i="70"/>
  <c r="I181" i="70"/>
  <c r="U180" i="70"/>
  <c r="U179" i="70"/>
  <c r="S177" i="70"/>
  <c r="Q177" i="70"/>
  <c r="P177" i="70"/>
  <c r="O177" i="70"/>
  <c r="N177" i="70"/>
  <c r="M177" i="70"/>
  <c r="L177" i="70"/>
  <c r="K177" i="70"/>
  <c r="J177" i="70"/>
  <c r="I177" i="70"/>
  <c r="U176" i="70"/>
  <c r="U175" i="70"/>
  <c r="S173" i="70"/>
  <c r="Q173" i="70"/>
  <c r="P173" i="70"/>
  <c r="O173" i="70"/>
  <c r="N173" i="70"/>
  <c r="M173" i="70"/>
  <c r="L173" i="70"/>
  <c r="K173" i="70"/>
  <c r="J173" i="70"/>
  <c r="I173" i="70"/>
  <c r="U172" i="70"/>
  <c r="U171" i="70"/>
  <c r="S169" i="70"/>
  <c r="Q169" i="70"/>
  <c r="P169" i="70"/>
  <c r="O169" i="70"/>
  <c r="N169" i="70"/>
  <c r="M169" i="70"/>
  <c r="L169" i="70"/>
  <c r="K169" i="70"/>
  <c r="J169" i="70"/>
  <c r="I169" i="70"/>
  <c r="U168" i="70"/>
  <c r="U167" i="70"/>
  <c r="S165" i="70"/>
  <c r="Q165" i="70"/>
  <c r="P165" i="70"/>
  <c r="O165" i="70"/>
  <c r="N165" i="70"/>
  <c r="M165" i="70"/>
  <c r="L165" i="70"/>
  <c r="K165" i="70"/>
  <c r="J165" i="70"/>
  <c r="I165" i="70"/>
  <c r="U164" i="70"/>
  <c r="U163" i="70"/>
  <c r="S161" i="70"/>
  <c r="Q161" i="70"/>
  <c r="P161" i="70"/>
  <c r="O161" i="70"/>
  <c r="N161" i="70"/>
  <c r="M161" i="70"/>
  <c r="L161" i="70"/>
  <c r="K161" i="70"/>
  <c r="J161" i="70"/>
  <c r="I161" i="70"/>
  <c r="U160" i="70"/>
  <c r="U159" i="70"/>
  <c r="S157" i="70"/>
  <c r="Q157" i="70"/>
  <c r="P157" i="70"/>
  <c r="O157" i="70"/>
  <c r="N157" i="70"/>
  <c r="M157" i="70"/>
  <c r="L157" i="70"/>
  <c r="K157" i="70"/>
  <c r="J157" i="70"/>
  <c r="I157" i="70"/>
  <c r="U156" i="70"/>
  <c r="U155" i="70"/>
  <c r="S153" i="70"/>
  <c r="Q153" i="70"/>
  <c r="P153" i="70"/>
  <c r="O153" i="70"/>
  <c r="N153" i="70"/>
  <c r="M153" i="70"/>
  <c r="L153" i="70"/>
  <c r="K153" i="70"/>
  <c r="J153" i="70"/>
  <c r="I153" i="70"/>
  <c r="U152" i="70"/>
  <c r="U151" i="70"/>
  <c r="S149" i="70"/>
  <c r="Q149" i="70"/>
  <c r="P149" i="70"/>
  <c r="O149" i="70"/>
  <c r="N149" i="70"/>
  <c r="M149" i="70"/>
  <c r="L149" i="70"/>
  <c r="K149" i="70"/>
  <c r="J149" i="70"/>
  <c r="I149" i="70"/>
  <c r="U148" i="70"/>
  <c r="U147" i="70"/>
  <c r="S145" i="70"/>
  <c r="Q145" i="70"/>
  <c r="P145" i="70"/>
  <c r="O145" i="70"/>
  <c r="N145" i="70"/>
  <c r="M145" i="70"/>
  <c r="L145" i="70"/>
  <c r="K145" i="70"/>
  <c r="J145" i="70"/>
  <c r="I145" i="70"/>
  <c r="U144" i="70"/>
  <c r="U143" i="70"/>
  <c r="S141" i="70"/>
  <c r="Q141" i="70"/>
  <c r="P141" i="70"/>
  <c r="O141" i="70"/>
  <c r="N141" i="70"/>
  <c r="M141" i="70"/>
  <c r="L141" i="70"/>
  <c r="K141" i="70"/>
  <c r="J141" i="70"/>
  <c r="I141" i="70"/>
  <c r="U140" i="70"/>
  <c r="U139" i="70"/>
  <c r="S137" i="70"/>
  <c r="Q137" i="70"/>
  <c r="P137" i="70"/>
  <c r="O137" i="70"/>
  <c r="N137" i="70"/>
  <c r="M137" i="70"/>
  <c r="L137" i="70"/>
  <c r="K137" i="70"/>
  <c r="J137" i="70"/>
  <c r="I137" i="70"/>
  <c r="U136" i="70"/>
  <c r="U135" i="70"/>
  <c r="S133" i="70"/>
  <c r="Q133" i="70"/>
  <c r="P133" i="70"/>
  <c r="O133" i="70"/>
  <c r="N133" i="70"/>
  <c r="M133" i="70"/>
  <c r="L133" i="70"/>
  <c r="K133" i="70"/>
  <c r="J133" i="70"/>
  <c r="I133" i="70"/>
  <c r="U132" i="70"/>
  <c r="U131" i="70"/>
  <c r="S129" i="70"/>
  <c r="Q129" i="70"/>
  <c r="P129" i="70"/>
  <c r="O129" i="70"/>
  <c r="N129" i="70"/>
  <c r="M129" i="70"/>
  <c r="L129" i="70"/>
  <c r="K129" i="70"/>
  <c r="J129" i="70"/>
  <c r="I129" i="70"/>
  <c r="U128" i="70"/>
  <c r="U127" i="70"/>
  <c r="S125" i="70"/>
  <c r="Q125" i="70"/>
  <c r="P125" i="70"/>
  <c r="O125" i="70"/>
  <c r="N125" i="70"/>
  <c r="M125" i="70"/>
  <c r="L125" i="70"/>
  <c r="K125" i="70"/>
  <c r="J125" i="70"/>
  <c r="I125" i="70"/>
  <c r="U124" i="70"/>
  <c r="U123" i="70"/>
  <c r="S121" i="70"/>
  <c r="Q121" i="70"/>
  <c r="P121" i="70"/>
  <c r="O121" i="70"/>
  <c r="N121" i="70"/>
  <c r="M121" i="70"/>
  <c r="L121" i="70"/>
  <c r="K121" i="70"/>
  <c r="J121" i="70"/>
  <c r="I121" i="70"/>
  <c r="U120" i="70"/>
  <c r="U119" i="70"/>
  <c r="S117" i="70"/>
  <c r="Q117" i="70"/>
  <c r="P117" i="70"/>
  <c r="O117" i="70"/>
  <c r="N117" i="70"/>
  <c r="M117" i="70"/>
  <c r="L117" i="70"/>
  <c r="K117" i="70"/>
  <c r="J117" i="70"/>
  <c r="I117" i="70"/>
  <c r="U116" i="70"/>
  <c r="U115" i="70"/>
  <c r="S113" i="70"/>
  <c r="Q113" i="70"/>
  <c r="P113" i="70"/>
  <c r="O113" i="70"/>
  <c r="N113" i="70"/>
  <c r="M113" i="70"/>
  <c r="L113" i="70"/>
  <c r="K113" i="70"/>
  <c r="J113" i="70"/>
  <c r="I113" i="70"/>
  <c r="U112" i="70"/>
  <c r="U111" i="70"/>
  <c r="S109" i="70"/>
  <c r="Q109" i="70"/>
  <c r="P109" i="70"/>
  <c r="O109" i="70"/>
  <c r="N109" i="70"/>
  <c r="M109" i="70"/>
  <c r="L109" i="70"/>
  <c r="K109" i="70"/>
  <c r="J109" i="70"/>
  <c r="I109" i="70"/>
  <c r="U108" i="70"/>
  <c r="U107" i="70"/>
  <c r="O105" i="70"/>
  <c r="N105" i="70"/>
  <c r="J105" i="70"/>
  <c r="S105" i="70"/>
  <c r="Q105" i="70"/>
  <c r="P105" i="70"/>
  <c r="L105" i="70"/>
  <c r="K105" i="70"/>
  <c r="I105" i="70"/>
  <c r="S101" i="70"/>
  <c r="Q101" i="70"/>
  <c r="P101" i="70"/>
  <c r="O101" i="70"/>
  <c r="N101" i="70"/>
  <c r="M101" i="70"/>
  <c r="L101" i="70"/>
  <c r="K101" i="70"/>
  <c r="J101" i="70"/>
  <c r="I101" i="70"/>
  <c r="U100" i="70"/>
  <c r="U99" i="70"/>
  <c r="S97" i="70"/>
  <c r="Q97" i="70"/>
  <c r="P97" i="70"/>
  <c r="O97" i="70"/>
  <c r="N97" i="70"/>
  <c r="M97" i="70"/>
  <c r="L97" i="70"/>
  <c r="K97" i="70"/>
  <c r="J97" i="70"/>
  <c r="I97" i="70"/>
  <c r="U96" i="70"/>
  <c r="U95" i="70"/>
  <c r="S93" i="70"/>
  <c r="Q93" i="70"/>
  <c r="P93" i="70"/>
  <c r="O93" i="70"/>
  <c r="N93" i="70"/>
  <c r="M93" i="70"/>
  <c r="L93" i="70"/>
  <c r="K93" i="70"/>
  <c r="J93" i="70"/>
  <c r="I93" i="70"/>
  <c r="U92" i="70"/>
  <c r="U91" i="70"/>
  <c r="S89" i="70"/>
  <c r="Q89" i="70"/>
  <c r="P89" i="70"/>
  <c r="O89" i="70"/>
  <c r="N89" i="70"/>
  <c r="M89" i="70"/>
  <c r="L89" i="70"/>
  <c r="K89" i="70"/>
  <c r="J89" i="70"/>
  <c r="I89" i="70"/>
  <c r="U88" i="70"/>
  <c r="U87" i="70"/>
  <c r="S85" i="70"/>
  <c r="Q85" i="70"/>
  <c r="P85" i="70"/>
  <c r="O85" i="70"/>
  <c r="N85" i="70"/>
  <c r="M85" i="70"/>
  <c r="L85" i="70"/>
  <c r="K85" i="70"/>
  <c r="J85" i="70"/>
  <c r="I85" i="70"/>
  <c r="U84" i="70"/>
  <c r="AN83" i="70"/>
  <c r="AM83" i="70"/>
  <c r="AL83" i="70"/>
  <c r="AK83" i="70"/>
  <c r="AJ83" i="70"/>
  <c r="AI83" i="70"/>
  <c r="AH83" i="70"/>
  <c r="AG83" i="70"/>
  <c r="AF83" i="70"/>
  <c r="AE83" i="70"/>
  <c r="AD83" i="70"/>
  <c r="AC83" i="70"/>
  <c r="U83" i="70"/>
  <c r="S81" i="70"/>
  <c r="Q81" i="70"/>
  <c r="P81" i="70"/>
  <c r="O81" i="70"/>
  <c r="N81" i="70"/>
  <c r="M81" i="70"/>
  <c r="L81" i="70"/>
  <c r="K81" i="70"/>
  <c r="J81" i="70"/>
  <c r="U80" i="70"/>
  <c r="U79" i="70"/>
  <c r="U70" i="70"/>
  <c r="T70" i="70"/>
  <c r="S70" i="70"/>
  <c r="R70" i="70"/>
  <c r="Q70" i="70"/>
  <c r="P70" i="70"/>
  <c r="O70" i="70"/>
  <c r="N70" i="70"/>
  <c r="M70" i="70"/>
  <c r="L70" i="70"/>
  <c r="K70" i="70"/>
  <c r="J70" i="70"/>
  <c r="I70" i="70"/>
  <c r="U69" i="70"/>
  <c r="T69" i="70"/>
  <c r="S69" i="70"/>
  <c r="R69" i="70"/>
  <c r="Q69" i="70"/>
  <c r="P69" i="70"/>
  <c r="O69" i="70"/>
  <c r="N69" i="70"/>
  <c r="M69" i="70"/>
  <c r="L69" i="70"/>
  <c r="K69" i="70"/>
  <c r="J69" i="70"/>
  <c r="I69" i="70"/>
  <c r="U68" i="70"/>
  <c r="T68" i="70"/>
  <c r="S68" i="70"/>
  <c r="R68" i="70"/>
  <c r="Q68" i="70"/>
  <c r="P68" i="70"/>
  <c r="O68" i="70"/>
  <c r="N68" i="70"/>
  <c r="M68" i="70"/>
  <c r="L68" i="70"/>
  <c r="K68" i="70"/>
  <c r="J68" i="70"/>
  <c r="I68" i="70"/>
  <c r="U67" i="70"/>
  <c r="T67" i="70"/>
  <c r="S67" i="70"/>
  <c r="R67" i="70"/>
  <c r="Q67" i="70"/>
  <c r="P67" i="70"/>
  <c r="O67" i="70"/>
  <c r="N67" i="70"/>
  <c r="M67" i="70"/>
  <c r="L67" i="70"/>
  <c r="K67" i="70"/>
  <c r="J67" i="70"/>
  <c r="I67" i="70"/>
  <c r="U66" i="70"/>
  <c r="T66" i="70"/>
  <c r="S66" i="70"/>
  <c r="R66" i="70"/>
  <c r="Q66" i="70"/>
  <c r="P66" i="70"/>
  <c r="O66" i="70"/>
  <c r="N66" i="70"/>
  <c r="M66" i="70"/>
  <c r="L66" i="70"/>
  <c r="K66" i="70"/>
  <c r="J66" i="70"/>
  <c r="I66" i="70"/>
  <c r="U65" i="70"/>
  <c r="T65" i="70"/>
  <c r="S65" i="70"/>
  <c r="R65" i="70"/>
  <c r="Q65" i="70"/>
  <c r="P65" i="70"/>
  <c r="O65" i="70"/>
  <c r="N65" i="70"/>
  <c r="M65" i="70"/>
  <c r="L65" i="70"/>
  <c r="K65" i="70"/>
  <c r="J65" i="70"/>
  <c r="I65" i="70"/>
  <c r="U64" i="70"/>
  <c r="T64" i="70"/>
  <c r="S64" i="70"/>
  <c r="R64" i="70"/>
  <c r="Q64" i="70"/>
  <c r="P64" i="70"/>
  <c r="O64" i="70"/>
  <c r="N64" i="70"/>
  <c r="M64" i="70"/>
  <c r="L64" i="70"/>
  <c r="K64" i="70"/>
  <c r="J64" i="70"/>
  <c r="I64" i="70"/>
  <c r="U63" i="70"/>
  <c r="T63" i="70"/>
  <c r="S63" i="70"/>
  <c r="R63" i="70"/>
  <c r="Q63" i="70"/>
  <c r="P63" i="70"/>
  <c r="O63" i="70"/>
  <c r="N63" i="70"/>
  <c r="M63" i="70"/>
  <c r="L63" i="70"/>
  <c r="K63" i="70"/>
  <c r="J63" i="70"/>
  <c r="I63" i="70"/>
  <c r="U62" i="70"/>
  <c r="T62" i="70"/>
  <c r="S62" i="70"/>
  <c r="R62" i="70"/>
  <c r="Q62" i="70"/>
  <c r="P62" i="70"/>
  <c r="O62" i="70"/>
  <c r="N62" i="70"/>
  <c r="M62" i="70"/>
  <c r="L62" i="70"/>
  <c r="K62" i="70"/>
  <c r="J62" i="70"/>
  <c r="I62" i="70"/>
  <c r="U61" i="70"/>
  <c r="T61" i="70"/>
  <c r="S61" i="70"/>
  <c r="R61" i="70"/>
  <c r="Q61" i="70"/>
  <c r="P61" i="70"/>
  <c r="O61" i="70"/>
  <c r="N61" i="70"/>
  <c r="M61" i="70"/>
  <c r="L61" i="70"/>
  <c r="K61" i="70"/>
  <c r="J61" i="70"/>
  <c r="I61" i="70"/>
  <c r="U60" i="70"/>
  <c r="T60" i="70"/>
  <c r="S60" i="70"/>
  <c r="R60" i="70"/>
  <c r="Q60" i="70"/>
  <c r="P60" i="70"/>
  <c r="O60" i="70"/>
  <c r="N60" i="70"/>
  <c r="M60" i="70"/>
  <c r="L60" i="70"/>
  <c r="K60" i="70"/>
  <c r="J60" i="70"/>
  <c r="I60" i="70"/>
  <c r="U59" i="70"/>
  <c r="T59" i="70"/>
  <c r="S59" i="70"/>
  <c r="R59" i="70"/>
  <c r="Q59" i="70"/>
  <c r="P59" i="70"/>
  <c r="O59" i="70"/>
  <c r="N59" i="70"/>
  <c r="M59" i="70"/>
  <c r="L59" i="70"/>
  <c r="K59" i="70"/>
  <c r="J59" i="70"/>
  <c r="I59" i="70"/>
  <c r="U58" i="70"/>
  <c r="T58" i="70"/>
  <c r="S58" i="70"/>
  <c r="R58" i="70"/>
  <c r="Q58" i="70"/>
  <c r="P58" i="70"/>
  <c r="O58" i="70"/>
  <c r="N58" i="70"/>
  <c r="M58" i="70"/>
  <c r="L58" i="70"/>
  <c r="K58" i="70"/>
  <c r="J58" i="70"/>
  <c r="I58" i="70"/>
  <c r="U57" i="70"/>
  <c r="T57" i="70"/>
  <c r="S57" i="70"/>
  <c r="R57" i="70"/>
  <c r="Q57" i="70"/>
  <c r="P57" i="70"/>
  <c r="O57" i="70"/>
  <c r="N57" i="70"/>
  <c r="M57" i="70"/>
  <c r="L57" i="70"/>
  <c r="K57" i="70"/>
  <c r="J57" i="70"/>
  <c r="I57" i="70"/>
  <c r="U56" i="70"/>
  <c r="T56" i="70"/>
  <c r="S56" i="70"/>
  <c r="R56" i="70"/>
  <c r="Q56" i="70"/>
  <c r="P56" i="70"/>
  <c r="O56" i="70"/>
  <c r="N56" i="70"/>
  <c r="M56" i="70"/>
  <c r="L56" i="70"/>
  <c r="K56" i="70"/>
  <c r="J56" i="70"/>
  <c r="I56" i="70"/>
  <c r="U55" i="70"/>
  <c r="T55" i="70"/>
  <c r="S55" i="70"/>
  <c r="R55" i="70"/>
  <c r="Q55" i="70"/>
  <c r="P55" i="70"/>
  <c r="O55" i="70"/>
  <c r="N55" i="70"/>
  <c r="M55" i="70"/>
  <c r="L55" i="70"/>
  <c r="K55" i="70"/>
  <c r="J55" i="70"/>
  <c r="I55" i="70"/>
  <c r="U54" i="70"/>
  <c r="T54" i="70"/>
  <c r="S54" i="70"/>
  <c r="R54" i="70"/>
  <c r="Q54" i="70"/>
  <c r="P54" i="70"/>
  <c r="O54" i="70"/>
  <c r="N54" i="70"/>
  <c r="M54" i="70"/>
  <c r="L54" i="70"/>
  <c r="K54" i="70"/>
  <c r="J54" i="70"/>
  <c r="I54" i="70"/>
  <c r="U53" i="70"/>
  <c r="T53" i="70"/>
  <c r="S53" i="70"/>
  <c r="R53" i="70"/>
  <c r="Q53" i="70"/>
  <c r="P53" i="70"/>
  <c r="O53" i="70"/>
  <c r="N53" i="70"/>
  <c r="M53" i="70"/>
  <c r="L53" i="70"/>
  <c r="K53" i="70"/>
  <c r="J53" i="70"/>
  <c r="I53" i="70"/>
  <c r="U52" i="70"/>
  <c r="T52" i="70"/>
  <c r="S52" i="70"/>
  <c r="R52" i="70"/>
  <c r="Q52" i="70"/>
  <c r="P52" i="70"/>
  <c r="O52" i="70"/>
  <c r="N52" i="70"/>
  <c r="M52" i="70"/>
  <c r="L52" i="70"/>
  <c r="K52" i="70"/>
  <c r="J52" i="70"/>
  <c r="I52" i="70"/>
  <c r="U51" i="70"/>
  <c r="T51" i="70"/>
  <c r="S51" i="70"/>
  <c r="R51" i="70"/>
  <c r="Q51" i="70"/>
  <c r="P51" i="70"/>
  <c r="O51" i="70"/>
  <c r="N51" i="70"/>
  <c r="M51" i="70"/>
  <c r="L51" i="70"/>
  <c r="K51" i="70"/>
  <c r="J51" i="70"/>
  <c r="I51" i="70"/>
  <c r="U50" i="70"/>
  <c r="T50" i="70"/>
  <c r="S50" i="70"/>
  <c r="R50" i="70"/>
  <c r="Q50" i="70"/>
  <c r="P50" i="70"/>
  <c r="O50" i="70"/>
  <c r="N50" i="70"/>
  <c r="M50" i="70"/>
  <c r="L50" i="70"/>
  <c r="K50" i="70"/>
  <c r="J50" i="70"/>
  <c r="I50" i="70"/>
  <c r="U49" i="70"/>
  <c r="T49" i="70"/>
  <c r="S49" i="70"/>
  <c r="R49" i="70"/>
  <c r="Q49" i="70"/>
  <c r="P49" i="70"/>
  <c r="O49" i="70"/>
  <c r="N49" i="70"/>
  <c r="M49" i="70"/>
  <c r="L49" i="70"/>
  <c r="K49" i="70"/>
  <c r="J49" i="70"/>
  <c r="I49" i="70"/>
  <c r="U48" i="70"/>
  <c r="T48" i="70"/>
  <c r="S48" i="70"/>
  <c r="R48" i="70"/>
  <c r="Q48" i="70"/>
  <c r="P48" i="70"/>
  <c r="O48" i="70"/>
  <c r="N48" i="70"/>
  <c r="M48" i="70"/>
  <c r="L48" i="70"/>
  <c r="K48" i="70"/>
  <c r="J48" i="70"/>
  <c r="I48" i="70"/>
  <c r="U47" i="70"/>
  <c r="T47" i="70"/>
  <c r="S47" i="70"/>
  <c r="R47" i="70"/>
  <c r="Q47" i="70"/>
  <c r="P47" i="70"/>
  <c r="O47" i="70"/>
  <c r="N47" i="70"/>
  <c r="M47" i="70"/>
  <c r="L47" i="70"/>
  <c r="K47" i="70"/>
  <c r="J47" i="70"/>
  <c r="I47" i="70"/>
  <c r="U46" i="70"/>
  <c r="T46" i="70"/>
  <c r="S46" i="70"/>
  <c r="R46" i="70"/>
  <c r="Q46" i="70"/>
  <c r="P46" i="70"/>
  <c r="O46" i="70"/>
  <c r="N46" i="70"/>
  <c r="M46" i="70"/>
  <c r="L46" i="70"/>
  <c r="K46" i="70"/>
  <c r="J46" i="70"/>
  <c r="I46" i="70"/>
  <c r="U45" i="70"/>
  <c r="T45" i="70"/>
  <c r="S45" i="70"/>
  <c r="R45" i="70"/>
  <c r="Q45" i="70"/>
  <c r="P45" i="70"/>
  <c r="O45" i="70"/>
  <c r="N45" i="70"/>
  <c r="M45" i="70"/>
  <c r="L45" i="70"/>
  <c r="K45" i="70"/>
  <c r="J45" i="70"/>
  <c r="I45" i="70"/>
  <c r="U44" i="70"/>
  <c r="T44" i="70"/>
  <c r="S44" i="70"/>
  <c r="R44" i="70"/>
  <c r="Q44" i="70"/>
  <c r="P44" i="70"/>
  <c r="O44" i="70"/>
  <c r="N44" i="70"/>
  <c r="M44" i="70"/>
  <c r="L44" i="70"/>
  <c r="K44" i="70"/>
  <c r="J44" i="70"/>
  <c r="I44" i="70"/>
  <c r="U43" i="70"/>
  <c r="T43" i="70"/>
  <c r="S43" i="70"/>
  <c r="R43" i="70"/>
  <c r="Q43" i="70"/>
  <c r="P43" i="70"/>
  <c r="O43" i="70"/>
  <c r="N43" i="70"/>
  <c r="M43" i="70"/>
  <c r="L43" i="70"/>
  <c r="K43" i="70"/>
  <c r="J43" i="70"/>
  <c r="I43" i="70"/>
  <c r="U42" i="70"/>
  <c r="T42" i="70"/>
  <c r="S42" i="70"/>
  <c r="R42" i="70"/>
  <c r="Q42" i="70"/>
  <c r="P42" i="70"/>
  <c r="O42" i="70"/>
  <c r="N42" i="70"/>
  <c r="M42" i="70"/>
  <c r="L42" i="70"/>
  <c r="K42" i="70"/>
  <c r="J42" i="70"/>
  <c r="I42" i="70"/>
  <c r="U41" i="70"/>
  <c r="T41" i="70"/>
  <c r="S41" i="70"/>
  <c r="R41" i="70"/>
  <c r="Q41" i="70"/>
  <c r="P41" i="70"/>
  <c r="O41" i="70"/>
  <c r="N41" i="70"/>
  <c r="M41" i="70"/>
  <c r="L41" i="70"/>
  <c r="K41" i="70"/>
  <c r="J41" i="70"/>
  <c r="I41" i="70"/>
  <c r="U40" i="70"/>
  <c r="T40" i="70"/>
  <c r="S40" i="70"/>
  <c r="R40" i="70"/>
  <c r="Q40" i="70"/>
  <c r="P40" i="70"/>
  <c r="O40" i="70"/>
  <c r="N40" i="70"/>
  <c r="M40" i="70"/>
  <c r="L40" i="70"/>
  <c r="K40" i="70"/>
  <c r="J40" i="70"/>
  <c r="I40" i="70"/>
  <c r="U39" i="70"/>
  <c r="T39" i="70"/>
  <c r="S39" i="70"/>
  <c r="R39" i="70"/>
  <c r="Q39" i="70"/>
  <c r="P39" i="70"/>
  <c r="O39" i="70"/>
  <c r="N39" i="70"/>
  <c r="M39" i="70"/>
  <c r="L39" i="70"/>
  <c r="K39" i="70"/>
  <c r="J39" i="70"/>
  <c r="I39" i="70"/>
  <c r="U38" i="70"/>
  <c r="T38" i="70"/>
  <c r="S38" i="70"/>
  <c r="R38" i="70"/>
  <c r="Q38" i="70"/>
  <c r="P38" i="70"/>
  <c r="O38" i="70"/>
  <c r="N38" i="70"/>
  <c r="M38" i="70"/>
  <c r="L38" i="70"/>
  <c r="K38" i="70"/>
  <c r="J38" i="70"/>
  <c r="I38" i="70"/>
  <c r="U37" i="70"/>
  <c r="T37" i="70"/>
  <c r="S37" i="70"/>
  <c r="R37" i="70"/>
  <c r="Q37" i="70"/>
  <c r="P37" i="70"/>
  <c r="O37" i="70"/>
  <c r="N37" i="70"/>
  <c r="M37" i="70"/>
  <c r="L37" i="70"/>
  <c r="K37" i="70"/>
  <c r="J37" i="70"/>
  <c r="I37" i="70"/>
  <c r="U36" i="70"/>
  <c r="T36" i="70"/>
  <c r="S36" i="70"/>
  <c r="R36" i="70"/>
  <c r="Q36" i="70"/>
  <c r="P36" i="70"/>
  <c r="O36" i="70"/>
  <c r="N36" i="70"/>
  <c r="M36" i="70"/>
  <c r="L36" i="70"/>
  <c r="K36" i="70"/>
  <c r="J36" i="70"/>
  <c r="I36" i="70"/>
  <c r="U35" i="70"/>
  <c r="T35" i="70"/>
  <c r="S35" i="70"/>
  <c r="R35" i="70"/>
  <c r="Q35" i="70"/>
  <c r="P35" i="70"/>
  <c r="O35" i="70"/>
  <c r="N35" i="70"/>
  <c r="M35" i="70"/>
  <c r="L35" i="70"/>
  <c r="K35" i="70"/>
  <c r="J35" i="70"/>
  <c r="I35" i="70"/>
  <c r="U34" i="70"/>
  <c r="T34" i="70"/>
  <c r="S34" i="70"/>
  <c r="R34" i="70"/>
  <c r="Q34" i="70"/>
  <c r="P34" i="70"/>
  <c r="O34" i="70"/>
  <c r="N34" i="70"/>
  <c r="M34" i="70"/>
  <c r="L34" i="70"/>
  <c r="K34" i="70"/>
  <c r="J34" i="70"/>
  <c r="I34" i="70"/>
  <c r="U33" i="70"/>
  <c r="T33" i="70"/>
  <c r="S33" i="70"/>
  <c r="R33" i="70"/>
  <c r="Q33" i="70"/>
  <c r="P33" i="70"/>
  <c r="O33" i="70"/>
  <c r="N33" i="70"/>
  <c r="M33" i="70"/>
  <c r="L33" i="70"/>
  <c r="K33" i="70"/>
  <c r="J33" i="70"/>
  <c r="I33" i="70"/>
  <c r="U32" i="70"/>
  <c r="T32" i="70"/>
  <c r="S32" i="70"/>
  <c r="R32" i="70"/>
  <c r="Q32" i="70"/>
  <c r="P32" i="70"/>
  <c r="O32" i="70"/>
  <c r="N32" i="70"/>
  <c r="M32" i="70"/>
  <c r="L32" i="70"/>
  <c r="K32" i="70"/>
  <c r="J32" i="70"/>
  <c r="I32" i="70"/>
  <c r="U31" i="70"/>
  <c r="T31" i="70"/>
  <c r="S31" i="70"/>
  <c r="R31" i="70"/>
  <c r="Q31" i="70"/>
  <c r="P31" i="70"/>
  <c r="O31" i="70"/>
  <c r="N31" i="70"/>
  <c r="M31" i="70"/>
  <c r="L31" i="70"/>
  <c r="K31" i="70"/>
  <c r="J31" i="70"/>
  <c r="I31" i="70"/>
  <c r="V291" i="70" l="1"/>
  <c r="V363" i="70"/>
  <c r="V376" i="70"/>
  <c r="V417" i="70"/>
  <c r="V471" i="70"/>
  <c r="V213" i="70"/>
  <c r="V225" i="70"/>
  <c r="V237" i="70"/>
  <c r="V249" i="70"/>
  <c r="V261" i="70"/>
  <c r="V387" i="70"/>
  <c r="V441" i="70"/>
  <c r="V93" i="70"/>
  <c r="V201" i="70"/>
  <c r="V315" i="70"/>
  <c r="V113" i="70"/>
  <c r="V137" i="70"/>
  <c r="V149" i="70"/>
  <c r="V173" i="70"/>
  <c r="V267" i="70"/>
  <c r="V321" i="70"/>
  <c r="V197" i="70"/>
  <c r="V352" i="70"/>
  <c r="V393" i="70"/>
  <c r="V447" i="70"/>
  <c r="V161" i="70"/>
  <c r="V185" i="70"/>
  <c r="V400" i="70"/>
  <c r="V125" i="70"/>
  <c r="V280" i="70"/>
  <c r="V81" i="70"/>
  <c r="V89" i="70"/>
  <c r="V101" i="70"/>
  <c r="V297" i="70"/>
  <c r="V209" i="70"/>
  <c r="V221" i="70"/>
  <c r="V233" i="70"/>
  <c r="V245" i="70"/>
  <c r="V257" i="70"/>
  <c r="V369" i="70"/>
  <c r="V423" i="70"/>
  <c r="V436" i="70"/>
  <c r="V477" i="70"/>
  <c r="V273" i="70"/>
  <c r="V286" i="70"/>
  <c r="V327" i="70"/>
  <c r="I455" i="70"/>
  <c r="V454" i="70"/>
  <c r="I431" i="70"/>
  <c r="V431" i="70" s="1"/>
  <c r="V430" i="70"/>
  <c r="I485" i="70"/>
  <c r="V485" i="70" s="1"/>
  <c r="V484" i="70"/>
  <c r="I407" i="70"/>
  <c r="V407" i="70" s="1"/>
  <c r="V406" i="70"/>
  <c r="I461" i="70"/>
  <c r="V461" i="70" s="1"/>
  <c r="V460" i="70"/>
  <c r="I383" i="70"/>
  <c r="V383" i="70" s="1"/>
  <c r="V382" i="70"/>
  <c r="V109" i="70"/>
  <c r="V121" i="70"/>
  <c r="V133" i="70"/>
  <c r="V145" i="70"/>
  <c r="V157" i="70"/>
  <c r="V169" i="70"/>
  <c r="V181" i="70"/>
  <c r="I359" i="70"/>
  <c r="V359" i="70" s="1"/>
  <c r="V358" i="70"/>
  <c r="V399" i="70"/>
  <c r="V412" i="70"/>
  <c r="V453" i="70"/>
  <c r="I467" i="70"/>
  <c r="V467" i="70" s="1"/>
  <c r="V466" i="70"/>
  <c r="V303" i="70"/>
  <c r="V375" i="70"/>
  <c r="V388" i="70"/>
  <c r="V429" i="70"/>
  <c r="I443" i="70"/>
  <c r="V443" i="70" s="1"/>
  <c r="V442" i="70"/>
  <c r="V483" i="70"/>
  <c r="V205" i="70"/>
  <c r="V217" i="70"/>
  <c r="V229" i="70"/>
  <c r="V241" i="70"/>
  <c r="V253" i="70"/>
  <c r="V364" i="70"/>
  <c r="V405" i="70"/>
  <c r="I419" i="70"/>
  <c r="V419" i="70" s="1"/>
  <c r="V418" i="70"/>
  <c r="V459" i="70"/>
  <c r="I473" i="70"/>
  <c r="V473" i="70" s="1"/>
  <c r="V472" i="70"/>
  <c r="V268" i="70"/>
  <c r="V129" i="70"/>
  <c r="V141" i="70"/>
  <c r="V189" i="70"/>
  <c r="V381" i="70"/>
  <c r="I395" i="70"/>
  <c r="V395" i="70" s="1"/>
  <c r="V394" i="70"/>
  <c r="V435" i="70"/>
  <c r="V448" i="70"/>
  <c r="V285" i="70"/>
  <c r="V298" i="70"/>
  <c r="V339" i="70"/>
  <c r="I275" i="70"/>
  <c r="V275" i="70" s="1"/>
  <c r="V274" i="70"/>
  <c r="I329" i="70"/>
  <c r="V329" i="70" s="1"/>
  <c r="V328" i="70"/>
  <c r="I305" i="70"/>
  <c r="V305" i="70" s="1"/>
  <c r="V304" i="70"/>
  <c r="I347" i="70"/>
  <c r="V347" i="70" s="1"/>
  <c r="V346" i="70"/>
  <c r="I335" i="70"/>
  <c r="V334" i="70"/>
  <c r="I311" i="70"/>
  <c r="V310" i="70"/>
  <c r="V193" i="70"/>
  <c r="I263" i="70"/>
  <c r="V263" i="70" s="1"/>
  <c r="V262" i="70"/>
  <c r="I317" i="70"/>
  <c r="V317" i="70" s="1"/>
  <c r="V316" i="70"/>
  <c r="V345" i="70"/>
  <c r="V85" i="70"/>
  <c r="V97" i="70"/>
  <c r="V279" i="70"/>
  <c r="I293" i="70"/>
  <c r="V292" i="70"/>
  <c r="V333" i="70"/>
  <c r="V309" i="70"/>
  <c r="I323" i="70"/>
  <c r="V323" i="70" s="1"/>
  <c r="V322" i="70"/>
  <c r="V351" i="70"/>
  <c r="V117" i="70"/>
  <c r="V153" i="70"/>
  <c r="V165" i="70"/>
  <c r="V177" i="70"/>
  <c r="V357" i="70"/>
  <c r="I371" i="70"/>
  <c r="V371" i="70" s="1"/>
  <c r="V370" i="70"/>
  <c r="V411" i="70"/>
  <c r="V424" i="70"/>
  <c r="V465" i="70"/>
  <c r="I479" i="70"/>
  <c r="V479" i="70" s="1"/>
  <c r="V478" i="70"/>
  <c r="S76" i="70"/>
  <c r="AO83" i="70"/>
  <c r="J76" i="70"/>
  <c r="Q76" i="70"/>
  <c r="P76" i="70"/>
  <c r="O76" i="70"/>
  <c r="R76" i="70"/>
  <c r="N76" i="70"/>
  <c r="U517" i="70"/>
  <c r="U525" i="70"/>
  <c r="U297" i="70"/>
  <c r="U309" i="70"/>
  <c r="U189" i="70"/>
  <c r="U270" i="70"/>
  <c r="U181" i="70"/>
  <c r="U494" i="70"/>
  <c r="U89" i="70"/>
  <c r="U97" i="70"/>
  <c r="U109" i="70"/>
  <c r="U117" i="70"/>
  <c r="U125" i="70"/>
  <c r="U133" i="70"/>
  <c r="U141" i="70"/>
  <c r="U206" i="70"/>
  <c r="U214" i="70"/>
  <c r="U222" i="70"/>
  <c r="U230" i="70"/>
  <c r="U238" i="70"/>
  <c r="U246" i="70"/>
  <c r="U254" i="70"/>
  <c r="U369" i="70"/>
  <c r="U381" i="70"/>
  <c r="U429" i="70"/>
  <c r="U465" i="70"/>
  <c r="U510" i="70"/>
  <c r="U513" i="70"/>
  <c r="U521" i="70"/>
  <c r="U489" i="70"/>
  <c r="U533" i="70"/>
  <c r="U474" i="70"/>
  <c r="U497" i="70"/>
  <c r="U185" i="70"/>
  <c r="U205" i="70"/>
  <c r="U267" i="70"/>
  <c r="U288" i="70"/>
  <c r="U393" i="70"/>
  <c r="U526" i="70"/>
  <c r="U529" i="70"/>
  <c r="U537" i="70"/>
  <c r="U157" i="70"/>
  <c r="U173" i="70"/>
  <c r="U282" i="70"/>
  <c r="U202" i="70"/>
  <c r="U300" i="70"/>
  <c r="U153" i="70"/>
  <c r="U161" i="70"/>
  <c r="U169" i="70"/>
  <c r="U177" i="70"/>
  <c r="U279" i="70"/>
  <c r="U345" i="70"/>
  <c r="U357" i="70"/>
  <c r="U390" i="70"/>
  <c r="U402" i="70"/>
  <c r="U405" i="70"/>
  <c r="U542" i="70"/>
  <c r="U149" i="70"/>
  <c r="U165" i="70"/>
  <c r="U292" i="70"/>
  <c r="U541" i="70"/>
  <c r="U505" i="70"/>
  <c r="U201" i="70"/>
  <c r="U354" i="70"/>
  <c r="U493" i="70"/>
  <c r="M293" i="70"/>
  <c r="U477" i="70"/>
  <c r="U85" i="70"/>
  <c r="U93" i="70"/>
  <c r="U101" i="70"/>
  <c r="U113" i="70"/>
  <c r="U121" i="70"/>
  <c r="U129" i="70"/>
  <c r="U137" i="70"/>
  <c r="U145" i="70"/>
  <c r="U193" i="70"/>
  <c r="U210" i="70"/>
  <c r="U218" i="70"/>
  <c r="U226" i="70"/>
  <c r="U234" i="70"/>
  <c r="U242" i="70"/>
  <c r="U250" i="70"/>
  <c r="U258" i="70"/>
  <c r="U453" i="70"/>
  <c r="U501" i="70"/>
  <c r="U509" i="70"/>
  <c r="M105" i="70"/>
  <c r="V105" i="70" s="1"/>
  <c r="I269" i="70"/>
  <c r="V269" i="70" s="1"/>
  <c r="I281" i="70"/>
  <c r="V281" i="70" s="1"/>
  <c r="U360" i="70"/>
  <c r="U363" i="70"/>
  <c r="U382" i="70"/>
  <c r="U418" i="70"/>
  <c r="U420" i="70"/>
  <c r="U423" i="70"/>
  <c r="U442" i="70"/>
  <c r="U82" i="70"/>
  <c r="U194" i="70"/>
  <c r="U298" i="70"/>
  <c r="U348" i="70"/>
  <c r="U351" i="70"/>
  <c r="U370" i="70"/>
  <c r="U378" i="70"/>
  <c r="I401" i="70"/>
  <c r="V401" i="70" s="1"/>
  <c r="U400" i="70"/>
  <c r="U414" i="70"/>
  <c r="I437" i="70"/>
  <c r="V437" i="70" s="1"/>
  <c r="U436" i="70"/>
  <c r="U438" i="70"/>
  <c r="U104" i="70"/>
  <c r="U262" i="70"/>
  <c r="U274" i="70"/>
  <c r="U286" i="70"/>
  <c r="U321" i="70"/>
  <c r="U333" i="70"/>
  <c r="U358" i="70"/>
  <c r="U366" i="70"/>
  <c r="I389" i="70"/>
  <c r="V389" i="70" s="1"/>
  <c r="U388" i="70"/>
  <c r="I413" i="70"/>
  <c r="V413" i="70" s="1"/>
  <c r="U412" i="70"/>
  <c r="U444" i="70"/>
  <c r="U447" i="70"/>
  <c r="U483" i="70"/>
  <c r="U81" i="70"/>
  <c r="U294" i="70"/>
  <c r="U306" i="70"/>
  <c r="U346" i="70"/>
  <c r="I377" i="70"/>
  <c r="V377" i="70" s="1"/>
  <c r="U376" i="70"/>
  <c r="U417" i="70"/>
  <c r="U430" i="70"/>
  <c r="U441" i="70"/>
  <c r="U490" i="70"/>
  <c r="U506" i="70"/>
  <c r="U522" i="70"/>
  <c r="U538" i="70"/>
  <c r="U565" i="70"/>
  <c r="U103" i="70"/>
  <c r="U198" i="70"/>
  <c r="U209" i="70"/>
  <c r="U213" i="70"/>
  <c r="U217" i="70"/>
  <c r="U221" i="70"/>
  <c r="U225" i="70"/>
  <c r="U229" i="70"/>
  <c r="U233" i="70"/>
  <c r="U237" i="70"/>
  <c r="U241" i="70"/>
  <c r="U245" i="70"/>
  <c r="U249" i="70"/>
  <c r="U253" i="70"/>
  <c r="U257" i="70"/>
  <c r="U261" i="70"/>
  <c r="U273" i="70"/>
  <c r="U285" i="70"/>
  <c r="U310" i="70"/>
  <c r="U322" i="70"/>
  <c r="I365" i="70"/>
  <c r="V365" i="70" s="1"/>
  <c r="U364" i="70"/>
  <c r="I425" i="70"/>
  <c r="V425" i="70" s="1"/>
  <c r="U424" i="70"/>
  <c r="U426" i="70"/>
  <c r="L76" i="70"/>
  <c r="T76" i="70"/>
  <c r="U197" i="70"/>
  <c r="U291" i="70"/>
  <c r="I299" i="70"/>
  <c r="V299" i="70" s="1"/>
  <c r="U303" i="70"/>
  <c r="U315" i="70"/>
  <c r="U318" i="70"/>
  <c r="U330" i="70"/>
  <c r="I353" i="70"/>
  <c r="V353" i="70" s="1"/>
  <c r="U352" i="70"/>
  <c r="U396" i="70"/>
  <c r="U399" i="70"/>
  <c r="U432" i="70"/>
  <c r="U435" i="70"/>
  <c r="M455" i="70"/>
  <c r="U454" i="70"/>
  <c r="U459" i="70"/>
  <c r="U486" i="70"/>
  <c r="U502" i="70"/>
  <c r="U518" i="70"/>
  <c r="U534" i="70"/>
  <c r="U86" i="70"/>
  <c r="U90" i="70"/>
  <c r="U94" i="70"/>
  <c r="U98" i="70"/>
  <c r="U102" i="70"/>
  <c r="U110" i="70"/>
  <c r="U114" i="70"/>
  <c r="U118" i="70"/>
  <c r="U122" i="70"/>
  <c r="U126" i="70"/>
  <c r="U130" i="70"/>
  <c r="U134" i="70"/>
  <c r="U138" i="70"/>
  <c r="U142" i="70"/>
  <c r="U146" i="70"/>
  <c r="U150" i="70"/>
  <c r="U154" i="70"/>
  <c r="U158" i="70"/>
  <c r="U162" i="70"/>
  <c r="U166" i="70"/>
  <c r="U170" i="70"/>
  <c r="U174" i="70"/>
  <c r="U178" i="70"/>
  <c r="U182" i="70"/>
  <c r="U186" i="70"/>
  <c r="U190" i="70"/>
  <c r="U264" i="70"/>
  <c r="U268" i="70"/>
  <c r="U276" i="70"/>
  <c r="U280" i="70"/>
  <c r="I287" i="70"/>
  <c r="V287" i="70" s="1"/>
  <c r="U334" i="70"/>
  <c r="U384" i="70"/>
  <c r="U387" i="70"/>
  <c r="U406" i="70"/>
  <c r="U408" i="70"/>
  <c r="U411" i="70"/>
  <c r="I449" i="70"/>
  <c r="V449" i="70" s="1"/>
  <c r="U448" i="70"/>
  <c r="U450" i="70"/>
  <c r="U562" i="70"/>
  <c r="U327" i="70"/>
  <c r="U339" i="70"/>
  <c r="U372" i="70"/>
  <c r="U375" i="70"/>
  <c r="U394" i="70"/>
  <c r="U462" i="70"/>
  <c r="U471" i="70"/>
  <c r="U498" i="70"/>
  <c r="U514" i="70"/>
  <c r="U530" i="70"/>
  <c r="U466" i="70"/>
  <c r="U478" i="70"/>
  <c r="U304" i="70"/>
  <c r="K311" i="70"/>
  <c r="U312" i="70"/>
  <c r="U316" i="70"/>
  <c r="U324" i="70"/>
  <c r="U328" i="70"/>
  <c r="K335" i="70"/>
  <c r="U336" i="70"/>
  <c r="U456" i="70"/>
  <c r="U460" i="70"/>
  <c r="U468" i="70"/>
  <c r="U472" i="70"/>
  <c r="U480" i="70"/>
  <c r="U484" i="70"/>
  <c r="U419" i="70" l="1"/>
  <c r="U275" i="70"/>
  <c r="U305" i="70"/>
  <c r="U431" i="70"/>
  <c r="U383" i="70"/>
  <c r="V335" i="70"/>
  <c r="U359" i="70"/>
  <c r="U371" i="70"/>
  <c r="U317" i="70"/>
  <c r="U329" i="70"/>
  <c r="U479" i="70"/>
  <c r="U323" i="70"/>
  <c r="U461" i="70"/>
  <c r="V311" i="70"/>
  <c r="U467" i="70"/>
  <c r="V293" i="70"/>
  <c r="U311" i="70"/>
  <c r="U395" i="70"/>
  <c r="U485" i="70"/>
  <c r="U263" i="70"/>
  <c r="U335" i="70"/>
  <c r="U347" i="70"/>
  <c r="U443" i="70"/>
  <c r="U407" i="70"/>
  <c r="U473" i="70"/>
  <c r="V455" i="70"/>
  <c r="I76" i="70"/>
  <c r="K76" i="70"/>
  <c r="M76" i="70"/>
  <c r="U293" i="70"/>
  <c r="U105" i="70"/>
  <c r="U106" i="70"/>
  <c r="U455" i="70"/>
  <c r="U287" i="70"/>
  <c r="U353" i="70"/>
  <c r="U449" i="70"/>
  <c r="U413" i="70"/>
  <c r="U365" i="70"/>
  <c r="U299" i="70"/>
  <c r="U401" i="70"/>
  <c r="U389" i="70"/>
  <c r="U425" i="70"/>
  <c r="U281" i="70"/>
  <c r="U377" i="70"/>
  <c r="U437" i="70"/>
  <c r="U269" i="70"/>
  <c r="U76" i="70" l="1"/>
  <c r="T263" i="64" l="1"/>
  <c r="T479" i="64" l="1"/>
  <c r="T473" i="64"/>
  <c r="T467" i="64"/>
  <c r="T461" i="64"/>
  <c r="T455" i="64"/>
  <c r="T449" i="64"/>
  <c r="T443" i="64"/>
  <c r="T437" i="64"/>
  <c r="T431" i="64"/>
  <c r="T425" i="64"/>
  <c r="T419" i="64"/>
  <c r="T413" i="64"/>
  <c r="T407" i="64"/>
  <c r="T401" i="64"/>
  <c r="T395" i="64"/>
  <c r="T389" i="64"/>
  <c r="T383" i="64"/>
  <c r="T377" i="64"/>
  <c r="T371" i="64"/>
  <c r="T365" i="64"/>
  <c r="T359" i="64"/>
  <c r="T353" i="64"/>
  <c r="T347" i="64"/>
  <c r="T341" i="64"/>
  <c r="T335" i="64"/>
  <c r="T329" i="64"/>
  <c r="T323" i="64"/>
  <c r="T317" i="64"/>
  <c r="T311" i="64"/>
  <c r="T305" i="64"/>
  <c r="T299" i="64"/>
  <c r="T293" i="64"/>
  <c r="T287" i="64"/>
  <c r="T281" i="64"/>
  <c r="T275" i="64"/>
  <c r="T269" i="64"/>
  <c r="T257" i="64"/>
  <c r="T100" i="64" l="1"/>
  <c r="T102" i="64" s="1"/>
  <c r="T99" i="64"/>
  <c r="T285" i="64" l="1"/>
  <c r="S100" i="64" l="1"/>
  <c r="S102" i="64" s="1"/>
  <c r="S99" i="64"/>
  <c r="I70" i="64" l="1"/>
  <c r="J70" i="64"/>
  <c r="K70" i="64"/>
  <c r="L70" i="64"/>
  <c r="M70" i="64"/>
  <c r="N70" i="64"/>
  <c r="O70" i="64"/>
  <c r="P70" i="64"/>
  <c r="Q70" i="64"/>
  <c r="R70" i="64"/>
  <c r="S70" i="64"/>
  <c r="T70" i="64"/>
  <c r="U70" i="64"/>
  <c r="I42" i="64"/>
  <c r="J42" i="64"/>
  <c r="K42" i="64"/>
  <c r="L42" i="64"/>
  <c r="M42" i="64"/>
  <c r="N42" i="64"/>
  <c r="O42" i="64"/>
  <c r="P42" i="64"/>
  <c r="Q42" i="64"/>
  <c r="R42" i="64"/>
  <c r="S42" i="64"/>
  <c r="T42" i="64"/>
  <c r="U42" i="64"/>
  <c r="I43" i="64"/>
  <c r="J43" i="64"/>
  <c r="K43" i="64"/>
  <c r="L43" i="64"/>
  <c r="M43" i="64"/>
  <c r="N43" i="64"/>
  <c r="O43" i="64"/>
  <c r="P43" i="64"/>
  <c r="Q43" i="64"/>
  <c r="R43" i="64"/>
  <c r="S43" i="64"/>
  <c r="T43" i="64"/>
  <c r="U43" i="64"/>
  <c r="I44" i="64"/>
  <c r="J44" i="64"/>
  <c r="K44" i="64"/>
  <c r="L44" i="64"/>
  <c r="M44" i="64"/>
  <c r="N44" i="64"/>
  <c r="O44" i="64"/>
  <c r="P44" i="64"/>
  <c r="Q44" i="64"/>
  <c r="R44" i="64"/>
  <c r="S44" i="64"/>
  <c r="T44" i="64"/>
  <c r="U44" i="64"/>
  <c r="I45" i="64"/>
  <c r="J45" i="64"/>
  <c r="K45" i="64"/>
  <c r="L45" i="64"/>
  <c r="M45" i="64"/>
  <c r="N45" i="64"/>
  <c r="O45" i="64"/>
  <c r="P45" i="64"/>
  <c r="Q45" i="64"/>
  <c r="R45" i="64"/>
  <c r="S45" i="64"/>
  <c r="T45" i="64"/>
  <c r="U45" i="64"/>
  <c r="I46" i="64"/>
  <c r="J46" i="64"/>
  <c r="K46" i="64"/>
  <c r="L46" i="64"/>
  <c r="M46" i="64"/>
  <c r="N46" i="64"/>
  <c r="O46" i="64"/>
  <c r="P46" i="64"/>
  <c r="Q46" i="64"/>
  <c r="R46" i="64"/>
  <c r="S46" i="64"/>
  <c r="T46" i="64"/>
  <c r="U46" i="64"/>
  <c r="I47" i="64"/>
  <c r="J47" i="64"/>
  <c r="K47" i="64"/>
  <c r="L47" i="64"/>
  <c r="M47" i="64"/>
  <c r="N47" i="64"/>
  <c r="O47" i="64"/>
  <c r="P47" i="64"/>
  <c r="Q47" i="64"/>
  <c r="R47" i="64"/>
  <c r="S47" i="64"/>
  <c r="T47" i="64"/>
  <c r="U47" i="64"/>
  <c r="I48" i="64"/>
  <c r="J48" i="64"/>
  <c r="K48" i="64"/>
  <c r="L48" i="64"/>
  <c r="M48" i="64"/>
  <c r="N48" i="64"/>
  <c r="O48" i="64"/>
  <c r="P48" i="64"/>
  <c r="Q48" i="64"/>
  <c r="R48" i="64"/>
  <c r="S48" i="64"/>
  <c r="T48" i="64"/>
  <c r="U48" i="64"/>
  <c r="I49" i="64"/>
  <c r="J49" i="64"/>
  <c r="K49" i="64"/>
  <c r="L49" i="64"/>
  <c r="M49" i="64"/>
  <c r="N49" i="64"/>
  <c r="O49" i="64"/>
  <c r="P49" i="64"/>
  <c r="Q49" i="64"/>
  <c r="R49" i="64"/>
  <c r="S49" i="64"/>
  <c r="T49" i="64"/>
  <c r="U49" i="64"/>
  <c r="I50" i="64"/>
  <c r="J50" i="64"/>
  <c r="K50" i="64"/>
  <c r="L50" i="64"/>
  <c r="M50" i="64"/>
  <c r="N50" i="64"/>
  <c r="O50" i="64"/>
  <c r="P50" i="64"/>
  <c r="Q50" i="64"/>
  <c r="R50" i="64"/>
  <c r="S50" i="64"/>
  <c r="T50" i="64"/>
  <c r="U50" i="64"/>
  <c r="I51" i="64"/>
  <c r="J51" i="64"/>
  <c r="K51" i="64"/>
  <c r="L51" i="64"/>
  <c r="M51" i="64"/>
  <c r="N51" i="64"/>
  <c r="O51" i="64"/>
  <c r="P51" i="64"/>
  <c r="Q51" i="64"/>
  <c r="R51" i="64"/>
  <c r="S51" i="64"/>
  <c r="T51" i="64"/>
  <c r="U51" i="64"/>
  <c r="I52" i="64"/>
  <c r="J52" i="64"/>
  <c r="K52" i="64"/>
  <c r="L52" i="64"/>
  <c r="M52" i="64"/>
  <c r="N52" i="64"/>
  <c r="O52" i="64"/>
  <c r="P52" i="64"/>
  <c r="Q52" i="64"/>
  <c r="R52" i="64"/>
  <c r="S52" i="64"/>
  <c r="T52" i="64"/>
  <c r="U52" i="64"/>
  <c r="I53" i="64"/>
  <c r="J53" i="64"/>
  <c r="K53" i="64"/>
  <c r="L53" i="64"/>
  <c r="M53" i="64"/>
  <c r="N53" i="64"/>
  <c r="O53" i="64"/>
  <c r="P53" i="64"/>
  <c r="Q53" i="64"/>
  <c r="R53" i="64"/>
  <c r="S53" i="64"/>
  <c r="T53" i="64"/>
  <c r="U53" i="64"/>
  <c r="I54" i="64"/>
  <c r="J54" i="64"/>
  <c r="K54" i="64"/>
  <c r="L54" i="64"/>
  <c r="M54" i="64"/>
  <c r="N54" i="64"/>
  <c r="O54" i="64"/>
  <c r="P54" i="64"/>
  <c r="Q54" i="64"/>
  <c r="R54" i="64"/>
  <c r="S54" i="64"/>
  <c r="T54" i="64"/>
  <c r="U54" i="64"/>
  <c r="I55" i="64"/>
  <c r="J55" i="64"/>
  <c r="K55" i="64"/>
  <c r="L55" i="64"/>
  <c r="M55" i="64"/>
  <c r="N55" i="64"/>
  <c r="O55" i="64"/>
  <c r="P55" i="64"/>
  <c r="Q55" i="64"/>
  <c r="R55" i="64"/>
  <c r="S55" i="64"/>
  <c r="T55" i="64"/>
  <c r="U55" i="64"/>
  <c r="I56" i="64"/>
  <c r="J56" i="64"/>
  <c r="K56" i="64"/>
  <c r="L56" i="64"/>
  <c r="M56" i="64"/>
  <c r="N56" i="64"/>
  <c r="O56" i="64"/>
  <c r="P56" i="64"/>
  <c r="Q56" i="64"/>
  <c r="R56" i="64"/>
  <c r="S56" i="64"/>
  <c r="T56" i="64"/>
  <c r="U56" i="64"/>
  <c r="I57" i="64"/>
  <c r="J57" i="64"/>
  <c r="K57" i="64"/>
  <c r="L57" i="64"/>
  <c r="M57" i="64"/>
  <c r="N57" i="64"/>
  <c r="O57" i="64"/>
  <c r="P57" i="64"/>
  <c r="Q57" i="64"/>
  <c r="R57" i="64"/>
  <c r="S57" i="64"/>
  <c r="T57" i="64"/>
  <c r="U57" i="64"/>
  <c r="I58" i="64"/>
  <c r="J58" i="64"/>
  <c r="K58" i="64"/>
  <c r="L58" i="64"/>
  <c r="M58" i="64"/>
  <c r="N58" i="64"/>
  <c r="O58" i="64"/>
  <c r="P58" i="64"/>
  <c r="Q58" i="64"/>
  <c r="R58" i="64"/>
  <c r="S58" i="64"/>
  <c r="T58" i="64"/>
  <c r="U58" i="64"/>
  <c r="I59" i="64"/>
  <c r="J59" i="64"/>
  <c r="K59" i="64"/>
  <c r="L59" i="64"/>
  <c r="M59" i="64"/>
  <c r="N59" i="64"/>
  <c r="O59" i="64"/>
  <c r="P59" i="64"/>
  <c r="Q59" i="64"/>
  <c r="R59" i="64"/>
  <c r="S59" i="64"/>
  <c r="T59" i="64"/>
  <c r="U59" i="64"/>
  <c r="I60" i="64"/>
  <c r="J60" i="64"/>
  <c r="K60" i="64"/>
  <c r="L60" i="64"/>
  <c r="M60" i="64"/>
  <c r="N60" i="64"/>
  <c r="O60" i="64"/>
  <c r="P60" i="64"/>
  <c r="Q60" i="64"/>
  <c r="R60" i="64"/>
  <c r="S60" i="64"/>
  <c r="T60" i="64"/>
  <c r="U60" i="64"/>
  <c r="I61" i="64"/>
  <c r="J61" i="64"/>
  <c r="K61" i="64"/>
  <c r="L61" i="64"/>
  <c r="M61" i="64"/>
  <c r="N61" i="64"/>
  <c r="O61" i="64"/>
  <c r="P61" i="64"/>
  <c r="Q61" i="64"/>
  <c r="R61" i="64"/>
  <c r="S61" i="64"/>
  <c r="T61" i="64"/>
  <c r="U61" i="64"/>
  <c r="I62" i="64"/>
  <c r="J62" i="64"/>
  <c r="K62" i="64"/>
  <c r="L62" i="64"/>
  <c r="M62" i="64"/>
  <c r="N62" i="64"/>
  <c r="O62" i="64"/>
  <c r="P62" i="64"/>
  <c r="Q62" i="64"/>
  <c r="R62" i="64"/>
  <c r="S62" i="64"/>
  <c r="T62" i="64"/>
  <c r="U62" i="64"/>
  <c r="I63" i="64"/>
  <c r="J63" i="64"/>
  <c r="K63" i="64"/>
  <c r="L63" i="64"/>
  <c r="M63" i="64"/>
  <c r="N63" i="64"/>
  <c r="O63" i="64"/>
  <c r="P63" i="64"/>
  <c r="Q63" i="64"/>
  <c r="R63" i="64"/>
  <c r="S63" i="64"/>
  <c r="T63" i="64"/>
  <c r="U63" i="64"/>
  <c r="I64" i="64"/>
  <c r="J64" i="64"/>
  <c r="K64" i="64"/>
  <c r="L64" i="64"/>
  <c r="M64" i="64"/>
  <c r="N64" i="64"/>
  <c r="O64" i="64"/>
  <c r="P64" i="64"/>
  <c r="Q64" i="64"/>
  <c r="R64" i="64"/>
  <c r="S64" i="64"/>
  <c r="T64" i="64"/>
  <c r="U64" i="64"/>
  <c r="I65" i="64"/>
  <c r="J65" i="64"/>
  <c r="K65" i="64"/>
  <c r="L65" i="64"/>
  <c r="M65" i="64"/>
  <c r="N65" i="64"/>
  <c r="O65" i="64"/>
  <c r="P65" i="64"/>
  <c r="Q65" i="64"/>
  <c r="R65" i="64"/>
  <c r="S65" i="64"/>
  <c r="T65" i="64"/>
  <c r="U65" i="64"/>
  <c r="I66" i="64"/>
  <c r="J66" i="64"/>
  <c r="K66" i="64"/>
  <c r="L66" i="64"/>
  <c r="M66" i="64"/>
  <c r="N66" i="64"/>
  <c r="O66" i="64"/>
  <c r="P66" i="64"/>
  <c r="Q66" i="64"/>
  <c r="R66" i="64"/>
  <c r="S66" i="64"/>
  <c r="T66" i="64"/>
  <c r="U66" i="64"/>
  <c r="I67" i="64"/>
  <c r="J67" i="64"/>
  <c r="K67" i="64"/>
  <c r="L67" i="64"/>
  <c r="M67" i="64"/>
  <c r="N67" i="64"/>
  <c r="O67" i="64"/>
  <c r="P67" i="64"/>
  <c r="Q67" i="64"/>
  <c r="R67" i="64"/>
  <c r="S67" i="64"/>
  <c r="T67" i="64"/>
  <c r="U67" i="64"/>
  <c r="I68" i="64"/>
  <c r="J68" i="64"/>
  <c r="K68" i="64"/>
  <c r="L68" i="64"/>
  <c r="M68" i="64"/>
  <c r="N68" i="64"/>
  <c r="O68" i="64"/>
  <c r="P68" i="64"/>
  <c r="Q68" i="64"/>
  <c r="R68" i="64"/>
  <c r="S68" i="64"/>
  <c r="T68" i="64"/>
  <c r="U68" i="64"/>
  <c r="I69" i="64"/>
  <c r="J69" i="64"/>
  <c r="K69" i="64"/>
  <c r="L69" i="64"/>
  <c r="M69" i="64"/>
  <c r="N69" i="64"/>
  <c r="O69" i="64"/>
  <c r="P69" i="64"/>
  <c r="Q69" i="64"/>
  <c r="R69" i="64"/>
  <c r="S69" i="64"/>
  <c r="T69" i="64"/>
  <c r="U69" i="64"/>
  <c r="U32" i="64"/>
  <c r="U33" i="64"/>
  <c r="U34" i="64"/>
  <c r="U35" i="64"/>
  <c r="U36" i="64"/>
  <c r="U37" i="64"/>
  <c r="U38" i="64"/>
  <c r="U39" i="64"/>
  <c r="U40" i="64"/>
  <c r="U41" i="64"/>
  <c r="J32" i="64"/>
  <c r="K32" i="64"/>
  <c r="L32" i="64"/>
  <c r="M32" i="64"/>
  <c r="N32" i="64"/>
  <c r="O32" i="64"/>
  <c r="P32" i="64"/>
  <c r="Q32" i="64"/>
  <c r="R32" i="64"/>
  <c r="S32" i="64"/>
  <c r="T32" i="64"/>
  <c r="J33" i="64"/>
  <c r="K33" i="64"/>
  <c r="L33" i="64"/>
  <c r="M33" i="64"/>
  <c r="N33" i="64"/>
  <c r="O33" i="64"/>
  <c r="P33" i="64"/>
  <c r="Q33" i="64"/>
  <c r="R33" i="64"/>
  <c r="S33" i="64"/>
  <c r="T33" i="64"/>
  <c r="J34" i="64"/>
  <c r="K34" i="64"/>
  <c r="L34" i="64"/>
  <c r="M34" i="64"/>
  <c r="N34" i="64"/>
  <c r="O34" i="64"/>
  <c r="P34" i="64"/>
  <c r="Q34" i="64"/>
  <c r="R34" i="64"/>
  <c r="S34" i="64"/>
  <c r="T34" i="64"/>
  <c r="J35" i="64"/>
  <c r="K35" i="64"/>
  <c r="L35" i="64"/>
  <c r="M35" i="64"/>
  <c r="N35" i="64"/>
  <c r="O35" i="64"/>
  <c r="P35" i="64"/>
  <c r="Q35" i="64"/>
  <c r="R35" i="64"/>
  <c r="S35" i="64"/>
  <c r="T35" i="64"/>
  <c r="J36" i="64"/>
  <c r="K36" i="64"/>
  <c r="L36" i="64"/>
  <c r="M36" i="64"/>
  <c r="N36" i="64"/>
  <c r="O36" i="64"/>
  <c r="P36" i="64"/>
  <c r="Q36" i="64"/>
  <c r="R36" i="64"/>
  <c r="S36" i="64"/>
  <c r="T36" i="64"/>
  <c r="J37" i="64"/>
  <c r="K37" i="64"/>
  <c r="L37" i="64"/>
  <c r="M37" i="64"/>
  <c r="N37" i="64"/>
  <c r="O37" i="64"/>
  <c r="P37" i="64"/>
  <c r="Q37" i="64"/>
  <c r="R37" i="64"/>
  <c r="S37" i="64"/>
  <c r="T37" i="64"/>
  <c r="J38" i="64"/>
  <c r="K38" i="64"/>
  <c r="L38" i="64"/>
  <c r="M38" i="64"/>
  <c r="N38" i="64"/>
  <c r="O38" i="64"/>
  <c r="P38" i="64"/>
  <c r="Q38" i="64"/>
  <c r="R38" i="64"/>
  <c r="S38" i="64"/>
  <c r="T38" i="64"/>
  <c r="J39" i="64"/>
  <c r="K39" i="64"/>
  <c r="L39" i="64"/>
  <c r="M39" i="64"/>
  <c r="N39" i="64"/>
  <c r="O39" i="64"/>
  <c r="P39" i="64"/>
  <c r="Q39" i="64"/>
  <c r="R39" i="64"/>
  <c r="S39" i="64"/>
  <c r="T39" i="64"/>
  <c r="J40" i="64"/>
  <c r="K40" i="64"/>
  <c r="L40" i="64"/>
  <c r="M40" i="64"/>
  <c r="N40" i="64"/>
  <c r="O40" i="64"/>
  <c r="P40" i="64"/>
  <c r="Q40" i="64"/>
  <c r="R40" i="64"/>
  <c r="S40" i="64"/>
  <c r="T40" i="64"/>
  <c r="J41" i="64"/>
  <c r="K41" i="64"/>
  <c r="L41" i="64"/>
  <c r="M41" i="64"/>
  <c r="N41" i="64"/>
  <c r="O41" i="64"/>
  <c r="P41" i="64"/>
  <c r="Q41" i="64"/>
  <c r="R41" i="64"/>
  <c r="S41" i="64"/>
  <c r="T41" i="64"/>
  <c r="I37" i="64"/>
  <c r="I38" i="64"/>
  <c r="I39" i="64"/>
  <c r="I40" i="64"/>
  <c r="I41" i="64"/>
  <c r="I33" i="64"/>
  <c r="I34" i="64"/>
  <c r="I35" i="64"/>
  <c r="I36" i="64"/>
  <c r="I32" i="64"/>
  <c r="K31" i="64"/>
  <c r="L31" i="64"/>
  <c r="M31" i="64"/>
  <c r="N31" i="64"/>
  <c r="O31" i="64"/>
  <c r="P31" i="64"/>
  <c r="Q31" i="64"/>
  <c r="R31" i="64"/>
  <c r="S31" i="64"/>
  <c r="T31" i="64"/>
  <c r="U31" i="64"/>
  <c r="J31" i="64"/>
  <c r="I31" i="64"/>
  <c r="R100" i="64" l="1"/>
  <c r="R102" i="64" s="1"/>
  <c r="R99" i="64"/>
  <c r="Q100" i="64" l="1"/>
  <c r="Q102" i="64" s="1"/>
  <c r="Q99" i="64"/>
  <c r="P297" i="64" l="1"/>
  <c r="P100" i="64" l="1"/>
  <c r="P102" i="64" s="1"/>
  <c r="P99" i="64"/>
  <c r="O100" i="64" l="1"/>
  <c r="O102" i="64" s="1"/>
  <c r="O99" i="64"/>
  <c r="N553" i="64" l="1"/>
  <c r="N100" i="64" l="1"/>
  <c r="N102" i="64" s="1"/>
  <c r="N99" i="64"/>
  <c r="M100" i="64" l="1"/>
  <c r="M102" i="64" s="1"/>
  <c r="M99" i="64"/>
  <c r="M553" i="64"/>
  <c r="M554" i="64"/>
  <c r="L100" i="64" l="1"/>
  <c r="L102" i="64" s="1"/>
  <c r="L99" i="64"/>
  <c r="K100" i="64" l="1"/>
  <c r="K102" i="64" s="1"/>
  <c r="K99" i="64"/>
  <c r="K549" i="64" l="1"/>
  <c r="J100" i="64" l="1"/>
  <c r="J102" i="64" s="1"/>
  <c r="J99" i="64"/>
  <c r="I550" i="64" l="1"/>
  <c r="I549" i="64"/>
  <c r="I100" i="64" l="1"/>
  <c r="I102" i="64" s="1"/>
  <c r="I99" i="64"/>
  <c r="I221" i="64" l="1"/>
  <c r="S347" i="64" l="1"/>
  <c r="R347" i="64"/>
  <c r="Q347" i="64"/>
  <c r="P347" i="64"/>
  <c r="O347" i="64"/>
  <c r="N347" i="64"/>
  <c r="S335" i="64"/>
  <c r="R335" i="64"/>
  <c r="Q335" i="64"/>
  <c r="P335" i="64"/>
  <c r="O335" i="64"/>
  <c r="N335" i="64"/>
  <c r="M335" i="64"/>
  <c r="L335" i="64"/>
  <c r="L257" i="64" l="1"/>
  <c r="L263" i="64"/>
  <c r="T480" i="64" l="1"/>
  <c r="T481" i="64" s="1"/>
  <c r="S480" i="64"/>
  <c r="S481" i="64" s="1"/>
  <c r="R480" i="64"/>
  <c r="R481" i="64" s="1"/>
  <c r="Q480" i="64"/>
  <c r="Q481" i="64" s="1"/>
  <c r="P480" i="64"/>
  <c r="P481" i="64" s="1"/>
  <c r="O480" i="64"/>
  <c r="O481" i="64" s="1"/>
  <c r="N480" i="64"/>
  <c r="N481" i="64" s="1"/>
  <c r="M480" i="64"/>
  <c r="M481" i="64" s="1"/>
  <c r="L480" i="64"/>
  <c r="L481" i="64" s="1"/>
  <c r="K480" i="64"/>
  <c r="K481" i="64" s="1"/>
  <c r="J480" i="64"/>
  <c r="J481" i="64" s="1"/>
  <c r="I480" i="64"/>
  <c r="I481" i="64" s="1"/>
  <c r="S479" i="64"/>
  <c r="R479" i="64"/>
  <c r="Q479" i="64"/>
  <c r="P479" i="64"/>
  <c r="O479" i="64"/>
  <c r="N479" i="64"/>
  <c r="M479" i="64"/>
  <c r="L479" i="64"/>
  <c r="K479" i="64"/>
  <c r="J479" i="64"/>
  <c r="I479" i="64"/>
  <c r="T474" i="64"/>
  <c r="T475" i="64" s="1"/>
  <c r="S474" i="64"/>
  <c r="S475" i="64" s="1"/>
  <c r="R474" i="64"/>
  <c r="R475" i="64" s="1"/>
  <c r="Q474" i="64"/>
  <c r="Q475" i="64" s="1"/>
  <c r="P474" i="64"/>
  <c r="P475" i="64" s="1"/>
  <c r="O474" i="64"/>
  <c r="O475" i="64" s="1"/>
  <c r="N474" i="64"/>
  <c r="N475" i="64" s="1"/>
  <c r="M474" i="64"/>
  <c r="M475" i="64" s="1"/>
  <c r="L474" i="64"/>
  <c r="L475" i="64" s="1"/>
  <c r="K474" i="64"/>
  <c r="K475" i="64" s="1"/>
  <c r="J474" i="64"/>
  <c r="J475" i="64" s="1"/>
  <c r="I474" i="64"/>
  <c r="I475" i="64" s="1"/>
  <c r="S473" i="64"/>
  <c r="R473" i="64"/>
  <c r="Q473" i="64"/>
  <c r="P473" i="64"/>
  <c r="O473" i="64"/>
  <c r="N473" i="64"/>
  <c r="M473" i="64"/>
  <c r="L473" i="64"/>
  <c r="K473" i="64"/>
  <c r="J473" i="64"/>
  <c r="I473" i="64"/>
  <c r="T468" i="64"/>
  <c r="T469" i="64" s="1"/>
  <c r="S468" i="64"/>
  <c r="S469" i="64" s="1"/>
  <c r="R468" i="64"/>
  <c r="R469" i="64" s="1"/>
  <c r="Q468" i="64"/>
  <c r="Q469" i="64" s="1"/>
  <c r="P468" i="64"/>
  <c r="P469" i="64" s="1"/>
  <c r="O468" i="64"/>
  <c r="O469" i="64" s="1"/>
  <c r="N468" i="64"/>
  <c r="N469" i="64" s="1"/>
  <c r="M468" i="64"/>
  <c r="M469" i="64" s="1"/>
  <c r="L468" i="64"/>
  <c r="L469" i="64" s="1"/>
  <c r="K468" i="64"/>
  <c r="J468" i="64"/>
  <c r="J469" i="64" s="1"/>
  <c r="I468" i="64"/>
  <c r="I469" i="64" s="1"/>
  <c r="S467" i="64"/>
  <c r="R467" i="64"/>
  <c r="Q467" i="64"/>
  <c r="P467" i="64"/>
  <c r="O467" i="64"/>
  <c r="N467" i="64"/>
  <c r="M467" i="64"/>
  <c r="L467" i="64"/>
  <c r="K467" i="64"/>
  <c r="J467" i="64"/>
  <c r="I467" i="64"/>
  <c r="T462" i="64"/>
  <c r="T463" i="64" s="1"/>
  <c r="S462" i="64"/>
  <c r="S463" i="64" s="1"/>
  <c r="R462" i="64"/>
  <c r="R463" i="64" s="1"/>
  <c r="Q462" i="64"/>
  <c r="Q463" i="64" s="1"/>
  <c r="P462" i="64"/>
  <c r="P463" i="64" s="1"/>
  <c r="O462" i="64"/>
  <c r="O463" i="64" s="1"/>
  <c r="N462" i="64"/>
  <c r="N463" i="64" s="1"/>
  <c r="M462" i="64"/>
  <c r="M463" i="64" s="1"/>
  <c r="L462" i="64"/>
  <c r="L463" i="64" s="1"/>
  <c r="K462" i="64"/>
  <c r="K463" i="64" s="1"/>
  <c r="J462" i="64"/>
  <c r="J463" i="64" s="1"/>
  <c r="I462" i="64"/>
  <c r="I463" i="64" s="1"/>
  <c r="S461" i="64"/>
  <c r="R461" i="64"/>
  <c r="Q461" i="64"/>
  <c r="P461" i="64"/>
  <c r="O461" i="64"/>
  <c r="N461" i="64"/>
  <c r="M461" i="64"/>
  <c r="L461" i="64"/>
  <c r="K461" i="64"/>
  <c r="J461" i="64"/>
  <c r="I461" i="64"/>
  <c r="T456" i="64"/>
  <c r="T457" i="64" s="1"/>
  <c r="S456" i="64"/>
  <c r="S457" i="64" s="1"/>
  <c r="R456" i="64"/>
  <c r="R457" i="64" s="1"/>
  <c r="Q456" i="64"/>
  <c r="Q457" i="64" s="1"/>
  <c r="P456" i="64"/>
  <c r="O456" i="64"/>
  <c r="O457" i="64" s="1"/>
  <c r="N456" i="64"/>
  <c r="N457" i="64" s="1"/>
  <c r="M456" i="64"/>
  <c r="M457" i="64" s="1"/>
  <c r="L456" i="64"/>
  <c r="L457" i="64" s="1"/>
  <c r="K456" i="64"/>
  <c r="K457" i="64" s="1"/>
  <c r="J456" i="64"/>
  <c r="I456" i="64"/>
  <c r="I457" i="64" s="1"/>
  <c r="S455" i="64"/>
  <c r="R455" i="64"/>
  <c r="Q455" i="64"/>
  <c r="P455" i="64"/>
  <c r="O455" i="64"/>
  <c r="N455" i="64"/>
  <c r="M455" i="64"/>
  <c r="L455" i="64"/>
  <c r="K455" i="64"/>
  <c r="J455" i="64"/>
  <c r="I455" i="64"/>
  <c r="T450" i="64"/>
  <c r="T451" i="64" s="1"/>
  <c r="S450" i="64"/>
  <c r="S451" i="64" s="1"/>
  <c r="R450" i="64"/>
  <c r="R451" i="64" s="1"/>
  <c r="Q450" i="64"/>
  <c r="Q451" i="64" s="1"/>
  <c r="P450" i="64"/>
  <c r="P451" i="64" s="1"/>
  <c r="O450" i="64"/>
  <c r="O451" i="64" s="1"/>
  <c r="N450" i="64"/>
  <c r="N451" i="64" s="1"/>
  <c r="M450" i="64"/>
  <c r="L450" i="64"/>
  <c r="L451" i="64" s="1"/>
  <c r="K450" i="64"/>
  <c r="K451" i="64" s="1"/>
  <c r="J450" i="64"/>
  <c r="J451" i="64" s="1"/>
  <c r="I450" i="64"/>
  <c r="I451" i="64" s="1"/>
  <c r="S449" i="64"/>
  <c r="R449" i="64"/>
  <c r="Q449" i="64"/>
  <c r="P449" i="64"/>
  <c r="O449" i="64"/>
  <c r="N449" i="64"/>
  <c r="M449" i="64"/>
  <c r="L449" i="64"/>
  <c r="K449" i="64"/>
  <c r="J449" i="64"/>
  <c r="I449" i="64"/>
  <c r="T444" i="64"/>
  <c r="T445" i="64" s="1"/>
  <c r="S444" i="64"/>
  <c r="S445" i="64" s="1"/>
  <c r="R444" i="64"/>
  <c r="R445" i="64" s="1"/>
  <c r="Q444" i="64"/>
  <c r="Q445" i="64" s="1"/>
  <c r="P444" i="64"/>
  <c r="P445" i="64" s="1"/>
  <c r="O444" i="64"/>
  <c r="O445" i="64" s="1"/>
  <c r="N444" i="64"/>
  <c r="N445" i="64" s="1"/>
  <c r="M444" i="64"/>
  <c r="M445" i="64" s="1"/>
  <c r="L444" i="64"/>
  <c r="L445" i="64" s="1"/>
  <c r="K444" i="64"/>
  <c r="K445" i="64" s="1"/>
  <c r="J444" i="64"/>
  <c r="J445" i="64" s="1"/>
  <c r="I444" i="64"/>
  <c r="S443" i="64"/>
  <c r="R443" i="64"/>
  <c r="Q443" i="64"/>
  <c r="P443" i="64"/>
  <c r="O443" i="64"/>
  <c r="N443" i="64"/>
  <c r="M443" i="64"/>
  <c r="L443" i="64"/>
  <c r="K443" i="64"/>
  <c r="J443" i="64"/>
  <c r="I443" i="64"/>
  <c r="T438" i="64"/>
  <c r="T439" i="64" s="1"/>
  <c r="S438" i="64"/>
  <c r="S439" i="64" s="1"/>
  <c r="R438" i="64"/>
  <c r="R439" i="64" s="1"/>
  <c r="Q438" i="64"/>
  <c r="Q439" i="64" s="1"/>
  <c r="P438" i="64"/>
  <c r="P439" i="64" s="1"/>
  <c r="O438" i="64"/>
  <c r="O439" i="64" s="1"/>
  <c r="N438" i="64"/>
  <c r="N439" i="64" s="1"/>
  <c r="M438" i="64"/>
  <c r="M439" i="64" s="1"/>
  <c r="L438" i="64"/>
  <c r="L439" i="64" s="1"/>
  <c r="K438" i="64"/>
  <c r="J438" i="64"/>
  <c r="J439" i="64" s="1"/>
  <c r="I438" i="64"/>
  <c r="I439" i="64" s="1"/>
  <c r="S437" i="64"/>
  <c r="R437" i="64"/>
  <c r="Q437" i="64"/>
  <c r="P437" i="64"/>
  <c r="O437" i="64"/>
  <c r="N437" i="64"/>
  <c r="M437" i="64"/>
  <c r="L437" i="64"/>
  <c r="K437" i="64"/>
  <c r="J437" i="64"/>
  <c r="I437" i="64"/>
  <c r="T432" i="64"/>
  <c r="T433" i="64" s="1"/>
  <c r="S432" i="64"/>
  <c r="S433" i="64" s="1"/>
  <c r="R432" i="64"/>
  <c r="R433" i="64" s="1"/>
  <c r="Q432" i="64"/>
  <c r="Q433" i="64" s="1"/>
  <c r="P432" i="64"/>
  <c r="P433" i="64" s="1"/>
  <c r="O432" i="64"/>
  <c r="O433" i="64" s="1"/>
  <c r="N432" i="64"/>
  <c r="N433" i="64" s="1"/>
  <c r="M432" i="64"/>
  <c r="M433" i="64" s="1"/>
  <c r="L432" i="64"/>
  <c r="L433" i="64" s="1"/>
  <c r="K432" i="64"/>
  <c r="K433" i="64" s="1"/>
  <c r="J432" i="64"/>
  <c r="J433" i="64" s="1"/>
  <c r="I432" i="64"/>
  <c r="I433" i="64" s="1"/>
  <c r="S431" i="64"/>
  <c r="R431" i="64"/>
  <c r="Q431" i="64"/>
  <c r="P431" i="64"/>
  <c r="O431" i="64"/>
  <c r="N431" i="64"/>
  <c r="M431" i="64"/>
  <c r="L431" i="64"/>
  <c r="K431" i="64"/>
  <c r="J431" i="64"/>
  <c r="I431" i="64"/>
  <c r="T426" i="64"/>
  <c r="T427" i="64" s="1"/>
  <c r="S426" i="64"/>
  <c r="S427" i="64" s="1"/>
  <c r="R426" i="64"/>
  <c r="R427" i="64" s="1"/>
  <c r="Q426" i="64"/>
  <c r="Q427" i="64" s="1"/>
  <c r="P426" i="64"/>
  <c r="P427" i="64" s="1"/>
  <c r="O426" i="64"/>
  <c r="O427" i="64" s="1"/>
  <c r="N426" i="64"/>
  <c r="N427" i="64" s="1"/>
  <c r="M426" i="64"/>
  <c r="M427" i="64" s="1"/>
  <c r="L426" i="64"/>
  <c r="L427" i="64" s="1"/>
  <c r="K426" i="64"/>
  <c r="K427" i="64" s="1"/>
  <c r="J426" i="64"/>
  <c r="J427" i="64" s="1"/>
  <c r="I426" i="64"/>
  <c r="I427" i="64" s="1"/>
  <c r="S425" i="64"/>
  <c r="R425" i="64"/>
  <c r="Q425" i="64"/>
  <c r="P425" i="64"/>
  <c r="O425" i="64"/>
  <c r="N425" i="64"/>
  <c r="M425" i="64"/>
  <c r="L425" i="64"/>
  <c r="K425" i="64"/>
  <c r="J425" i="64"/>
  <c r="I425" i="64"/>
  <c r="T420" i="64"/>
  <c r="T421" i="64" s="1"/>
  <c r="S420" i="64"/>
  <c r="S421" i="64" s="1"/>
  <c r="R420" i="64"/>
  <c r="R421" i="64" s="1"/>
  <c r="Q420" i="64"/>
  <c r="Q421" i="64" s="1"/>
  <c r="P420" i="64"/>
  <c r="P421" i="64" s="1"/>
  <c r="O420" i="64"/>
  <c r="O421" i="64" s="1"/>
  <c r="N420" i="64"/>
  <c r="N421" i="64" s="1"/>
  <c r="M420" i="64"/>
  <c r="M421" i="64" s="1"/>
  <c r="L420" i="64"/>
  <c r="L421" i="64" s="1"/>
  <c r="K420" i="64"/>
  <c r="K421" i="64" s="1"/>
  <c r="J420" i="64"/>
  <c r="J421" i="64" s="1"/>
  <c r="I420" i="64"/>
  <c r="I421" i="64" s="1"/>
  <c r="S419" i="64"/>
  <c r="R419" i="64"/>
  <c r="Q419" i="64"/>
  <c r="P419" i="64"/>
  <c r="O419" i="64"/>
  <c r="N419" i="64"/>
  <c r="M419" i="64"/>
  <c r="L419" i="64"/>
  <c r="K419" i="64"/>
  <c r="J419" i="64"/>
  <c r="I419" i="64"/>
  <c r="T414" i="64"/>
  <c r="T415" i="64" s="1"/>
  <c r="S414" i="64"/>
  <c r="S415" i="64" s="1"/>
  <c r="R414" i="64"/>
  <c r="R415" i="64" s="1"/>
  <c r="Q414" i="64"/>
  <c r="Q415" i="64" s="1"/>
  <c r="P414" i="64"/>
  <c r="P415" i="64" s="1"/>
  <c r="O414" i="64"/>
  <c r="O415" i="64" s="1"/>
  <c r="N414" i="64"/>
  <c r="N415" i="64" s="1"/>
  <c r="M414" i="64"/>
  <c r="M415" i="64" s="1"/>
  <c r="L414" i="64"/>
  <c r="L415" i="64" s="1"/>
  <c r="K414" i="64"/>
  <c r="K415" i="64" s="1"/>
  <c r="J414" i="64"/>
  <c r="J415" i="64" s="1"/>
  <c r="I414" i="64"/>
  <c r="I415" i="64" s="1"/>
  <c r="S413" i="64"/>
  <c r="R413" i="64"/>
  <c r="Q413" i="64"/>
  <c r="P413" i="64"/>
  <c r="O413" i="64"/>
  <c r="N413" i="64"/>
  <c r="M413" i="64"/>
  <c r="L413" i="64"/>
  <c r="K413" i="64"/>
  <c r="J413" i="64"/>
  <c r="I413" i="64"/>
  <c r="T408" i="64"/>
  <c r="T409" i="64" s="1"/>
  <c r="S408" i="64"/>
  <c r="S409" i="64" s="1"/>
  <c r="R408" i="64"/>
  <c r="R409" i="64" s="1"/>
  <c r="Q408" i="64"/>
  <c r="Q409" i="64" s="1"/>
  <c r="P408" i="64"/>
  <c r="P409" i="64" s="1"/>
  <c r="O408" i="64"/>
  <c r="O409" i="64" s="1"/>
  <c r="N408" i="64"/>
  <c r="N409" i="64" s="1"/>
  <c r="M408" i="64"/>
  <c r="M409" i="64" s="1"/>
  <c r="L408" i="64"/>
  <c r="L409" i="64" s="1"/>
  <c r="K408" i="64"/>
  <c r="K409" i="64" s="1"/>
  <c r="J408" i="64"/>
  <c r="J409" i="64" s="1"/>
  <c r="I408" i="64"/>
  <c r="I409" i="64" s="1"/>
  <c r="S407" i="64"/>
  <c r="R407" i="64"/>
  <c r="Q407" i="64"/>
  <c r="P407" i="64"/>
  <c r="O407" i="64"/>
  <c r="N407" i="64"/>
  <c r="M407" i="64"/>
  <c r="L407" i="64"/>
  <c r="K407" i="64"/>
  <c r="J407" i="64"/>
  <c r="I407" i="64"/>
  <c r="T402" i="64"/>
  <c r="T403" i="64" s="1"/>
  <c r="S402" i="64"/>
  <c r="S403" i="64" s="1"/>
  <c r="R402" i="64"/>
  <c r="R403" i="64" s="1"/>
  <c r="Q402" i="64"/>
  <c r="Q403" i="64" s="1"/>
  <c r="P402" i="64"/>
  <c r="P403" i="64" s="1"/>
  <c r="O402" i="64"/>
  <c r="O403" i="64" s="1"/>
  <c r="N402" i="64"/>
  <c r="N403" i="64" s="1"/>
  <c r="M402" i="64"/>
  <c r="M403" i="64" s="1"/>
  <c r="L402" i="64"/>
  <c r="L403" i="64" s="1"/>
  <c r="K402" i="64"/>
  <c r="K403" i="64" s="1"/>
  <c r="J402" i="64"/>
  <c r="J403" i="64" s="1"/>
  <c r="I402" i="64"/>
  <c r="I403" i="64" s="1"/>
  <c r="S401" i="64"/>
  <c r="R401" i="64"/>
  <c r="Q401" i="64"/>
  <c r="P401" i="64"/>
  <c r="O401" i="64"/>
  <c r="N401" i="64"/>
  <c r="M401" i="64"/>
  <c r="L401" i="64"/>
  <c r="K401" i="64"/>
  <c r="J401" i="64"/>
  <c r="I401" i="64"/>
  <c r="T396" i="64"/>
  <c r="T397" i="64" s="1"/>
  <c r="S396" i="64"/>
  <c r="S397" i="64" s="1"/>
  <c r="R396" i="64"/>
  <c r="R397" i="64" s="1"/>
  <c r="Q396" i="64"/>
  <c r="Q397" i="64" s="1"/>
  <c r="P396" i="64"/>
  <c r="P397" i="64" s="1"/>
  <c r="O396" i="64"/>
  <c r="O397" i="64" s="1"/>
  <c r="N396" i="64"/>
  <c r="N397" i="64" s="1"/>
  <c r="M396" i="64"/>
  <c r="M397" i="64" s="1"/>
  <c r="L396" i="64"/>
  <c r="L397" i="64" s="1"/>
  <c r="K396" i="64"/>
  <c r="K397" i="64" s="1"/>
  <c r="J396" i="64"/>
  <c r="J397" i="64" s="1"/>
  <c r="I396" i="64"/>
  <c r="I397" i="64" s="1"/>
  <c r="S395" i="64"/>
  <c r="R395" i="64"/>
  <c r="Q395" i="64"/>
  <c r="P395" i="64"/>
  <c r="O395" i="64"/>
  <c r="N395" i="64"/>
  <c r="M395" i="64"/>
  <c r="L395" i="64"/>
  <c r="K395" i="64"/>
  <c r="J395" i="64"/>
  <c r="I395" i="64"/>
  <c r="T390" i="64"/>
  <c r="T391" i="64" s="1"/>
  <c r="S390" i="64"/>
  <c r="S391" i="64" s="1"/>
  <c r="R390" i="64"/>
  <c r="R391" i="64" s="1"/>
  <c r="Q390" i="64"/>
  <c r="Q391" i="64" s="1"/>
  <c r="P390" i="64"/>
  <c r="P391" i="64" s="1"/>
  <c r="O390" i="64"/>
  <c r="O391" i="64" s="1"/>
  <c r="N390" i="64"/>
  <c r="N391" i="64" s="1"/>
  <c r="M390" i="64"/>
  <c r="M391" i="64" s="1"/>
  <c r="L390" i="64"/>
  <c r="L391" i="64" s="1"/>
  <c r="K390" i="64"/>
  <c r="K391" i="64" s="1"/>
  <c r="J390" i="64"/>
  <c r="J391" i="64" s="1"/>
  <c r="I390" i="64"/>
  <c r="I391" i="64" s="1"/>
  <c r="S389" i="64"/>
  <c r="R389" i="64"/>
  <c r="Q389" i="64"/>
  <c r="P389" i="64"/>
  <c r="O389" i="64"/>
  <c r="N389" i="64"/>
  <c r="M389" i="64"/>
  <c r="L389" i="64"/>
  <c r="K389" i="64"/>
  <c r="J389" i="64"/>
  <c r="I389" i="64"/>
  <c r="T384" i="64"/>
  <c r="T385" i="64" s="1"/>
  <c r="S384" i="64"/>
  <c r="S385" i="64" s="1"/>
  <c r="R384" i="64"/>
  <c r="R385" i="64" s="1"/>
  <c r="Q384" i="64"/>
  <c r="Q385" i="64" s="1"/>
  <c r="P384" i="64"/>
  <c r="P385" i="64" s="1"/>
  <c r="O384" i="64"/>
  <c r="O385" i="64" s="1"/>
  <c r="N384" i="64"/>
  <c r="N385" i="64" s="1"/>
  <c r="M384" i="64"/>
  <c r="M385" i="64" s="1"/>
  <c r="L384" i="64"/>
  <c r="L385" i="64" s="1"/>
  <c r="K384" i="64"/>
  <c r="K385" i="64" s="1"/>
  <c r="J384" i="64"/>
  <c r="J385" i="64" s="1"/>
  <c r="I384" i="64"/>
  <c r="I385" i="64" s="1"/>
  <c r="S383" i="64"/>
  <c r="R383" i="64"/>
  <c r="Q383" i="64"/>
  <c r="P383" i="64"/>
  <c r="O383" i="64"/>
  <c r="N383" i="64"/>
  <c r="M383" i="64"/>
  <c r="L383" i="64"/>
  <c r="K383" i="64"/>
  <c r="J383" i="64"/>
  <c r="I383" i="64"/>
  <c r="T378" i="64"/>
  <c r="T379" i="64" s="1"/>
  <c r="S378" i="64"/>
  <c r="S379" i="64" s="1"/>
  <c r="R378" i="64"/>
  <c r="R379" i="64" s="1"/>
  <c r="Q378" i="64"/>
  <c r="Q379" i="64" s="1"/>
  <c r="P378" i="64"/>
  <c r="P379" i="64" s="1"/>
  <c r="O378" i="64"/>
  <c r="O379" i="64" s="1"/>
  <c r="N378" i="64"/>
  <c r="N379" i="64" s="1"/>
  <c r="M378" i="64"/>
  <c r="M379" i="64" s="1"/>
  <c r="L378" i="64"/>
  <c r="L379" i="64" s="1"/>
  <c r="K378" i="64"/>
  <c r="K379" i="64" s="1"/>
  <c r="J378" i="64"/>
  <c r="J379" i="64" s="1"/>
  <c r="I378" i="64"/>
  <c r="I379" i="64" s="1"/>
  <c r="S377" i="64"/>
  <c r="R377" i="64"/>
  <c r="Q377" i="64"/>
  <c r="P377" i="64"/>
  <c r="O377" i="64"/>
  <c r="N377" i="64"/>
  <c r="M377" i="64"/>
  <c r="L377" i="64"/>
  <c r="K377" i="64"/>
  <c r="J377" i="64"/>
  <c r="I377" i="64"/>
  <c r="T372" i="64"/>
  <c r="T373" i="64" s="1"/>
  <c r="S372" i="64"/>
  <c r="S373" i="64" s="1"/>
  <c r="R372" i="64"/>
  <c r="R373" i="64" s="1"/>
  <c r="Q372" i="64"/>
  <c r="Q373" i="64" s="1"/>
  <c r="P372" i="64"/>
  <c r="P373" i="64" s="1"/>
  <c r="O372" i="64"/>
  <c r="O373" i="64" s="1"/>
  <c r="N372" i="64"/>
  <c r="N373" i="64" s="1"/>
  <c r="M372" i="64"/>
  <c r="M373" i="64" s="1"/>
  <c r="L372" i="64"/>
  <c r="L373" i="64" s="1"/>
  <c r="K372" i="64"/>
  <c r="K373" i="64" s="1"/>
  <c r="J372" i="64"/>
  <c r="J373" i="64" s="1"/>
  <c r="I372" i="64"/>
  <c r="I373" i="64" s="1"/>
  <c r="S371" i="64"/>
  <c r="R371" i="64"/>
  <c r="Q371" i="64"/>
  <c r="P371" i="64"/>
  <c r="O371" i="64"/>
  <c r="N371" i="64"/>
  <c r="M371" i="64"/>
  <c r="L371" i="64"/>
  <c r="K371" i="64"/>
  <c r="J371" i="64"/>
  <c r="I371" i="64"/>
  <c r="T366" i="64"/>
  <c r="T367" i="64" s="1"/>
  <c r="S366" i="64"/>
  <c r="S367" i="64" s="1"/>
  <c r="R366" i="64"/>
  <c r="R367" i="64" s="1"/>
  <c r="Q366" i="64"/>
  <c r="Q367" i="64" s="1"/>
  <c r="P366" i="64"/>
  <c r="P367" i="64" s="1"/>
  <c r="O366" i="64"/>
  <c r="O367" i="64" s="1"/>
  <c r="N366" i="64"/>
  <c r="N367" i="64" s="1"/>
  <c r="M366" i="64"/>
  <c r="M367" i="64" s="1"/>
  <c r="L366" i="64"/>
  <c r="L367" i="64" s="1"/>
  <c r="K366" i="64"/>
  <c r="J366" i="64"/>
  <c r="J367" i="64" s="1"/>
  <c r="I366" i="64"/>
  <c r="I367" i="64" s="1"/>
  <c r="S365" i="64"/>
  <c r="R365" i="64"/>
  <c r="Q365" i="64"/>
  <c r="P365" i="64"/>
  <c r="O365" i="64"/>
  <c r="N365" i="64"/>
  <c r="M365" i="64"/>
  <c r="L365" i="64"/>
  <c r="K365" i="64"/>
  <c r="J365" i="64"/>
  <c r="I365" i="64"/>
  <c r="T360" i="64"/>
  <c r="T361" i="64" s="1"/>
  <c r="S360" i="64"/>
  <c r="S361" i="64" s="1"/>
  <c r="R360" i="64"/>
  <c r="R361" i="64" s="1"/>
  <c r="Q360" i="64"/>
  <c r="Q361" i="64" s="1"/>
  <c r="P360" i="64"/>
  <c r="P361" i="64" s="1"/>
  <c r="O360" i="64"/>
  <c r="O361" i="64" s="1"/>
  <c r="N360" i="64"/>
  <c r="N361" i="64" s="1"/>
  <c r="M360" i="64"/>
  <c r="M361" i="64" s="1"/>
  <c r="L360" i="64"/>
  <c r="L361" i="64" s="1"/>
  <c r="K360" i="64"/>
  <c r="J360" i="64"/>
  <c r="J361" i="64" s="1"/>
  <c r="I360" i="64"/>
  <c r="I361" i="64" s="1"/>
  <c r="S359" i="64"/>
  <c r="R359" i="64"/>
  <c r="Q359" i="64"/>
  <c r="P359" i="64"/>
  <c r="O359" i="64"/>
  <c r="N359" i="64"/>
  <c r="M359" i="64"/>
  <c r="L359" i="64"/>
  <c r="K359" i="64"/>
  <c r="J359" i="64"/>
  <c r="I359" i="64"/>
  <c r="T354" i="64"/>
  <c r="T355" i="64" s="1"/>
  <c r="S354" i="64"/>
  <c r="S355" i="64" s="1"/>
  <c r="R354" i="64"/>
  <c r="R355" i="64" s="1"/>
  <c r="Q354" i="64"/>
  <c r="Q355" i="64" s="1"/>
  <c r="P354" i="64"/>
  <c r="P355" i="64" s="1"/>
  <c r="O354" i="64"/>
  <c r="O355" i="64" s="1"/>
  <c r="N354" i="64"/>
  <c r="N355" i="64" s="1"/>
  <c r="M354" i="64"/>
  <c r="M355" i="64" s="1"/>
  <c r="L354" i="64"/>
  <c r="L355" i="64" s="1"/>
  <c r="K354" i="64"/>
  <c r="K355" i="64" s="1"/>
  <c r="J354" i="64"/>
  <c r="J355" i="64" s="1"/>
  <c r="I354" i="64"/>
  <c r="I355" i="64" s="1"/>
  <c r="S353" i="64"/>
  <c r="R353" i="64"/>
  <c r="Q353" i="64"/>
  <c r="P353" i="64"/>
  <c r="O353" i="64"/>
  <c r="N353" i="64"/>
  <c r="M353" i="64"/>
  <c r="L353" i="64"/>
  <c r="K353" i="64"/>
  <c r="J353" i="64"/>
  <c r="I353" i="64"/>
  <c r="T348" i="64"/>
  <c r="T349" i="64" s="1"/>
  <c r="S348" i="64"/>
  <c r="S349" i="64" s="1"/>
  <c r="R348" i="64"/>
  <c r="R349" i="64" s="1"/>
  <c r="Q348" i="64"/>
  <c r="Q349" i="64" s="1"/>
  <c r="P348" i="64"/>
  <c r="P349" i="64" s="1"/>
  <c r="O348" i="64"/>
  <c r="O349" i="64" s="1"/>
  <c r="N348" i="64"/>
  <c r="N349" i="64" s="1"/>
  <c r="M348" i="64"/>
  <c r="M349" i="64" s="1"/>
  <c r="L348" i="64"/>
  <c r="L349" i="64" s="1"/>
  <c r="K348" i="64"/>
  <c r="K349" i="64" s="1"/>
  <c r="J348" i="64"/>
  <c r="J349" i="64" s="1"/>
  <c r="I348" i="64"/>
  <c r="I349" i="64" s="1"/>
  <c r="M347" i="64"/>
  <c r="L347" i="64"/>
  <c r="K347" i="64"/>
  <c r="J347" i="64"/>
  <c r="I347" i="64"/>
  <c r="T342" i="64"/>
  <c r="T343" i="64" s="1"/>
  <c r="S342" i="64"/>
  <c r="S343" i="64" s="1"/>
  <c r="R342" i="64"/>
  <c r="R343" i="64" s="1"/>
  <c r="Q342" i="64"/>
  <c r="Q343" i="64" s="1"/>
  <c r="P342" i="64"/>
  <c r="P343" i="64" s="1"/>
  <c r="O342" i="64"/>
  <c r="O343" i="64" s="1"/>
  <c r="N342" i="64"/>
  <c r="N343" i="64" s="1"/>
  <c r="M342" i="64"/>
  <c r="M343" i="64" s="1"/>
  <c r="L342" i="64"/>
  <c r="L343" i="64" s="1"/>
  <c r="K342" i="64"/>
  <c r="K343" i="64" s="1"/>
  <c r="J342" i="64"/>
  <c r="J343" i="64" s="1"/>
  <c r="I342" i="64"/>
  <c r="I343" i="64" s="1"/>
  <c r="S341" i="64"/>
  <c r="R341" i="64"/>
  <c r="Q341" i="64"/>
  <c r="P341" i="64"/>
  <c r="O341" i="64"/>
  <c r="N341" i="64"/>
  <c r="M341" i="64"/>
  <c r="L341" i="64"/>
  <c r="K341" i="64"/>
  <c r="J341" i="64"/>
  <c r="I341" i="64"/>
  <c r="T330" i="64"/>
  <c r="T331" i="64" s="1"/>
  <c r="S330" i="64"/>
  <c r="S331" i="64" s="1"/>
  <c r="R330" i="64"/>
  <c r="R331" i="64" s="1"/>
  <c r="Q330" i="64"/>
  <c r="Q331" i="64" s="1"/>
  <c r="P330" i="64"/>
  <c r="P331" i="64" s="1"/>
  <c r="O330" i="64"/>
  <c r="O331" i="64" s="1"/>
  <c r="N330" i="64"/>
  <c r="N331" i="64" s="1"/>
  <c r="M330" i="64"/>
  <c r="M331" i="64" s="1"/>
  <c r="L330" i="64"/>
  <c r="L331" i="64" s="1"/>
  <c r="K330" i="64"/>
  <c r="K331" i="64" s="1"/>
  <c r="J330" i="64"/>
  <c r="J331" i="64" s="1"/>
  <c r="I330" i="64"/>
  <c r="I331" i="64" s="1"/>
  <c r="S329" i="64"/>
  <c r="R329" i="64"/>
  <c r="Q329" i="64"/>
  <c r="P329" i="64"/>
  <c r="O329" i="64"/>
  <c r="N329" i="64"/>
  <c r="M329" i="64"/>
  <c r="L329" i="64"/>
  <c r="K329" i="64"/>
  <c r="J329" i="64"/>
  <c r="I329" i="64"/>
  <c r="T324" i="64"/>
  <c r="T325" i="64" s="1"/>
  <c r="S324" i="64"/>
  <c r="S325" i="64" s="1"/>
  <c r="R324" i="64"/>
  <c r="R325" i="64" s="1"/>
  <c r="Q324" i="64"/>
  <c r="Q325" i="64" s="1"/>
  <c r="P324" i="64"/>
  <c r="P325" i="64" s="1"/>
  <c r="O324" i="64"/>
  <c r="O325" i="64" s="1"/>
  <c r="N324" i="64"/>
  <c r="N325" i="64" s="1"/>
  <c r="M324" i="64"/>
  <c r="M325" i="64" s="1"/>
  <c r="L324" i="64"/>
  <c r="L325" i="64" s="1"/>
  <c r="K324" i="64"/>
  <c r="K325" i="64" s="1"/>
  <c r="J324" i="64"/>
  <c r="J325" i="64" s="1"/>
  <c r="I324" i="64"/>
  <c r="I325" i="64" s="1"/>
  <c r="S323" i="64"/>
  <c r="R323" i="64"/>
  <c r="Q323" i="64"/>
  <c r="P323" i="64"/>
  <c r="O323" i="64"/>
  <c r="N323" i="64"/>
  <c r="M323" i="64"/>
  <c r="L323" i="64"/>
  <c r="K323" i="64"/>
  <c r="J323" i="64"/>
  <c r="I323" i="64"/>
  <c r="T318" i="64"/>
  <c r="T319" i="64" s="1"/>
  <c r="S318" i="64"/>
  <c r="S319" i="64" s="1"/>
  <c r="R318" i="64"/>
  <c r="R319" i="64" s="1"/>
  <c r="Q318" i="64"/>
  <c r="Q319" i="64" s="1"/>
  <c r="P318" i="64"/>
  <c r="P319" i="64" s="1"/>
  <c r="O318" i="64"/>
  <c r="O319" i="64" s="1"/>
  <c r="N318" i="64"/>
  <c r="N319" i="64" s="1"/>
  <c r="M318" i="64"/>
  <c r="M319" i="64" s="1"/>
  <c r="L318" i="64"/>
  <c r="L319" i="64" s="1"/>
  <c r="K318" i="64"/>
  <c r="K319" i="64" s="1"/>
  <c r="J318" i="64"/>
  <c r="J319" i="64" s="1"/>
  <c r="I318" i="64"/>
  <c r="I319" i="64" s="1"/>
  <c r="S317" i="64"/>
  <c r="R317" i="64"/>
  <c r="Q317" i="64"/>
  <c r="P317" i="64"/>
  <c r="O317" i="64"/>
  <c r="N317" i="64"/>
  <c r="M317" i="64"/>
  <c r="L317" i="64"/>
  <c r="K317" i="64"/>
  <c r="J317" i="64"/>
  <c r="I317" i="64"/>
  <c r="T312" i="64"/>
  <c r="T313" i="64" s="1"/>
  <c r="S312" i="64"/>
  <c r="S313" i="64" s="1"/>
  <c r="R312" i="64"/>
  <c r="R313" i="64" s="1"/>
  <c r="Q312" i="64"/>
  <c r="Q313" i="64" s="1"/>
  <c r="P312" i="64"/>
  <c r="P313" i="64" s="1"/>
  <c r="O312" i="64"/>
  <c r="O313" i="64" s="1"/>
  <c r="N312" i="64"/>
  <c r="N313" i="64" s="1"/>
  <c r="M312" i="64"/>
  <c r="M313" i="64" s="1"/>
  <c r="L312" i="64"/>
  <c r="L313" i="64" s="1"/>
  <c r="K312" i="64"/>
  <c r="K313" i="64" s="1"/>
  <c r="J312" i="64"/>
  <c r="J313" i="64" s="1"/>
  <c r="I312" i="64"/>
  <c r="I313" i="64" s="1"/>
  <c r="S311" i="64"/>
  <c r="R311" i="64"/>
  <c r="Q311" i="64"/>
  <c r="P311" i="64"/>
  <c r="O311" i="64"/>
  <c r="N311" i="64"/>
  <c r="M311" i="64"/>
  <c r="L311" i="64"/>
  <c r="K311" i="64"/>
  <c r="J311" i="64"/>
  <c r="I311" i="64"/>
  <c r="T306" i="64"/>
  <c r="T307" i="64" s="1"/>
  <c r="S306" i="64"/>
  <c r="S307" i="64" s="1"/>
  <c r="R306" i="64"/>
  <c r="R307" i="64" s="1"/>
  <c r="Q306" i="64"/>
  <c r="Q307" i="64" s="1"/>
  <c r="P306" i="64"/>
  <c r="P307" i="64" s="1"/>
  <c r="O306" i="64"/>
  <c r="O307" i="64" s="1"/>
  <c r="N306" i="64"/>
  <c r="N307" i="64" s="1"/>
  <c r="M306" i="64"/>
  <c r="L306" i="64"/>
  <c r="L307" i="64" s="1"/>
  <c r="K306" i="64"/>
  <c r="K307" i="64" s="1"/>
  <c r="J306" i="64"/>
  <c r="J307" i="64" s="1"/>
  <c r="I306" i="64"/>
  <c r="I307" i="64" s="1"/>
  <c r="S305" i="64"/>
  <c r="R305" i="64"/>
  <c r="Q305" i="64"/>
  <c r="P305" i="64"/>
  <c r="O305" i="64"/>
  <c r="N305" i="64"/>
  <c r="M305" i="64"/>
  <c r="L305" i="64"/>
  <c r="K305" i="64"/>
  <c r="J305" i="64"/>
  <c r="I305" i="64"/>
  <c r="T300" i="64"/>
  <c r="T301" i="64" s="1"/>
  <c r="S300" i="64"/>
  <c r="S301" i="64" s="1"/>
  <c r="R300" i="64"/>
  <c r="R301" i="64" s="1"/>
  <c r="Q300" i="64"/>
  <c r="Q301" i="64" s="1"/>
  <c r="P300" i="64"/>
  <c r="P301" i="64" s="1"/>
  <c r="O300" i="64"/>
  <c r="O301" i="64" s="1"/>
  <c r="N300" i="64"/>
  <c r="N301" i="64" s="1"/>
  <c r="M300" i="64"/>
  <c r="M301" i="64" s="1"/>
  <c r="L300" i="64"/>
  <c r="L301" i="64" s="1"/>
  <c r="K300" i="64"/>
  <c r="K301" i="64" s="1"/>
  <c r="J300" i="64"/>
  <c r="J301" i="64" s="1"/>
  <c r="I300" i="64"/>
  <c r="I301" i="64" s="1"/>
  <c r="S299" i="64"/>
  <c r="R299" i="64"/>
  <c r="Q299" i="64"/>
  <c r="P299" i="64"/>
  <c r="O299" i="64"/>
  <c r="N299" i="64"/>
  <c r="M299" i="64"/>
  <c r="L299" i="64"/>
  <c r="K299" i="64"/>
  <c r="J299" i="64"/>
  <c r="I299" i="64"/>
  <c r="T294" i="64"/>
  <c r="T295" i="64" s="1"/>
  <c r="S294" i="64"/>
  <c r="S295" i="64" s="1"/>
  <c r="R294" i="64"/>
  <c r="R295" i="64" s="1"/>
  <c r="Q294" i="64"/>
  <c r="Q295" i="64" s="1"/>
  <c r="P294" i="64"/>
  <c r="P295" i="64" s="1"/>
  <c r="O294" i="64"/>
  <c r="O295" i="64" s="1"/>
  <c r="N294" i="64"/>
  <c r="N295" i="64" s="1"/>
  <c r="M294" i="64"/>
  <c r="M295" i="64" s="1"/>
  <c r="L294" i="64"/>
  <c r="L295" i="64" s="1"/>
  <c r="K294" i="64"/>
  <c r="K295" i="64" s="1"/>
  <c r="J294" i="64"/>
  <c r="J295" i="64" s="1"/>
  <c r="I294" i="64"/>
  <c r="I295" i="64" s="1"/>
  <c r="S293" i="64"/>
  <c r="R293" i="64"/>
  <c r="Q293" i="64"/>
  <c r="P293" i="64"/>
  <c r="O293" i="64"/>
  <c r="N293" i="64"/>
  <c r="M293" i="64"/>
  <c r="L293" i="64"/>
  <c r="K293" i="64"/>
  <c r="J293" i="64"/>
  <c r="I293" i="64"/>
  <c r="T288" i="64"/>
  <c r="T289" i="64" s="1"/>
  <c r="S288" i="64"/>
  <c r="S289" i="64" s="1"/>
  <c r="R288" i="64"/>
  <c r="R289" i="64" s="1"/>
  <c r="Q288" i="64"/>
  <c r="Q289" i="64" s="1"/>
  <c r="P288" i="64"/>
  <c r="P289" i="64" s="1"/>
  <c r="O288" i="64"/>
  <c r="O289" i="64" s="1"/>
  <c r="N288" i="64"/>
  <c r="N289" i="64" s="1"/>
  <c r="M288" i="64"/>
  <c r="M289" i="64" s="1"/>
  <c r="L288" i="64"/>
  <c r="L289" i="64" s="1"/>
  <c r="K288" i="64"/>
  <c r="K289" i="64" s="1"/>
  <c r="J288" i="64"/>
  <c r="J289" i="64" s="1"/>
  <c r="I288" i="64"/>
  <c r="I289" i="64" s="1"/>
  <c r="S287" i="64"/>
  <c r="R287" i="64"/>
  <c r="Q287" i="64"/>
  <c r="P287" i="64"/>
  <c r="O287" i="64"/>
  <c r="N287" i="64"/>
  <c r="M287" i="64"/>
  <c r="L287" i="64"/>
  <c r="K287" i="64"/>
  <c r="J287" i="64"/>
  <c r="I287" i="64"/>
  <c r="T282" i="64"/>
  <c r="T283" i="64" s="1"/>
  <c r="S282" i="64"/>
  <c r="S283" i="64" s="1"/>
  <c r="R282" i="64"/>
  <c r="R283" i="64" s="1"/>
  <c r="Q282" i="64"/>
  <c r="Q283" i="64" s="1"/>
  <c r="P282" i="64"/>
  <c r="P283" i="64" s="1"/>
  <c r="O282" i="64"/>
  <c r="O283" i="64" s="1"/>
  <c r="N282" i="64"/>
  <c r="N283" i="64" s="1"/>
  <c r="M282" i="64"/>
  <c r="M283" i="64" s="1"/>
  <c r="L282" i="64"/>
  <c r="L283" i="64" s="1"/>
  <c r="K282" i="64"/>
  <c r="K283" i="64" s="1"/>
  <c r="J282" i="64"/>
  <c r="J283" i="64" s="1"/>
  <c r="I282" i="64"/>
  <c r="I283" i="64" s="1"/>
  <c r="S281" i="64"/>
  <c r="R281" i="64"/>
  <c r="Q281" i="64"/>
  <c r="P281" i="64"/>
  <c r="O281" i="64"/>
  <c r="N281" i="64"/>
  <c r="M281" i="64"/>
  <c r="L281" i="64"/>
  <c r="K281" i="64"/>
  <c r="J281" i="64"/>
  <c r="I281" i="64"/>
  <c r="T276" i="64"/>
  <c r="T277" i="64" s="1"/>
  <c r="S276" i="64"/>
  <c r="S277" i="64" s="1"/>
  <c r="R276" i="64"/>
  <c r="R277" i="64" s="1"/>
  <c r="Q276" i="64"/>
  <c r="Q277" i="64" s="1"/>
  <c r="P276" i="64"/>
  <c r="P277" i="64" s="1"/>
  <c r="O276" i="64"/>
  <c r="O277" i="64" s="1"/>
  <c r="N276" i="64"/>
  <c r="N277" i="64" s="1"/>
  <c r="M276" i="64"/>
  <c r="M277" i="64" s="1"/>
  <c r="L276" i="64"/>
  <c r="L277" i="64" s="1"/>
  <c r="K276" i="64"/>
  <c r="K277" i="64" s="1"/>
  <c r="J276" i="64"/>
  <c r="J277" i="64" s="1"/>
  <c r="I276" i="64"/>
  <c r="I277" i="64" s="1"/>
  <c r="S275" i="64"/>
  <c r="R275" i="64"/>
  <c r="Q275" i="64"/>
  <c r="P275" i="64"/>
  <c r="O275" i="64"/>
  <c r="N275" i="64"/>
  <c r="M275" i="64"/>
  <c r="L275" i="64"/>
  <c r="K275" i="64"/>
  <c r="J275" i="64"/>
  <c r="I275" i="64"/>
  <c r="T270" i="64"/>
  <c r="T271" i="64" s="1"/>
  <c r="S270" i="64"/>
  <c r="S271" i="64" s="1"/>
  <c r="R270" i="64"/>
  <c r="R271" i="64" s="1"/>
  <c r="Q270" i="64"/>
  <c r="Q271" i="64" s="1"/>
  <c r="P270" i="64"/>
  <c r="P271" i="64" s="1"/>
  <c r="O270" i="64"/>
  <c r="O271" i="64" s="1"/>
  <c r="N270" i="64"/>
  <c r="N271" i="64" s="1"/>
  <c r="M270" i="64"/>
  <c r="M271" i="64" s="1"/>
  <c r="L270" i="64"/>
  <c r="L271" i="64" s="1"/>
  <c r="K270" i="64"/>
  <c r="K271" i="64" s="1"/>
  <c r="J270" i="64"/>
  <c r="J271" i="64" s="1"/>
  <c r="I270" i="64"/>
  <c r="I271" i="64" s="1"/>
  <c r="S269" i="64"/>
  <c r="R269" i="64"/>
  <c r="Q269" i="64"/>
  <c r="P269" i="64"/>
  <c r="O269" i="64"/>
  <c r="N269" i="64"/>
  <c r="M269" i="64"/>
  <c r="L269" i="64"/>
  <c r="K269" i="64"/>
  <c r="J269" i="64"/>
  <c r="I269" i="64"/>
  <c r="T264" i="64"/>
  <c r="T265" i="64" s="1"/>
  <c r="S264" i="64"/>
  <c r="S265" i="64" s="1"/>
  <c r="R264" i="64"/>
  <c r="R265" i="64" s="1"/>
  <c r="Q264" i="64"/>
  <c r="Q265" i="64" s="1"/>
  <c r="P264" i="64"/>
  <c r="P265" i="64" s="1"/>
  <c r="O264" i="64"/>
  <c r="O265" i="64" s="1"/>
  <c r="N264" i="64"/>
  <c r="N265" i="64" s="1"/>
  <c r="M264" i="64"/>
  <c r="M265" i="64" s="1"/>
  <c r="L264" i="64"/>
  <c r="L265" i="64" s="1"/>
  <c r="K264" i="64"/>
  <c r="K265" i="64" s="1"/>
  <c r="J264" i="64"/>
  <c r="J265" i="64" s="1"/>
  <c r="I264" i="64"/>
  <c r="I265" i="64" s="1"/>
  <c r="S263" i="64"/>
  <c r="R263" i="64"/>
  <c r="Q263" i="64"/>
  <c r="P263" i="64"/>
  <c r="O263" i="64"/>
  <c r="N263" i="64"/>
  <c r="M263" i="64"/>
  <c r="K263" i="64"/>
  <c r="J263" i="64"/>
  <c r="I263" i="64"/>
  <c r="J258" i="64"/>
  <c r="J259" i="64" s="1"/>
  <c r="K258" i="64"/>
  <c r="K259" i="64" s="1"/>
  <c r="L258" i="64"/>
  <c r="L259" i="64" s="1"/>
  <c r="M258" i="64"/>
  <c r="M259" i="64" s="1"/>
  <c r="N258" i="64"/>
  <c r="N259" i="64" s="1"/>
  <c r="O258" i="64"/>
  <c r="O259" i="64" s="1"/>
  <c r="P258" i="64"/>
  <c r="P259" i="64" s="1"/>
  <c r="Q258" i="64"/>
  <c r="Q259" i="64" s="1"/>
  <c r="R258" i="64"/>
  <c r="R259" i="64" s="1"/>
  <c r="S258" i="64"/>
  <c r="S259" i="64" s="1"/>
  <c r="T258" i="64"/>
  <c r="T259" i="64" s="1"/>
  <c r="J257" i="64"/>
  <c r="K257" i="64"/>
  <c r="M257" i="64"/>
  <c r="N257" i="64"/>
  <c r="O257" i="64"/>
  <c r="P257" i="64"/>
  <c r="Q257" i="64"/>
  <c r="R257" i="64"/>
  <c r="S257" i="64"/>
  <c r="I258" i="64"/>
  <c r="I259" i="64" s="1"/>
  <c r="I257" i="64"/>
  <c r="T253" i="64"/>
  <c r="S253" i="64"/>
  <c r="R253" i="64"/>
  <c r="Q253" i="64"/>
  <c r="P253" i="64"/>
  <c r="O253" i="64"/>
  <c r="N253" i="64"/>
  <c r="M253" i="64"/>
  <c r="L253" i="64"/>
  <c r="K253" i="64"/>
  <c r="J253" i="64"/>
  <c r="I253" i="64"/>
  <c r="T249" i="64"/>
  <c r="S249" i="64"/>
  <c r="R249" i="64"/>
  <c r="Q249" i="64"/>
  <c r="P249" i="64"/>
  <c r="O249" i="64"/>
  <c r="N249" i="64"/>
  <c r="M249" i="64"/>
  <c r="L249" i="64"/>
  <c r="K249" i="64"/>
  <c r="J249" i="64"/>
  <c r="I249" i="64"/>
  <c r="T245" i="64"/>
  <c r="S245" i="64"/>
  <c r="R245" i="64"/>
  <c r="Q245" i="64"/>
  <c r="P245" i="64"/>
  <c r="O245" i="64"/>
  <c r="N245" i="64"/>
  <c r="M245" i="64"/>
  <c r="L245" i="64"/>
  <c r="K245" i="64"/>
  <c r="J245" i="64"/>
  <c r="I245" i="64"/>
  <c r="T241" i="64"/>
  <c r="S241" i="64"/>
  <c r="R241" i="64"/>
  <c r="Q241" i="64"/>
  <c r="P241" i="64"/>
  <c r="O241" i="64"/>
  <c r="N241" i="64"/>
  <c r="M241" i="64"/>
  <c r="L241" i="64"/>
  <c r="K241" i="64"/>
  <c r="J241" i="64"/>
  <c r="I241" i="64"/>
  <c r="T237" i="64"/>
  <c r="S237" i="64"/>
  <c r="R237" i="64"/>
  <c r="Q237" i="64"/>
  <c r="P237" i="64"/>
  <c r="O237" i="64"/>
  <c r="N237" i="64"/>
  <c r="M237" i="64"/>
  <c r="L237" i="64"/>
  <c r="K237" i="64"/>
  <c r="J237" i="64"/>
  <c r="I237" i="64"/>
  <c r="T233" i="64"/>
  <c r="S233" i="64"/>
  <c r="R233" i="64"/>
  <c r="Q233" i="64"/>
  <c r="P233" i="64"/>
  <c r="O233" i="64"/>
  <c r="N233" i="64"/>
  <c r="M233" i="64"/>
  <c r="L233" i="64"/>
  <c r="K233" i="64"/>
  <c r="J233" i="64"/>
  <c r="I233" i="64"/>
  <c r="T229" i="64"/>
  <c r="S229" i="64"/>
  <c r="R229" i="64"/>
  <c r="Q229" i="64"/>
  <c r="P229" i="64"/>
  <c r="O229" i="64"/>
  <c r="N229" i="64"/>
  <c r="M229" i="64"/>
  <c r="L229" i="64"/>
  <c r="K229" i="64"/>
  <c r="J229" i="64"/>
  <c r="I229" i="64"/>
  <c r="T225" i="64"/>
  <c r="S225" i="64"/>
  <c r="R225" i="64"/>
  <c r="Q225" i="64"/>
  <c r="P225" i="64"/>
  <c r="O225" i="64"/>
  <c r="N225" i="64"/>
  <c r="M225" i="64"/>
  <c r="L225" i="64"/>
  <c r="K225" i="64"/>
  <c r="J225" i="64"/>
  <c r="I225" i="64"/>
  <c r="T221" i="64"/>
  <c r="S221" i="64"/>
  <c r="R221" i="64"/>
  <c r="Q221" i="64"/>
  <c r="P221" i="64"/>
  <c r="O221" i="64"/>
  <c r="N221" i="64"/>
  <c r="M221" i="64"/>
  <c r="L221" i="64"/>
  <c r="K221" i="64"/>
  <c r="J221" i="64"/>
  <c r="T217" i="64"/>
  <c r="S217" i="64"/>
  <c r="R217" i="64"/>
  <c r="Q217" i="64"/>
  <c r="P217" i="64"/>
  <c r="O217" i="64"/>
  <c r="N217" i="64"/>
  <c r="M217" i="64"/>
  <c r="L217" i="64"/>
  <c r="K217" i="64"/>
  <c r="J217" i="64"/>
  <c r="I217" i="64"/>
  <c r="T213" i="64"/>
  <c r="S213" i="64"/>
  <c r="R213" i="64"/>
  <c r="Q213" i="64"/>
  <c r="P213" i="64"/>
  <c r="O213" i="64"/>
  <c r="N213" i="64"/>
  <c r="M213" i="64"/>
  <c r="L213" i="64"/>
  <c r="K213" i="64"/>
  <c r="J213" i="64"/>
  <c r="I213" i="64"/>
  <c r="T209" i="64"/>
  <c r="S209" i="64"/>
  <c r="R209" i="64"/>
  <c r="Q209" i="64"/>
  <c r="P209" i="64"/>
  <c r="O209" i="64"/>
  <c r="N209" i="64"/>
  <c r="M209" i="64"/>
  <c r="L209" i="64"/>
  <c r="K209" i="64"/>
  <c r="J209" i="64"/>
  <c r="I209" i="64"/>
  <c r="T205" i="64"/>
  <c r="S205" i="64"/>
  <c r="R205" i="64"/>
  <c r="Q205" i="64"/>
  <c r="P205" i="64"/>
  <c r="O205" i="64"/>
  <c r="N205" i="64"/>
  <c r="M205" i="64"/>
  <c r="L205" i="64"/>
  <c r="K205" i="64"/>
  <c r="J205" i="64"/>
  <c r="I205" i="64"/>
  <c r="T201" i="64"/>
  <c r="S201" i="64"/>
  <c r="R201" i="64"/>
  <c r="Q201" i="64"/>
  <c r="P201" i="64"/>
  <c r="O201" i="64"/>
  <c r="N201" i="64"/>
  <c r="M201" i="64"/>
  <c r="L201" i="64"/>
  <c r="K201" i="64"/>
  <c r="J201" i="64"/>
  <c r="I201" i="64"/>
  <c r="T197" i="64"/>
  <c r="S197" i="64"/>
  <c r="R197" i="64"/>
  <c r="Q197" i="64"/>
  <c r="P197" i="64"/>
  <c r="O197" i="64"/>
  <c r="N197" i="64"/>
  <c r="M197" i="64"/>
  <c r="L197" i="64"/>
  <c r="K197" i="64"/>
  <c r="J197" i="64"/>
  <c r="I197" i="64"/>
  <c r="T193" i="64"/>
  <c r="S193" i="64"/>
  <c r="R193" i="64"/>
  <c r="Q193" i="64"/>
  <c r="P193" i="64"/>
  <c r="O193" i="64"/>
  <c r="N193" i="64"/>
  <c r="M193" i="64"/>
  <c r="L193" i="64"/>
  <c r="K193" i="64"/>
  <c r="J193" i="64"/>
  <c r="I193" i="64"/>
  <c r="T189" i="64"/>
  <c r="S189" i="64"/>
  <c r="R189" i="64"/>
  <c r="Q189" i="64"/>
  <c r="P189" i="64"/>
  <c r="O189" i="64"/>
  <c r="N189" i="64"/>
  <c r="M189" i="64"/>
  <c r="L189" i="64"/>
  <c r="K189" i="64"/>
  <c r="J189" i="64"/>
  <c r="I189" i="64"/>
  <c r="T185" i="64"/>
  <c r="S185" i="64"/>
  <c r="R185" i="64"/>
  <c r="Q185" i="64"/>
  <c r="P185" i="64"/>
  <c r="O185" i="64"/>
  <c r="N185" i="64"/>
  <c r="M185" i="64"/>
  <c r="L185" i="64"/>
  <c r="K185" i="64"/>
  <c r="J185" i="64"/>
  <c r="I185" i="64"/>
  <c r="T181" i="64"/>
  <c r="S181" i="64"/>
  <c r="R181" i="64"/>
  <c r="Q181" i="64"/>
  <c r="P181" i="64"/>
  <c r="O181" i="64"/>
  <c r="N181" i="64"/>
  <c r="M181" i="64"/>
  <c r="L181" i="64"/>
  <c r="K181" i="64"/>
  <c r="J181" i="64"/>
  <c r="I181" i="64"/>
  <c r="T177" i="64"/>
  <c r="S177" i="64"/>
  <c r="R177" i="64"/>
  <c r="Q177" i="64"/>
  <c r="P177" i="64"/>
  <c r="O177" i="64"/>
  <c r="N177" i="64"/>
  <c r="M177" i="64"/>
  <c r="L177" i="64"/>
  <c r="K177" i="64"/>
  <c r="J177" i="64"/>
  <c r="I177" i="64"/>
  <c r="T173" i="64"/>
  <c r="S173" i="64"/>
  <c r="R173" i="64"/>
  <c r="Q173" i="64"/>
  <c r="P173" i="64"/>
  <c r="O173" i="64"/>
  <c r="N173" i="64"/>
  <c r="M173" i="64"/>
  <c r="L173" i="64"/>
  <c r="K173" i="64"/>
  <c r="J173" i="64"/>
  <c r="I173" i="64"/>
  <c r="T169" i="64"/>
  <c r="S169" i="64"/>
  <c r="R169" i="64"/>
  <c r="Q169" i="64"/>
  <c r="P169" i="64"/>
  <c r="O169" i="64"/>
  <c r="N169" i="64"/>
  <c r="M169" i="64"/>
  <c r="L169" i="64"/>
  <c r="K169" i="64"/>
  <c r="J169" i="64"/>
  <c r="I169" i="64"/>
  <c r="T165" i="64"/>
  <c r="S165" i="64"/>
  <c r="R165" i="64"/>
  <c r="Q165" i="64"/>
  <c r="P165" i="64"/>
  <c r="O165" i="64"/>
  <c r="N165" i="64"/>
  <c r="M165" i="64"/>
  <c r="L165" i="64"/>
  <c r="K165" i="64"/>
  <c r="J165" i="64"/>
  <c r="I165" i="64"/>
  <c r="T161" i="64"/>
  <c r="S161" i="64"/>
  <c r="R161" i="64"/>
  <c r="Q161" i="64"/>
  <c r="P161" i="64"/>
  <c r="O161" i="64"/>
  <c r="N161" i="64"/>
  <c r="M161" i="64"/>
  <c r="L161" i="64"/>
  <c r="K161" i="64"/>
  <c r="J161" i="64"/>
  <c r="I161" i="64"/>
  <c r="T157" i="64"/>
  <c r="S157" i="64"/>
  <c r="R157" i="64"/>
  <c r="Q157" i="64"/>
  <c r="P157" i="64"/>
  <c r="O157" i="64"/>
  <c r="N157" i="64"/>
  <c r="M157" i="64"/>
  <c r="L157" i="64"/>
  <c r="K157" i="64"/>
  <c r="J157" i="64"/>
  <c r="I157" i="64"/>
  <c r="T153" i="64"/>
  <c r="S153" i="64"/>
  <c r="R153" i="64"/>
  <c r="Q153" i="64"/>
  <c r="P153" i="64"/>
  <c r="O153" i="64"/>
  <c r="N153" i="64"/>
  <c r="M153" i="64"/>
  <c r="L153" i="64"/>
  <c r="K153" i="64"/>
  <c r="J153" i="64"/>
  <c r="I153" i="64"/>
  <c r="T149" i="64"/>
  <c r="S149" i="64"/>
  <c r="R149" i="64"/>
  <c r="Q149" i="64"/>
  <c r="P149" i="64"/>
  <c r="O149" i="64"/>
  <c r="N149" i="64"/>
  <c r="M149" i="64"/>
  <c r="L149" i="64"/>
  <c r="K149" i="64"/>
  <c r="J149" i="64"/>
  <c r="I149" i="64"/>
  <c r="T145" i="64"/>
  <c r="S145" i="64"/>
  <c r="R145" i="64"/>
  <c r="Q145" i="64"/>
  <c r="P145" i="64"/>
  <c r="O145" i="64"/>
  <c r="N145" i="64"/>
  <c r="M145" i="64"/>
  <c r="L145" i="64"/>
  <c r="K145" i="64"/>
  <c r="J145" i="64"/>
  <c r="I145" i="64"/>
  <c r="T141" i="64"/>
  <c r="S141" i="64"/>
  <c r="R141" i="64"/>
  <c r="Q141" i="64"/>
  <c r="P141" i="64"/>
  <c r="O141" i="64"/>
  <c r="N141" i="64"/>
  <c r="M141" i="64"/>
  <c r="L141" i="64"/>
  <c r="K141" i="64"/>
  <c r="J141" i="64"/>
  <c r="I141" i="64"/>
  <c r="T137" i="64"/>
  <c r="S137" i="64"/>
  <c r="R137" i="64"/>
  <c r="Q137" i="64"/>
  <c r="P137" i="64"/>
  <c r="O137" i="64"/>
  <c r="N137" i="64"/>
  <c r="M137" i="64"/>
  <c r="L137" i="64"/>
  <c r="K137" i="64"/>
  <c r="J137" i="64"/>
  <c r="I137" i="64"/>
  <c r="T133" i="64"/>
  <c r="S133" i="64"/>
  <c r="R133" i="64"/>
  <c r="Q133" i="64"/>
  <c r="P133" i="64"/>
  <c r="O133" i="64"/>
  <c r="N133" i="64"/>
  <c r="M133" i="64"/>
  <c r="L133" i="64"/>
  <c r="K133" i="64"/>
  <c r="J133" i="64"/>
  <c r="I133" i="64"/>
  <c r="T129" i="64"/>
  <c r="S129" i="64"/>
  <c r="R129" i="64"/>
  <c r="Q129" i="64"/>
  <c r="P129" i="64"/>
  <c r="O129" i="64"/>
  <c r="N129" i="64"/>
  <c r="M129" i="64"/>
  <c r="L129" i="64"/>
  <c r="K129" i="64"/>
  <c r="J129" i="64"/>
  <c r="I129" i="64"/>
  <c r="T125" i="64"/>
  <c r="S125" i="64"/>
  <c r="R125" i="64"/>
  <c r="Q125" i="64"/>
  <c r="P125" i="64"/>
  <c r="O125" i="64"/>
  <c r="N125" i="64"/>
  <c r="M125" i="64"/>
  <c r="L125" i="64"/>
  <c r="K125" i="64"/>
  <c r="J125" i="64"/>
  <c r="I125" i="64"/>
  <c r="T121" i="64"/>
  <c r="S121" i="64"/>
  <c r="R121" i="64"/>
  <c r="Q121" i="64"/>
  <c r="P121" i="64"/>
  <c r="O121" i="64"/>
  <c r="N121" i="64"/>
  <c r="M121" i="64"/>
  <c r="L121" i="64"/>
  <c r="K121" i="64"/>
  <c r="J121" i="64"/>
  <c r="I121" i="64"/>
  <c r="T117" i="64"/>
  <c r="S117" i="64"/>
  <c r="R117" i="64"/>
  <c r="Q117" i="64"/>
  <c r="P117" i="64"/>
  <c r="O117" i="64"/>
  <c r="N117" i="64"/>
  <c r="M117" i="64"/>
  <c r="L117" i="64"/>
  <c r="K117" i="64"/>
  <c r="J117" i="64"/>
  <c r="I117" i="64"/>
  <c r="T113" i="64"/>
  <c r="S113" i="64"/>
  <c r="R113" i="64"/>
  <c r="Q113" i="64"/>
  <c r="P113" i="64"/>
  <c r="O113" i="64"/>
  <c r="N113" i="64"/>
  <c r="M113" i="64"/>
  <c r="L113" i="64"/>
  <c r="K113" i="64"/>
  <c r="J113" i="64"/>
  <c r="I113" i="64"/>
  <c r="T109" i="64"/>
  <c r="S109" i="64"/>
  <c r="R109" i="64"/>
  <c r="Q109" i="64"/>
  <c r="P109" i="64"/>
  <c r="O109" i="64"/>
  <c r="N109" i="64"/>
  <c r="M109" i="64"/>
  <c r="L109" i="64"/>
  <c r="K109" i="64"/>
  <c r="J109" i="64"/>
  <c r="I109" i="64"/>
  <c r="T105" i="64"/>
  <c r="S105" i="64"/>
  <c r="R105" i="64"/>
  <c r="Q105" i="64"/>
  <c r="P105" i="64"/>
  <c r="O105" i="64"/>
  <c r="N105" i="64"/>
  <c r="M105" i="64"/>
  <c r="L105" i="64"/>
  <c r="K105" i="64"/>
  <c r="J105" i="64"/>
  <c r="I105" i="64"/>
  <c r="T101" i="64"/>
  <c r="S101" i="64"/>
  <c r="R101" i="64"/>
  <c r="Q101" i="64"/>
  <c r="P101" i="64"/>
  <c r="O101" i="64"/>
  <c r="N101" i="64"/>
  <c r="M101" i="64"/>
  <c r="L101" i="64"/>
  <c r="K101" i="64"/>
  <c r="J101" i="64"/>
  <c r="I101" i="64"/>
  <c r="T97" i="64"/>
  <c r="S97" i="64"/>
  <c r="R97" i="64"/>
  <c r="Q97" i="64"/>
  <c r="P97" i="64"/>
  <c r="O97" i="64"/>
  <c r="N97" i="64"/>
  <c r="M97" i="64"/>
  <c r="L97" i="64"/>
  <c r="K97" i="64"/>
  <c r="J97" i="64"/>
  <c r="I97" i="64"/>
  <c r="T93" i="64"/>
  <c r="S93" i="64"/>
  <c r="R93" i="64"/>
  <c r="Q93" i="64"/>
  <c r="P93" i="64"/>
  <c r="O93" i="64"/>
  <c r="N93" i="64"/>
  <c r="M93" i="64"/>
  <c r="L93" i="64"/>
  <c r="K93" i="64"/>
  <c r="J93" i="64"/>
  <c r="I93" i="64"/>
  <c r="T89" i="64"/>
  <c r="S89" i="64"/>
  <c r="R89" i="64"/>
  <c r="Q89" i="64"/>
  <c r="P89" i="64"/>
  <c r="O89" i="64"/>
  <c r="N89" i="64"/>
  <c r="M89" i="64"/>
  <c r="L89" i="64"/>
  <c r="K89" i="64"/>
  <c r="J89" i="64"/>
  <c r="I89" i="64"/>
  <c r="T85" i="64"/>
  <c r="S85" i="64"/>
  <c r="R85" i="64"/>
  <c r="Q85" i="64"/>
  <c r="P85" i="64"/>
  <c r="O85" i="64"/>
  <c r="N85" i="64"/>
  <c r="M85" i="64"/>
  <c r="L85" i="64"/>
  <c r="K85" i="64"/>
  <c r="J85" i="64"/>
  <c r="I85" i="64"/>
  <c r="T81" i="64"/>
  <c r="S81" i="64"/>
  <c r="R81" i="64"/>
  <c r="Q81" i="64"/>
  <c r="P81" i="64"/>
  <c r="O81" i="64"/>
  <c r="N81" i="64"/>
  <c r="M81" i="64"/>
  <c r="L81" i="64"/>
  <c r="K81" i="64"/>
  <c r="J81" i="64"/>
  <c r="I81" i="64"/>
  <c r="T77" i="64"/>
  <c r="S77" i="64"/>
  <c r="R77" i="64"/>
  <c r="Q77" i="64"/>
  <c r="P77" i="64"/>
  <c r="O77" i="64"/>
  <c r="N77" i="64"/>
  <c r="M77" i="64"/>
  <c r="L77" i="64"/>
  <c r="K77" i="64"/>
  <c r="J77" i="64"/>
  <c r="I77" i="64"/>
  <c r="V618" i="64"/>
  <c r="U618" i="64"/>
  <c r="V617" i="64"/>
  <c r="U617" i="64"/>
  <c r="V616" i="64"/>
  <c r="U616" i="64"/>
  <c r="V615" i="64"/>
  <c r="U615" i="64"/>
  <c r="V614" i="64"/>
  <c r="U614" i="64"/>
  <c r="V613" i="64"/>
  <c r="U613" i="64"/>
  <c r="V612" i="64"/>
  <c r="U612" i="64"/>
  <c r="V611" i="64"/>
  <c r="U611" i="64"/>
  <c r="V610" i="64"/>
  <c r="U610" i="64"/>
  <c r="V609" i="64"/>
  <c r="U609" i="64"/>
  <c r="V608" i="64"/>
  <c r="U608" i="64"/>
  <c r="V607" i="64"/>
  <c r="U607" i="64"/>
  <c r="V606" i="64"/>
  <c r="U606" i="64"/>
  <c r="V605" i="64"/>
  <c r="U605" i="64"/>
  <c r="V604" i="64"/>
  <c r="U604" i="64"/>
  <c r="V603" i="64"/>
  <c r="U603" i="64"/>
  <c r="V602" i="64"/>
  <c r="U602" i="64"/>
  <c r="V601" i="64"/>
  <c r="U601" i="64"/>
  <c r="V600" i="64"/>
  <c r="U600" i="64"/>
  <c r="V599" i="64"/>
  <c r="U599" i="64"/>
  <c r="V598" i="64"/>
  <c r="U598" i="64"/>
  <c r="V597" i="64"/>
  <c r="U597" i="64"/>
  <c r="V596" i="64"/>
  <c r="U596" i="64"/>
  <c r="V595" i="64"/>
  <c r="U595" i="64"/>
  <c r="V594" i="64"/>
  <c r="U594" i="64"/>
  <c r="V593" i="64"/>
  <c r="U593" i="64"/>
  <c r="V592" i="64"/>
  <c r="U592" i="64"/>
  <c r="V591" i="64"/>
  <c r="U591" i="64"/>
  <c r="V590" i="64"/>
  <c r="U590" i="64"/>
  <c r="V589" i="64"/>
  <c r="U589" i="64"/>
  <c r="V588" i="64"/>
  <c r="U588" i="64"/>
  <c r="V587" i="64"/>
  <c r="U587" i="64"/>
  <c r="V586" i="64"/>
  <c r="U586" i="64"/>
  <c r="V585" i="64"/>
  <c r="U585" i="64"/>
  <c r="V584" i="64"/>
  <c r="U584" i="64"/>
  <c r="V583" i="64"/>
  <c r="U583" i="64"/>
  <c r="V582" i="64"/>
  <c r="U582" i="64"/>
  <c r="V581" i="64"/>
  <c r="U581" i="64"/>
  <c r="V580" i="64"/>
  <c r="U580" i="64"/>
  <c r="V579" i="64"/>
  <c r="U579" i="64"/>
  <c r="V578" i="64"/>
  <c r="U578" i="64"/>
  <c r="V577" i="64"/>
  <c r="U577" i="64"/>
  <c r="V576" i="64"/>
  <c r="U576" i="64"/>
  <c r="V575" i="64"/>
  <c r="U575" i="64"/>
  <c r="V574" i="64"/>
  <c r="U574" i="64"/>
  <c r="V573" i="64"/>
  <c r="U573" i="64"/>
  <c r="V572" i="64"/>
  <c r="U572" i="64"/>
  <c r="V571" i="64"/>
  <c r="U571" i="64"/>
  <c r="V570" i="64"/>
  <c r="U570" i="64"/>
  <c r="V569" i="64"/>
  <c r="U569" i="64"/>
  <c r="V568" i="64"/>
  <c r="U568" i="64"/>
  <c r="V567" i="64"/>
  <c r="U567" i="64"/>
  <c r="V566" i="64"/>
  <c r="U566" i="64"/>
  <c r="V565" i="64"/>
  <c r="U565" i="64"/>
  <c r="V564" i="64"/>
  <c r="U564" i="64"/>
  <c r="V563" i="64"/>
  <c r="U563" i="64"/>
  <c r="V562" i="64"/>
  <c r="U562" i="64"/>
  <c r="V561" i="64"/>
  <c r="U561" i="64"/>
  <c r="V560" i="64"/>
  <c r="U560" i="64"/>
  <c r="V559" i="64"/>
  <c r="U559" i="64"/>
  <c r="V558" i="64"/>
  <c r="U558" i="64"/>
  <c r="V557" i="64"/>
  <c r="U557" i="64"/>
  <c r="V556" i="64"/>
  <c r="U556" i="64"/>
  <c r="V555" i="64"/>
  <c r="U555" i="64"/>
  <c r="V554" i="64"/>
  <c r="U554" i="64"/>
  <c r="V553" i="64"/>
  <c r="U553" i="64"/>
  <c r="V552" i="64"/>
  <c r="U552" i="64"/>
  <c r="V551" i="64"/>
  <c r="U551" i="64"/>
  <c r="V550" i="64"/>
  <c r="U550" i="64"/>
  <c r="V549" i="64"/>
  <c r="U549" i="64"/>
  <c r="V548" i="64"/>
  <c r="U548" i="64"/>
  <c r="V547" i="64"/>
  <c r="U547" i="64"/>
  <c r="V544" i="64"/>
  <c r="U544" i="64"/>
  <c r="V543" i="64"/>
  <c r="U543" i="64"/>
  <c r="V540" i="64"/>
  <c r="U540" i="64"/>
  <c r="V539" i="64"/>
  <c r="U539" i="64"/>
  <c r="V536" i="64"/>
  <c r="U536" i="64"/>
  <c r="V535" i="64"/>
  <c r="U535" i="64"/>
  <c r="V532" i="64"/>
  <c r="U532" i="64"/>
  <c r="V531" i="64"/>
  <c r="U531" i="64"/>
  <c r="V528" i="64"/>
  <c r="U528" i="64"/>
  <c r="V527" i="64"/>
  <c r="U527" i="64"/>
  <c r="V524" i="64"/>
  <c r="U524" i="64"/>
  <c r="V523" i="64"/>
  <c r="U523" i="64"/>
  <c r="V520" i="64"/>
  <c r="U520" i="64"/>
  <c r="V519" i="64"/>
  <c r="U519" i="64"/>
  <c r="V516" i="64"/>
  <c r="U516" i="64"/>
  <c r="V515" i="64"/>
  <c r="U515" i="64"/>
  <c r="V512" i="64"/>
  <c r="U512" i="64"/>
  <c r="V511" i="64"/>
  <c r="U511" i="64"/>
  <c r="V508" i="64"/>
  <c r="U508" i="64"/>
  <c r="V507" i="64"/>
  <c r="U507" i="64"/>
  <c r="V504" i="64"/>
  <c r="U504" i="64"/>
  <c r="V503" i="64"/>
  <c r="U503" i="64"/>
  <c r="V500" i="64"/>
  <c r="U500" i="64"/>
  <c r="V499" i="64"/>
  <c r="U499" i="64"/>
  <c r="V496" i="64"/>
  <c r="U496" i="64"/>
  <c r="V495" i="64"/>
  <c r="U495" i="64"/>
  <c r="V492" i="64"/>
  <c r="U492" i="64"/>
  <c r="V491" i="64"/>
  <c r="U491" i="64"/>
  <c r="V488" i="64"/>
  <c r="U488" i="64"/>
  <c r="V487" i="64"/>
  <c r="U487" i="64"/>
  <c r="V484" i="64"/>
  <c r="U484" i="64"/>
  <c r="V483" i="64"/>
  <c r="U483" i="64"/>
  <c r="V478" i="64"/>
  <c r="U478" i="64"/>
  <c r="V477" i="64"/>
  <c r="U477" i="64"/>
  <c r="V472" i="64"/>
  <c r="U472" i="64"/>
  <c r="V471" i="64"/>
  <c r="U471" i="64"/>
  <c r="V466" i="64"/>
  <c r="U466" i="64"/>
  <c r="V465" i="64"/>
  <c r="U465" i="64"/>
  <c r="V460" i="64"/>
  <c r="U460" i="64"/>
  <c r="V459" i="64"/>
  <c r="U459" i="64"/>
  <c r="V454" i="64"/>
  <c r="U454" i="64"/>
  <c r="V453" i="64"/>
  <c r="U453" i="64"/>
  <c r="V448" i="64"/>
  <c r="U448" i="64"/>
  <c r="V447" i="64"/>
  <c r="U447" i="64"/>
  <c r="V442" i="64"/>
  <c r="U442" i="64"/>
  <c r="V441" i="64"/>
  <c r="U441" i="64"/>
  <c r="V436" i="64"/>
  <c r="U436" i="64"/>
  <c r="V435" i="64"/>
  <c r="U435" i="64"/>
  <c r="V430" i="64"/>
  <c r="U430" i="64"/>
  <c r="V429" i="64"/>
  <c r="U429" i="64"/>
  <c r="V424" i="64"/>
  <c r="U424" i="64"/>
  <c r="V423" i="64"/>
  <c r="U423" i="64"/>
  <c r="V418" i="64"/>
  <c r="U418" i="64"/>
  <c r="V417" i="64"/>
  <c r="U417" i="64"/>
  <c r="V412" i="64"/>
  <c r="U412" i="64"/>
  <c r="V411" i="64"/>
  <c r="U411" i="64"/>
  <c r="V406" i="64"/>
  <c r="U406" i="64"/>
  <c r="V405" i="64"/>
  <c r="U405" i="64"/>
  <c r="V400" i="64"/>
  <c r="U400" i="64"/>
  <c r="V399" i="64"/>
  <c r="U399" i="64"/>
  <c r="V394" i="64"/>
  <c r="U394" i="64"/>
  <c r="V393" i="64"/>
  <c r="U393" i="64"/>
  <c r="V388" i="64"/>
  <c r="U388" i="64"/>
  <c r="V387" i="64"/>
  <c r="U387" i="64"/>
  <c r="V382" i="64"/>
  <c r="U382" i="64"/>
  <c r="V381" i="64"/>
  <c r="U381" i="64"/>
  <c r="V376" i="64"/>
  <c r="U376" i="64"/>
  <c r="V375" i="64"/>
  <c r="U375" i="64"/>
  <c r="V370" i="64"/>
  <c r="U370" i="64"/>
  <c r="V369" i="64"/>
  <c r="U369" i="64"/>
  <c r="V364" i="64"/>
  <c r="U364" i="64"/>
  <c r="V363" i="64"/>
  <c r="U363" i="64"/>
  <c r="V358" i="64"/>
  <c r="U358" i="64"/>
  <c r="V357" i="64"/>
  <c r="U357" i="64"/>
  <c r="V352" i="64"/>
  <c r="U352" i="64"/>
  <c r="V351" i="64"/>
  <c r="U351" i="64"/>
  <c r="V346" i="64"/>
  <c r="U346" i="64"/>
  <c r="V345" i="64"/>
  <c r="U345" i="64"/>
  <c r="V340" i="64"/>
  <c r="U340" i="64"/>
  <c r="V339" i="64"/>
  <c r="U339" i="64"/>
  <c r="V338" i="64"/>
  <c r="U338" i="64"/>
  <c r="V337" i="64"/>
  <c r="U337" i="64"/>
  <c r="V336" i="64"/>
  <c r="U336" i="64"/>
  <c r="V335" i="64"/>
  <c r="U335" i="64"/>
  <c r="V334" i="64"/>
  <c r="U334" i="64"/>
  <c r="V333" i="64"/>
  <c r="U333" i="64"/>
  <c r="V328" i="64"/>
  <c r="U328" i="64"/>
  <c r="V327" i="64"/>
  <c r="U327" i="64"/>
  <c r="V322" i="64"/>
  <c r="U322" i="64"/>
  <c r="V321" i="64"/>
  <c r="U321" i="64"/>
  <c r="V316" i="64"/>
  <c r="U316" i="64"/>
  <c r="V315" i="64"/>
  <c r="U315" i="64"/>
  <c r="V310" i="64"/>
  <c r="U310" i="64"/>
  <c r="V309" i="64"/>
  <c r="U309" i="64"/>
  <c r="V304" i="64"/>
  <c r="U304" i="64"/>
  <c r="V303" i="64"/>
  <c r="U303" i="64"/>
  <c r="V298" i="64"/>
  <c r="U298" i="64"/>
  <c r="V297" i="64"/>
  <c r="U297" i="64"/>
  <c r="V292" i="64"/>
  <c r="U292" i="64"/>
  <c r="V291" i="64"/>
  <c r="U291" i="64"/>
  <c r="V286" i="64"/>
  <c r="U286" i="64"/>
  <c r="V285" i="64"/>
  <c r="U285" i="64"/>
  <c r="V280" i="64"/>
  <c r="U280" i="64"/>
  <c r="V279" i="64"/>
  <c r="U279" i="64"/>
  <c r="V274" i="64"/>
  <c r="U274" i="64"/>
  <c r="V273" i="64"/>
  <c r="U273" i="64"/>
  <c r="V268" i="64"/>
  <c r="U268" i="64"/>
  <c r="V267" i="64"/>
  <c r="U267" i="64"/>
  <c r="V262" i="64"/>
  <c r="U262" i="64"/>
  <c r="V261" i="64"/>
  <c r="U261" i="64"/>
  <c r="V256" i="64"/>
  <c r="U256" i="64"/>
  <c r="V255" i="64"/>
  <c r="U255" i="64"/>
  <c r="V252" i="64"/>
  <c r="U252" i="64"/>
  <c r="V251" i="64"/>
  <c r="U251" i="64"/>
  <c r="V248" i="64"/>
  <c r="U248" i="64"/>
  <c r="V247" i="64"/>
  <c r="U247" i="64"/>
  <c r="V244" i="64"/>
  <c r="U244" i="64"/>
  <c r="V243" i="64"/>
  <c r="U243" i="64"/>
  <c r="V240" i="64"/>
  <c r="U240" i="64"/>
  <c r="V239" i="64"/>
  <c r="U239" i="64"/>
  <c r="V236" i="64"/>
  <c r="U236" i="64"/>
  <c r="V235" i="64"/>
  <c r="U235" i="64"/>
  <c r="V232" i="64"/>
  <c r="U232" i="64"/>
  <c r="V231" i="64"/>
  <c r="U231" i="64"/>
  <c r="V228" i="64"/>
  <c r="U228" i="64"/>
  <c r="V227" i="64"/>
  <c r="U227" i="64"/>
  <c r="V224" i="64"/>
  <c r="U224" i="64"/>
  <c r="V223" i="64"/>
  <c r="U223" i="64"/>
  <c r="V220" i="64"/>
  <c r="U220" i="64"/>
  <c r="V219" i="64"/>
  <c r="U219" i="64"/>
  <c r="V216" i="64"/>
  <c r="U216" i="64"/>
  <c r="V215" i="64"/>
  <c r="U215" i="64"/>
  <c r="V212" i="64"/>
  <c r="U212" i="64"/>
  <c r="V211" i="64"/>
  <c r="U211" i="64"/>
  <c r="V208" i="64"/>
  <c r="U208" i="64"/>
  <c r="V207" i="64"/>
  <c r="U207" i="64"/>
  <c r="V204" i="64"/>
  <c r="U204" i="64"/>
  <c r="V203" i="64"/>
  <c r="U203" i="64"/>
  <c r="V200" i="64"/>
  <c r="U200" i="64"/>
  <c r="G200" i="64"/>
  <c r="G201" i="64" s="1"/>
  <c r="G202" i="64" s="1"/>
  <c r="V199" i="64"/>
  <c r="U199" i="64"/>
  <c r="V196" i="64"/>
  <c r="U196" i="64"/>
  <c r="G196" i="64"/>
  <c r="G197" i="64" s="1"/>
  <c r="G198" i="64" s="1"/>
  <c r="V195" i="64"/>
  <c r="U195" i="64"/>
  <c r="V192" i="64"/>
  <c r="U192" i="64"/>
  <c r="G192" i="64"/>
  <c r="G193" i="64" s="1"/>
  <c r="G194" i="64" s="1"/>
  <c r="V191" i="64"/>
  <c r="U191" i="64"/>
  <c r="V188" i="64"/>
  <c r="U188" i="64"/>
  <c r="G188" i="64"/>
  <c r="G189" i="64" s="1"/>
  <c r="G190" i="64" s="1"/>
  <c r="V187" i="64"/>
  <c r="U187" i="64"/>
  <c r="V184" i="64"/>
  <c r="U184" i="64"/>
  <c r="V183" i="64"/>
  <c r="U183" i="64"/>
  <c r="V180" i="64"/>
  <c r="U180" i="64"/>
  <c r="V179" i="64"/>
  <c r="U179" i="64"/>
  <c r="V176" i="64"/>
  <c r="U176" i="64"/>
  <c r="V175" i="64"/>
  <c r="U175" i="64"/>
  <c r="V172" i="64"/>
  <c r="U172" i="64"/>
  <c r="V171" i="64"/>
  <c r="U171" i="64"/>
  <c r="V168" i="64"/>
  <c r="U168" i="64"/>
  <c r="V167" i="64"/>
  <c r="U167" i="64"/>
  <c r="V164" i="64"/>
  <c r="U164" i="64"/>
  <c r="V163" i="64"/>
  <c r="U163" i="64"/>
  <c r="V160" i="64"/>
  <c r="U160" i="64"/>
  <c r="V159" i="64"/>
  <c r="U159" i="64"/>
  <c r="V156" i="64"/>
  <c r="U156" i="64"/>
  <c r="V155" i="64"/>
  <c r="U155" i="64"/>
  <c r="V152" i="64"/>
  <c r="U152" i="64"/>
  <c r="V151" i="64"/>
  <c r="U151" i="64"/>
  <c r="V148" i="64"/>
  <c r="U148" i="64"/>
  <c r="V147" i="64"/>
  <c r="U147" i="64"/>
  <c r="V144" i="64"/>
  <c r="U144" i="64"/>
  <c r="V143" i="64"/>
  <c r="U143" i="64"/>
  <c r="V140" i="64"/>
  <c r="U140" i="64"/>
  <c r="V139" i="64"/>
  <c r="U139" i="64"/>
  <c r="V136" i="64"/>
  <c r="U136" i="64"/>
  <c r="V135" i="64"/>
  <c r="U135" i="64"/>
  <c r="V132" i="64"/>
  <c r="U132" i="64"/>
  <c r="V131" i="64"/>
  <c r="U131" i="64"/>
  <c r="V128" i="64"/>
  <c r="U128" i="64"/>
  <c r="V127" i="64"/>
  <c r="U127" i="64"/>
  <c r="V124" i="64"/>
  <c r="U124" i="64"/>
  <c r="V123" i="64"/>
  <c r="U123" i="64"/>
  <c r="V120" i="64"/>
  <c r="U120" i="64"/>
  <c r="V119" i="64"/>
  <c r="U119" i="64"/>
  <c r="V116" i="64"/>
  <c r="U116" i="64"/>
  <c r="V115" i="64"/>
  <c r="U115" i="64"/>
  <c r="V112" i="64"/>
  <c r="U112" i="64"/>
  <c r="V111" i="64"/>
  <c r="U111" i="64"/>
  <c r="V108" i="64"/>
  <c r="U108" i="64"/>
  <c r="V107" i="64"/>
  <c r="U107" i="64"/>
  <c r="V104" i="64"/>
  <c r="U104" i="64"/>
  <c r="V103" i="64"/>
  <c r="U103" i="64"/>
  <c r="V100" i="64"/>
  <c r="U100" i="64"/>
  <c r="V99" i="64"/>
  <c r="U99" i="64"/>
  <c r="V96" i="64"/>
  <c r="U96" i="64"/>
  <c r="V95" i="64"/>
  <c r="U95" i="64"/>
  <c r="V92" i="64"/>
  <c r="U92" i="64"/>
  <c r="V91" i="64"/>
  <c r="U91" i="64"/>
  <c r="V88" i="64"/>
  <c r="U88" i="64"/>
  <c r="V87" i="64"/>
  <c r="U87" i="64"/>
  <c r="V84" i="64"/>
  <c r="U84" i="64"/>
  <c r="V83" i="64"/>
  <c r="U83" i="64"/>
  <c r="V80" i="64"/>
  <c r="U80" i="64"/>
  <c r="AN79" i="64"/>
  <c r="AM79" i="64"/>
  <c r="AL79" i="64"/>
  <c r="AK79" i="64"/>
  <c r="AJ79" i="64"/>
  <c r="AI79" i="64"/>
  <c r="AH79" i="64"/>
  <c r="AG79" i="64"/>
  <c r="AF79" i="64"/>
  <c r="AE79" i="64"/>
  <c r="AD79" i="64"/>
  <c r="AC79" i="64"/>
  <c r="V79" i="64"/>
  <c r="U79" i="64"/>
  <c r="V76" i="64"/>
  <c r="U76" i="64"/>
  <c r="V75" i="64"/>
  <c r="U75" i="64"/>
  <c r="U413" i="64" l="1"/>
  <c r="U401" i="64"/>
  <c r="U407" i="64"/>
  <c r="V165" i="64"/>
  <c r="V275" i="64"/>
  <c r="V287" i="64"/>
  <c r="U365" i="64"/>
  <c r="V473" i="64"/>
  <c r="V269" i="64"/>
  <c r="U329" i="64"/>
  <c r="U428" i="64"/>
  <c r="U485" i="64"/>
  <c r="V474" i="64"/>
  <c r="U314" i="64"/>
  <c r="U368" i="64"/>
  <c r="V446" i="64"/>
  <c r="U464" i="64"/>
  <c r="V467" i="64"/>
  <c r="U275" i="64"/>
  <c r="U302" i="64"/>
  <c r="V332" i="64"/>
  <c r="U449" i="64"/>
  <c r="V502" i="64"/>
  <c r="V533" i="64"/>
  <c r="V290" i="64"/>
  <c r="V293" i="64"/>
  <c r="U305" i="64"/>
  <c r="V353" i="64"/>
  <c r="U362" i="64"/>
  <c r="U395" i="64"/>
  <c r="V416" i="64"/>
  <c r="U425" i="64"/>
  <c r="V458" i="64"/>
  <c r="U317" i="64"/>
  <c r="V485" i="64"/>
  <c r="U486" i="64"/>
  <c r="U257" i="64"/>
  <c r="U77" i="64"/>
  <c r="V81" i="64"/>
  <c r="U82" i="64"/>
  <c r="U86" i="64"/>
  <c r="U90" i="64"/>
  <c r="U93" i="64"/>
  <c r="V94" i="64"/>
  <c r="U98" i="64"/>
  <c r="U102" i="64"/>
  <c r="U106" i="64"/>
  <c r="U109" i="64"/>
  <c r="U110" i="64"/>
  <c r="V113" i="64"/>
  <c r="U114" i="64"/>
  <c r="V121" i="64"/>
  <c r="U122" i="64"/>
  <c r="U126" i="64"/>
  <c r="U130" i="64"/>
  <c r="U134" i="64"/>
  <c r="U146" i="64"/>
  <c r="V150" i="64"/>
  <c r="U162" i="64"/>
  <c r="U169" i="64"/>
  <c r="U170" i="64"/>
  <c r="U174" i="64"/>
  <c r="U178" i="64"/>
  <c r="U182" i="64"/>
  <c r="U189" i="64"/>
  <c r="U194" i="64"/>
  <c r="U198" i="64"/>
  <c r="U202" i="64"/>
  <c r="U206" i="64"/>
  <c r="V209" i="64"/>
  <c r="U210" i="64"/>
  <c r="V214" i="64"/>
  <c r="V410" i="64"/>
  <c r="U437" i="64"/>
  <c r="U461" i="64"/>
  <c r="V479" i="64"/>
  <c r="V314" i="64"/>
  <c r="U186" i="64"/>
  <c r="U254" i="64"/>
  <c r="U290" i="64"/>
  <c r="U296" i="64"/>
  <c r="V301" i="64"/>
  <c r="V341" i="64"/>
  <c r="U347" i="64"/>
  <c r="V350" i="64"/>
  <c r="V356" i="64"/>
  <c r="U371" i="64"/>
  <c r="U383" i="64"/>
  <c r="V419" i="64"/>
  <c r="U422" i="64"/>
  <c r="V425" i="64"/>
  <c r="V431" i="64"/>
  <c r="U440" i="64"/>
  <c r="V444" i="64"/>
  <c r="U446" i="64"/>
  <c r="V449" i="64"/>
  <c r="V456" i="64"/>
  <c r="V476" i="64"/>
  <c r="V482" i="64"/>
  <c r="U498" i="64"/>
  <c r="U501" i="64"/>
  <c r="U502" i="64"/>
  <c r="U505" i="64"/>
  <c r="U506" i="64"/>
  <c r="U514" i="64"/>
  <c r="U518" i="64"/>
  <c r="U525" i="64"/>
  <c r="U526" i="64"/>
  <c r="U530" i="64"/>
  <c r="U534" i="64"/>
  <c r="U538" i="64"/>
  <c r="U546" i="64"/>
  <c r="U78" i="64"/>
  <c r="V463" i="64"/>
  <c r="U166" i="64"/>
  <c r="V210" i="64"/>
  <c r="V257" i="64"/>
  <c r="V296" i="64"/>
  <c r="U389" i="64"/>
  <c r="U438" i="64"/>
  <c r="V443" i="64"/>
  <c r="V455" i="64"/>
  <c r="V461" i="64"/>
  <c r="U489" i="64"/>
  <c r="V490" i="64"/>
  <c r="U493" i="64"/>
  <c r="U497" i="64"/>
  <c r="V498" i="64"/>
  <c r="V506" i="64"/>
  <c r="U509" i="64"/>
  <c r="U513" i="64"/>
  <c r="V514" i="64"/>
  <c r="U517" i="64"/>
  <c r="V518" i="64"/>
  <c r="U521" i="64"/>
  <c r="U529" i="64"/>
  <c r="U533" i="64"/>
  <c r="U537" i="64"/>
  <c r="V538" i="64"/>
  <c r="U541" i="64"/>
  <c r="U545" i="64"/>
  <c r="V546" i="64"/>
  <c r="U214" i="64"/>
  <c r="V306" i="64"/>
  <c r="U94" i="64"/>
  <c r="V110" i="64"/>
  <c r="V170" i="64"/>
  <c r="U190" i="64"/>
  <c r="V260" i="64"/>
  <c r="U266" i="64"/>
  <c r="V281" i="64"/>
  <c r="U281" i="64"/>
  <c r="U287" i="64"/>
  <c r="U289" i="64"/>
  <c r="U299" i="64"/>
  <c r="U308" i="64"/>
  <c r="V317" i="64"/>
  <c r="V359" i="64"/>
  <c r="U416" i="64"/>
  <c r="U434" i="64"/>
  <c r="U456" i="64"/>
  <c r="U470" i="64"/>
  <c r="V486" i="64"/>
  <c r="V489" i="64"/>
  <c r="V493" i="64"/>
  <c r="V497" i="64"/>
  <c r="V501" i="64"/>
  <c r="V505" i="64"/>
  <c r="V509" i="64"/>
  <c r="V513" i="64"/>
  <c r="V517" i="64"/>
  <c r="V521" i="64"/>
  <c r="V534" i="64"/>
  <c r="V537" i="64"/>
  <c r="V541" i="64"/>
  <c r="V545" i="64"/>
  <c r="U85" i="64"/>
  <c r="V86" i="64"/>
  <c r="U89" i="64"/>
  <c r="V90" i="64"/>
  <c r="V97" i="64"/>
  <c r="U101" i="64"/>
  <c r="V102" i="64"/>
  <c r="V106" i="64"/>
  <c r="U113" i="64"/>
  <c r="V118" i="64"/>
  <c r="U121" i="64"/>
  <c r="U125" i="64"/>
  <c r="V126" i="64"/>
  <c r="U129" i="64"/>
  <c r="V130" i="64"/>
  <c r="U137" i="64"/>
  <c r="U141" i="64"/>
  <c r="V146" i="64"/>
  <c r="U153" i="64"/>
  <c r="V158" i="64"/>
  <c r="U161" i="64"/>
  <c r="V162" i="64"/>
  <c r="U173" i="64"/>
  <c r="V174" i="64"/>
  <c r="U177" i="64"/>
  <c r="V178" i="64"/>
  <c r="U181" i="64"/>
  <c r="U185" i="64"/>
  <c r="U197" i="64"/>
  <c r="U201" i="64"/>
  <c r="V206" i="64"/>
  <c r="U209" i="64"/>
  <c r="V213" i="64"/>
  <c r="U218" i="64"/>
  <c r="U222" i="64"/>
  <c r="U226" i="64"/>
  <c r="U230" i="64"/>
  <c r="U234" i="64"/>
  <c r="U238" i="64"/>
  <c r="U242" i="64"/>
  <c r="U246" i="64"/>
  <c r="U250" i="64"/>
  <c r="U293" i="64"/>
  <c r="U300" i="64"/>
  <c r="U320" i="64"/>
  <c r="U323" i="64"/>
  <c r="V326" i="64"/>
  <c r="V347" i="64"/>
  <c r="V360" i="64"/>
  <c r="U396" i="64"/>
  <c r="V401" i="64"/>
  <c r="U404" i="64"/>
  <c r="V407" i="64"/>
  <c r="V413" i="64"/>
  <c r="V428" i="64"/>
  <c r="U431" i="64"/>
  <c r="V434" i="64"/>
  <c r="K439" i="64"/>
  <c r="V439" i="64" s="1"/>
  <c r="U462" i="64"/>
  <c r="U494" i="64"/>
  <c r="U510" i="64"/>
  <c r="U522" i="64"/>
  <c r="U542" i="64"/>
  <c r="V318" i="64"/>
  <c r="V82" i="64"/>
  <c r="V85" i="64"/>
  <c r="V89" i="64"/>
  <c r="V101" i="64"/>
  <c r="V105" i="64"/>
  <c r="V114" i="64"/>
  <c r="V117" i="64"/>
  <c r="V122" i="64"/>
  <c r="V125" i="64"/>
  <c r="V129" i="64"/>
  <c r="V134" i="64"/>
  <c r="V137" i="64"/>
  <c r="V141" i="64"/>
  <c r="V145" i="64"/>
  <c r="U149" i="64"/>
  <c r="V153" i="64"/>
  <c r="V157" i="64"/>
  <c r="V161" i="64"/>
  <c r="V166" i="64"/>
  <c r="V173" i="64"/>
  <c r="V177" i="64"/>
  <c r="U193" i="64"/>
  <c r="V205" i="64"/>
  <c r="U221" i="64"/>
  <c r="U225" i="64"/>
  <c r="V226" i="64"/>
  <c r="U229" i="64"/>
  <c r="V230" i="64"/>
  <c r="U233" i="64"/>
  <c r="V234" i="64"/>
  <c r="U237" i="64"/>
  <c r="V238" i="64"/>
  <c r="U241" i="64"/>
  <c r="U245" i="64"/>
  <c r="U249" i="64"/>
  <c r="V254" i="64"/>
  <c r="U263" i="64"/>
  <c r="U269" i="64"/>
  <c r="U272" i="64"/>
  <c r="U294" i="64"/>
  <c r="V305" i="64"/>
  <c r="U306" i="64"/>
  <c r="U398" i="64"/>
  <c r="V440" i="64"/>
  <c r="U443" i="64"/>
  <c r="U450" i="64"/>
  <c r="U452" i="64"/>
  <c r="J457" i="64"/>
  <c r="U458" i="64"/>
  <c r="U468" i="64"/>
  <c r="U490" i="64"/>
  <c r="V93" i="64"/>
  <c r="U258" i="64"/>
  <c r="V77" i="64"/>
  <c r="V78" i="64"/>
  <c r="U81" i="64"/>
  <c r="U133" i="64"/>
  <c r="V133" i="64"/>
  <c r="U165" i="64"/>
  <c r="V218" i="64"/>
  <c r="V222" i="64"/>
  <c r="V225" i="64"/>
  <c r="V229" i="64"/>
  <c r="V233" i="64"/>
  <c r="V237" i="64"/>
  <c r="V242" i="64"/>
  <c r="V246" i="64"/>
  <c r="V250" i="64"/>
  <c r="V253" i="64"/>
  <c r="U278" i="64"/>
  <c r="U284" i="64"/>
  <c r="V311" i="64"/>
  <c r="U332" i="64"/>
  <c r="U344" i="64"/>
  <c r="U350" i="64"/>
  <c r="U356" i="64"/>
  <c r="U366" i="64"/>
  <c r="U374" i="64"/>
  <c r="U380" i="64"/>
  <c r="U392" i="64"/>
  <c r="V402" i="64"/>
  <c r="U408" i="64"/>
  <c r="U410" i="64"/>
  <c r="V422" i="64"/>
  <c r="V437" i="64"/>
  <c r="V452" i="64"/>
  <c r="U467" i="64"/>
  <c r="U476" i="64"/>
  <c r="U482" i="64"/>
  <c r="U97" i="64"/>
  <c r="V312" i="64"/>
  <c r="U118" i="64"/>
  <c r="U138" i="64"/>
  <c r="U142" i="64"/>
  <c r="U150" i="64"/>
  <c r="U154" i="64"/>
  <c r="U158" i="64"/>
  <c r="V217" i="64"/>
  <c r="V221" i="64"/>
  <c r="V241" i="64"/>
  <c r="V245" i="64"/>
  <c r="V249" i="64"/>
  <c r="V272" i="64"/>
  <c r="V278" i="64"/>
  <c r="V284" i="64"/>
  <c r="V308" i="64"/>
  <c r="U326" i="64"/>
  <c r="V329" i="64"/>
  <c r="U341" i="64"/>
  <c r="V344" i="64"/>
  <c r="U353" i="64"/>
  <c r="U377" i="64"/>
  <c r="U386" i="64"/>
  <c r="U419" i="64"/>
  <c r="U473" i="64"/>
  <c r="U479" i="64"/>
  <c r="V542" i="64"/>
  <c r="V522" i="64"/>
  <c r="V510" i="64"/>
  <c r="V494" i="64"/>
  <c r="V481" i="64"/>
  <c r="U481" i="64"/>
  <c r="V480" i="64"/>
  <c r="U480" i="64"/>
  <c r="U475" i="64"/>
  <c r="V475" i="64"/>
  <c r="U474" i="64"/>
  <c r="K469" i="64"/>
  <c r="V469" i="64" s="1"/>
  <c r="V468" i="64"/>
  <c r="V470" i="64"/>
  <c r="U463" i="64"/>
  <c r="V462" i="64"/>
  <c r="V464" i="64"/>
  <c r="U455" i="64"/>
  <c r="P457" i="64"/>
  <c r="M451" i="64"/>
  <c r="V451" i="64" s="1"/>
  <c r="V450" i="64"/>
  <c r="U444" i="64"/>
  <c r="I445" i="64"/>
  <c r="V438" i="64"/>
  <c r="U433" i="64"/>
  <c r="V433" i="64"/>
  <c r="V432" i="64"/>
  <c r="U432" i="64"/>
  <c r="V427" i="64"/>
  <c r="U427" i="64"/>
  <c r="V426" i="64"/>
  <c r="U426" i="64"/>
  <c r="V421" i="64"/>
  <c r="U421" i="64"/>
  <c r="V420" i="64"/>
  <c r="U420" i="64"/>
  <c r="V415" i="64"/>
  <c r="U415" i="64"/>
  <c r="V414" i="64"/>
  <c r="U414" i="64"/>
  <c r="V409" i="64"/>
  <c r="U409" i="64"/>
  <c r="V408" i="64"/>
  <c r="U403" i="64"/>
  <c r="V403" i="64"/>
  <c r="V404" i="64"/>
  <c r="U402" i="64"/>
  <c r="U397" i="64"/>
  <c r="U391" i="64"/>
  <c r="U390" i="64"/>
  <c r="U385" i="64"/>
  <c r="U384" i="64"/>
  <c r="U379" i="64"/>
  <c r="U378" i="64"/>
  <c r="U373" i="64"/>
  <c r="U372" i="64"/>
  <c r="K367" i="64"/>
  <c r="U367" i="64" s="1"/>
  <c r="V362" i="64"/>
  <c r="U359" i="64"/>
  <c r="K361" i="64"/>
  <c r="V361" i="64" s="1"/>
  <c r="U360" i="64"/>
  <c r="V355" i="64"/>
  <c r="U355" i="64"/>
  <c r="V354" i="64"/>
  <c r="U354" i="64"/>
  <c r="V349" i="64"/>
  <c r="U349" i="64"/>
  <c r="U348" i="64"/>
  <c r="V348" i="64"/>
  <c r="V343" i="64"/>
  <c r="U343" i="64"/>
  <c r="V342" i="64"/>
  <c r="U342" i="64"/>
  <c r="V331" i="64"/>
  <c r="U331" i="64"/>
  <c r="U330" i="64"/>
  <c r="V330" i="64"/>
  <c r="V325" i="64"/>
  <c r="U325" i="64"/>
  <c r="V323" i="64"/>
  <c r="V324" i="64"/>
  <c r="U324" i="64"/>
  <c r="V319" i="64"/>
  <c r="U319" i="64"/>
  <c r="V320" i="64"/>
  <c r="U318" i="64"/>
  <c r="U313" i="64"/>
  <c r="V313" i="64"/>
  <c r="U311" i="64"/>
  <c r="U312" i="64"/>
  <c r="M307" i="64"/>
  <c r="V307" i="64" s="1"/>
  <c r="U301" i="64"/>
  <c r="V299" i="64"/>
  <c r="V300" i="64"/>
  <c r="V302" i="64"/>
  <c r="U295" i="64"/>
  <c r="V295" i="64"/>
  <c r="V294" i="64"/>
  <c r="V288" i="64"/>
  <c r="U288" i="64"/>
  <c r="U283" i="64"/>
  <c r="U282" i="64"/>
  <c r="U277" i="64"/>
  <c r="U276" i="64"/>
  <c r="U271" i="64"/>
  <c r="U270" i="64"/>
  <c r="V270" i="64"/>
  <c r="U265" i="64"/>
  <c r="V263" i="64"/>
  <c r="U264" i="64"/>
  <c r="V289" i="64"/>
  <c r="V282" i="64"/>
  <c r="V277" i="64"/>
  <c r="V276" i="64"/>
  <c r="V271" i="64"/>
  <c r="V265" i="64"/>
  <c r="V266" i="64"/>
  <c r="V264" i="64"/>
  <c r="U260" i="64"/>
  <c r="V259" i="64"/>
  <c r="U259" i="64"/>
  <c r="V258" i="64"/>
  <c r="U253" i="64"/>
  <c r="U217" i="64"/>
  <c r="U213" i="64"/>
  <c r="U205" i="64"/>
  <c r="V169" i="64"/>
  <c r="U157" i="64"/>
  <c r="V154" i="64"/>
  <c r="V149" i="64"/>
  <c r="U145" i="64"/>
  <c r="V142" i="64"/>
  <c r="V138" i="64"/>
  <c r="U117" i="64"/>
  <c r="V109" i="64"/>
  <c r="U105" i="64"/>
  <c r="V98" i="64"/>
  <c r="V392" i="64"/>
  <c r="V526" i="64"/>
  <c r="AO79" i="64"/>
  <c r="V368" i="64"/>
  <c r="V193" i="64"/>
  <c r="V389" i="64"/>
  <c r="V396" i="64"/>
  <c r="V383" i="64"/>
  <c r="V398" i="64"/>
  <c r="V530" i="64"/>
  <c r="V201" i="64"/>
  <c r="V380" i="64"/>
  <c r="V194" i="64"/>
  <c r="V377" i="64"/>
  <c r="V529" i="64"/>
  <c r="V190" i="64"/>
  <c r="V395" i="64"/>
  <c r="V186" i="64"/>
  <c r="V365" i="64"/>
  <c r="V198" i="64"/>
  <c r="V185" i="64"/>
  <c r="V181" i="64"/>
  <c r="V182" i="64"/>
  <c r="V197" i="64"/>
  <c r="V371" i="64"/>
  <c r="V366" i="64"/>
  <c r="V202" i="64"/>
  <c r="V374" i="64"/>
  <c r="V385" i="64"/>
  <c r="V189" i="64"/>
  <c r="V378" i="64"/>
  <c r="V386" i="64"/>
  <c r="V390" i="64"/>
  <c r="V397" i="64"/>
  <c r="V525" i="64"/>
  <c r="V372" i="64"/>
  <c r="V384" i="64"/>
  <c r="U457" i="64" l="1"/>
  <c r="U439" i="64"/>
  <c r="U469" i="64"/>
  <c r="U307" i="64"/>
  <c r="U361" i="64"/>
  <c r="U451" i="64"/>
  <c r="V457" i="64"/>
  <c r="U445" i="64"/>
  <c r="V445" i="64"/>
  <c r="V283" i="64"/>
  <c r="V391" i="64"/>
  <c r="V367" i="64"/>
  <c r="V373" i="64"/>
  <c r="P72" i="64"/>
  <c r="R72" i="64"/>
  <c r="O72" i="64"/>
  <c r="T72" i="64"/>
  <c r="V379" i="64"/>
  <c r="Q72" i="64"/>
  <c r="S72" i="64"/>
  <c r="N72" i="64" l="1"/>
  <c r="M72" i="64"/>
  <c r="K72" i="64"/>
  <c r="L72" i="64"/>
  <c r="I72" i="64" l="1"/>
  <c r="J72" i="64"/>
  <c r="S73" i="64" l="1"/>
  <c r="U72" i="64"/>
  <c r="X113" i="73" l="1"/>
  <c r="W113" i="73"/>
  <c r="W86" i="7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데이터 모델"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차트탬플릿!$C$152:$F$171" type="102" refreshedVersion="6" minRefreshableVersion="5">
    <extLst>
      <ext xmlns:x15="http://schemas.microsoft.com/office/spreadsheetml/2010/11/main" uri="{DE250136-89BD-433C-8126-D09CA5730AF9}">
        <x15:connection id="범위">
          <x15:rangePr sourceName="_xlcn.WorksheetConnection_차트탬플릿C152F171"/>
        </x15:connection>
      </ext>
    </extLst>
  </connection>
</connections>
</file>

<file path=xl/sharedStrings.xml><?xml version="1.0" encoding="utf-8"?>
<sst xmlns="http://schemas.openxmlformats.org/spreadsheetml/2006/main" count="31617" uniqueCount="503">
  <si>
    <t>3월</t>
  </si>
  <si>
    <t>4월</t>
  </si>
  <si>
    <t>5월</t>
  </si>
  <si>
    <t>6월</t>
  </si>
  <si>
    <t>7월</t>
  </si>
  <si>
    <t>8월</t>
  </si>
  <si>
    <t>9월</t>
  </si>
  <si>
    <t>10월</t>
  </si>
  <si>
    <t>11월</t>
  </si>
  <si>
    <t>12월</t>
  </si>
  <si>
    <t>2월</t>
  </si>
  <si>
    <t>전력</t>
  </si>
  <si>
    <t>DP2</t>
  </si>
  <si>
    <t>비용(원)</t>
  </si>
  <si>
    <t>사용량(KWh)</t>
  </si>
  <si>
    <t>사용량(TOE)</t>
  </si>
  <si>
    <t>DP3</t>
  </si>
  <si>
    <t>D22</t>
  </si>
  <si>
    <t>D25</t>
  </si>
  <si>
    <t>사용량(MWh)</t>
  </si>
  <si>
    <t>사용량(Gcal)</t>
  </si>
  <si>
    <t>도시가스</t>
  </si>
  <si>
    <t>사용량(m3)</t>
  </si>
  <si>
    <t>전력</t>
    <phoneticPr fontId="1" type="noConversion"/>
  </si>
  <si>
    <t>1월</t>
    <phoneticPr fontId="1" type="noConversion"/>
  </si>
  <si>
    <t>도시가스</t>
    <phoneticPr fontId="1" type="noConversion"/>
  </si>
  <si>
    <t>중온수</t>
  </si>
  <si>
    <t>상하수도</t>
  </si>
  <si>
    <t>재이용수</t>
  </si>
  <si>
    <t>중온수</t>
    <phoneticPr fontId="1" type="noConversion"/>
  </si>
  <si>
    <t>상하수도</t>
    <phoneticPr fontId="1" type="noConversion"/>
  </si>
  <si>
    <t>전유</t>
    <phoneticPr fontId="1" type="noConversion"/>
  </si>
  <si>
    <t>부지</t>
    <phoneticPr fontId="1" type="noConversion"/>
  </si>
  <si>
    <t>사용처</t>
    <phoneticPr fontId="1" type="noConversion"/>
  </si>
  <si>
    <t>E_ISC</t>
  </si>
  <si>
    <t>E_SLC</t>
  </si>
  <si>
    <t>E_LGD</t>
  </si>
  <si>
    <t>E_LGH</t>
  </si>
  <si>
    <t>E_LGC_DP3</t>
  </si>
  <si>
    <t>E_LGIT</t>
  </si>
  <si>
    <t>E_LGHH</t>
  </si>
  <si>
    <t>E_LGC_D22</t>
  </si>
  <si>
    <t>E_CNS_D22</t>
  </si>
  <si>
    <t>E_CA_D22</t>
  </si>
  <si>
    <t>E_LGU</t>
  </si>
  <si>
    <t>E_CNS_D25</t>
  </si>
  <si>
    <t>E_CA_D25</t>
  </si>
  <si>
    <t>D_ISC</t>
  </si>
  <si>
    <t>D_SLC</t>
  </si>
  <si>
    <t>D_CA_D22_난방</t>
  </si>
  <si>
    <t>D_CA_D25_난방</t>
  </si>
  <si>
    <t>W_LGE</t>
  </si>
  <si>
    <t>W_ISC</t>
  </si>
  <si>
    <t>W_CA_D25</t>
  </si>
  <si>
    <t>D_CA_DP3_난방</t>
  </si>
  <si>
    <t>D_CA_DP3_냉방</t>
  </si>
  <si>
    <t>D_LGD</t>
  </si>
  <si>
    <t>D_LGH</t>
  </si>
  <si>
    <t>D_LGIT</t>
  </si>
  <si>
    <t>D_LGHH_난방</t>
  </si>
  <si>
    <t>D_LGHH_냉방</t>
  </si>
  <si>
    <t>D_LGU_난방</t>
  </si>
  <si>
    <t>D_LGU_냉방</t>
  </si>
  <si>
    <t>D_CNS_D25_냉방</t>
  </si>
  <si>
    <t>D_CNS_D25_난방</t>
  </si>
  <si>
    <t>공용</t>
  </si>
  <si>
    <t>계</t>
    <phoneticPr fontId="1" type="noConversion"/>
  </si>
  <si>
    <t>전유</t>
  </si>
  <si>
    <t>합계</t>
    <phoneticPr fontId="1" type="noConversion"/>
  </si>
  <si>
    <t>구분</t>
    <phoneticPr fontId="1" type="noConversion"/>
  </si>
  <si>
    <t>에너지원</t>
    <phoneticPr fontId="1" type="noConversion"/>
  </si>
  <si>
    <t>단위</t>
    <phoneticPr fontId="1" type="noConversion"/>
  </si>
  <si>
    <t>D25_CA</t>
  </si>
  <si>
    <t>LGC</t>
    <phoneticPr fontId="1" type="noConversion"/>
  </si>
  <si>
    <t>LGIT</t>
    <phoneticPr fontId="1" type="noConversion"/>
  </si>
  <si>
    <t>LGD</t>
    <phoneticPr fontId="1" type="noConversion"/>
  </si>
  <si>
    <t>LGC_DP3</t>
  </si>
  <si>
    <t>D_CNS_D22_난방</t>
  </si>
  <si>
    <t>D_CNS_D22_냉방</t>
  </si>
  <si>
    <t>D_LGC_D22_난방</t>
  </si>
  <si>
    <t>D_LGC_D22_냉방</t>
  </si>
  <si>
    <t>DP3</t>
    <phoneticPr fontId="1" type="noConversion"/>
  </si>
  <si>
    <t>D22</t>
    <phoneticPr fontId="1" type="noConversion"/>
  </si>
  <si>
    <t>D25</t>
    <phoneticPr fontId="1" type="noConversion"/>
  </si>
  <si>
    <t>사용량(m3)</t>
    <phoneticPr fontId="1" type="noConversion"/>
  </si>
  <si>
    <t>건물</t>
    <phoneticPr fontId="1" type="noConversion"/>
  </si>
  <si>
    <t>ISC</t>
  </si>
  <si>
    <t>SLC</t>
  </si>
  <si>
    <t>배분(전유)</t>
  </si>
  <si>
    <t>배분(전유)</t>
    <phoneticPr fontId="1" type="noConversion"/>
  </si>
  <si>
    <t>배분(공용)</t>
  </si>
  <si>
    <t>상세구분</t>
    <phoneticPr fontId="1" type="noConversion"/>
  </si>
  <si>
    <t>월평균</t>
    <phoneticPr fontId="1" type="noConversion"/>
  </si>
  <si>
    <t>LGHH</t>
    <phoneticPr fontId="1" type="noConversion"/>
  </si>
  <si>
    <t>LGC_D22</t>
    <phoneticPr fontId="1" type="noConversion"/>
  </si>
  <si>
    <t>LGU</t>
    <phoneticPr fontId="1" type="noConversion"/>
  </si>
  <si>
    <t>사용량(tCo2)</t>
  </si>
  <si>
    <t>E_LGE</t>
  </si>
  <si>
    <t>D_LGC_DP3</t>
  </si>
  <si>
    <t>G_LGE</t>
  </si>
  <si>
    <t>G_CA_DP3</t>
  </si>
  <si>
    <t>G_ISC</t>
  </si>
  <si>
    <t>G_SLC</t>
  </si>
  <si>
    <t>G_LGD</t>
  </si>
  <si>
    <t>G_LGH</t>
  </si>
  <si>
    <t>G_LGC_DP3</t>
  </si>
  <si>
    <t>G_LGIT</t>
  </si>
  <si>
    <t>W_SLC</t>
  </si>
  <si>
    <t>W_LGD</t>
  </si>
  <si>
    <t>W_LGH</t>
  </si>
  <si>
    <t>W-LGC_DP3</t>
  </si>
  <si>
    <t>W_LGIT</t>
  </si>
  <si>
    <t>R_LGE</t>
  </si>
  <si>
    <t>R_CA_DP3</t>
  </si>
  <si>
    <t>E_LGCS</t>
    <phoneticPr fontId="1" type="noConversion"/>
  </si>
  <si>
    <t>E_LGES</t>
  </si>
  <si>
    <t>E_LGES</t>
    <phoneticPr fontId="1" type="noConversion"/>
  </si>
  <si>
    <t>D_LGCS</t>
  </si>
  <si>
    <t>D_LGES</t>
  </si>
  <si>
    <t>D_LGES</t>
    <phoneticPr fontId="1" type="noConversion"/>
  </si>
  <si>
    <t>W_LGES</t>
  </si>
  <si>
    <t>W_LGES</t>
    <phoneticPr fontId="1" type="noConversion"/>
  </si>
  <si>
    <t>W_LGCS</t>
  </si>
  <si>
    <t>W_LGCS</t>
    <phoneticPr fontId="1" type="noConversion"/>
  </si>
  <si>
    <t>G_CA_D22</t>
  </si>
  <si>
    <t>G_CA_D25</t>
  </si>
  <si>
    <t>E_CA_D22_심야</t>
  </si>
  <si>
    <t>E_CA_D25_심야</t>
  </si>
  <si>
    <t>W_CA_D22</t>
  </si>
  <si>
    <t>R_CA_D22</t>
  </si>
  <si>
    <t>R_CA_D25</t>
  </si>
  <si>
    <t>E_LGE_심야</t>
  </si>
  <si>
    <t>E_CA_DP3_심야</t>
  </si>
  <si>
    <t>E_CA_DP3_냉방</t>
  </si>
  <si>
    <t>E_CA_DP3_일반</t>
  </si>
  <si>
    <t>E_ISC_냉방</t>
  </si>
  <si>
    <t>E_SLC_냉방</t>
  </si>
  <si>
    <t>E_LGD_냉방</t>
  </si>
  <si>
    <t>E_LGH_냉방</t>
  </si>
  <si>
    <t>E_LGC_DP3_냉방</t>
  </si>
  <si>
    <t>E_LGIT_냉방</t>
  </si>
  <si>
    <t>D_ISC_냉방</t>
  </si>
  <si>
    <t>D_SLC_냉방</t>
  </si>
  <si>
    <t>D_LGD_냉방</t>
  </si>
  <si>
    <t>D_LGH_냉방</t>
  </si>
  <si>
    <t>D_LGC_DP3_냉방</t>
  </si>
  <si>
    <t>D_LGIT_냉방</t>
  </si>
  <si>
    <t>W_CA_DP3_보급수</t>
  </si>
  <si>
    <t>W_CA_DP3_기타</t>
  </si>
  <si>
    <t>W_ISC_보급수</t>
  </si>
  <si>
    <t>W_LGD_보급수</t>
  </si>
  <si>
    <t>W_LGH_보급수</t>
  </si>
  <si>
    <t>W-LGC_DP3_보급수</t>
  </si>
  <si>
    <t>W-LGC_DP3_RO</t>
  </si>
  <si>
    <t>D_LGE_난방</t>
  </si>
  <si>
    <t>D_LGE_냉방</t>
  </si>
  <si>
    <t>E_ISC_심야</t>
  </si>
  <si>
    <t>E_SLC_심야</t>
  </si>
  <si>
    <t>E_LGD_심야</t>
  </si>
  <si>
    <t>E_LGH_심야</t>
  </si>
  <si>
    <t>E_LGC_DP3_심야</t>
  </si>
  <si>
    <t>E_LGIT_심야</t>
  </si>
  <si>
    <t>W_SLC_보급수</t>
  </si>
  <si>
    <t>W_SLC_RO</t>
  </si>
  <si>
    <t>W_LGD_RO</t>
  </si>
  <si>
    <t>W_LGIT_보급수</t>
  </si>
  <si>
    <t>W_LGIT_RO</t>
  </si>
  <si>
    <t>D22_CA</t>
  </si>
  <si>
    <t>CNS_D22</t>
  </si>
  <si>
    <t>CNS_D22</t>
    <phoneticPr fontId="1" type="noConversion"/>
  </si>
  <si>
    <t>CNS_D25</t>
  </si>
  <si>
    <t>CNS_D25</t>
    <phoneticPr fontId="1" type="noConversion"/>
  </si>
  <si>
    <t>DP3_CA</t>
  </si>
  <si>
    <t>LGD</t>
  </si>
  <si>
    <t>LGH</t>
  </si>
  <si>
    <t>LGIT</t>
  </si>
  <si>
    <t>LGHH</t>
  </si>
  <si>
    <t>LGC_D22</t>
  </si>
  <si>
    <t>LGU</t>
  </si>
  <si>
    <t>D_LGCS(난)</t>
  </si>
  <si>
    <t>D_LGCS(난)</t>
    <phoneticPr fontId="1" type="noConversion"/>
  </si>
  <si>
    <t>D_LGES(난)</t>
  </si>
  <si>
    <t>D_LGES(난)</t>
    <phoneticPr fontId="1" type="noConversion"/>
  </si>
  <si>
    <t>D_LGES(냉)</t>
  </si>
  <si>
    <t>D_LGES(냉)</t>
    <phoneticPr fontId="1" type="noConversion"/>
  </si>
  <si>
    <t>D_LGCS(냉)</t>
  </si>
  <si>
    <t>D_LGCS(냉)</t>
    <phoneticPr fontId="1" type="noConversion"/>
  </si>
  <si>
    <t>LGCS</t>
    <phoneticPr fontId="1" type="noConversion"/>
  </si>
  <si>
    <t>LGES</t>
  </si>
  <si>
    <t>LGCS</t>
  </si>
  <si>
    <t>LGES</t>
    <phoneticPr fontId="1" type="noConversion"/>
  </si>
  <si>
    <t>E_LGCS_냉방</t>
    <phoneticPr fontId="1" type="noConversion"/>
  </si>
  <si>
    <t>E_LGES_냉방</t>
    <phoneticPr fontId="1" type="noConversion"/>
  </si>
  <si>
    <t>E_LGCS_심야</t>
    <phoneticPr fontId="1" type="noConversion"/>
  </si>
  <si>
    <t>E_LGES_심야</t>
    <phoneticPr fontId="1" type="noConversion"/>
  </si>
  <si>
    <t>절감목표</t>
    <phoneticPr fontId="1" type="noConversion"/>
  </si>
  <si>
    <t>22년 절감목표</t>
    <phoneticPr fontId="1" type="noConversion"/>
  </si>
  <si>
    <t>선택항목 단위</t>
    <phoneticPr fontId="1" type="noConversion"/>
  </si>
  <si>
    <t>W_LGCS_보급수</t>
    <phoneticPr fontId="1" type="noConversion"/>
  </si>
  <si>
    <t>W_LGCS_보급수</t>
    <phoneticPr fontId="1" type="noConversion"/>
  </si>
  <si>
    <t>W_LGES_보급수</t>
    <phoneticPr fontId="1" type="noConversion"/>
  </si>
  <si>
    <t>W_LGES_보급수</t>
    <phoneticPr fontId="1" type="noConversion"/>
  </si>
  <si>
    <t>68동질소탱크 화학분,멸균기,동물실험실</t>
    <phoneticPr fontId="1" type="noConversion"/>
  </si>
  <si>
    <t>57질소탱크전체</t>
    <phoneticPr fontId="1" type="noConversion"/>
  </si>
  <si>
    <t>없음</t>
    <phoneticPr fontId="1" type="noConversion"/>
  </si>
  <si>
    <t>68질소탱크 lgd분</t>
    <phoneticPr fontId="1" type="noConversion"/>
  </si>
  <si>
    <t>68질소탱크 lgh분</t>
    <phoneticPr fontId="1" type="noConversion"/>
  </si>
  <si>
    <t>68질소탱크 lgit배분</t>
    <phoneticPr fontId="1" type="noConversion"/>
  </si>
  <si>
    <t>고지서 상 공급가(기본요금+사용요금)</t>
    <phoneticPr fontId="1" type="noConversion"/>
  </si>
  <si>
    <t>3.CA</t>
    <phoneticPr fontId="1" type="noConversion"/>
  </si>
  <si>
    <t>요금고지 계산문서 i열 21행</t>
    <phoneticPr fontId="1" type="noConversion"/>
  </si>
  <si>
    <t>요금고지계산문서 i열 76행</t>
    <phoneticPr fontId="1" type="noConversion"/>
  </si>
  <si>
    <t>요금고지계산문서 i열22행</t>
    <phoneticPr fontId="1" type="noConversion"/>
  </si>
  <si>
    <t>요금고지계산문서 i열77행</t>
    <phoneticPr fontId="1" type="noConversion"/>
  </si>
  <si>
    <t>요금고지계산문서 F열97행</t>
    <phoneticPr fontId="1" type="noConversion"/>
  </si>
  <si>
    <t>요금고지계산문서 F열98행</t>
    <phoneticPr fontId="1" type="noConversion"/>
  </si>
  <si>
    <t>공용부계-CA보급수</t>
    <phoneticPr fontId="1" type="noConversion"/>
  </si>
  <si>
    <t>맨 끝 회색 배분내역</t>
    <phoneticPr fontId="1" type="noConversion"/>
  </si>
  <si>
    <t>3.냉각탑보급수 각사</t>
    <phoneticPr fontId="1" type="noConversion"/>
  </si>
  <si>
    <t>엔솔과 분배량</t>
    <phoneticPr fontId="1" type="noConversion"/>
  </si>
  <si>
    <t>6-3.RO사용량 전유</t>
    <phoneticPr fontId="1" type="noConversion"/>
  </si>
  <si>
    <t>6-3.RO사용량 SLC합</t>
    <phoneticPr fontId="1" type="noConversion"/>
  </si>
  <si>
    <t>6-4.공용부기타+6-2.식당+6-1.중수보급-3.CA</t>
    <phoneticPr fontId="1" type="noConversion"/>
  </si>
  <si>
    <t>3-3-1. 냉방공용 ISC분</t>
    <phoneticPr fontId="1" type="noConversion"/>
  </si>
  <si>
    <t>4. 심야 ISC분</t>
    <phoneticPr fontId="1" type="noConversion"/>
  </si>
  <si>
    <t>3-3-1. 냉방공용 SLC분</t>
    <phoneticPr fontId="1" type="noConversion"/>
  </si>
  <si>
    <t>4. 심야 SLC분</t>
    <phoneticPr fontId="1" type="noConversion"/>
  </si>
  <si>
    <t>3-3-1. 냉방공용 LGD분</t>
    <phoneticPr fontId="1" type="noConversion"/>
  </si>
  <si>
    <t>4. 심야 LGD분</t>
    <phoneticPr fontId="1" type="noConversion"/>
  </si>
  <si>
    <t>3-3-1. 냉방공용 LXH분</t>
    <phoneticPr fontId="1" type="noConversion"/>
  </si>
  <si>
    <t>4. 심야 LXH분</t>
    <phoneticPr fontId="1" type="noConversion"/>
  </si>
  <si>
    <t>3-3-1. 냉방공용 6,8동분</t>
    <phoneticPr fontId="1" type="noConversion"/>
  </si>
  <si>
    <t>4. 심야 6,8동분</t>
    <phoneticPr fontId="1" type="noConversion"/>
  </si>
  <si>
    <t>3-3-1. 냉방공용 IT분</t>
    <phoneticPr fontId="1" type="noConversion"/>
  </si>
  <si>
    <t>4. 심야 IT분</t>
    <phoneticPr fontId="1" type="noConversion"/>
  </si>
  <si>
    <t>3-3/4. 5,7동 화학분</t>
    <phoneticPr fontId="1" type="noConversion"/>
  </si>
  <si>
    <t>3-3/4. ES분</t>
    <phoneticPr fontId="1" type="noConversion"/>
  </si>
  <si>
    <t>3-3/4, ES분</t>
    <phoneticPr fontId="1" type="noConversion"/>
  </si>
  <si>
    <t>3-1. CA중 냉방설비 외</t>
    <phoneticPr fontId="1" type="noConversion"/>
  </si>
  <si>
    <t>3-1. CA중 냉방설비</t>
    <phoneticPr fontId="1" type="noConversion"/>
  </si>
  <si>
    <t>4. 심야전기</t>
    <phoneticPr fontId="1" type="noConversion"/>
  </si>
  <si>
    <t>4-1-2. CA 냉방공용 계</t>
    <phoneticPr fontId="1" type="noConversion"/>
  </si>
  <si>
    <t>3-3-1-2. CA 냉방공용 계</t>
    <phoneticPr fontId="1" type="noConversion"/>
  </si>
  <si>
    <t>3-1. 회색글씨 표 CA + 3-3-2. 일반공용 계 - 3-2. 두가지 합 - 나머지보정</t>
    <phoneticPr fontId="1" type="noConversion"/>
  </si>
  <si>
    <t>1-1. 지하층 주방연소기</t>
    <phoneticPr fontId="1" type="noConversion"/>
  </si>
  <si>
    <t>1. SLC스팀 + 1-2. 68동질소탱크 SLC분</t>
    <phoneticPr fontId="1" type="noConversion"/>
  </si>
  <si>
    <t>전력분개자료</t>
    <phoneticPr fontId="1" type="noConversion"/>
  </si>
  <si>
    <t>공급가 합계</t>
    <phoneticPr fontId="1" type="noConversion"/>
  </si>
  <si>
    <t>6-3. SLC공용부 냉방</t>
    <phoneticPr fontId="1" type="noConversion"/>
  </si>
  <si>
    <t>6-1. ISC공용부 냉방</t>
    <phoneticPr fontId="1" type="noConversion"/>
  </si>
  <si>
    <t>6-2. CA공용부 냉방</t>
    <phoneticPr fontId="1" type="noConversion"/>
  </si>
  <si>
    <t>D_LGCS(냉)</t>
    <phoneticPr fontId="1" type="noConversion"/>
  </si>
  <si>
    <t>D_LGES(냉)</t>
    <phoneticPr fontId="1" type="noConversion"/>
  </si>
  <si>
    <t>6. CA 냉방 각 입주사분(사용량배분)</t>
    <phoneticPr fontId="1" type="noConversion"/>
  </si>
  <si>
    <t>화학 전력분개자료 파일</t>
    <phoneticPr fontId="1" type="noConversion"/>
  </si>
  <si>
    <t>맨 마지막표 공용부 난방계</t>
    <phoneticPr fontId="1" type="noConversion"/>
  </si>
  <si>
    <t>맨 첫표 ISC계</t>
    <phoneticPr fontId="1" type="noConversion"/>
  </si>
  <si>
    <t>맨 마지막표 공용부 냉방계</t>
    <phoneticPr fontId="1" type="noConversion"/>
  </si>
  <si>
    <t>맨 마지막표 전유난방</t>
    <phoneticPr fontId="1" type="noConversion"/>
  </si>
  <si>
    <t>각 고지서의 합계값입력(세전 사용요금)</t>
    <phoneticPr fontId="1" type="noConversion"/>
  </si>
  <si>
    <t>DP2전자측 고지서 받아 입력(atg_운영_수광비실적_dp2센터 해당월) 또는 한전사이버지점에서 직접 조회</t>
    <phoneticPr fontId="1" type="noConversion"/>
  </si>
  <si>
    <t>2. 5층,7층,  3. 어린이집</t>
    <phoneticPr fontId="1" type="noConversion"/>
  </si>
  <si>
    <t>고지서수치, 요금고지문서상 해당없는 전유부 전력의 전력비용은 '전기요금계'</t>
    <phoneticPr fontId="1" type="noConversion"/>
  </si>
  <si>
    <t>23년 에너지실적</t>
  </si>
  <si>
    <t>∑고지서 값(공급가)</t>
    <phoneticPr fontId="1" type="noConversion"/>
  </si>
  <si>
    <t>5.ISC</t>
    <phoneticPr fontId="1" type="noConversion"/>
  </si>
  <si>
    <t>3.냉각탑보급수사용량 계</t>
    <phoneticPr fontId="1" type="noConversion"/>
  </si>
  <si>
    <t xml:space="preserve"> 잔여분 보정</t>
    <phoneticPr fontId="1" type="noConversion"/>
  </si>
  <si>
    <t>6-1-1. 5,7동 냉방 배분</t>
    <phoneticPr fontId="1" type="noConversion"/>
  </si>
  <si>
    <t>- 도시가스 총 비용</t>
    <phoneticPr fontId="1" type="noConversion"/>
  </si>
  <si>
    <t>- 상하수도 총 비용</t>
    <phoneticPr fontId="1" type="noConversion"/>
  </si>
  <si>
    <t>- 재이용수 총 비용</t>
    <phoneticPr fontId="1" type="noConversion"/>
  </si>
  <si>
    <t>- 전력 총 비용</t>
    <phoneticPr fontId="1" type="noConversion"/>
  </si>
  <si>
    <t>- 중온수 총 비용</t>
    <phoneticPr fontId="1" type="noConversion"/>
  </si>
  <si>
    <t>- 도시가스 총 사용량</t>
    <phoneticPr fontId="1" type="noConversion"/>
  </si>
  <si>
    <t>- 상하수도 총 사용량</t>
    <phoneticPr fontId="1" type="noConversion"/>
  </si>
  <si>
    <t>- 재이용수 총 사용량</t>
    <phoneticPr fontId="1" type="noConversion"/>
  </si>
  <si>
    <t>- 전력 총 사용량</t>
    <phoneticPr fontId="1" type="noConversion"/>
  </si>
  <si>
    <t>- 중온수 총 사용량</t>
    <phoneticPr fontId="1" type="noConversion"/>
  </si>
  <si>
    <t>22년 선택항목 실적</t>
    <phoneticPr fontId="1" type="noConversion"/>
  </si>
  <si>
    <t>23년 선택항목 실적</t>
    <phoneticPr fontId="1" type="noConversion"/>
  </si>
  <si>
    <t>22년 SP 총 에너지비용</t>
    <phoneticPr fontId="1" type="noConversion"/>
  </si>
  <si>
    <t>전년 비교항목 선택 ↓</t>
    <phoneticPr fontId="1" type="noConversion"/>
  </si>
  <si>
    <t>22년 DP3 총 에너지비용</t>
  </si>
  <si>
    <t>22년 DP3 총 에너지비용</t>
    <phoneticPr fontId="1" type="noConversion"/>
  </si>
  <si>
    <t>- DP3 도시가스 총 비용</t>
  </si>
  <si>
    <t>- DP3 도시가스 총 비용</t>
    <phoneticPr fontId="1" type="noConversion"/>
  </si>
  <si>
    <t>- DP3 상하수도 총 비용</t>
  </si>
  <si>
    <t>- DP3 상하수도 총 비용</t>
    <phoneticPr fontId="1" type="noConversion"/>
  </si>
  <si>
    <t>- DP3 재이용수 총 비용</t>
  </si>
  <si>
    <t>- DP3 재이용수 총 비용</t>
    <phoneticPr fontId="1" type="noConversion"/>
  </si>
  <si>
    <t>- DP3 전력 총 비용</t>
  </si>
  <si>
    <t>- DP3 전력 총 비용</t>
    <phoneticPr fontId="1" type="noConversion"/>
  </si>
  <si>
    <t>- DP3 중온수 총 비용</t>
  </si>
  <si>
    <t>- DP3 중온수 총 비용</t>
    <phoneticPr fontId="1" type="noConversion"/>
  </si>
  <si>
    <t>- DP3 도시가스 총 사용량</t>
  </si>
  <si>
    <t>- DP3 도시가스 총 사용량</t>
    <phoneticPr fontId="1" type="noConversion"/>
  </si>
  <si>
    <t>- DP3 상하수도 총 사용량</t>
  </si>
  <si>
    <t>- DP3 상하수도 총 사용량</t>
    <phoneticPr fontId="1" type="noConversion"/>
  </si>
  <si>
    <t>- DP3 재이용수 총 사용량</t>
  </si>
  <si>
    <t>- DP3 재이용수 총 사용량</t>
    <phoneticPr fontId="1" type="noConversion"/>
  </si>
  <si>
    <t>- DP3 전력 총 사용량</t>
  </si>
  <si>
    <t>- DP3 전력 총 사용량</t>
    <phoneticPr fontId="1" type="noConversion"/>
  </si>
  <si>
    <t>- DP3 중온수 총 사용량</t>
  </si>
  <si>
    <t>- DP3 중온수 총 사용량</t>
    <phoneticPr fontId="1" type="noConversion"/>
  </si>
  <si>
    <t>22년 2차부지 총 에너지비용</t>
  </si>
  <si>
    <t>22년 2차부지 총 에너지비용</t>
    <phoneticPr fontId="1" type="noConversion"/>
  </si>
  <si>
    <t>- 2차부지 도시가스 총 비용</t>
  </si>
  <si>
    <t>- 2차부지 도시가스 총 비용</t>
    <phoneticPr fontId="1" type="noConversion"/>
  </si>
  <si>
    <t>- 2차부지 상하수도 총 비용</t>
  </si>
  <si>
    <t>- 2차부지 상하수도 총 비용</t>
    <phoneticPr fontId="1" type="noConversion"/>
  </si>
  <si>
    <t>- 2차부지 재이용수 총 비용</t>
  </si>
  <si>
    <t>- 2차부지 재이용수 총 비용</t>
    <phoneticPr fontId="1" type="noConversion"/>
  </si>
  <si>
    <t>- 2차부지 전력 총 비용</t>
  </si>
  <si>
    <t>- 2차부지 전력 총 비용</t>
    <phoneticPr fontId="1" type="noConversion"/>
  </si>
  <si>
    <t>- 2차부지 중온수 총 비용</t>
  </si>
  <si>
    <t>- 2차부지 중온수 총 비용</t>
    <phoneticPr fontId="1" type="noConversion"/>
  </si>
  <si>
    <t>- 2차부지 도시가스 총 사용량</t>
  </si>
  <si>
    <t>- 2차부지 도시가스 총 사용량</t>
    <phoneticPr fontId="1" type="noConversion"/>
  </si>
  <si>
    <t>- 2차부지 상하수도 총 사용량</t>
  </si>
  <si>
    <t>- 2차부지 상하수도 총 사용량</t>
    <phoneticPr fontId="1" type="noConversion"/>
  </si>
  <si>
    <t>- 2차부지 재이용수 총 사용량</t>
  </si>
  <si>
    <t>- 2차부지 재이용수 총 사용량</t>
    <phoneticPr fontId="1" type="noConversion"/>
  </si>
  <si>
    <t>- 2차부지 전력 총 사용량</t>
  </si>
  <si>
    <t>- 2차부지 전력 총 사용량</t>
    <phoneticPr fontId="1" type="noConversion"/>
  </si>
  <si>
    <t>- 2차부지 중온수 총 사용량</t>
  </si>
  <si>
    <t>- 2차부지 중온수 총 사용량</t>
    <phoneticPr fontId="1" type="noConversion"/>
  </si>
  <si>
    <t>22년 DP2 총 에너지비용</t>
  </si>
  <si>
    <t>22년 DP2 총 에너지비용</t>
    <phoneticPr fontId="1" type="noConversion"/>
  </si>
  <si>
    <t>- DP2 도시가스 총 비용</t>
  </si>
  <si>
    <t>- DP2 도시가스 총 비용</t>
    <phoneticPr fontId="1" type="noConversion"/>
  </si>
  <si>
    <t>- DP2 상하수도 총 비용</t>
  </si>
  <si>
    <t>- DP2 상하수도 총 비용</t>
    <phoneticPr fontId="1" type="noConversion"/>
  </si>
  <si>
    <t>- DP2 재이용수 총 비용</t>
  </si>
  <si>
    <t>- DP2 재이용수 총 비용</t>
    <phoneticPr fontId="1" type="noConversion"/>
  </si>
  <si>
    <t>- DP2 전력 총 비용</t>
  </si>
  <si>
    <t>- DP2 전력 총 비용</t>
    <phoneticPr fontId="1" type="noConversion"/>
  </si>
  <si>
    <t>- DP2 중온수 총 비용</t>
  </si>
  <si>
    <t>- DP2 중온수 총 비용</t>
    <phoneticPr fontId="1" type="noConversion"/>
  </si>
  <si>
    <t>- DP2 도시가스 총 사용량</t>
  </si>
  <si>
    <t>- DP2 도시가스 총 사용량</t>
    <phoneticPr fontId="1" type="noConversion"/>
  </si>
  <si>
    <t>- DP2 상하수도 총 사용량</t>
    <phoneticPr fontId="1" type="noConversion"/>
  </si>
  <si>
    <t>- DP2 재이용수 총 사용량</t>
    <phoneticPr fontId="1" type="noConversion"/>
  </si>
  <si>
    <t>- DP2 전력 총 사용량</t>
    <phoneticPr fontId="1" type="noConversion"/>
  </si>
  <si>
    <t>- DP2 중온수 총 사용량</t>
    <phoneticPr fontId="1" type="noConversion"/>
  </si>
  <si>
    <t>24년 선택항목 실적</t>
    <phoneticPr fontId="1" type="noConversion"/>
  </si>
  <si>
    <t>24년 에너지실적</t>
  </si>
  <si>
    <t>23년 SP 총 에너지비용</t>
    <phoneticPr fontId="1" type="noConversion"/>
  </si>
  <si>
    <t>23년 DP3 총 에너지비용</t>
    <phoneticPr fontId="1" type="noConversion"/>
  </si>
  <si>
    <t>23년 2차부지 총 에너지비용</t>
    <phoneticPr fontId="1" type="noConversion"/>
  </si>
  <si>
    <t>23년 DP2 총 에너지비용</t>
    <phoneticPr fontId="1" type="noConversion"/>
  </si>
  <si>
    <t>- DP2 상하수도 총 사용량</t>
    <phoneticPr fontId="1" type="noConversion"/>
  </si>
  <si>
    <t>- DP2 재이용수 총 사용량</t>
    <phoneticPr fontId="1" type="noConversion"/>
  </si>
  <si>
    <t>- DP2 전력 총 사용량</t>
    <phoneticPr fontId="1" type="noConversion"/>
  </si>
  <si>
    <t>- DP2 중온수 총 사용량</t>
    <phoneticPr fontId="1" type="noConversion"/>
  </si>
  <si>
    <t>23년 DP3 총 에너지비용</t>
    <phoneticPr fontId="1" type="noConversion"/>
  </si>
  <si>
    <t>23년 2차부지 총 에너지비용</t>
    <phoneticPr fontId="1" type="noConversion"/>
  </si>
  <si>
    <t>23년 DP2 총 에너지비용</t>
    <phoneticPr fontId="1" type="noConversion"/>
  </si>
  <si>
    <t>57질소탱크 LGC</t>
    <phoneticPr fontId="1" type="noConversion"/>
  </si>
  <si>
    <t>57질소탱크 LGES</t>
    <phoneticPr fontId="1" type="noConversion"/>
  </si>
  <si>
    <t>배분(전유)</t>
    <phoneticPr fontId="1" type="noConversion"/>
  </si>
  <si>
    <t>LGU</t>
    <phoneticPr fontId="1" type="noConversion"/>
  </si>
  <si>
    <t>LGHH</t>
    <phoneticPr fontId="1" type="noConversion"/>
  </si>
  <si>
    <t>CNS_D22</t>
    <phoneticPr fontId="1" type="noConversion"/>
  </si>
  <si>
    <t>LGC_D22</t>
    <phoneticPr fontId="1" type="noConversion"/>
  </si>
  <si>
    <t>G_LGHH</t>
    <phoneticPr fontId="1" type="noConversion"/>
  </si>
  <si>
    <t>G_LGU</t>
    <phoneticPr fontId="1" type="noConversion"/>
  </si>
  <si>
    <t>G_CNS_D22</t>
    <phoneticPr fontId="1" type="noConversion"/>
  </si>
  <si>
    <t>G_LGC_D22</t>
    <phoneticPr fontId="1" type="noConversion"/>
  </si>
  <si>
    <t>G_CNS_D25</t>
    <phoneticPr fontId="1" type="noConversion"/>
  </si>
  <si>
    <t>배분(전유)</t>
    <phoneticPr fontId="1" type="noConversion"/>
  </si>
  <si>
    <t>LGHH</t>
    <phoneticPr fontId="1" type="noConversion"/>
  </si>
  <si>
    <t>LGC_D22</t>
    <phoneticPr fontId="1" type="noConversion"/>
  </si>
  <si>
    <t>W_LGHH</t>
    <phoneticPr fontId="1" type="noConversion"/>
  </si>
  <si>
    <t>W_LGC_D22</t>
    <phoneticPr fontId="1" type="noConversion"/>
  </si>
  <si>
    <t>LGU</t>
    <phoneticPr fontId="1" type="noConversion"/>
  </si>
  <si>
    <t>W_LGU</t>
    <phoneticPr fontId="1" type="noConversion"/>
  </si>
  <si>
    <t>CNS_D25</t>
    <phoneticPr fontId="1" type="noConversion"/>
  </si>
  <si>
    <t>W_CNS_D25</t>
    <phoneticPr fontId="1" type="noConversion"/>
  </si>
  <si>
    <t>입주사</t>
    <phoneticPr fontId="1" type="noConversion"/>
  </si>
  <si>
    <t>총계</t>
    <phoneticPr fontId="1" type="noConversion"/>
  </si>
  <si>
    <t>D25</t>
    <phoneticPr fontId="1" type="noConversion"/>
  </si>
  <si>
    <t>맨 위 표</t>
    <phoneticPr fontId="1" type="noConversion"/>
  </si>
  <si>
    <t>6-2. CA공용부 냉방(비용은 회색숫자)</t>
    <phoneticPr fontId="1" type="noConversion"/>
  </si>
  <si>
    <t>6-5.공용부계-3.CA보급수</t>
    <phoneticPr fontId="1" type="noConversion"/>
  </si>
  <si>
    <t>2.SLC</t>
    <phoneticPr fontId="1" type="noConversion"/>
  </si>
  <si>
    <t>4.SLC보급수</t>
    <phoneticPr fontId="1" type="noConversion"/>
  </si>
  <si>
    <t>맨 첫표 전유부</t>
    <phoneticPr fontId="1" type="noConversion"/>
  </si>
  <si>
    <t>3-1.엔솔과 분배량</t>
    <phoneticPr fontId="1" type="noConversion"/>
  </si>
  <si>
    <t>LXG</t>
  </si>
  <si>
    <t>LXG</t>
    <phoneticPr fontId="1" type="noConversion"/>
  </si>
  <si>
    <t>E_LXG_냉방</t>
  </si>
  <si>
    <t>E_LXG_냉방</t>
    <phoneticPr fontId="1" type="noConversion"/>
  </si>
  <si>
    <t>E_LXG</t>
  </si>
  <si>
    <t>E_LXG</t>
    <phoneticPr fontId="1" type="noConversion"/>
  </si>
  <si>
    <t>E_LXG_심야</t>
  </si>
  <si>
    <t>E_LXG_심야</t>
    <phoneticPr fontId="1" type="noConversion"/>
  </si>
  <si>
    <t>D_LXG</t>
  </si>
  <si>
    <t>D_LXG</t>
    <phoneticPr fontId="1" type="noConversion"/>
  </si>
  <si>
    <t>D_LXG_냉방</t>
  </si>
  <si>
    <t>D_LXG_냉방</t>
    <phoneticPr fontId="1" type="noConversion"/>
  </si>
  <si>
    <t>G_LXG</t>
  </si>
  <si>
    <t>G_LXG</t>
    <phoneticPr fontId="1" type="noConversion"/>
  </si>
  <si>
    <t>W_LXG</t>
  </si>
  <si>
    <t>W_LXG</t>
    <phoneticPr fontId="1" type="noConversion"/>
  </si>
  <si>
    <t>W_LXG_보급수</t>
  </si>
  <si>
    <t>W_LXG_보급수</t>
    <phoneticPr fontId="1" type="noConversion"/>
  </si>
  <si>
    <t>4. 심야 LXG분</t>
    <phoneticPr fontId="1" type="noConversion"/>
  </si>
  <si>
    <t>3-3-1. 냉방공용 LXG분</t>
    <phoneticPr fontId="1" type="noConversion"/>
  </si>
  <si>
    <t>R_LGE</t>
    <phoneticPr fontId="1" type="noConversion"/>
  </si>
  <si>
    <t>LXH</t>
  </si>
  <si>
    <t>E_LXH</t>
  </si>
  <si>
    <t>E_LXH_냉방</t>
  </si>
  <si>
    <t>E_LXH_심야</t>
  </si>
  <si>
    <t>D_LXH</t>
  </si>
  <si>
    <t>D_LXH_냉방</t>
  </si>
  <si>
    <t>68질소탱크 LXH분</t>
  </si>
  <si>
    <t>G_LXH</t>
  </si>
  <si>
    <t>W_LXH</t>
  </si>
  <si>
    <t>W_LXH_보급수</t>
  </si>
  <si>
    <t>G_LGHH</t>
  </si>
  <si>
    <t>W_LGHH</t>
  </si>
  <si>
    <t>LGC</t>
  </si>
  <si>
    <t>CNS</t>
  </si>
  <si>
    <t>LGU</t>
    <phoneticPr fontId="1" type="noConversion"/>
  </si>
  <si>
    <t>LGE_DP3</t>
  </si>
  <si>
    <t>LGE_DP3</t>
    <phoneticPr fontId="1" type="noConversion"/>
  </si>
  <si>
    <t>동측1차부지</t>
  </si>
  <si>
    <t>동측2차부지</t>
  </si>
  <si>
    <t>25년 실적</t>
    <phoneticPr fontId="1" type="noConversion"/>
  </si>
  <si>
    <t>24년 실적</t>
    <phoneticPr fontId="1" type="noConversion"/>
  </si>
  <si>
    <t>건물별 에너지실적</t>
  </si>
  <si>
    <t>건물별 에너지실적</t>
    <phoneticPr fontId="1" type="noConversion"/>
  </si>
  <si>
    <t>입주사별 에너지실적</t>
  </si>
  <si>
    <t>입주사별 에너지실적</t>
    <phoneticPr fontId="1" type="noConversion"/>
  </si>
  <si>
    <t>현재월 누적</t>
    <phoneticPr fontId="1" type="noConversion"/>
  </si>
  <si>
    <t>합계</t>
    <phoneticPr fontId="1" type="noConversion"/>
  </si>
  <si>
    <t>사용량(TOE)</t>
    <phoneticPr fontId="1" type="noConversion"/>
  </si>
  <si>
    <t>LGE</t>
    <phoneticPr fontId="1" type="noConversion"/>
  </si>
  <si>
    <t>합계</t>
  </si>
  <si>
    <t>LXH</t>
    <phoneticPr fontId="1" type="noConversion"/>
  </si>
  <si>
    <t>LGCNS</t>
    <phoneticPr fontId="1" type="noConversion"/>
  </si>
  <si>
    <t>LGC D22</t>
    <phoneticPr fontId="1" type="noConversion"/>
  </si>
  <si>
    <t>25년</t>
    <phoneticPr fontId="1" type="noConversion"/>
  </si>
  <si>
    <t>1월</t>
  </si>
  <si>
    <t>동측2차부지</t>
    <phoneticPr fontId="1" type="noConversion"/>
  </si>
  <si>
    <t>I</t>
    <phoneticPr fontId="1" type="noConversion"/>
  </si>
  <si>
    <t>E_LGE_2단계</t>
  </si>
  <si>
    <t>E_LGE_심야_2단계</t>
  </si>
  <si>
    <t>D_LGE_난방_2단계</t>
  </si>
  <si>
    <t>D_LGE_냉방_2단계</t>
  </si>
  <si>
    <t>G_LGE_2단계</t>
  </si>
  <si>
    <t>W_LGE_2단계</t>
  </si>
  <si>
    <t>R_LGE_2단계</t>
  </si>
  <si>
    <t>DP2_2단계</t>
  </si>
  <si>
    <t>DP2_2단계</t>
    <phoneticPr fontId="1" type="noConversion"/>
  </si>
  <si>
    <t>E_CA_DP3_일반</t>
    <phoneticPr fontId="1" type="noConversion"/>
  </si>
  <si>
    <t>24년</t>
    <phoneticPr fontId="1" type="noConversion"/>
  </si>
  <si>
    <t>사용량(TOE)</t>
    <phoneticPr fontId="1" type="noConversion"/>
  </si>
  <si>
    <t>사용량(m3)</t>
    <phoneticPr fontId="1" type="noConversion"/>
  </si>
  <si>
    <t>건물별 에너지실적</t>
    <phoneticPr fontId="1" type="noConversion"/>
  </si>
  <si>
    <t>년도</t>
    <phoneticPr fontId="1" type="noConversion"/>
  </si>
  <si>
    <t>LGE</t>
  </si>
  <si>
    <t>LGC(동측1차)</t>
  </si>
  <si>
    <t>LGCNS</t>
  </si>
  <si>
    <t>LGC(동측2차)</t>
    <phoneticPr fontId="1" type="noConversion"/>
  </si>
  <si>
    <t>사용량(m3)</t>
    <phoneticPr fontId="1" type="noConversion"/>
  </si>
  <si>
    <t>25년도</t>
    <phoneticPr fontId="1" type="noConversion"/>
  </si>
  <si>
    <t># 서측(DP2)</t>
    <phoneticPr fontId="1" type="noConversion"/>
  </si>
  <si>
    <t>동별</t>
    <phoneticPr fontId="1" type="noConversion"/>
  </si>
  <si>
    <t>사용량(kwh)</t>
    <phoneticPr fontId="1" type="noConversion"/>
  </si>
  <si>
    <t>총합</t>
    <phoneticPr fontId="1" type="noConversion"/>
  </si>
  <si>
    <t>W1</t>
    <phoneticPr fontId="1" type="noConversion"/>
  </si>
  <si>
    <t>W2</t>
    <phoneticPr fontId="1" type="noConversion"/>
  </si>
  <si>
    <t>W3</t>
    <phoneticPr fontId="1" type="noConversion"/>
  </si>
  <si>
    <t>W4</t>
  </si>
  <si>
    <t>W5</t>
  </si>
  <si>
    <t>W6</t>
  </si>
  <si>
    <t>W7</t>
  </si>
  <si>
    <t>W8</t>
  </si>
  <si>
    <t>W9</t>
  </si>
  <si>
    <t>W10</t>
  </si>
  <si>
    <t># 동측1차(DP3)</t>
    <phoneticPr fontId="1" type="noConversion"/>
  </si>
  <si>
    <t>이노텍</t>
    <phoneticPr fontId="1" type="noConversion"/>
  </si>
  <si>
    <t>디스플레이</t>
    <phoneticPr fontId="1" type="noConversion"/>
  </si>
  <si>
    <t>하우시스</t>
    <phoneticPr fontId="1" type="noConversion"/>
  </si>
  <si>
    <t>화학1</t>
    <phoneticPr fontId="1" type="noConversion"/>
  </si>
  <si>
    <t>화학2</t>
    <phoneticPr fontId="1" type="noConversion"/>
  </si>
  <si>
    <t>화학3</t>
    <phoneticPr fontId="1" type="noConversion"/>
  </si>
  <si>
    <t># 동측2차부지</t>
    <phoneticPr fontId="1" type="noConversion"/>
  </si>
  <si>
    <t>CNS남측</t>
    <phoneticPr fontId="1" type="noConversion"/>
  </si>
  <si>
    <t>CNS북측</t>
    <phoneticPr fontId="1" type="noConversion"/>
  </si>
  <si>
    <t>U1</t>
    <phoneticPr fontId="1" type="noConversion"/>
  </si>
  <si>
    <t>U2</t>
    <phoneticPr fontId="1" type="noConversion"/>
  </si>
  <si>
    <t>생건1</t>
    <phoneticPr fontId="1" type="noConversion"/>
  </si>
  <si>
    <t>생건2</t>
    <phoneticPr fontId="1" type="noConversion"/>
  </si>
  <si>
    <t>화학</t>
    <phoneticPr fontId="1" type="noConversion"/>
  </si>
  <si>
    <t>LGSP 총계kwh</t>
    <phoneticPr fontId="1" type="noConversion"/>
  </si>
  <si>
    <t>동측부지 계kwh</t>
    <phoneticPr fontId="1" type="noConversion"/>
  </si>
  <si>
    <t>1월</t>
    <phoneticPr fontId="1" type="noConversion"/>
  </si>
  <si>
    <t>26년도</t>
    <phoneticPr fontId="1" type="noConversion"/>
  </si>
  <si>
    <t>26년</t>
    <phoneticPr fontId="1" type="noConversion"/>
  </si>
  <si>
    <t>26년 실적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</si>
</sst>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76" formatCode="m/d/yy;@"/>
    <numFmt numFmtId="177" formatCode="_-* #,##0.0_-;\-* #,##0.0_-;_-* &quot;-&quot;_-;_-@_-"/>
    <numFmt numFmtId="178" formatCode="0.0%"/>
    <numFmt numFmtId="179" formatCode="#,##0_ ;[Red]\-#,##0\ "/>
    <numFmt numFmtId="180" formatCode="#,##0.00_ ;[Red]\-#,##0.00\ "/>
    <numFmt numFmtId="181" formatCode="#,##0.0_ ;[Red]\-#,##0.0\ "/>
    <numFmt numFmtId="182" formatCode="_-* #,##0.000_-;\-* #,##0.000_-;_-* &quot;-&quot;_-;_-@_-"/>
    <numFmt numFmtId="183" formatCode="0.000%"/>
    <numFmt numFmtId="184" formatCode="yyyy/mm"/>
    <numFmt numFmtId="185" formatCode="#,##0_ "/>
  </numFmts>
  <fonts count="36"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2"/>
      <scheme val="minor"/>
    </font>
    <font>
      <sz val="11"/>
      <color theme="1"/>
      <name val="맑은 고딕"/>
      <family val="3"/>
      <charset val="129"/>
      <scheme val="minor"/>
    </font>
    <font>
      <sz val="11"/>
      <color theme="1"/>
      <name val="맑은 고딕"/>
      <family val="2"/>
      <charset val="129"/>
      <scheme val="minor"/>
    </font>
    <font>
      <b/>
      <sz val="11"/>
      <color theme="0"/>
      <name val="맑은 고딕"/>
      <family val="3"/>
      <charset val="129"/>
      <scheme val="minor"/>
    </font>
    <font>
      <sz val="11"/>
      <color theme="1"/>
      <name val="맑은 고딕"/>
      <family val="3"/>
      <charset val="129"/>
    </font>
    <font>
      <sz val="11"/>
      <name val="맑은 고딕"/>
      <family val="3"/>
      <charset val="129"/>
      <scheme val="minor"/>
    </font>
    <font>
      <sz val="11"/>
      <name val="맑은 고딕"/>
      <family val="3"/>
      <charset val="129"/>
    </font>
    <font>
      <b/>
      <sz val="11"/>
      <color rgb="FFFF0000"/>
      <name val="맑은 고딕"/>
      <family val="3"/>
      <charset val="129"/>
      <scheme val="minor"/>
    </font>
    <font>
      <sz val="11"/>
      <color theme="1"/>
      <name val="LG스마트체 Regular"/>
      <family val="3"/>
      <charset val="129"/>
    </font>
    <font>
      <b/>
      <sz val="11"/>
      <color theme="1"/>
      <name val="LG스마트체 Regular"/>
      <family val="3"/>
      <charset val="129"/>
    </font>
    <font>
      <sz val="11"/>
      <color theme="0"/>
      <name val="맑은 고딕"/>
      <family val="3"/>
      <charset val="129"/>
      <scheme val="minor"/>
    </font>
    <font>
      <sz val="11"/>
      <color rgb="FF0070C0"/>
      <name val="맑은 고딕"/>
      <family val="3"/>
      <charset val="129"/>
    </font>
    <font>
      <sz val="11"/>
      <color theme="0" tint="-0.249977111117893"/>
      <name val="맑은 고딕"/>
      <family val="3"/>
      <charset val="129"/>
      <scheme val="minor"/>
    </font>
    <font>
      <sz val="11"/>
      <color rgb="FF0070C0"/>
      <name val="맑은 고딕"/>
      <family val="3"/>
      <charset val="129"/>
      <scheme val="minor"/>
    </font>
    <font>
      <sz val="11"/>
      <name val="돋움"/>
      <family val="3"/>
      <charset val="129"/>
    </font>
    <font>
      <b/>
      <sz val="8"/>
      <color rgb="FF000000"/>
      <name val="LG스마트체2.0 Regular"/>
      <family val="3"/>
      <charset val="129"/>
    </font>
    <font>
      <sz val="8"/>
      <color rgb="FF000000"/>
      <name val="LG스마트체2.0 Regular"/>
      <family val="3"/>
      <charset val="129"/>
    </font>
    <font>
      <b/>
      <sz val="8"/>
      <color rgb="FFFF0000"/>
      <name val="LG스마트체2.0 Regular"/>
      <family val="3"/>
      <charset val="129"/>
    </font>
    <font>
      <sz val="11"/>
      <color rgb="FFFF0000"/>
      <name val="맑은 고딕"/>
      <family val="3"/>
      <charset val="129"/>
    </font>
    <font>
      <sz val="11"/>
      <color rgb="FFFF0000"/>
      <name val="맑은 고딕"/>
      <family val="3"/>
      <charset val="129"/>
      <scheme val="minor"/>
    </font>
    <font>
      <b/>
      <sz val="14"/>
      <color theme="1"/>
      <name val="LG스마트체 Regular"/>
      <family val="3"/>
      <charset val="129"/>
    </font>
    <font>
      <b/>
      <sz val="16"/>
      <color theme="1"/>
      <name val="LG스마트체 Regular"/>
      <family val="3"/>
      <charset val="129"/>
    </font>
    <font>
      <sz val="11"/>
      <color theme="0"/>
      <name val="맑은 고딕"/>
      <family val="3"/>
      <charset val="129"/>
    </font>
    <font>
      <b/>
      <sz val="11"/>
      <color rgb="FF000000"/>
      <name val="LG스마트체 Regular"/>
      <family val="3"/>
      <charset val="129"/>
    </font>
    <font>
      <sz val="11"/>
      <color rgb="FF000000"/>
      <name val="LG스마트체 Regular"/>
      <family val="3"/>
      <charset val="129"/>
    </font>
    <font>
      <b/>
      <sz val="11"/>
      <color theme="1"/>
      <name val="맑은 고딕"/>
      <family val="2"/>
      <charset val="129"/>
      <scheme val="minor"/>
    </font>
    <font>
      <sz val="11"/>
      <name val="LG스마트체 Regular"/>
      <family val="3"/>
      <charset val="129"/>
    </font>
    <font>
      <sz val="11"/>
      <color theme="1"/>
      <name val="Arial"/>
      <family val="2"/>
    </font>
    <font>
      <sz val="11"/>
      <name val="Arial"/>
      <family val="2"/>
    </font>
    <font>
      <sz val="11"/>
      <color rgb="FF000000"/>
      <name val="Arial"/>
      <family val="2"/>
    </font>
    <font>
      <sz val="11"/>
      <color rgb="FF000000"/>
      <name val="LG스마트체2.0 Regular"/>
      <family val="3"/>
      <charset val="129"/>
    </font>
    <font>
      <b/>
      <sz val="11"/>
      <color theme="1"/>
      <name val="Arial"/>
      <family val="2"/>
    </font>
    <font>
      <u/>
      <sz val="11"/>
      <color theme="10"/>
      <name val="맑은 고딕"/>
      <family val="2"/>
      <charset val="129"/>
      <scheme val="minor"/>
    </font>
  </fonts>
  <fills count="21">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CDFEFF"/>
        <bgColor indexed="64"/>
      </patternFill>
    </fill>
    <fill>
      <patternFill patternType="solid">
        <fgColor theme="0"/>
        <bgColor indexed="64"/>
      </patternFill>
    </fill>
    <fill>
      <patternFill patternType="solid">
        <fgColor theme="7" tint="0.79998168889431442"/>
        <bgColor indexed="64"/>
      </patternFill>
    </fill>
    <fill>
      <patternFill patternType="solid">
        <fgColor theme="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2F2F2"/>
        <bgColor indexed="64"/>
      </patternFill>
    </fill>
    <fill>
      <patternFill patternType="solid">
        <fgColor theme="1" tint="0.499984740745262"/>
        <bgColor indexed="64"/>
      </patternFill>
    </fill>
    <fill>
      <patternFill patternType="solid">
        <fgColor theme="4"/>
        <bgColor theme="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FF"/>
        <bgColor rgb="FF000000"/>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indexed="64"/>
      </left>
      <right style="medium">
        <color indexed="64"/>
      </right>
      <top/>
      <bottom/>
      <diagonal/>
    </border>
    <border>
      <left style="medium">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top/>
      <bottom/>
      <diagonal/>
    </border>
    <border>
      <left style="thin">
        <color rgb="FF000000"/>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rgb="FF000000"/>
      </top>
      <bottom/>
      <diagonal/>
    </border>
    <border>
      <left style="thin">
        <color indexed="64"/>
      </left>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s>
  <cellStyleXfs count="14">
    <xf numFmtId="0" fontId="0" fillId="0" borderId="0">
      <alignment vertical="center"/>
    </xf>
    <xf numFmtId="176" fontId="3" fillId="0" borderId="0">
      <alignment horizontal="left" indent="1"/>
    </xf>
    <xf numFmtId="0" fontId="3" fillId="0" borderId="0">
      <alignment horizontal="left" wrapText="1" indent="1"/>
    </xf>
    <xf numFmtId="0" fontId="3" fillId="0" borderId="0"/>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0" fontId="17" fillId="0" borderId="0"/>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35" fillId="0" borderId="0" applyNumberFormat="0" applyFill="0" applyBorder="0" applyAlignment="0" applyProtection="0">
      <alignment vertical="center"/>
    </xf>
  </cellStyleXfs>
  <cellXfs count="328">
    <xf numFmtId="0" fontId="0" fillId="0" borderId="0" xfId="0">
      <alignment vertical="center"/>
    </xf>
    <xf numFmtId="179" fontId="4" fillId="2" borderId="1" xfId="0" applyNumberFormat="1" applyFont="1" applyFill="1" applyBorder="1">
      <alignment vertical="center"/>
    </xf>
    <xf numFmtId="179" fontId="4" fillId="0" borderId="1" xfId="0" applyNumberFormat="1" applyFont="1" applyBorder="1">
      <alignment vertical="center"/>
    </xf>
    <xf numFmtId="179" fontId="4" fillId="5" borderId="1" xfId="0" applyNumberFormat="1" applyFont="1" applyFill="1" applyBorder="1">
      <alignment vertical="center"/>
    </xf>
    <xf numFmtId="179" fontId="7" fillId="0" borderId="1" xfId="0" applyNumberFormat="1" applyFont="1" applyFill="1" applyBorder="1">
      <alignment vertical="center"/>
    </xf>
    <xf numFmtId="179" fontId="7" fillId="0" borderId="1" xfId="0" applyNumberFormat="1" applyFont="1" applyBorder="1">
      <alignment vertical="center"/>
    </xf>
    <xf numFmtId="179" fontId="4" fillId="0" borderId="0" xfId="0" applyNumberFormat="1" applyFont="1">
      <alignment vertical="center"/>
    </xf>
    <xf numFmtId="179" fontId="4" fillId="0" borderId="0" xfId="4" applyNumberFormat="1" applyFont="1">
      <alignment vertical="center"/>
    </xf>
    <xf numFmtId="179" fontId="4" fillId="7" borderId="0" xfId="0" applyNumberFormat="1" applyFont="1" applyFill="1">
      <alignment vertical="center"/>
    </xf>
    <xf numFmtId="179" fontId="4" fillId="7" borderId="0" xfId="4" applyNumberFormat="1" applyFont="1" applyFill="1">
      <alignment vertical="center"/>
    </xf>
    <xf numFmtId="179" fontId="4" fillId="11" borderId="0" xfId="0" applyNumberFormat="1" applyFont="1" applyFill="1">
      <alignment vertical="center"/>
    </xf>
    <xf numFmtId="179" fontId="4" fillId="11" borderId="0" xfId="4" applyNumberFormat="1" applyFont="1" applyFill="1">
      <alignment vertical="center"/>
    </xf>
    <xf numFmtId="179" fontId="4" fillId="0" borderId="0" xfId="0" applyNumberFormat="1" applyFont="1" applyAlignment="1">
      <alignment horizontal="center" vertical="center"/>
    </xf>
    <xf numFmtId="179" fontId="4" fillId="0" borderId="0" xfId="4" applyNumberFormat="1" applyFont="1" applyAlignment="1">
      <alignment horizontal="center" vertical="center"/>
    </xf>
    <xf numFmtId="179" fontId="4" fillId="2" borderId="1" xfId="0" applyNumberFormat="1" applyFont="1" applyFill="1" applyBorder="1" applyAlignment="1">
      <alignment horizontal="left" vertical="center"/>
    </xf>
    <xf numFmtId="179" fontId="7" fillId="2" borderId="1" xfId="0" applyNumberFormat="1" applyFont="1" applyFill="1" applyBorder="1">
      <alignment vertical="center"/>
    </xf>
    <xf numFmtId="179" fontId="4" fillId="6" borderId="1" xfId="0" applyNumberFormat="1" applyFont="1" applyFill="1" applyBorder="1" applyAlignment="1">
      <alignment horizontal="left" vertical="center"/>
    </xf>
    <xf numFmtId="179" fontId="4" fillId="4" borderId="1" xfId="0" applyNumberFormat="1" applyFont="1" applyFill="1" applyBorder="1" applyAlignment="1">
      <alignment horizontal="left" vertical="center"/>
    </xf>
    <xf numFmtId="179" fontId="8" fillId="4" borderId="1" xfId="0" applyNumberFormat="1" applyFont="1" applyFill="1" applyBorder="1">
      <alignment vertical="center"/>
    </xf>
    <xf numFmtId="179" fontId="4" fillId="10" borderId="1" xfId="0" applyNumberFormat="1" applyFont="1" applyFill="1" applyBorder="1" applyAlignment="1">
      <alignment horizontal="left" vertical="center"/>
    </xf>
    <xf numFmtId="179" fontId="4" fillId="10" borderId="1" xfId="0" applyNumberFormat="1" applyFont="1" applyFill="1" applyBorder="1">
      <alignment vertical="center"/>
    </xf>
    <xf numFmtId="179" fontId="8" fillId="10" borderId="1" xfId="0" applyNumberFormat="1" applyFont="1" applyFill="1" applyBorder="1">
      <alignment vertical="center"/>
    </xf>
    <xf numFmtId="179" fontId="7" fillId="2" borderId="1" xfId="0" quotePrefix="1" applyNumberFormat="1" applyFont="1" applyFill="1" applyBorder="1">
      <alignment vertical="center"/>
    </xf>
    <xf numFmtId="179" fontId="7" fillId="6" borderId="1" xfId="0" applyNumberFormat="1" applyFont="1" applyFill="1" applyBorder="1">
      <alignment vertical="center"/>
    </xf>
    <xf numFmtId="179" fontId="4" fillId="0" borderId="1" xfId="0" applyNumberFormat="1" applyFont="1" applyBorder="1" applyAlignment="1">
      <alignment horizontal="center" vertical="center"/>
    </xf>
    <xf numFmtId="179" fontId="7" fillId="0" borderId="1" xfId="0" quotePrefix="1" applyNumberFormat="1" applyFont="1" applyFill="1" applyBorder="1">
      <alignment vertical="center"/>
    </xf>
    <xf numFmtId="179" fontId="7" fillId="2" borderId="1" xfId="4" applyNumberFormat="1" applyFont="1" applyFill="1" applyBorder="1">
      <alignment vertical="center"/>
    </xf>
    <xf numFmtId="179" fontId="7" fillId="0" borderId="1" xfId="4" applyNumberFormat="1" applyFont="1" applyBorder="1">
      <alignment vertical="center"/>
    </xf>
    <xf numFmtId="179" fontId="4" fillId="4" borderId="1" xfId="0" applyNumberFormat="1" applyFont="1" applyFill="1" applyBorder="1">
      <alignment vertical="center"/>
    </xf>
    <xf numFmtId="179" fontId="4" fillId="0" borderId="1" xfId="0" applyNumberFormat="1" applyFont="1" applyFill="1" applyBorder="1">
      <alignment vertical="center"/>
    </xf>
    <xf numFmtId="179" fontId="4" fillId="0" borderId="1" xfId="0" applyNumberFormat="1" applyFont="1" applyFill="1" applyBorder="1" applyAlignment="1">
      <alignment horizontal="left" vertical="center"/>
    </xf>
    <xf numFmtId="179" fontId="7" fillId="4" borderId="1" xfId="0" applyNumberFormat="1" applyFont="1" applyFill="1" applyBorder="1">
      <alignment vertical="center"/>
    </xf>
    <xf numFmtId="179" fontId="4" fillId="5" borderId="1" xfId="0" applyNumberFormat="1" applyFont="1" applyFill="1" applyBorder="1" applyAlignment="1">
      <alignment horizontal="left" vertical="center"/>
    </xf>
    <xf numFmtId="179" fontId="7" fillId="5" borderId="1" xfId="0" applyNumberFormat="1" applyFont="1" applyFill="1" applyBorder="1">
      <alignment vertical="center"/>
    </xf>
    <xf numFmtId="179" fontId="4" fillId="2" borderId="4" xfId="0" applyNumberFormat="1" applyFont="1" applyFill="1" applyBorder="1">
      <alignment vertical="center"/>
    </xf>
    <xf numFmtId="179" fontId="4" fillId="0" borderId="4" xfId="0" applyNumberFormat="1" applyFont="1" applyBorder="1">
      <alignment vertical="center"/>
    </xf>
    <xf numFmtId="179" fontId="4" fillId="4" borderId="4" xfId="0" applyNumberFormat="1" applyFont="1" applyFill="1" applyBorder="1">
      <alignment vertical="center"/>
    </xf>
    <xf numFmtId="179" fontId="4" fillId="10" borderId="4" xfId="0" applyNumberFormat="1" applyFont="1" applyFill="1" applyBorder="1">
      <alignment vertical="center"/>
    </xf>
    <xf numFmtId="179" fontId="4" fillId="0" borderId="7" xfId="0" applyNumberFormat="1" applyFont="1" applyBorder="1">
      <alignment vertical="center"/>
    </xf>
    <xf numFmtId="179" fontId="4" fillId="0" borderId="2" xfId="0" applyNumberFormat="1" applyFont="1" applyBorder="1">
      <alignment vertical="center"/>
    </xf>
    <xf numFmtId="179" fontId="4" fillId="0" borderId="2" xfId="0" applyNumberFormat="1" applyFont="1" applyFill="1" applyBorder="1">
      <alignment vertical="center"/>
    </xf>
    <xf numFmtId="179" fontId="7" fillId="0" borderId="2" xfId="0" applyNumberFormat="1" applyFont="1" applyBorder="1">
      <alignment vertical="center"/>
    </xf>
    <xf numFmtId="179" fontId="4" fillId="0" borderId="0" xfId="0" applyNumberFormat="1" applyFont="1" applyAlignment="1">
      <alignment horizontal="right" vertical="center"/>
    </xf>
    <xf numFmtId="179" fontId="4" fillId="0" borderId="0" xfId="4" applyNumberFormat="1" applyFont="1" applyAlignment="1">
      <alignment horizontal="right" vertical="center"/>
    </xf>
    <xf numFmtId="179" fontId="4" fillId="2" borderId="1" xfId="4" applyNumberFormat="1" applyFont="1" applyFill="1" applyBorder="1" applyAlignment="1">
      <alignment horizontal="right" vertical="center"/>
    </xf>
    <xf numFmtId="179" fontId="4" fillId="6" borderId="1" xfId="4" applyNumberFormat="1" applyFont="1" applyFill="1" applyBorder="1" applyAlignment="1">
      <alignment horizontal="right" vertical="center"/>
    </xf>
    <xf numFmtId="179" fontId="4" fillId="4" borderId="1" xfId="4" applyNumberFormat="1" applyFont="1" applyFill="1" applyBorder="1" applyAlignment="1">
      <alignment horizontal="right" vertical="center"/>
    </xf>
    <xf numFmtId="179" fontId="4" fillId="10" borderId="1" xfId="4" applyNumberFormat="1" applyFont="1" applyFill="1" applyBorder="1" applyAlignment="1">
      <alignment horizontal="right" vertical="center"/>
    </xf>
    <xf numFmtId="179" fontId="4" fillId="0" borderId="1" xfId="4" applyNumberFormat="1" applyFont="1" applyBorder="1" applyAlignment="1">
      <alignment horizontal="right" vertical="center"/>
    </xf>
    <xf numFmtId="179" fontId="7" fillId="2" borderId="1" xfId="0" applyNumberFormat="1" applyFont="1" applyFill="1" applyBorder="1" applyAlignment="1">
      <alignment horizontal="right" vertical="center"/>
    </xf>
    <xf numFmtId="179" fontId="7" fillId="0" borderId="1" xfId="0" applyNumberFormat="1" applyFont="1" applyBorder="1" applyAlignment="1">
      <alignment horizontal="right" vertical="center"/>
    </xf>
    <xf numFmtId="179" fontId="7" fillId="4" borderId="1" xfId="4" applyNumberFormat="1" applyFont="1" applyFill="1" applyBorder="1" applyAlignment="1">
      <alignment horizontal="right" vertical="center"/>
    </xf>
    <xf numFmtId="179" fontId="7" fillId="10" borderId="1" xfId="4" applyNumberFormat="1" applyFont="1" applyFill="1" applyBorder="1" applyAlignment="1">
      <alignment horizontal="right" vertical="center"/>
    </xf>
    <xf numFmtId="179" fontId="4" fillId="0" borderId="1" xfId="4" applyNumberFormat="1" applyFont="1" applyFill="1" applyBorder="1" applyAlignment="1">
      <alignment horizontal="right" vertical="center"/>
    </xf>
    <xf numFmtId="179" fontId="4" fillId="5" borderId="1" xfId="4" applyNumberFormat="1" applyFont="1" applyFill="1" applyBorder="1" applyAlignment="1">
      <alignment horizontal="right" vertical="center"/>
    </xf>
    <xf numFmtId="179" fontId="7" fillId="5" borderId="1" xfId="0" applyNumberFormat="1" applyFont="1" applyFill="1" applyBorder="1" applyAlignment="1">
      <alignment horizontal="right" vertical="center"/>
    </xf>
    <xf numFmtId="179" fontId="7" fillId="10" borderId="1" xfId="0" applyNumberFormat="1" applyFont="1" applyFill="1" applyBorder="1" applyAlignment="1">
      <alignment horizontal="right" vertical="center"/>
    </xf>
    <xf numFmtId="179" fontId="8" fillId="4" borderId="1" xfId="0" applyNumberFormat="1" applyFont="1" applyFill="1" applyBorder="1" applyAlignment="1">
      <alignment horizontal="right" vertical="center"/>
    </xf>
    <xf numFmtId="179" fontId="6" fillId="14" borderId="12" xfId="0" applyNumberFormat="1" applyFont="1" applyFill="1" applyBorder="1" applyAlignment="1">
      <alignment horizontal="center" vertical="center"/>
    </xf>
    <xf numFmtId="41" fontId="4" fillId="0" borderId="0" xfId="4" applyFont="1">
      <alignment vertical="center"/>
    </xf>
    <xf numFmtId="179" fontId="4" fillId="2" borderId="1" xfId="0" applyNumberFormat="1" applyFont="1" applyFill="1" applyBorder="1" applyAlignment="1">
      <alignment horizontal="center" vertical="center"/>
    </xf>
    <xf numFmtId="179" fontId="4" fillId="6" borderId="1" xfId="0" applyNumberFormat="1" applyFont="1" applyFill="1" applyBorder="1" applyAlignment="1">
      <alignment horizontal="center" vertical="center"/>
    </xf>
    <xf numFmtId="179" fontId="4" fillId="4" borderId="1" xfId="0" applyNumberFormat="1" applyFont="1" applyFill="1" applyBorder="1" applyAlignment="1">
      <alignment horizontal="center" vertical="center"/>
    </xf>
    <xf numFmtId="179" fontId="4" fillId="10" borderId="1" xfId="0" applyNumberFormat="1" applyFont="1" applyFill="1" applyBorder="1" applyAlignment="1">
      <alignment horizontal="center" vertical="center"/>
    </xf>
    <xf numFmtId="179" fontId="4" fillId="5"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9" fontId="7" fillId="0" borderId="1" xfId="4" applyNumberFormat="1" applyFont="1" applyFill="1" applyBorder="1">
      <alignment vertical="center"/>
    </xf>
    <xf numFmtId="179" fontId="4" fillId="0" borderId="0" xfId="0" applyNumberFormat="1" applyFont="1" applyFill="1">
      <alignment vertical="center"/>
    </xf>
    <xf numFmtId="179" fontId="9" fillId="0" borderId="1" xfId="0" applyNumberFormat="1" applyFont="1" applyFill="1" applyBorder="1">
      <alignment vertical="center"/>
    </xf>
    <xf numFmtId="179" fontId="9" fillId="2" borderId="1" xfId="0" applyNumberFormat="1" applyFont="1" applyFill="1" applyBorder="1">
      <alignment vertical="center"/>
    </xf>
    <xf numFmtId="179" fontId="9" fillId="6" borderId="1" xfId="0" applyNumberFormat="1" applyFont="1" applyFill="1" applyBorder="1">
      <alignment vertical="center"/>
    </xf>
    <xf numFmtId="179" fontId="14" fillId="2" borderId="1" xfId="0" applyNumberFormat="1" applyFont="1" applyFill="1" applyBorder="1">
      <alignment vertical="center"/>
    </xf>
    <xf numFmtId="179" fontId="9" fillId="0" borderId="1" xfId="0" applyNumberFormat="1" applyFont="1" applyBorder="1">
      <alignment vertical="center"/>
    </xf>
    <xf numFmtId="179" fontId="15" fillId="0" borderId="0" xfId="0" applyNumberFormat="1" applyFont="1">
      <alignment vertical="center"/>
    </xf>
    <xf numFmtId="179" fontId="15" fillId="0" borderId="0" xfId="0" applyNumberFormat="1" applyFont="1" applyFill="1">
      <alignment vertical="center"/>
    </xf>
    <xf numFmtId="179" fontId="16" fillId="0" borderId="0" xfId="0" applyNumberFormat="1" applyFont="1">
      <alignment vertical="center"/>
    </xf>
    <xf numFmtId="179" fontId="9" fillId="2" borderId="1" xfId="0" quotePrefix="1" applyNumberFormat="1" applyFont="1" applyFill="1" applyBorder="1">
      <alignment vertical="center"/>
    </xf>
    <xf numFmtId="179" fontId="9" fillId="0" borderId="1" xfId="0" quotePrefix="1" applyNumberFormat="1" applyFont="1" applyFill="1" applyBorder="1">
      <alignment vertical="center"/>
    </xf>
    <xf numFmtId="179" fontId="9" fillId="0" borderId="2" xfId="0" applyNumberFormat="1" applyFont="1" applyBorder="1">
      <alignment vertical="center"/>
    </xf>
    <xf numFmtId="179" fontId="9" fillId="5" borderId="1" xfId="0" applyNumberFormat="1" applyFont="1" applyFill="1" applyBorder="1">
      <alignment vertical="center"/>
    </xf>
    <xf numFmtId="179" fontId="9" fillId="4" borderId="1" xfId="0" applyNumberFormat="1" applyFont="1" applyFill="1" applyBorder="1">
      <alignment vertical="center"/>
    </xf>
    <xf numFmtId="179" fontId="4" fillId="0" borderId="0" xfId="0" quotePrefix="1" applyNumberFormat="1" applyFont="1">
      <alignment vertical="center"/>
    </xf>
    <xf numFmtId="179" fontId="4" fillId="3" borderId="0" xfId="4" applyNumberFormat="1" applyFont="1" applyFill="1">
      <alignment vertical="center"/>
    </xf>
    <xf numFmtId="179" fontId="4" fillId="3" borderId="0" xfId="4" applyNumberFormat="1" applyFont="1" applyFill="1" applyAlignment="1">
      <alignment horizontal="right" vertical="center"/>
    </xf>
    <xf numFmtId="179" fontId="4" fillId="7" borderId="0" xfId="0" quotePrefix="1" applyNumberFormat="1" applyFont="1" applyFill="1">
      <alignment vertical="center"/>
    </xf>
    <xf numFmtId="179" fontId="10" fillId="9" borderId="0" xfId="0" applyNumberFormat="1" applyFont="1" applyFill="1" applyAlignment="1">
      <alignment horizontal="center" vertical="center"/>
    </xf>
    <xf numFmtId="179" fontId="4" fillId="0" borderId="0" xfId="4" applyNumberFormat="1" applyFont="1" applyFill="1">
      <alignment vertical="center"/>
    </xf>
    <xf numFmtId="179" fontId="4" fillId="0" borderId="0" xfId="4" applyNumberFormat="1" applyFont="1" applyFill="1" applyAlignment="1">
      <alignment horizontal="right" vertical="center"/>
    </xf>
    <xf numFmtId="179" fontId="4" fillId="15" borderId="1" xfId="0" applyNumberFormat="1" applyFont="1" applyFill="1" applyBorder="1" applyAlignment="1">
      <alignment horizontal="left" vertical="center"/>
    </xf>
    <xf numFmtId="179" fontId="4" fillId="15" borderId="1" xfId="0" applyNumberFormat="1" applyFont="1" applyFill="1" applyBorder="1">
      <alignment vertical="center"/>
    </xf>
    <xf numFmtId="179" fontId="4" fillId="10" borderId="2" xfId="0" applyNumberFormat="1" applyFont="1" applyFill="1" applyBorder="1" applyAlignment="1">
      <alignment horizontal="center" vertical="center"/>
    </xf>
    <xf numFmtId="179" fontId="4" fillId="10" borderId="2" xfId="0" applyNumberFormat="1" applyFont="1" applyFill="1" applyBorder="1" applyAlignment="1">
      <alignment horizontal="left" vertical="center"/>
    </xf>
    <xf numFmtId="179" fontId="4" fillId="10" borderId="2" xfId="0" applyNumberFormat="1" applyFont="1" applyFill="1" applyBorder="1">
      <alignment vertical="center"/>
    </xf>
    <xf numFmtId="177" fontId="4" fillId="0" borderId="0" xfId="4" applyNumberFormat="1" applyFont="1">
      <alignment vertical="center"/>
    </xf>
    <xf numFmtId="180" fontId="4" fillId="0" borderId="0" xfId="0" applyNumberFormat="1" applyFont="1">
      <alignment vertical="center"/>
    </xf>
    <xf numFmtId="179" fontId="4" fillId="0" borderId="2" xfId="0" applyNumberFormat="1" applyFont="1" applyFill="1" applyBorder="1" applyAlignment="1">
      <alignment horizontal="center" vertical="center"/>
    </xf>
    <xf numFmtId="179" fontId="4" fillId="0" borderId="2" xfId="0" applyNumberFormat="1" applyFont="1" applyFill="1" applyBorder="1" applyAlignment="1">
      <alignment horizontal="left" vertical="center"/>
    </xf>
    <xf numFmtId="179" fontId="4" fillId="16" borderId="1" xfId="0" applyNumberFormat="1" applyFont="1" applyFill="1" applyBorder="1" applyAlignment="1">
      <alignment horizontal="left" vertical="center"/>
    </xf>
    <xf numFmtId="179" fontId="4" fillId="16" borderId="1" xfId="0" applyNumberFormat="1" applyFont="1" applyFill="1" applyBorder="1">
      <alignment vertical="center"/>
    </xf>
    <xf numFmtId="179" fontId="4" fillId="16" borderId="1" xfId="0" applyNumberFormat="1" applyFont="1" applyFill="1" applyBorder="1" applyAlignment="1">
      <alignment horizontal="right" vertical="center"/>
    </xf>
    <xf numFmtId="179" fontId="7" fillId="16" borderId="1" xfId="0" applyNumberFormat="1" applyFont="1" applyFill="1" applyBorder="1">
      <alignment vertical="center"/>
    </xf>
    <xf numFmtId="179" fontId="2" fillId="16" borderId="1" xfId="0" applyNumberFormat="1" applyFont="1" applyFill="1" applyBorder="1" applyAlignment="1">
      <alignment horizontal="left" vertical="center"/>
    </xf>
    <xf numFmtId="179" fontId="4" fillId="13" borderId="1" xfId="0" applyNumberFormat="1" applyFont="1" applyFill="1" applyBorder="1" applyAlignment="1">
      <alignment horizontal="left" vertical="center"/>
    </xf>
    <xf numFmtId="179" fontId="4" fillId="13" borderId="1" xfId="0" applyNumberFormat="1" applyFont="1" applyFill="1" applyBorder="1">
      <alignment vertical="center"/>
    </xf>
    <xf numFmtId="179" fontId="4" fillId="13" borderId="1" xfId="0" applyNumberFormat="1" applyFont="1" applyFill="1" applyBorder="1" applyAlignment="1">
      <alignment horizontal="right" vertical="center"/>
    </xf>
    <xf numFmtId="179" fontId="7" fillId="13" borderId="1" xfId="0" applyNumberFormat="1" applyFont="1" applyFill="1" applyBorder="1">
      <alignment vertical="center"/>
    </xf>
    <xf numFmtId="179" fontId="8" fillId="13" borderId="1" xfId="0" applyNumberFormat="1" applyFont="1" applyFill="1" applyBorder="1">
      <alignment vertical="center"/>
    </xf>
    <xf numFmtId="179" fontId="2" fillId="13" borderId="1" xfId="0" applyNumberFormat="1" applyFont="1" applyFill="1" applyBorder="1" applyAlignment="1">
      <alignment horizontal="left" vertical="center"/>
    </xf>
    <xf numFmtId="179" fontId="4" fillId="0" borderId="2" xfId="4" applyNumberFormat="1" applyFont="1" applyFill="1" applyBorder="1" applyAlignment="1">
      <alignment horizontal="right" vertical="center"/>
    </xf>
    <xf numFmtId="179" fontId="4" fillId="16" borderId="13" xfId="0" applyNumberFormat="1" applyFont="1" applyFill="1" applyBorder="1" applyAlignment="1">
      <alignment horizontal="center" vertical="center"/>
    </xf>
    <xf numFmtId="179" fontId="4" fillId="16" borderId="14" xfId="0" applyNumberFormat="1" applyFont="1" applyFill="1" applyBorder="1" applyAlignment="1">
      <alignment horizontal="left" vertical="center"/>
    </xf>
    <xf numFmtId="179" fontId="4" fillId="16" borderId="14" xfId="0" applyNumberFormat="1" applyFont="1" applyFill="1" applyBorder="1">
      <alignment vertical="center"/>
    </xf>
    <xf numFmtId="179" fontId="4" fillId="16" borderId="14" xfId="0" applyNumberFormat="1" applyFont="1" applyFill="1" applyBorder="1" applyAlignment="1">
      <alignment horizontal="right" vertical="center"/>
    </xf>
    <xf numFmtId="179" fontId="4" fillId="16" borderId="15" xfId="4" applyNumberFormat="1" applyFont="1" applyFill="1" applyBorder="1" applyAlignment="1">
      <alignment horizontal="right" vertical="center"/>
    </xf>
    <xf numFmtId="179" fontId="4" fillId="16" borderId="11" xfId="0" applyNumberFormat="1" applyFont="1" applyFill="1" applyBorder="1" applyAlignment="1">
      <alignment horizontal="center" vertical="center"/>
    </xf>
    <xf numFmtId="179" fontId="4" fillId="16" borderId="10" xfId="4" applyNumberFormat="1" applyFont="1" applyFill="1" applyBorder="1" applyAlignment="1">
      <alignment horizontal="right" vertical="center"/>
    </xf>
    <xf numFmtId="179" fontId="4" fillId="13" borderId="11" xfId="0" applyNumberFormat="1" applyFont="1" applyFill="1" applyBorder="1" applyAlignment="1">
      <alignment horizontal="center" vertical="center"/>
    </xf>
    <xf numFmtId="179" fontId="4" fillId="13" borderId="10" xfId="4" applyNumberFormat="1" applyFont="1" applyFill="1" applyBorder="1" applyAlignment="1">
      <alignment horizontal="right" vertical="center"/>
    </xf>
    <xf numFmtId="179" fontId="4" fillId="16" borderId="16" xfId="0" applyNumberFormat="1" applyFont="1" applyFill="1" applyBorder="1" applyAlignment="1">
      <alignment horizontal="center" vertical="center"/>
    </xf>
    <xf numFmtId="179" fontId="4" fillId="16" borderId="17" xfId="0" applyNumberFormat="1" applyFont="1" applyFill="1" applyBorder="1" applyAlignment="1">
      <alignment horizontal="left" vertical="center"/>
    </xf>
    <xf numFmtId="179" fontId="2" fillId="16" borderId="17" xfId="0" applyNumberFormat="1" applyFont="1" applyFill="1" applyBorder="1" applyAlignment="1">
      <alignment horizontal="left" vertical="center"/>
    </xf>
    <xf numFmtId="179" fontId="4" fillId="16" borderId="17" xfId="0" applyNumberFormat="1" applyFont="1" applyFill="1" applyBorder="1">
      <alignment vertical="center"/>
    </xf>
    <xf numFmtId="179" fontId="4" fillId="16" borderId="17" xfId="0" applyNumberFormat="1" applyFont="1" applyFill="1" applyBorder="1" applyAlignment="1">
      <alignment horizontal="right" vertical="center"/>
    </xf>
    <xf numFmtId="179" fontId="4" fillId="16" borderId="18" xfId="4" applyNumberFormat="1" applyFont="1" applyFill="1" applyBorder="1" applyAlignment="1">
      <alignment horizontal="right" vertical="center"/>
    </xf>
    <xf numFmtId="179" fontId="4" fillId="16" borderId="22" xfId="0" applyNumberFormat="1" applyFont="1" applyFill="1" applyBorder="1" applyAlignment="1">
      <alignment horizontal="center" vertical="center"/>
    </xf>
    <xf numFmtId="179" fontId="4" fillId="16" borderId="2" xfId="0" applyNumberFormat="1" applyFont="1" applyFill="1" applyBorder="1" applyAlignment="1">
      <alignment horizontal="left" vertical="center"/>
    </xf>
    <xf numFmtId="179" fontId="2" fillId="16" borderId="2" xfId="0" applyNumberFormat="1" applyFont="1" applyFill="1" applyBorder="1" applyAlignment="1">
      <alignment horizontal="left" vertical="center"/>
    </xf>
    <xf numFmtId="179" fontId="4" fillId="16" borderId="2" xfId="0" applyNumberFormat="1" applyFont="1" applyFill="1" applyBorder="1">
      <alignment vertical="center"/>
    </xf>
    <xf numFmtId="179" fontId="4" fillId="16" borderId="2" xfId="0" applyNumberFormat="1" applyFont="1" applyFill="1" applyBorder="1" applyAlignment="1">
      <alignment horizontal="right" vertical="center"/>
    </xf>
    <xf numFmtId="179" fontId="4" fillId="16" borderId="23" xfId="4" applyNumberFormat="1" applyFont="1" applyFill="1" applyBorder="1" applyAlignment="1">
      <alignment horizontal="right" vertical="center"/>
    </xf>
    <xf numFmtId="0" fontId="18" fillId="0" borderId="24" xfId="0" applyFont="1" applyBorder="1" applyAlignment="1">
      <alignment horizontal="center" vertical="center" wrapText="1" readingOrder="1"/>
    </xf>
    <xf numFmtId="41" fontId="19" fillId="0" borderId="13" xfId="4" applyFont="1" applyBorder="1" applyAlignment="1">
      <alignment horizontal="right" vertical="center" wrapText="1" readingOrder="1"/>
    </xf>
    <xf numFmtId="41" fontId="19" fillId="0" borderId="14" xfId="4" applyFont="1" applyBorder="1" applyAlignment="1">
      <alignment horizontal="right" vertical="center" wrapText="1" readingOrder="1"/>
    </xf>
    <xf numFmtId="41" fontId="18" fillId="0" borderId="15" xfId="4" applyFont="1" applyBorder="1" applyAlignment="1">
      <alignment horizontal="right" vertical="center" wrapText="1" readingOrder="1"/>
    </xf>
    <xf numFmtId="0" fontId="18" fillId="0" borderId="25" xfId="0" applyFont="1" applyBorder="1" applyAlignment="1">
      <alignment horizontal="center" vertical="center" wrapText="1" readingOrder="1"/>
    </xf>
    <xf numFmtId="41" fontId="19" fillId="0" borderId="11" xfId="4" applyFont="1" applyBorder="1" applyAlignment="1">
      <alignment horizontal="right" vertical="center" wrapText="1" readingOrder="1"/>
    </xf>
    <xf numFmtId="41" fontId="19" fillId="0" borderId="1" xfId="4" applyFont="1" applyBorder="1" applyAlignment="1">
      <alignment horizontal="right" vertical="center" wrapText="1" readingOrder="1"/>
    </xf>
    <xf numFmtId="41" fontId="18" fillId="0" borderId="10" xfId="4" applyFont="1" applyBorder="1" applyAlignment="1">
      <alignment horizontal="right" vertical="center" wrapText="1" readingOrder="1"/>
    </xf>
    <xf numFmtId="0" fontId="18" fillId="0" borderId="26" xfId="0" applyFont="1" applyBorder="1" applyAlignment="1">
      <alignment horizontal="center" vertical="center" wrapText="1" readingOrder="1"/>
    </xf>
    <xf numFmtId="0" fontId="20" fillId="9" borderId="28" xfId="0" applyFont="1" applyFill="1" applyBorder="1" applyAlignment="1">
      <alignment horizontal="center" vertical="center" wrapText="1" readingOrder="1"/>
    </xf>
    <xf numFmtId="41" fontId="20" fillId="9" borderId="10" xfId="4" applyFont="1" applyFill="1" applyBorder="1" applyAlignment="1">
      <alignment horizontal="right" vertical="center" wrapText="1" readingOrder="1"/>
    </xf>
    <xf numFmtId="41" fontId="19" fillId="0" borderId="11" xfId="4" quotePrefix="1" applyFont="1" applyBorder="1" applyAlignment="1">
      <alignment horizontal="right" vertical="center" wrapText="1" readingOrder="1"/>
    </xf>
    <xf numFmtId="41" fontId="19" fillId="0" borderId="1" xfId="4" quotePrefix="1" applyFont="1" applyBorder="1" applyAlignment="1">
      <alignment horizontal="right" vertical="center" wrapText="1" readingOrder="1"/>
    </xf>
    <xf numFmtId="41" fontId="20" fillId="9" borderId="18" xfId="4" applyFont="1" applyFill="1" applyBorder="1" applyAlignment="1">
      <alignment horizontal="right" vertical="center" wrapText="1" readingOrder="1"/>
    </xf>
    <xf numFmtId="182" fontId="4" fillId="0" borderId="0" xfId="4" applyNumberFormat="1" applyFont="1">
      <alignment vertical="center"/>
    </xf>
    <xf numFmtId="41" fontId="18" fillId="12" borderId="35" xfId="4" applyFont="1" applyFill="1" applyBorder="1" applyAlignment="1">
      <alignment horizontal="center" vertical="center" wrapText="1" readingOrder="1"/>
    </xf>
    <xf numFmtId="41" fontId="18" fillId="12" borderId="36" xfId="4" applyFont="1" applyFill="1" applyBorder="1" applyAlignment="1">
      <alignment horizontal="center" vertical="center" wrapText="1" readingOrder="1"/>
    </xf>
    <xf numFmtId="41" fontId="18" fillId="12" borderId="37" xfId="4" applyFont="1" applyFill="1" applyBorder="1" applyAlignment="1">
      <alignment horizontal="center" vertical="center" wrapText="1" readingOrder="1"/>
    </xf>
    <xf numFmtId="41" fontId="18" fillId="12" borderId="38" xfId="4" applyFont="1" applyFill="1" applyBorder="1" applyAlignment="1">
      <alignment horizontal="center" vertical="center" wrapText="1" readingOrder="1"/>
    </xf>
    <xf numFmtId="181" fontId="7" fillId="4" borderId="1" xfId="0" applyNumberFormat="1" applyFont="1" applyFill="1" applyBorder="1">
      <alignment vertical="center"/>
    </xf>
    <xf numFmtId="181" fontId="4" fillId="4" borderId="1" xfId="4" applyNumberFormat="1" applyFont="1" applyFill="1" applyBorder="1" applyAlignment="1">
      <alignment horizontal="right" vertical="center"/>
    </xf>
    <xf numFmtId="41" fontId="4" fillId="11" borderId="0" xfId="4" applyFont="1" applyFill="1">
      <alignment vertical="center"/>
    </xf>
    <xf numFmtId="179" fontId="21" fillId="2" borderId="1" xfId="0" applyNumberFormat="1" applyFont="1" applyFill="1" applyBorder="1">
      <alignment vertical="center"/>
    </xf>
    <xf numFmtId="179" fontId="21" fillId="0" borderId="1" xfId="0" applyNumberFormat="1" applyFont="1" applyFill="1" applyBorder="1">
      <alignment vertical="center"/>
    </xf>
    <xf numFmtId="179" fontId="21" fillId="6" borderId="1" xfId="0" applyNumberFormat="1" applyFont="1" applyFill="1" applyBorder="1">
      <alignment vertical="center"/>
    </xf>
    <xf numFmtId="179" fontId="21" fillId="5" borderId="1" xfId="0" applyNumberFormat="1" applyFont="1" applyFill="1" applyBorder="1">
      <alignment vertical="center"/>
    </xf>
    <xf numFmtId="179" fontId="21" fillId="4" borderId="1" xfId="0" applyNumberFormat="1" applyFont="1" applyFill="1" applyBorder="1">
      <alignment vertical="center"/>
    </xf>
    <xf numFmtId="179" fontId="22" fillId="10" borderId="1" xfId="0" applyNumberFormat="1" applyFont="1" applyFill="1" applyBorder="1">
      <alignment vertical="center"/>
    </xf>
    <xf numFmtId="179" fontId="13" fillId="8" borderId="1" xfId="0" applyNumberFormat="1" applyFont="1" applyFill="1" applyBorder="1" applyAlignment="1">
      <alignment horizontal="center" vertical="center"/>
    </xf>
    <xf numFmtId="179" fontId="13" fillId="8" borderId="1" xfId="0" applyNumberFormat="1" applyFont="1" applyFill="1" applyBorder="1" applyAlignment="1">
      <alignment horizontal="left" vertical="center"/>
    </xf>
    <xf numFmtId="179" fontId="13" fillId="8" borderId="1" xfId="0" applyNumberFormat="1" applyFont="1" applyFill="1" applyBorder="1">
      <alignment vertical="center"/>
    </xf>
    <xf numFmtId="179" fontId="2" fillId="8" borderId="1" xfId="0" applyNumberFormat="1" applyFont="1" applyFill="1" applyBorder="1" applyAlignment="1">
      <alignment horizontal="left" vertical="center"/>
    </xf>
    <xf numFmtId="179" fontId="13" fillId="8" borderId="1" xfId="0" applyNumberFormat="1" applyFont="1" applyFill="1" applyBorder="1" applyAlignment="1">
      <alignment horizontal="right" vertical="center"/>
    </xf>
    <xf numFmtId="179" fontId="13" fillId="8" borderId="1" xfId="4" applyNumberFormat="1" applyFont="1" applyFill="1" applyBorder="1" applyAlignment="1">
      <alignment horizontal="right" vertical="center"/>
    </xf>
    <xf numFmtId="179" fontId="13" fillId="8" borderId="1" xfId="5" applyNumberFormat="1" applyFont="1" applyFill="1" applyBorder="1">
      <alignment vertical="center"/>
    </xf>
    <xf numFmtId="41" fontId="2" fillId="15" borderId="1" xfId="0" applyNumberFormat="1" applyFont="1" applyFill="1" applyBorder="1" applyAlignment="1">
      <alignment horizontal="center" vertical="center"/>
    </xf>
    <xf numFmtId="179" fontId="13" fillId="0" borderId="0" xfId="0" applyNumberFormat="1" applyFont="1">
      <alignment vertical="center"/>
    </xf>
    <xf numFmtId="41" fontId="11" fillId="0" borderId="1" xfId="0" applyNumberFormat="1" applyFont="1" applyFill="1" applyBorder="1" applyAlignment="1">
      <alignment horizontal="center" vertical="center"/>
    </xf>
    <xf numFmtId="41" fontId="23" fillId="0" borderId="1" xfId="4" applyNumberFormat="1" applyFont="1" applyFill="1" applyBorder="1" applyAlignment="1">
      <alignment horizontal="center" vertical="center"/>
    </xf>
    <xf numFmtId="41" fontId="12" fillId="0" borderId="4" xfId="4" applyNumberFormat="1" applyFont="1" applyFill="1" applyBorder="1" applyAlignment="1">
      <alignment horizontal="center" vertical="center"/>
    </xf>
    <xf numFmtId="41" fontId="11" fillId="0" borderId="1" xfId="4" applyNumberFormat="1" applyFont="1" applyFill="1" applyBorder="1" applyAlignment="1">
      <alignment horizontal="center" vertical="center"/>
    </xf>
    <xf numFmtId="41" fontId="23" fillId="17" borderId="1" xfId="0" applyNumberFormat="1" applyFont="1" applyFill="1" applyBorder="1" applyAlignment="1">
      <alignment horizontal="center" vertical="center"/>
    </xf>
    <xf numFmtId="41" fontId="23" fillId="17" borderId="1" xfId="4" applyNumberFormat="1" applyFont="1" applyFill="1" applyBorder="1" applyAlignment="1">
      <alignment horizontal="center" vertical="center"/>
    </xf>
    <xf numFmtId="41" fontId="23" fillId="17" borderId="4" xfId="4" applyNumberFormat="1" applyFont="1" applyFill="1" applyBorder="1" applyAlignment="1">
      <alignment horizontal="center" vertical="center"/>
    </xf>
    <xf numFmtId="41" fontId="23" fillId="15" borderId="1" xfId="0" applyNumberFormat="1" applyFont="1" applyFill="1" applyBorder="1" applyAlignment="1">
      <alignment horizontal="center" vertical="center"/>
    </xf>
    <xf numFmtId="41" fontId="23" fillId="15" borderId="1" xfId="4" applyNumberFormat="1" applyFont="1" applyFill="1" applyBorder="1" applyAlignment="1">
      <alignment horizontal="center" vertical="center"/>
    </xf>
    <xf numFmtId="41" fontId="23" fillId="15" borderId="4" xfId="4" applyNumberFormat="1" applyFont="1" applyFill="1" applyBorder="1" applyAlignment="1">
      <alignment horizontal="center" vertical="center"/>
    </xf>
    <xf numFmtId="41" fontId="11" fillId="18" borderId="1" xfId="0" applyNumberFormat="1" applyFont="1" applyFill="1" applyBorder="1" applyAlignment="1">
      <alignment horizontal="center" vertical="center"/>
    </xf>
    <xf numFmtId="10" fontId="24" fillId="18" borderId="1" xfId="5" applyNumberFormat="1" applyFont="1" applyFill="1" applyBorder="1" applyAlignment="1">
      <alignment horizontal="center" vertical="center"/>
    </xf>
    <xf numFmtId="178" fontId="24" fillId="18" borderId="0" xfId="5" applyNumberFormat="1" applyFont="1" applyFill="1" applyBorder="1" applyAlignment="1">
      <alignment horizontal="center" vertical="center"/>
    </xf>
    <xf numFmtId="178" fontId="11" fillId="18" borderId="0" xfId="5" applyNumberFormat="1" applyFont="1" applyFill="1" applyBorder="1" applyAlignment="1">
      <alignment horizontal="center" vertical="center"/>
    </xf>
    <xf numFmtId="179" fontId="13" fillId="8" borderId="19" xfId="0" applyNumberFormat="1" applyFont="1" applyFill="1" applyBorder="1" applyAlignment="1">
      <alignment horizontal="center" vertical="center"/>
    </xf>
    <xf numFmtId="179" fontId="13" fillId="8" borderId="3" xfId="0" applyNumberFormat="1" applyFont="1" applyFill="1" applyBorder="1" applyAlignment="1">
      <alignment horizontal="left" vertical="center"/>
    </xf>
    <xf numFmtId="179" fontId="6" fillId="8" borderId="3" xfId="0" applyNumberFormat="1" applyFont="1" applyFill="1" applyBorder="1" applyAlignment="1">
      <alignment horizontal="left" vertical="center"/>
    </xf>
    <xf numFmtId="179" fontId="13" fillId="8" borderId="3" xfId="0" applyNumberFormat="1" applyFont="1" applyFill="1" applyBorder="1">
      <alignment vertical="center"/>
    </xf>
    <xf numFmtId="179" fontId="13" fillId="8" borderId="3" xfId="0" applyNumberFormat="1" applyFont="1" applyFill="1" applyBorder="1" applyAlignment="1">
      <alignment horizontal="right" vertical="center"/>
    </xf>
    <xf numFmtId="179" fontId="13" fillId="8" borderId="20" xfId="4" applyNumberFormat="1" applyFont="1" applyFill="1" applyBorder="1" applyAlignment="1">
      <alignment horizontal="right" vertical="center"/>
    </xf>
    <xf numFmtId="179" fontId="13" fillId="8" borderId="11" xfId="0" applyNumberFormat="1" applyFont="1" applyFill="1" applyBorder="1" applyAlignment="1">
      <alignment horizontal="center" vertical="center"/>
    </xf>
    <xf numFmtId="179" fontId="6" fillId="8" borderId="1" xfId="0" applyNumberFormat="1" applyFont="1" applyFill="1" applyBorder="1" applyAlignment="1">
      <alignment horizontal="left" vertical="center"/>
    </xf>
    <xf numFmtId="179" fontId="13" fillId="8" borderId="10" xfId="4" applyNumberFormat="1" applyFont="1" applyFill="1" applyBorder="1" applyAlignment="1">
      <alignment horizontal="right" vertical="center"/>
    </xf>
    <xf numFmtId="179" fontId="25" fillId="8" borderId="1" xfId="0" applyNumberFormat="1" applyFont="1" applyFill="1" applyBorder="1">
      <alignment vertical="center"/>
    </xf>
    <xf numFmtId="179" fontId="13" fillId="8" borderId="22" xfId="0" applyNumberFormat="1" applyFont="1" applyFill="1" applyBorder="1" applyAlignment="1">
      <alignment horizontal="center" vertical="center"/>
    </xf>
    <xf numFmtId="179" fontId="13" fillId="8" borderId="2" xfId="0" applyNumberFormat="1" applyFont="1" applyFill="1" applyBorder="1" applyAlignment="1">
      <alignment horizontal="left" vertical="center"/>
    </xf>
    <xf numFmtId="179" fontId="6" fillId="8" borderId="2" xfId="0" applyNumberFormat="1" applyFont="1" applyFill="1" applyBorder="1" applyAlignment="1">
      <alignment horizontal="left" vertical="center"/>
    </xf>
    <xf numFmtId="179" fontId="13" fillId="8" borderId="2" xfId="0" applyNumberFormat="1" applyFont="1" applyFill="1" applyBorder="1">
      <alignment vertical="center"/>
    </xf>
    <xf numFmtId="179" fontId="13" fillId="8" borderId="2" xfId="0" applyNumberFormat="1" applyFont="1" applyFill="1" applyBorder="1" applyAlignment="1">
      <alignment horizontal="right" vertical="center"/>
    </xf>
    <xf numFmtId="179" fontId="13" fillId="8" borderId="23" xfId="4" applyNumberFormat="1" applyFont="1" applyFill="1" applyBorder="1" applyAlignment="1">
      <alignment horizontal="right" vertical="center"/>
    </xf>
    <xf numFmtId="41" fontId="7" fillId="2" borderId="1" xfId="4" applyFont="1" applyFill="1" applyBorder="1">
      <alignment vertical="center"/>
    </xf>
    <xf numFmtId="41" fontId="9" fillId="2" borderId="1" xfId="4" applyFont="1" applyFill="1" applyBorder="1">
      <alignment vertical="center"/>
    </xf>
    <xf numFmtId="41" fontId="7" fillId="6" borderId="1" xfId="4" applyFont="1" applyFill="1" applyBorder="1">
      <alignment vertical="center"/>
    </xf>
    <xf numFmtId="41" fontId="9" fillId="6" borderId="1" xfId="4" applyFont="1" applyFill="1" applyBorder="1">
      <alignment vertical="center"/>
    </xf>
    <xf numFmtId="41" fontId="8" fillId="4" borderId="1" xfId="4" applyFont="1" applyFill="1" applyBorder="1">
      <alignment vertical="center"/>
    </xf>
    <xf numFmtId="41" fontId="8" fillId="10" borderId="1" xfId="4" applyFont="1" applyFill="1" applyBorder="1">
      <alignment vertical="center"/>
    </xf>
    <xf numFmtId="41" fontId="7" fillId="0" borderId="1" xfId="4" applyFont="1" applyFill="1" applyBorder="1">
      <alignment vertical="center"/>
    </xf>
    <xf numFmtId="41" fontId="9" fillId="0" borderId="1" xfId="4" applyFont="1" applyFill="1" applyBorder="1">
      <alignment vertical="center"/>
    </xf>
    <xf numFmtId="41" fontId="7" fillId="0" borderId="1" xfId="4" quotePrefix="1" applyFont="1" applyFill="1" applyBorder="1">
      <alignment vertical="center"/>
    </xf>
    <xf numFmtId="41" fontId="9" fillId="0" borderId="1" xfId="4" quotePrefix="1" applyFont="1" applyFill="1" applyBorder="1">
      <alignment vertical="center"/>
    </xf>
    <xf numFmtId="41" fontId="7" fillId="2" borderId="1" xfId="4" quotePrefix="1" applyFont="1" applyFill="1" applyBorder="1">
      <alignment vertical="center"/>
    </xf>
    <xf numFmtId="41" fontId="9" fillId="2" borderId="1" xfId="4" quotePrefix="1" applyFont="1" applyFill="1" applyBorder="1">
      <alignment vertical="center"/>
    </xf>
    <xf numFmtId="41" fontId="7" fillId="0" borderId="1" xfId="4" applyFont="1" applyBorder="1">
      <alignment vertical="center"/>
    </xf>
    <xf numFmtId="41" fontId="9" fillId="0" borderId="1" xfId="4" applyFont="1" applyBorder="1">
      <alignment vertical="center"/>
    </xf>
    <xf numFmtId="41" fontId="7" fillId="5" borderId="1" xfId="4" applyFont="1" applyFill="1" applyBorder="1">
      <alignment vertical="center"/>
    </xf>
    <xf numFmtId="41" fontId="7" fillId="4" borderId="1" xfId="4" applyFont="1" applyFill="1" applyBorder="1">
      <alignment vertical="center"/>
    </xf>
    <xf numFmtId="41" fontId="14" fillId="2" borderId="1" xfId="4" applyFont="1" applyFill="1" applyBorder="1">
      <alignment vertical="center"/>
    </xf>
    <xf numFmtId="41" fontId="4" fillId="10" borderId="1" xfId="4" applyFont="1" applyFill="1" applyBorder="1">
      <alignment vertical="center"/>
    </xf>
    <xf numFmtId="41" fontId="7" fillId="0" borderId="2" xfId="4" applyFont="1" applyBorder="1">
      <alignment vertical="center"/>
    </xf>
    <xf numFmtId="41" fontId="9" fillId="0" borderId="2" xfId="4" applyFont="1" applyBorder="1">
      <alignment vertical="center"/>
    </xf>
    <xf numFmtId="41" fontId="4" fillId="2" borderId="1" xfId="4" applyFont="1" applyFill="1" applyBorder="1" applyAlignment="1">
      <alignment horizontal="right" vertical="center"/>
    </xf>
    <xf numFmtId="41" fontId="4" fillId="6" borderId="1" xfId="4" applyFont="1" applyFill="1" applyBorder="1" applyAlignment="1">
      <alignment horizontal="right" vertical="center"/>
    </xf>
    <xf numFmtId="41" fontId="4" fillId="10" borderId="1" xfId="4" applyFont="1" applyFill="1" applyBorder="1" applyAlignment="1">
      <alignment horizontal="right" vertical="center"/>
    </xf>
    <xf numFmtId="41" fontId="4" fillId="4" borderId="1" xfId="4" applyFont="1" applyFill="1" applyBorder="1" applyAlignment="1">
      <alignment horizontal="right" vertical="center"/>
    </xf>
    <xf numFmtId="41" fontId="4" fillId="0" borderId="1" xfId="4" applyFont="1" applyFill="1" applyBorder="1" applyAlignment="1">
      <alignment horizontal="right" vertical="center"/>
    </xf>
    <xf numFmtId="41" fontId="4" fillId="5" borderId="1" xfId="4" applyFont="1" applyFill="1" applyBorder="1" applyAlignment="1">
      <alignment horizontal="right" vertical="center"/>
    </xf>
    <xf numFmtId="41" fontId="7" fillId="0" borderId="2" xfId="4" applyFont="1" applyFill="1" applyBorder="1">
      <alignment vertical="center"/>
    </xf>
    <xf numFmtId="41" fontId="9" fillId="0" borderId="2" xfId="4" applyFont="1" applyFill="1" applyBorder="1">
      <alignment vertical="center"/>
    </xf>
    <xf numFmtId="41" fontId="4" fillId="0" borderId="2" xfId="4" applyFont="1" applyFill="1" applyBorder="1" applyAlignment="1">
      <alignment horizontal="right" vertical="center"/>
    </xf>
    <xf numFmtId="41" fontId="13" fillId="8" borderId="1" xfId="4" applyFont="1" applyFill="1" applyBorder="1">
      <alignment vertical="center"/>
    </xf>
    <xf numFmtId="183" fontId="4" fillId="0" borderId="0" xfId="5" applyNumberFormat="1" applyFont="1">
      <alignment vertical="center"/>
    </xf>
    <xf numFmtId="0" fontId="18" fillId="18" borderId="0" xfId="0" applyFont="1" applyFill="1" applyBorder="1" applyAlignment="1">
      <alignment horizontal="center" vertical="center" wrapText="1" readingOrder="1"/>
    </xf>
    <xf numFmtId="41" fontId="18" fillId="12" borderId="0" xfId="4" applyFont="1" applyFill="1" applyBorder="1" applyAlignment="1">
      <alignment horizontal="center" vertical="center" wrapText="1" readingOrder="1"/>
    </xf>
    <xf numFmtId="0" fontId="26" fillId="3" borderId="29" xfId="0" applyFont="1" applyFill="1" applyBorder="1" applyAlignment="1">
      <alignment horizontal="center" vertical="center" wrapText="1" readingOrder="1"/>
    </xf>
    <xf numFmtId="0" fontId="26" fillId="3" borderId="30" xfId="0" applyFont="1" applyFill="1" applyBorder="1" applyAlignment="1">
      <alignment vertical="center" wrapText="1" readingOrder="1"/>
    </xf>
    <xf numFmtId="184" fontId="12" fillId="3" borderId="14" xfId="0" applyNumberFormat="1" applyFont="1" applyFill="1" applyBorder="1" applyAlignment="1">
      <alignment horizontal="center" vertical="center"/>
    </xf>
    <xf numFmtId="184" fontId="12" fillId="3" borderId="39" xfId="0" applyNumberFormat="1" applyFont="1" applyFill="1" applyBorder="1" applyAlignment="1">
      <alignment horizontal="center" vertical="center"/>
    </xf>
    <xf numFmtId="0" fontId="12" fillId="3" borderId="21" xfId="0" applyFont="1" applyFill="1" applyBorder="1" applyAlignment="1">
      <alignment horizontal="center" vertical="center"/>
    </xf>
    <xf numFmtId="0" fontId="12" fillId="9" borderId="40" xfId="0" applyFont="1" applyFill="1" applyBorder="1" applyAlignment="1">
      <alignment vertical="center" wrapText="1" readingOrder="1"/>
    </xf>
    <xf numFmtId="0" fontId="12" fillId="9" borderId="4" xfId="0" applyFont="1" applyFill="1" applyBorder="1" applyAlignment="1">
      <alignment horizontal="center" vertical="center" wrapText="1" readingOrder="1"/>
    </xf>
    <xf numFmtId="41" fontId="12" fillId="9" borderId="4" xfId="4" applyFont="1" applyFill="1" applyBorder="1" applyAlignment="1">
      <alignment horizontal="right" vertical="center" wrapText="1" readingOrder="1"/>
    </xf>
    <xf numFmtId="41" fontId="12" fillId="9" borderId="1" xfId="4" applyFont="1" applyFill="1" applyBorder="1" applyAlignment="1">
      <alignment horizontal="right" vertical="center" wrapText="1" readingOrder="1"/>
    </xf>
    <xf numFmtId="41" fontId="12" fillId="9" borderId="10" xfId="4" applyFont="1" applyFill="1" applyBorder="1" applyAlignment="1">
      <alignment horizontal="right" vertical="center" wrapText="1" readingOrder="1"/>
    </xf>
    <xf numFmtId="0" fontId="26" fillId="0" borderId="41" xfId="0" applyFont="1" applyBorder="1" applyAlignment="1">
      <alignment vertical="center" wrapText="1" readingOrder="1"/>
    </xf>
    <xf numFmtId="0" fontId="26" fillId="0" borderId="42" xfId="0" applyFont="1" applyBorder="1" applyAlignment="1">
      <alignment horizontal="center" vertical="center" wrapText="1" readingOrder="1"/>
    </xf>
    <xf numFmtId="41" fontId="27" fillId="0" borderId="7" xfId="4" applyFont="1" applyBorder="1" applyAlignment="1">
      <alignment horizontal="right" vertical="center" wrapText="1" readingOrder="1"/>
    </xf>
    <xf numFmtId="41" fontId="27" fillId="0" borderId="2" xfId="4" applyFont="1" applyBorder="1" applyAlignment="1">
      <alignment horizontal="right" vertical="center" wrapText="1" readingOrder="1"/>
    </xf>
    <xf numFmtId="41" fontId="27" fillId="0" borderId="2" xfId="4" applyFont="1" applyBorder="1" applyAlignment="1">
      <alignment horizontal="left" vertical="center" wrapText="1" readingOrder="1"/>
    </xf>
    <xf numFmtId="41" fontId="26" fillId="0" borderId="23" xfId="4" applyFont="1" applyBorder="1" applyAlignment="1">
      <alignment horizontal="right" vertical="center" wrapText="1" readingOrder="1"/>
    </xf>
    <xf numFmtId="0" fontId="26" fillId="0" borderId="43" xfId="0" applyFont="1" applyBorder="1" applyAlignment="1">
      <alignment horizontal="center" vertical="center" wrapText="1" readingOrder="1"/>
    </xf>
    <xf numFmtId="41" fontId="27" fillId="0" borderId="8" xfId="4" applyFont="1" applyBorder="1" applyAlignment="1">
      <alignment horizontal="right" vertical="center" wrapText="1" readingOrder="1"/>
    </xf>
    <xf numFmtId="41" fontId="27" fillId="0" borderId="6" xfId="4" applyFont="1" applyBorder="1" applyAlignment="1">
      <alignment horizontal="right" vertical="center" wrapText="1" readingOrder="1"/>
    </xf>
    <xf numFmtId="41" fontId="27" fillId="0" borderId="6" xfId="4" applyFont="1" applyBorder="1" applyAlignment="1">
      <alignment horizontal="left" vertical="center" wrapText="1" readingOrder="1"/>
    </xf>
    <xf numFmtId="41" fontId="26" fillId="0" borderId="44" xfId="4" applyFont="1" applyBorder="1" applyAlignment="1">
      <alignment horizontal="right" vertical="center" wrapText="1" readingOrder="1"/>
    </xf>
    <xf numFmtId="0" fontId="26" fillId="0" borderId="45" xfId="0" applyFont="1" applyBorder="1" applyAlignment="1">
      <alignment vertical="center" wrapText="1" readingOrder="1"/>
    </xf>
    <xf numFmtId="0" fontId="26" fillId="0" borderId="46" xfId="0" applyFont="1" applyBorder="1" applyAlignment="1">
      <alignment horizontal="center" vertical="center" wrapText="1" readingOrder="1"/>
    </xf>
    <xf numFmtId="41" fontId="27" fillId="0" borderId="9" xfId="4" applyFont="1" applyBorder="1" applyAlignment="1">
      <alignment horizontal="right" vertical="center" wrapText="1" readingOrder="1"/>
    </xf>
    <xf numFmtId="41" fontId="27" fillId="0" borderId="3" xfId="4" applyFont="1" applyBorder="1" applyAlignment="1">
      <alignment horizontal="right" vertical="center" wrapText="1" readingOrder="1"/>
    </xf>
    <xf numFmtId="41" fontId="27" fillId="0" borderId="3" xfId="4" applyFont="1" applyBorder="1" applyAlignment="1">
      <alignment horizontal="left" vertical="center" wrapText="1" readingOrder="1"/>
    </xf>
    <xf numFmtId="41" fontId="26" fillId="0" borderId="20" xfId="4" applyFont="1" applyBorder="1" applyAlignment="1">
      <alignment horizontal="right" vertical="center" wrapText="1" readingOrder="1"/>
    </xf>
    <xf numFmtId="0" fontId="12" fillId="9" borderId="9" xfId="0" applyFont="1" applyFill="1" applyBorder="1" applyAlignment="1">
      <alignment horizontal="center" vertical="center" wrapText="1" readingOrder="1"/>
    </xf>
    <xf numFmtId="0" fontId="12" fillId="9" borderId="47" xfId="0" applyFont="1" applyFill="1" applyBorder="1" applyAlignment="1">
      <alignment vertical="center" wrapText="1" readingOrder="1"/>
    </xf>
    <xf numFmtId="0" fontId="12" fillId="9" borderId="40" xfId="0" applyFont="1" applyFill="1" applyBorder="1">
      <alignment vertical="center"/>
    </xf>
    <xf numFmtId="0" fontId="11" fillId="9" borderId="5" xfId="0" applyFont="1" applyFill="1" applyBorder="1">
      <alignment vertical="center"/>
    </xf>
    <xf numFmtId="0" fontId="26" fillId="2" borderId="42" xfId="0" applyFont="1" applyFill="1" applyBorder="1" applyAlignment="1">
      <alignment horizontal="center" vertical="center" wrapText="1" readingOrder="1"/>
    </xf>
    <xf numFmtId="41" fontId="27" fillId="2" borderId="7" xfId="4" applyFont="1" applyFill="1" applyBorder="1" applyAlignment="1">
      <alignment horizontal="right" vertical="center" wrapText="1" readingOrder="1"/>
    </xf>
    <xf numFmtId="41" fontId="27" fillId="2" borderId="2" xfId="4" applyFont="1" applyFill="1" applyBorder="1" applyAlignment="1">
      <alignment horizontal="right" vertical="center" wrapText="1" readingOrder="1"/>
    </xf>
    <xf numFmtId="41" fontId="27" fillId="2" borderId="2" xfId="4" applyFont="1" applyFill="1" applyBorder="1" applyAlignment="1">
      <alignment horizontal="left" vertical="center" wrapText="1" readingOrder="1"/>
    </xf>
    <xf numFmtId="41" fontId="26" fillId="2" borderId="23" xfId="4" applyFont="1" applyFill="1" applyBorder="1" applyAlignment="1">
      <alignment horizontal="right" vertical="center" wrapText="1" readingOrder="1"/>
    </xf>
    <xf numFmtId="0" fontId="26" fillId="2" borderId="43" xfId="0" applyFont="1" applyFill="1" applyBorder="1" applyAlignment="1">
      <alignment horizontal="center" vertical="center" wrapText="1" readingOrder="1"/>
    </xf>
    <xf numFmtId="41" fontId="27" fillId="2" borderId="8" xfId="4" applyFont="1" applyFill="1" applyBorder="1" applyAlignment="1">
      <alignment horizontal="right" vertical="center" wrapText="1" readingOrder="1"/>
    </xf>
    <xf numFmtId="41" fontId="27" fillId="2" borderId="6" xfId="4" applyFont="1" applyFill="1" applyBorder="1" applyAlignment="1">
      <alignment horizontal="right" vertical="center" wrapText="1" readingOrder="1"/>
    </xf>
    <xf numFmtId="41" fontId="27" fillId="2" borderId="6" xfId="4" applyFont="1" applyFill="1" applyBorder="1" applyAlignment="1">
      <alignment horizontal="left" vertical="center" wrapText="1" readingOrder="1"/>
    </xf>
    <xf numFmtId="41" fontId="26" fillId="2" borderId="44" xfId="4" applyFont="1" applyFill="1" applyBorder="1" applyAlignment="1">
      <alignment horizontal="right" vertical="center" wrapText="1" readingOrder="1"/>
    </xf>
    <xf numFmtId="0" fontId="26" fillId="2" borderId="48" xfId="0" applyFont="1" applyFill="1" applyBorder="1" applyAlignment="1">
      <alignment horizontal="center" vertical="center" wrapText="1" readingOrder="1"/>
    </xf>
    <xf numFmtId="41" fontId="27" fillId="2" borderId="49" xfId="4" applyFont="1" applyFill="1" applyBorder="1" applyAlignment="1">
      <alignment horizontal="right" vertical="center" wrapText="1" readingOrder="1"/>
    </xf>
    <xf numFmtId="41" fontId="27" fillId="2" borderId="50" xfId="4" applyFont="1" applyFill="1" applyBorder="1" applyAlignment="1">
      <alignment horizontal="right" vertical="center" wrapText="1" readingOrder="1"/>
    </xf>
    <xf numFmtId="41" fontId="27" fillId="2" borderId="50" xfId="4" applyFont="1" applyFill="1" applyBorder="1" applyAlignment="1">
      <alignment horizontal="left" vertical="center" wrapText="1" readingOrder="1"/>
    </xf>
    <xf numFmtId="41" fontId="26" fillId="2" borderId="51" xfId="4" applyFont="1" applyFill="1" applyBorder="1" applyAlignment="1">
      <alignment horizontal="right" vertical="center" wrapText="1" readingOrder="1"/>
    </xf>
    <xf numFmtId="0" fontId="11" fillId="2" borderId="41" xfId="0" applyFont="1" applyFill="1" applyBorder="1">
      <alignment vertical="center"/>
    </xf>
    <xf numFmtId="0" fontId="11" fillId="2" borderId="47" xfId="0" applyFont="1" applyFill="1" applyBorder="1">
      <alignment vertical="center"/>
    </xf>
    <xf numFmtId="0" fontId="11" fillId="2" borderId="32" xfId="0" applyFont="1" applyFill="1" applyBorder="1">
      <alignment vertical="center"/>
    </xf>
    <xf numFmtId="0" fontId="18" fillId="18" borderId="29" xfId="0" applyFont="1" applyFill="1" applyBorder="1" applyAlignment="1">
      <alignment vertical="center" wrapText="1" readingOrder="1"/>
    </xf>
    <xf numFmtId="0" fontId="18" fillId="18" borderId="32" xfId="0" applyFont="1" applyFill="1" applyBorder="1" applyAlignment="1">
      <alignment vertical="center" wrapText="1" readingOrder="1"/>
    </xf>
    <xf numFmtId="0" fontId="0" fillId="19" borderId="2" xfId="0" applyFill="1" applyBorder="1">
      <alignment vertical="center"/>
    </xf>
    <xf numFmtId="0" fontId="0" fillId="19" borderId="1" xfId="0" applyFill="1" applyBorder="1">
      <alignment vertical="center"/>
    </xf>
    <xf numFmtId="0" fontId="0" fillId="0" borderId="1" xfId="0" applyFill="1" applyBorder="1" applyAlignment="1">
      <alignment horizontal="center" vertical="center"/>
    </xf>
    <xf numFmtId="185" fontId="29" fillId="6" borderId="1" xfId="7" applyNumberFormat="1" applyFont="1" applyFill="1" applyBorder="1" applyAlignment="1">
      <alignment horizontal="right" vertical="center"/>
    </xf>
    <xf numFmtId="41" fontId="30" fillId="0" borderId="1" xfId="4" applyFont="1" applyBorder="1">
      <alignment vertical="center"/>
    </xf>
    <xf numFmtId="3" fontId="31" fillId="20" borderId="1" xfId="0" applyNumberFormat="1" applyFont="1" applyFill="1" applyBorder="1" applyAlignment="1">
      <alignment horizontal="right" vertical="center"/>
    </xf>
    <xf numFmtId="3" fontId="32" fillId="0" borderId="1" xfId="0" applyNumberFormat="1" applyFont="1" applyBorder="1">
      <alignment vertical="center"/>
    </xf>
    <xf numFmtId="41" fontId="0" fillId="0" borderId="1" xfId="0" applyNumberFormat="1" applyBorder="1">
      <alignment vertical="center"/>
    </xf>
    <xf numFmtId="0" fontId="31" fillId="20" borderId="1" xfId="0" applyFont="1" applyFill="1" applyBorder="1" applyAlignment="1">
      <alignment horizontal="right" vertical="center"/>
    </xf>
    <xf numFmtId="0" fontId="29" fillId="20" borderId="1" xfId="0" applyFont="1" applyFill="1" applyBorder="1" applyAlignment="1">
      <alignment horizontal="right" vertical="center"/>
    </xf>
    <xf numFmtId="3" fontId="29" fillId="20" borderId="1" xfId="0" applyNumberFormat="1" applyFont="1" applyFill="1" applyBorder="1" applyAlignment="1">
      <alignment horizontal="right" vertical="center"/>
    </xf>
    <xf numFmtId="0" fontId="0" fillId="7" borderId="1" xfId="0" applyFill="1" applyBorder="1" applyAlignment="1">
      <alignment horizontal="center" vertical="center"/>
    </xf>
    <xf numFmtId="41" fontId="30" fillId="7" borderId="1" xfId="4" applyFont="1" applyFill="1" applyBorder="1">
      <alignment vertical="center"/>
    </xf>
    <xf numFmtId="41" fontId="0" fillId="7" borderId="1" xfId="0" applyNumberFormat="1" applyFill="1" applyBorder="1">
      <alignment vertical="center"/>
    </xf>
    <xf numFmtId="0" fontId="0" fillId="0" borderId="0" xfId="0" applyFill="1" applyBorder="1" applyAlignment="1">
      <alignment horizontal="center" vertical="center"/>
    </xf>
    <xf numFmtId="41" fontId="0" fillId="0" borderId="0" xfId="4" applyFont="1" applyBorder="1">
      <alignment vertical="center"/>
    </xf>
    <xf numFmtId="0" fontId="0" fillId="0" borderId="1" xfId="0" applyBorder="1" applyAlignment="1">
      <alignment horizontal="center" vertical="center"/>
    </xf>
    <xf numFmtId="41" fontId="30" fillId="0" borderId="1" xfId="4" applyFont="1" applyFill="1" applyBorder="1">
      <alignment vertical="center"/>
    </xf>
    <xf numFmtId="41" fontId="30" fillId="7" borderId="1" xfId="0" applyNumberFormat="1" applyFont="1" applyFill="1" applyBorder="1">
      <alignment vertical="center"/>
    </xf>
    <xf numFmtId="3" fontId="33" fillId="0" borderId="54" xfId="0" applyNumberFormat="1" applyFont="1" applyBorder="1" applyAlignment="1">
      <alignment horizontal="right" vertical="center"/>
    </xf>
    <xf numFmtId="0" fontId="28" fillId="10" borderId="55" xfId="0" applyFont="1" applyFill="1" applyBorder="1">
      <alignment vertical="center"/>
    </xf>
    <xf numFmtId="41" fontId="34" fillId="10" borderId="56" xfId="0" applyNumberFormat="1" applyFont="1" applyFill="1" applyBorder="1">
      <alignment vertical="center"/>
    </xf>
    <xf numFmtId="41" fontId="34" fillId="10" borderId="57" xfId="0" applyNumberFormat="1" applyFont="1" applyFill="1" applyBorder="1">
      <alignment vertical="center"/>
    </xf>
    <xf numFmtId="41" fontId="28" fillId="10" borderId="58" xfId="0" applyNumberFormat="1" applyFont="1" applyFill="1" applyBorder="1">
      <alignment vertical="center"/>
    </xf>
    <xf numFmtId="0" fontId="0" fillId="0" borderId="55" xfId="0" applyBorder="1">
      <alignment vertical="center"/>
    </xf>
    <xf numFmtId="41" fontId="30" fillId="0" borderId="56" xfId="0" applyNumberFormat="1" applyFont="1" applyBorder="1">
      <alignment vertical="center"/>
    </xf>
    <xf numFmtId="41" fontId="30" fillId="0" borderId="57" xfId="0" applyNumberFormat="1" applyFont="1" applyBorder="1">
      <alignment vertical="center"/>
    </xf>
    <xf numFmtId="41" fontId="0" fillId="7" borderId="58" xfId="0" applyNumberFormat="1" applyFill="1" applyBorder="1">
      <alignment vertical="center"/>
    </xf>
    <xf numFmtId="0" fontId="35" fillId="0" borderId="0" xfId="13">
      <alignment vertical="center"/>
    </xf>
    <xf numFmtId="17" fontId="12" fillId="3" borderId="21" xfId="0" applyNumberFormat="1" applyFont="1" applyFill="1" applyBorder="1" applyAlignment="1">
      <alignment horizontal="center" vertical="center"/>
    </xf>
    <xf numFmtId="43" fontId="27" fillId="0" borderId="9" xfId="4" applyNumberFormat="1" applyFont="1" applyBorder="1" applyAlignment="1">
      <alignment horizontal="right" vertical="center" wrapText="1" readingOrder="1"/>
    </xf>
    <xf numFmtId="0" fontId="18" fillId="0" borderId="52" xfId="0" applyFont="1" applyBorder="1" applyAlignment="1">
      <alignment horizontal="center" vertical="center" wrapText="1" readingOrder="1"/>
    </xf>
    <xf numFmtId="0" fontId="18" fillId="0" borderId="0" xfId="0" applyFont="1" applyBorder="1" applyAlignment="1">
      <alignment horizontal="center" vertical="center" wrapText="1" readingOrder="1"/>
    </xf>
    <xf numFmtId="0" fontId="18" fillId="0" borderId="27" xfId="0" applyFont="1" applyBorder="1" applyAlignment="1">
      <alignment horizontal="center" vertical="center" wrapText="1" readingOrder="1"/>
    </xf>
    <xf numFmtId="0" fontId="18" fillId="18" borderId="29" xfId="0" applyFont="1" applyFill="1" applyBorder="1" applyAlignment="1">
      <alignment horizontal="center" vertical="center" wrapText="1" readingOrder="1"/>
    </xf>
    <xf numFmtId="0" fontId="18" fillId="18" borderId="30" xfId="0" applyFont="1" applyFill="1" applyBorder="1" applyAlignment="1">
      <alignment horizontal="center" vertical="center" wrapText="1" readingOrder="1"/>
    </xf>
    <xf numFmtId="0" fontId="18" fillId="18" borderId="31" xfId="0" applyFont="1" applyFill="1" applyBorder="1" applyAlignment="1">
      <alignment horizontal="center" vertical="center" wrapText="1" readingOrder="1"/>
    </xf>
    <xf numFmtId="0" fontId="18" fillId="18" borderId="32" xfId="0" applyFont="1" applyFill="1" applyBorder="1" applyAlignment="1">
      <alignment horizontal="center" vertical="center" wrapText="1" readingOrder="1"/>
    </xf>
    <xf numFmtId="0" fontId="18" fillId="18" borderId="33" xfId="0" applyFont="1" applyFill="1" applyBorder="1" applyAlignment="1">
      <alignment horizontal="center" vertical="center" wrapText="1" readingOrder="1"/>
    </xf>
    <xf numFmtId="0" fontId="18" fillId="18" borderId="34" xfId="0" applyFont="1" applyFill="1" applyBorder="1" applyAlignment="1">
      <alignment horizontal="center" vertical="center" wrapText="1" readingOrder="1"/>
    </xf>
    <xf numFmtId="0" fontId="18" fillId="0" borderId="30" xfId="0" applyFont="1" applyBorder="1" applyAlignment="1">
      <alignment horizontal="center" vertical="center" wrapText="1" readingOrder="1"/>
    </xf>
    <xf numFmtId="0" fontId="0" fillId="19" borderId="2" xfId="0" applyFill="1" applyBorder="1" applyAlignment="1">
      <alignment horizontal="center" vertical="center"/>
    </xf>
    <xf numFmtId="0" fontId="0" fillId="19" borderId="6" xfId="0" applyFill="1" applyBorder="1" applyAlignment="1">
      <alignment horizontal="center" vertical="center"/>
    </xf>
    <xf numFmtId="0" fontId="0" fillId="19" borderId="53" xfId="0" applyFill="1" applyBorder="1" applyAlignment="1">
      <alignment horizontal="center" vertical="center"/>
    </xf>
    <xf numFmtId="0" fontId="0" fillId="19" borderId="5" xfId="0" applyFill="1" applyBorder="1" applyAlignment="1">
      <alignment horizontal="center" vertical="center"/>
    </xf>
    <xf numFmtId="0" fontId="0" fillId="19" borderId="4" xfId="0" applyFill="1" applyBorder="1" applyAlignment="1">
      <alignment horizontal="center" vertical="center"/>
    </xf>
    <xf numFmtId="0" fontId="0" fillId="19" borderId="1" xfId="0" applyFill="1" applyBorder="1" applyAlignment="1">
      <alignment horizontal="center" vertical="center"/>
    </xf>
  </cellXfs>
  <cellStyles count="14">
    <cellStyle name="백분율" xfId="5" builtinId="5"/>
    <cellStyle name="쉼표 [0]" xfId="4" builtinId="6"/>
    <cellStyle name="쉼표 [0] 2" xfId="6" xr:uid="{00000000-0005-0000-0000-000003000000}"/>
    <cellStyle name="쉼표 [0] 3" xfId="9" xr:uid="{00000000-0005-0000-0000-000004000000}"/>
    <cellStyle name="쉼표 [0] 4" xfId="8" xr:uid="{00000000-0005-0000-0000-000005000000}"/>
    <cellStyle name="쉼표 [0] 5" xfId="11" xr:uid="{00000000-0005-0000-0000-000006000000}"/>
    <cellStyle name="쉼표 [0] 6" xfId="10" xr:uid="{00000000-0005-0000-0000-000007000000}"/>
    <cellStyle name="쉼표 [0] 7" xfId="12" xr:uid="{00000000-0005-0000-0000-000008000000}"/>
    <cellStyle name="표 날짜" xfId="1" xr:uid="{00000000-0005-0000-0000-000009000000}"/>
    <cellStyle name="표 세부 정보" xfId="2" xr:uid="{00000000-0005-0000-0000-00000A000000}"/>
    <cellStyle name="표준" xfId="0" builtinId="0"/>
    <cellStyle name="표준 2" xfId="3" xr:uid="{00000000-0005-0000-0000-00000C000000}"/>
    <cellStyle name="표준 2 2" xfId="7" xr:uid="{00000000-0005-0000-0000-00000D000000}"/>
    <cellStyle name="하이퍼링크" xfId="13" builtinId="8"/>
  </cellStyles>
  <dxfs count="102">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b/>
        <i val="0"/>
        <strike val="0"/>
        <condense val="0"/>
        <extend val="0"/>
        <outline val="0"/>
        <shadow val="0"/>
        <u val="none"/>
        <vertAlign val="baseline"/>
        <sz val="11"/>
        <color theme="1"/>
        <name val="맑은 고딕"/>
        <scheme val="minor"/>
      </font>
      <numFmt numFmtId="179" formatCode="#,##0_ ;[Red]\-#,##0\ "/>
      <fill>
        <patternFill patternType="solid">
          <fgColor indexed="64"/>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alignment horizontal="center" vertical="center" textRotation="0" wrapText="0" indent="0" justifyLastLine="0" shrinkToFit="0" readingOrder="0"/>
    </dxf>
    <dxf>
      <font>
        <strike val="0"/>
        <outline val="0"/>
        <shadow val="0"/>
        <u val="none"/>
        <vertAlign val="baseline"/>
        <sz val="11"/>
        <name val="맑은 고딕"/>
      </font>
      <numFmt numFmtId="179" formatCode="#,##0_ ;[Red]\-#,##0\ "/>
    </dxf>
    <dxf>
      <font>
        <b val="0"/>
        <i val="0"/>
        <strike val="0"/>
        <condense val="0"/>
        <extend val="0"/>
        <outline val="0"/>
        <shadow val="0"/>
        <u val="none"/>
        <vertAlign val="baseline"/>
        <sz val="11"/>
        <color theme="1"/>
        <name val="맑은 고딕"/>
        <scheme val="minor"/>
      </font>
      <numFmt numFmtId="179" formatCode="#,##0_ ;[Red]\-#,##0\ "/>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b/>
        <i val="0"/>
        <strike val="0"/>
        <condense val="0"/>
        <extend val="0"/>
        <outline val="0"/>
        <shadow val="0"/>
        <u val="none"/>
        <vertAlign val="baseline"/>
        <sz val="11"/>
        <color theme="1"/>
        <name val="맑은 고딕"/>
        <scheme val="minor"/>
      </font>
      <numFmt numFmtId="179" formatCode="#,##0_ ;[Red]\-#,##0\ "/>
      <fill>
        <patternFill patternType="solid">
          <fgColor indexed="64"/>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alignment horizontal="center" vertical="center" textRotation="0" wrapText="0" indent="0" justifyLastLine="0" shrinkToFit="0" readingOrder="0"/>
    </dxf>
    <dxf>
      <font>
        <strike val="0"/>
        <outline val="0"/>
        <shadow val="0"/>
        <u val="none"/>
        <vertAlign val="baseline"/>
        <sz val="11"/>
        <name val="맑은 고딕"/>
      </font>
      <numFmt numFmtId="179" formatCode="#,##0_ ;[Red]\-#,##0\ "/>
    </dxf>
    <dxf>
      <font>
        <b val="0"/>
        <i val="0"/>
        <strike val="0"/>
        <condense val="0"/>
        <extend val="0"/>
        <outline val="0"/>
        <shadow val="0"/>
        <u val="none"/>
        <vertAlign val="baseline"/>
        <sz val="11"/>
        <color theme="1"/>
        <name val="맑은 고딕"/>
        <scheme val="minor"/>
      </font>
      <numFmt numFmtId="179" formatCode="#,##0_ ;[Red]\-#,##0\ "/>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scheme val="minor"/>
      </font>
      <numFmt numFmtId="179" formatCode="#,##0_ ;[Red]\-#,##0\ "/>
    </dxf>
    <dxf>
      <numFmt numFmtId="179" formatCode="#,##0_ ;[Red]\-#,##0\ "/>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맑은 고딕"/>
        <scheme val="minor"/>
      </font>
      <numFmt numFmtId="179" formatCode="#,##0_ ;[Red]\-#,##0\ "/>
    </dxf>
    <dxf>
      <font>
        <b/>
        <i val="0"/>
        <strike val="0"/>
        <condense val="0"/>
        <extend val="0"/>
        <outline val="0"/>
        <shadow val="0"/>
        <u val="none"/>
        <vertAlign val="baseline"/>
        <sz val="11"/>
        <color theme="1"/>
        <name val="맑은 고딕"/>
        <scheme val="minor"/>
      </font>
      <numFmt numFmtId="179" formatCode="#,##0_ ;[Red]\-#,##0\ "/>
      <fill>
        <patternFill patternType="solid">
          <fgColor indexed="64"/>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alignment horizontal="center" vertical="center" textRotation="0" wrapText="0" indent="0" justifyLastLine="0" shrinkToFit="0" readingOrder="0"/>
    </dxf>
    <dxf>
      <font>
        <strike val="0"/>
        <outline val="0"/>
        <shadow val="0"/>
        <u val="none"/>
        <vertAlign val="baseline"/>
        <sz val="11"/>
        <name val="맑은 고딕"/>
      </font>
      <numFmt numFmtId="179" formatCode="#,##0_ ;[Red]\-#,##0\ "/>
    </dxf>
    <dxf>
      <font>
        <b val="0"/>
        <i val="0"/>
        <strike val="0"/>
        <condense val="0"/>
        <extend val="0"/>
        <outline val="0"/>
        <shadow val="0"/>
        <u val="none"/>
        <vertAlign val="baseline"/>
        <sz val="11"/>
        <color theme="1"/>
        <name val="맑은 고딕"/>
        <scheme val="minor"/>
      </font>
      <numFmt numFmtId="179" formatCode="#,##0_ ;[Red]\-#,##0\ "/>
      <alignment horizontal="center" vertical="center" textRotation="0" wrapText="0" indent="0" justifyLastLine="0" shrinkToFit="0" readingOrder="0"/>
    </dxf>
    <dxf>
      <fill>
        <gradientFill degree="90">
          <stop position="0">
            <color theme="0"/>
          </stop>
          <stop position="1">
            <color rgb="FFFF0000"/>
          </stop>
        </gradientFill>
      </fill>
    </dxf>
    <dxf>
      <fill>
        <gradientFill degree="90">
          <stop position="0">
            <color theme="0"/>
          </stop>
          <stop position="1">
            <color rgb="FF0070C0"/>
          </stop>
        </gradientFill>
      </fill>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color theme="1"/>
        <name val="맑은 고딕"/>
        <scheme val="minor"/>
      </font>
      <numFmt numFmtId="179" formatCode="#,##0_ ;[Red]\-#,##0\ "/>
      <alignment horizontal="right" vertical="center" textRotation="0" wrapText="0" indent="0" justifyLastLine="0" shrinkToFit="0" readingOrder="0"/>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font>
      <numFmt numFmtId="179" formatCode="#,##0_ ;[Red]\-#,##0\ "/>
    </dxf>
    <dxf>
      <font>
        <strike val="0"/>
        <outline val="0"/>
        <shadow val="0"/>
        <u val="none"/>
        <vertAlign val="baseline"/>
        <sz val="11"/>
        <name val="맑은 고딕"/>
        <scheme val="minor"/>
      </font>
      <numFmt numFmtId="179" formatCode="#,##0_ ;[Red]\-#,##0\ "/>
    </dxf>
    <dxf>
      <numFmt numFmtId="179" formatCode="#,##0_ ;[Red]\-#,##0\ "/>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맑은 고딕"/>
        <scheme val="minor"/>
      </font>
      <numFmt numFmtId="179" formatCode="#,##0_ ;[Red]\-#,##0\ "/>
    </dxf>
    <dxf>
      <font>
        <b/>
        <i val="0"/>
        <strike val="0"/>
        <condense val="0"/>
        <extend val="0"/>
        <outline val="0"/>
        <shadow val="0"/>
        <u val="none"/>
        <vertAlign val="baseline"/>
        <sz val="11"/>
        <color theme="1"/>
        <name val="맑은 고딕"/>
        <scheme val="minor"/>
      </font>
      <numFmt numFmtId="179" formatCode="#,##0_ ;[Red]\-#,##0\ "/>
      <fill>
        <patternFill patternType="solid">
          <fgColor indexed="64"/>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dxf>
    <dxf>
      <font>
        <strike val="0"/>
        <outline val="0"/>
        <shadow val="0"/>
        <u val="none"/>
        <vertAlign val="baseline"/>
        <sz val="11"/>
        <name val="맑은 고딕"/>
        <scheme val="minor"/>
      </font>
      <numFmt numFmtId="179" formatCode="#,##0_ ;[Red]\-#,##0\ "/>
      <alignment horizontal="center" vertical="center" textRotation="0" wrapText="0" indent="0" justifyLastLine="0" shrinkToFit="0" readingOrder="0"/>
    </dxf>
    <dxf>
      <font>
        <strike val="0"/>
        <outline val="0"/>
        <shadow val="0"/>
        <u val="none"/>
        <vertAlign val="baseline"/>
        <sz val="11"/>
        <name val="맑은 고딕"/>
      </font>
      <numFmt numFmtId="179" formatCode="#,##0_ ;[Red]\-#,##0\ "/>
    </dxf>
    <dxf>
      <font>
        <b val="0"/>
        <i val="0"/>
        <strike val="0"/>
        <condense val="0"/>
        <extend val="0"/>
        <outline val="0"/>
        <shadow val="0"/>
        <u val="none"/>
        <vertAlign val="baseline"/>
        <sz val="11"/>
        <color theme="1"/>
        <name val="맑은 고딕"/>
        <scheme val="minor"/>
      </font>
      <numFmt numFmtId="179" formatCode="#,##0_ ;[Red]\-#,##0\ "/>
      <alignment horizontal="center" vertical="center" textRotation="0" wrapText="0" indent="0" justifyLastLine="0" shrinkToFit="0" readingOrder="0"/>
    </dxf>
    <dxf>
      <fill>
        <gradientFill degree="90">
          <stop position="0">
            <color theme="0"/>
          </stop>
          <stop position="1">
            <color rgb="FFFF0000"/>
          </stop>
        </gradientFill>
      </fill>
    </dxf>
    <dxf>
      <fill>
        <gradientFill degree="90">
          <stop position="0">
            <color theme="0"/>
          </stop>
          <stop position="1">
            <color rgb="FF0070C0"/>
          </stop>
        </gradientFill>
      </fill>
    </dxf>
  </dxfs>
  <tableStyles count="0" defaultTableStyle="TableStyleMedium2" defaultPivotStyle="PivotStyleLight16"/>
  <colors>
    <mruColors>
      <color rgb="FFCDFEFF"/>
      <color rgb="FFFFE1FF"/>
      <color rgb="FFFF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microsoft.com/office/2007/relationships/slicerCache" Target="slicerCaches/slicerCache8.xml"/><Relationship Id="rId26" Type="http://schemas.microsoft.com/office/2007/relationships/slicerCache" Target="slicerCaches/slicerCache16.xml"/><Relationship Id="rId39" Type="http://schemas.microsoft.com/office/2007/relationships/slicerCache" Target="slicerCaches/slicerCache29.xml"/><Relationship Id="rId21" Type="http://schemas.microsoft.com/office/2007/relationships/slicerCache" Target="slicerCaches/slicerCache11.xml"/><Relationship Id="rId34" Type="http://schemas.microsoft.com/office/2007/relationships/slicerCache" Target="slicerCaches/slicerCache24.xml"/><Relationship Id="rId42" Type="http://schemas.openxmlformats.org/officeDocument/2006/relationships/connections" Target="connection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6.xml"/><Relationship Id="rId29" Type="http://schemas.microsoft.com/office/2007/relationships/slicerCache" Target="slicerCaches/slicerCache19.xml"/><Relationship Id="rId11" Type="http://schemas.microsoft.com/office/2007/relationships/slicerCache" Target="slicerCaches/slicerCache1.xml"/><Relationship Id="rId24" Type="http://schemas.microsoft.com/office/2007/relationships/slicerCache" Target="slicerCaches/slicerCache14.xml"/><Relationship Id="rId32" Type="http://schemas.microsoft.com/office/2007/relationships/slicerCache" Target="slicerCaches/slicerCache22.xml"/><Relationship Id="rId37" Type="http://schemas.microsoft.com/office/2007/relationships/slicerCache" Target="slicerCaches/slicerCache27.xml"/><Relationship Id="rId40" Type="http://schemas.microsoft.com/office/2007/relationships/slicerCache" Target="slicerCaches/slicerCache30.xml"/><Relationship Id="rId45"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microsoft.com/office/2007/relationships/slicerCache" Target="slicerCaches/slicerCache18.xml"/><Relationship Id="rId36" Type="http://schemas.microsoft.com/office/2007/relationships/slicerCache" Target="slicerCaches/slicerCache26.xml"/><Relationship Id="rId49" Type="http://schemas.openxmlformats.org/officeDocument/2006/relationships/customXml" Target="../customXml/item3.xml"/><Relationship Id="rId10" Type="http://schemas.openxmlformats.org/officeDocument/2006/relationships/externalLink" Target="externalLinks/externalLink3.xml"/><Relationship Id="rId19" Type="http://schemas.microsoft.com/office/2007/relationships/slicerCache" Target="slicerCaches/slicerCache9.xml"/><Relationship Id="rId31" Type="http://schemas.microsoft.com/office/2007/relationships/slicerCache" Target="slicerCaches/slicerCache2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4.xml"/><Relationship Id="rId22" Type="http://schemas.microsoft.com/office/2007/relationships/slicerCache" Target="slicerCaches/slicerCache12.xml"/><Relationship Id="rId27" Type="http://schemas.microsoft.com/office/2007/relationships/slicerCache" Target="slicerCaches/slicerCache17.xml"/><Relationship Id="rId30" Type="http://schemas.microsoft.com/office/2007/relationships/slicerCache" Target="slicerCaches/slicerCache20.xml"/><Relationship Id="rId35" Type="http://schemas.microsoft.com/office/2007/relationships/slicerCache" Target="slicerCaches/slicerCache2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microsoft.com/office/2007/relationships/slicerCache" Target="slicerCaches/slicerCache2.xml"/><Relationship Id="rId17" Type="http://schemas.microsoft.com/office/2007/relationships/slicerCache" Target="slicerCaches/slicerCache7.xml"/><Relationship Id="rId25" Type="http://schemas.microsoft.com/office/2007/relationships/slicerCache" Target="slicerCaches/slicerCache15.xml"/><Relationship Id="rId33" Type="http://schemas.microsoft.com/office/2007/relationships/slicerCache" Target="slicerCaches/slicerCache23.xml"/><Relationship Id="rId38" Type="http://schemas.microsoft.com/office/2007/relationships/slicerCache" Target="slicerCaches/slicerCache28.xml"/><Relationship Id="rId46" Type="http://schemas.openxmlformats.org/officeDocument/2006/relationships/calcChain" Target="calcChain.xml"/><Relationship Id="rId20" Type="http://schemas.microsoft.com/office/2007/relationships/slicerCache" Target="slicerCaches/slicerCache1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6742584554258614E-2"/>
          <c:y val="1.2143041917735438E-2"/>
          <c:w val="0.92228867938085712"/>
          <c:h val="0.9325952749002594"/>
        </c:manualLayout>
      </c:layout>
      <c:barChart>
        <c:barDir val="col"/>
        <c:grouping val="clustered"/>
        <c:varyColors val="0"/>
        <c:ser>
          <c:idx val="0"/>
          <c:order val="0"/>
          <c:tx>
            <c:strRef>
              <c:f>'26년 연간에너지실적'!$H$40:$J$40</c:f>
              <c:strCache>
                <c:ptCount val="3"/>
                <c:pt idx="2">
                  <c:v> 25년 실적 </c:v>
                </c:pt>
              </c:strCache>
            </c:strRef>
          </c:tx>
          <c:spPr>
            <a:gradFill rotWithShape="1">
              <a:gsLst>
                <a:gs pos="0">
                  <a:schemeClr val="accent1">
                    <a:tint val="33000"/>
                    <a:satMod val="103000"/>
                    <a:lumMod val="102000"/>
                    <a:tint val="94000"/>
                  </a:schemeClr>
                </a:gs>
                <a:gs pos="50000">
                  <a:schemeClr val="accent1">
                    <a:tint val="33000"/>
                    <a:satMod val="110000"/>
                    <a:lumMod val="100000"/>
                    <a:shade val="100000"/>
                  </a:schemeClr>
                </a:gs>
                <a:gs pos="100000">
                  <a:schemeClr val="accent1">
                    <a:tint val="3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t;999999]#,##0.0,,&quot;M&quot;;[&gt;999]#,##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G스마트체 Regular" panose="020B0600000101010101" pitchFamily="50" charset="-127"/>
                    <a:ea typeface="LG스마트체 Regular" panose="020B0600000101010101" pitchFamily="50" charset="-127"/>
                    <a:cs typeface="+mn-cs"/>
                  </a:defRPr>
                </a:pPr>
                <a:endParaRPr lang="ko-K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'26년 연간에너지실적'!$K$40:$V$40</c:f>
              <c:numCache>
                <c:formatCode>_(* #,##0_);_(* \(#,##0\);_(* "-"_);_(@_)</c:formatCode>
                <c:ptCount val="12"/>
                <c:pt idx="0">
                  <c:v>9426787056.3387089</c:v>
                </c:pt>
                <c:pt idx="1">
                  <c:v>9608457756.7222443</c:v>
                </c:pt>
                <c:pt idx="2">
                  <c:v>6879406045.9051056</c:v>
                </c:pt>
                <c:pt idx="3">
                  <c:v>5432714509.4346886</c:v>
                </c:pt>
                <c:pt idx="4">
                  <c:v>5080161089.1085939</c:v>
                </c:pt>
                <c:pt idx="5">
                  <c:v>6247714662.1717453</c:v>
                </c:pt>
                <c:pt idx="6">
                  <c:v>8507151232.0941362</c:v>
                </c:pt>
                <c:pt idx="7">
                  <c:v>8517103103.806798</c:v>
                </c:pt>
                <c:pt idx="8">
                  <c:v>6385189692.0953245</c:v>
                </c:pt>
                <c:pt idx="9">
                  <c:v>5018249364.3332663</c:v>
                </c:pt>
                <c:pt idx="10">
                  <c:v>6364004504.9661217</c:v>
                </c:pt>
                <c:pt idx="11">
                  <c:v>9040407065.0197582</c:v>
                </c:pt>
              </c:numCache>
            </c:numRef>
          </c:val>
          <c:extLst>
            <c:ext xmlns:c16="http://schemas.microsoft.com/office/drawing/2014/chart" uri="{C3380CC4-5D6E-409C-BE32-E72D297353CC}">
              <c16:uniqueId val="{00000000-BB33-450D-A6A6-455AC7BE8294}"/>
            </c:ext>
          </c:extLst>
        </c:ser>
        <c:ser>
          <c:idx val="1"/>
          <c:order val="1"/>
          <c:tx>
            <c:strRef>
              <c:f>'25년 연간에너지실적'!$H$41:$J$41</c:f>
              <c:strCache>
                <c:ptCount val="3"/>
                <c:pt idx="2">
                  <c:v> 25년 실적 </c:v>
                </c:pt>
              </c:strCache>
            </c:strRef>
          </c:tx>
          <c:spPr>
            <a:gradFill rotWithShape="1">
              <a:gsLst>
                <a:gs pos="0">
                  <a:schemeClr val="accent1">
                    <a:tint val="36000"/>
                    <a:satMod val="103000"/>
                    <a:lumMod val="102000"/>
                    <a:tint val="94000"/>
                  </a:schemeClr>
                </a:gs>
                <a:gs pos="50000">
                  <a:schemeClr val="accent1">
                    <a:tint val="36000"/>
                    <a:satMod val="110000"/>
                    <a:lumMod val="100000"/>
                    <a:shade val="100000"/>
                  </a:schemeClr>
                </a:gs>
                <a:gs pos="100000">
                  <a:schemeClr val="accent1">
                    <a:tint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연간에너지실적'!$K$41:$V$41</c:f>
            </c:numRef>
          </c:val>
          <c:extLst>
            <c:ext xmlns:c16="http://schemas.microsoft.com/office/drawing/2014/chart" uri="{C3380CC4-5D6E-409C-BE32-E72D297353CC}">
              <c16:uniqueId val="{00000001-BB33-450D-A6A6-455AC7BE8294}"/>
            </c:ext>
          </c:extLst>
        </c:ser>
        <c:ser>
          <c:idx val="2"/>
          <c:order val="2"/>
          <c:tx>
            <c:strRef>
              <c:f>'25년 연간에너지실적'!$H$42:$J$42</c:f>
              <c:strCache>
                <c:ptCount val="3"/>
                <c:pt idx="2">
                  <c:v> 25년 실적 </c:v>
                </c:pt>
              </c:strCache>
            </c:strRef>
          </c:tx>
          <c:spPr>
            <a:gradFill rotWithShape="1">
              <a:gsLst>
                <a:gs pos="0">
                  <a:schemeClr val="accent1">
                    <a:tint val="39000"/>
                    <a:satMod val="103000"/>
                    <a:lumMod val="102000"/>
                    <a:tint val="94000"/>
                  </a:schemeClr>
                </a:gs>
                <a:gs pos="50000">
                  <a:schemeClr val="accent1">
                    <a:tint val="39000"/>
                    <a:satMod val="110000"/>
                    <a:lumMod val="100000"/>
                    <a:shade val="100000"/>
                  </a:schemeClr>
                </a:gs>
                <a:gs pos="100000">
                  <a:schemeClr val="accent1">
                    <a:tint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연간에너지실적'!$K$42:$V$42</c:f>
            </c:numRef>
          </c:val>
          <c:extLst>
            <c:ext xmlns:c16="http://schemas.microsoft.com/office/drawing/2014/chart" uri="{C3380CC4-5D6E-409C-BE32-E72D297353CC}">
              <c16:uniqueId val="{00000002-BB33-450D-A6A6-455AC7BE8294}"/>
            </c:ext>
          </c:extLst>
        </c:ser>
        <c:ser>
          <c:idx val="3"/>
          <c:order val="3"/>
          <c:tx>
            <c:strRef>
              <c:f>'25년 연간에너지실적'!$H$43:$J$43</c:f>
              <c:strCache>
                <c:ptCount val="3"/>
                <c:pt idx="2">
                  <c:v> 25년 실적 </c:v>
                </c:pt>
              </c:strCache>
            </c:strRef>
          </c:tx>
          <c:spPr>
            <a:gradFill rotWithShape="1">
              <a:gsLst>
                <a:gs pos="0">
                  <a:schemeClr val="accent1">
                    <a:tint val="42000"/>
                    <a:satMod val="103000"/>
                    <a:lumMod val="102000"/>
                    <a:tint val="94000"/>
                  </a:schemeClr>
                </a:gs>
                <a:gs pos="50000">
                  <a:schemeClr val="accent1">
                    <a:tint val="42000"/>
                    <a:satMod val="110000"/>
                    <a:lumMod val="100000"/>
                    <a:shade val="100000"/>
                  </a:schemeClr>
                </a:gs>
                <a:gs pos="100000">
                  <a:schemeClr val="accent1">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연간에너지실적'!$K$43:$V$43</c:f>
            </c:numRef>
          </c:val>
          <c:extLst>
            <c:ext xmlns:c16="http://schemas.microsoft.com/office/drawing/2014/chart" uri="{C3380CC4-5D6E-409C-BE32-E72D297353CC}">
              <c16:uniqueId val="{00000003-BB33-450D-A6A6-455AC7BE8294}"/>
            </c:ext>
          </c:extLst>
        </c:ser>
        <c:ser>
          <c:idx val="4"/>
          <c:order val="4"/>
          <c:tx>
            <c:strRef>
              <c:f>'25년 연간에너지실적'!$H$44:$J$44</c:f>
              <c:strCache>
                <c:ptCount val="3"/>
                <c:pt idx="2">
                  <c:v> 25년 실적 </c:v>
                </c:pt>
              </c:strCache>
            </c:strRef>
          </c:tx>
          <c:spPr>
            <a:gradFill rotWithShape="1">
              <a:gsLst>
                <a:gs pos="0">
                  <a:schemeClr val="accent1">
                    <a:tint val="45000"/>
                    <a:satMod val="103000"/>
                    <a:lumMod val="102000"/>
                    <a:tint val="94000"/>
                  </a:schemeClr>
                </a:gs>
                <a:gs pos="50000">
                  <a:schemeClr val="accent1">
                    <a:tint val="45000"/>
                    <a:satMod val="110000"/>
                    <a:lumMod val="100000"/>
                    <a:shade val="100000"/>
                  </a:schemeClr>
                </a:gs>
                <a:gs pos="100000">
                  <a:schemeClr val="accent1">
                    <a:tint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연간에너지실적'!$K$44:$V$44</c:f>
            </c:numRef>
          </c:val>
          <c:extLst>
            <c:ext xmlns:c16="http://schemas.microsoft.com/office/drawing/2014/chart" uri="{C3380CC4-5D6E-409C-BE32-E72D297353CC}">
              <c16:uniqueId val="{00000004-BB33-450D-A6A6-455AC7BE8294}"/>
            </c:ext>
          </c:extLst>
        </c:ser>
        <c:ser>
          <c:idx val="5"/>
          <c:order val="5"/>
          <c:tx>
            <c:strRef>
              <c:f>'25년 연간에너지실적'!$H$45:$J$45</c:f>
              <c:strCache>
                <c:ptCount val="3"/>
                <c:pt idx="2">
                  <c:v> 25년 실적 </c:v>
                </c:pt>
              </c:strCache>
            </c:strRef>
          </c:tx>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연간에너지실적'!$K$45:$V$45</c:f>
            </c:numRef>
          </c:val>
          <c:extLst>
            <c:ext xmlns:c16="http://schemas.microsoft.com/office/drawing/2014/chart" uri="{C3380CC4-5D6E-409C-BE32-E72D297353CC}">
              <c16:uniqueId val="{00000005-BB33-450D-A6A6-455AC7BE8294}"/>
            </c:ext>
          </c:extLst>
        </c:ser>
        <c:ser>
          <c:idx val="6"/>
          <c:order val="6"/>
          <c:tx>
            <c:strRef>
              <c:f>'25년 연간에너지실적'!$H$46:$J$46</c:f>
              <c:strCache>
                <c:ptCount val="3"/>
                <c:pt idx="2">
                  <c:v> 25년 실적 </c:v>
                </c:pt>
              </c:strCache>
            </c:strRef>
          </c:tx>
          <c:spPr>
            <a:gradFill rotWithShape="1">
              <a:gsLst>
                <a:gs pos="0">
                  <a:schemeClr val="accent1">
                    <a:tint val="51000"/>
                    <a:satMod val="103000"/>
                    <a:lumMod val="102000"/>
                    <a:tint val="94000"/>
                  </a:schemeClr>
                </a:gs>
                <a:gs pos="50000">
                  <a:schemeClr val="accent1">
                    <a:tint val="51000"/>
                    <a:satMod val="110000"/>
                    <a:lumMod val="100000"/>
                    <a:shade val="100000"/>
                  </a:schemeClr>
                </a:gs>
                <a:gs pos="100000">
                  <a:schemeClr val="accent1">
                    <a:tint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연간에너지실적'!$K$46:$V$46</c:f>
            </c:numRef>
          </c:val>
          <c:extLst>
            <c:ext xmlns:c16="http://schemas.microsoft.com/office/drawing/2014/chart" uri="{C3380CC4-5D6E-409C-BE32-E72D297353CC}">
              <c16:uniqueId val="{00000006-BB33-450D-A6A6-455AC7BE8294}"/>
            </c:ext>
          </c:extLst>
        </c:ser>
        <c:ser>
          <c:idx val="7"/>
          <c:order val="7"/>
          <c:tx>
            <c:strRef>
              <c:f>'25년 연간에너지실적'!$H$47:$J$47</c:f>
              <c:strCache>
                <c:ptCount val="3"/>
                <c:pt idx="2">
                  <c:v> 25년 실적 </c:v>
                </c:pt>
              </c:strCache>
            </c:strRef>
          </c:tx>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연간에너지실적'!$K$47:$V$47</c:f>
            </c:numRef>
          </c:val>
          <c:extLst>
            <c:ext xmlns:c16="http://schemas.microsoft.com/office/drawing/2014/chart" uri="{C3380CC4-5D6E-409C-BE32-E72D297353CC}">
              <c16:uniqueId val="{00000007-BB33-450D-A6A6-455AC7BE8294}"/>
            </c:ext>
          </c:extLst>
        </c:ser>
        <c:ser>
          <c:idx val="8"/>
          <c:order val="8"/>
          <c:tx>
            <c:strRef>
              <c:f>'25년 연간에너지실적'!$H$48:$J$48</c:f>
              <c:strCache>
                <c:ptCount val="3"/>
                <c:pt idx="2">
                  <c:v> 25년 실적 </c:v>
                </c:pt>
              </c:strCache>
            </c:strRef>
          </c:tx>
          <c:spPr>
            <a:gradFill rotWithShape="1">
              <a:gsLst>
                <a:gs pos="0">
                  <a:schemeClr val="accent1">
                    <a:tint val="57000"/>
                    <a:satMod val="103000"/>
                    <a:lumMod val="102000"/>
                    <a:tint val="94000"/>
                  </a:schemeClr>
                </a:gs>
                <a:gs pos="50000">
                  <a:schemeClr val="accent1">
                    <a:tint val="57000"/>
                    <a:satMod val="110000"/>
                    <a:lumMod val="100000"/>
                    <a:shade val="100000"/>
                  </a:schemeClr>
                </a:gs>
                <a:gs pos="100000">
                  <a:schemeClr val="accent1">
                    <a:tint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연간에너지실적'!$K$48:$V$48</c:f>
            </c:numRef>
          </c:val>
          <c:extLst>
            <c:ext xmlns:c16="http://schemas.microsoft.com/office/drawing/2014/chart" uri="{C3380CC4-5D6E-409C-BE32-E72D297353CC}">
              <c16:uniqueId val="{00000008-BB33-450D-A6A6-455AC7BE8294}"/>
            </c:ext>
          </c:extLst>
        </c:ser>
        <c:ser>
          <c:idx val="9"/>
          <c:order val="9"/>
          <c:tx>
            <c:strRef>
              <c:f>'25년 연간에너지실적'!$H$49:$J$49</c:f>
              <c:strCache>
                <c:ptCount val="3"/>
                <c:pt idx="2">
                  <c:v> 25년 실적 </c:v>
                </c:pt>
              </c:strCache>
            </c:strRef>
          </c:tx>
          <c:spPr>
            <a:gradFill rotWithShape="1">
              <a:gsLst>
                <a:gs pos="0">
                  <a:schemeClr val="accent1">
                    <a:tint val="60000"/>
                    <a:satMod val="103000"/>
                    <a:lumMod val="102000"/>
                    <a:tint val="94000"/>
                  </a:schemeClr>
                </a:gs>
                <a:gs pos="50000">
                  <a:schemeClr val="accent1">
                    <a:tint val="60000"/>
                    <a:satMod val="110000"/>
                    <a:lumMod val="100000"/>
                    <a:shade val="100000"/>
                  </a:schemeClr>
                </a:gs>
                <a:gs pos="100000">
                  <a:schemeClr val="accent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연간에너지실적'!$K$49:$V$49</c:f>
            </c:numRef>
          </c:val>
          <c:extLst>
            <c:ext xmlns:c16="http://schemas.microsoft.com/office/drawing/2014/chart" uri="{C3380CC4-5D6E-409C-BE32-E72D297353CC}">
              <c16:uniqueId val="{00000009-BB33-450D-A6A6-455AC7BE8294}"/>
            </c:ext>
          </c:extLst>
        </c:ser>
        <c:ser>
          <c:idx val="10"/>
          <c:order val="10"/>
          <c:tx>
            <c:strRef>
              <c:f>'25년 연간에너지실적'!$H$50:$J$50</c:f>
              <c:strCache>
                <c:ptCount val="3"/>
                <c:pt idx="2">
                  <c:v> 25년 실적 </c:v>
                </c:pt>
              </c:strCache>
            </c:strRef>
          </c:tx>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연간에너지실적'!$K$50:$V$50</c:f>
            </c:numRef>
          </c:val>
          <c:extLst>
            <c:ext xmlns:c16="http://schemas.microsoft.com/office/drawing/2014/chart" uri="{C3380CC4-5D6E-409C-BE32-E72D297353CC}">
              <c16:uniqueId val="{0000000A-BB33-450D-A6A6-455AC7BE8294}"/>
            </c:ext>
          </c:extLst>
        </c:ser>
        <c:ser>
          <c:idx val="11"/>
          <c:order val="11"/>
          <c:tx>
            <c:strRef>
              <c:f>'25년 연간에너지실적'!$H$51:$J$51</c:f>
              <c:strCache>
                <c:ptCount val="3"/>
                <c:pt idx="2">
                  <c:v> 25년 실적 </c:v>
                </c:pt>
              </c:strCache>
            </c:strRef>
          </c:tx>
          <c:spPr>
            <a:gradFill rotWithShape="1">
              <a:gsLst>
                <a:gs pos="0">
                  <a:schemeClr val="accent1">
                    <a:tint val="66000"/>
                    <a:satMod val="103000"/>
                    <a:lumMod val="102000"/>
                    <a:tint val="94000"/>
                  </a:schemeClr>
                </a:gs>
                <a:gs pos="50000">
                  <a:schemeClr val="accent1">
                    <a:tint val="66000"/>
                    <a:satMod val="110000"/>
                    <a:lumMod val="100000"/>
                    <a:shade val="100000"/>
                  </a:schemeClr>
                </a:gs>
                <a:gs pos="100000">
                  <a:schemeClr val="accent1">
                    <a:tint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연간에너지실적'!$K$51:$V$51</c:f>
            </c:numRef>
          </c:val>
          <c:extLst>
            <c:ext xmlns:c16="http://schemas.microsoft.com/office/drawing/2014/chart" uri="{C3380CC4-5D6E-409C-BE32-E72D297353CC}">
              <c16:uniqueId val="{0000000B-BB33-450D-A6A6-455AC7BE8294}"/>
            </c:ext>
          </c:extLst>
        </c:ser>
        <c:ser>
          <c:idx val="12"/>
          <c:order val="12"/>
          <c:tx>
            <c:strRef>
              <c:f>'25년 연간에너지실적'!$H$52:$J$52</c:f>
              <c:strCache>
                <c:ptCount val="3"/>
                <c:pt idx="2">
                  <c:v> 25년 실적 </c:v>
                </c:pt>
              </c:strCache>
            </c:strRef>
          </c:tx>
          <c:spPr>
            <a:gradFill rotWithShape="1">
              <a:gsLst>
                <a:gs pos="0">
                  <a:schemeClr val="accent1">
                    <a:tint val="69000"/>
                    <a:satMod val="103000"/>
                    <a:lumMod val="102000"/>
                    <a:tint val="94000"/>
                  </a:schemeClr>
                </a:gs>
                <a:gs pos="50000">
                  <a:schemeClr val="accent1">
                    <a:tint val="69000"/>
                    <a:satMod val="110000"/>
                    <a:lumMod val="100000"/>
                    <a:shade val="100000"/>
                  </a:schemeClr>
                </a:gs>
                <a:gs pos="100000">
                  <a:schemeClr val="accent1">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연간에너지실적'!$K$52:$V$52</c:f>
            </c:numRef>
          </c:val>
          <c:extLst>
            <c:ext xmlns:c16="http://schemas.microsoft.com/office/drawing/2014/chart" uri="{C3380CC4-5D6E-409C-BE32-E72D297353CC}">
              <c16:uniqueId val="{0000000C-BB33-450D-A6A6-455AC7BE8294}"/>
            </c:ext>
          </c:extLst>
        </c:ser>
        <c:ser>
          <c:idx val="13"/>
          <c:order val="13"/>
          <c:tx>
            <c:strRef>
              <c:f>'25년 연간에너지실적'!$H$53:$J$53</c:f>
              <c:strCache>
                <c:ptCount val="3"/>
                <c:pt idx="2">
                  <c:v> 25년 실적 </c:v>
                </c:pt>
              </c:strCache>
            </c:strRef>
          </c:tx>
          <c:spPr>
            <a:gradFill rotWithShape="1">
              <a:gsLst>
                <a:gs pos="0">
                  <a:schemeClr val="accent1">
                    <a:tint val="72000"/>
                    <a:satMod val="103000"/>
                    <a:lumMod val="102000"/>
                    <a:tint val="94000"/>
                  </a:schemeClr>
                </a:gs>
                <a:gs pos="50000">
                  <a:schemeClr val="accent1">
                    <a:tint val="72000"/>
                    <a:satMod val="110000"/>
                    <a:lumMod val="100000"/>
                    <a:shade val="100000"/>
                  </a:schemeClr>
                </a:gs>
                <a:gs pos="100000">
                  <a:schemeClr val="accent1">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연간에너지실적'!$K$53:$V$53</c:f>
            </c:numRef>
          </c:val>
          <c:extLst>
            <c:ext xmlns:c16="http://schemas.microsoft.com/office/drawing/2014/chart" uri="{C3380CC4-5D6E-409C-BE32-E72D297353CC}">
              <c16:uniqueId val="{0000000D-BB33-450D-A6A6-455AC7BE8294}"/>
            </c:ext>
          </c:extLst>
        </c:ser>
        <c:ser>
          <c:idx val="14"/>
          <c:order val="14"/>
          <c:tx>
            <c:strRef>
              <c:f>'25년 연간에너지실적'!$H$54:$J$54</c:f>
              <c:strCache>
                <c:ptCount val="3"/>
                <c:pt idx="2">
                  <c:v> 25년 실적 </c:v>
                </c:pt>
              </c:strCache>
            </c:strRef>
          </c:tx>
          <c:spPr>
            <a:gradFill rotWithShape="1">
              <a:gsLst>
                <a:gs pos="0">
                  <a:schemeClr val="accent1">
                    <a:tint val="75000"/>
                    <a:satMod val="103000"/>
                    <a:lumMod val="102000"/>
                    <a:tint val="94000"/>
                  </a:schemeClr>
                </a:gs>
                <a:gs pos="50000">
                  <a:schemeClr val="accent1">
                    <a:tint val="75000"/>
                    <a:satMod val="110000"/>
                    <a:lumMod val="100000"/>
                    <a:shade val="100000"/>
                  </a:schemeClr>
                </a:gs>
                <a:gs pos="100000">
                  <a:schemeClr val="accent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연간에너지실적'!$K$54:$V$54</c:f>
            </c:numRef>
          </c:val>
          <c:extLst>
            <c:ext xmlns:c16="http://schemas.microsoft.com/office/drawing/2014/chart" uri="{C3380CC4-5D6E-409C-BE32-E72D297353CC}">
              <c16:uniqueId val="{0000000E-BB33-450D-A6A6-455AC7BE8294}"/>
            </c:ext>
          </c:extLst>
        </c:ser>
        <c:ser>
          <c:idx val="15"/>
          <c:order val="15"/>
          <c:tx>
            <c:strRef>
              <c:f>'25년 연간에너지실적'!$H$55:$J$55</c:f>
              <c:strCache>
                <c:ptCount val="3"/>
                <c:pt idx="2">
                  <c:v> 25년 실적 </c:v>
                </c:pt>
              </c:strCache>
            </c:strRef>
          </c:tx>
          <c:spPr>
            <a:gradFill rotWithShape="1">
              <a:gsLst>
                <a:gs pos="0">
                  <a:schemeClr val="accent1">
                    <a:tint val="78000"/>
                    <a:satMod val="103000"/>
                    <a:lumMod val="102000"/>
                    <a:tint val="94000"/>
                  </a:schemeClr>
                </a:gs>
                <a:gs pos="50000">
                  <a:schemeClr val="accent1">
                    <a:tint val="78000"/>
                    <a:satMod val="110000"/>
                    <a:lumMod val="100000"/>
                    <a:shade val="100000"/>
                  </a:schemeClr>
                </a:gs>
                <a:gs pos="100000">
                  <a:schemeClr val="accent1">
                    <a:tint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연간에너지실적'!$K$55:$V$55</c:f>
            </c:numRef>
          </c:val>
          <c:extLst>
            <c:ext xmlns:c16="http://schemas.microsoft.com/office/drawing/2014/chart" uri="{C3380CC4-5D6E-409C-BE32-E72D297353CC}">
              <c16:uniqueId val="{0000000F-BB33-450D-A6A6-455AC7BE8294}"/>
            </c:ext>
          </c:extLst>
        </c:ser>
        <c:ser>
          <c:idx val="16"/>
          <c:order val="16"/>
          <c:tx>
            <c:strRef>
              <c:f>'25년 연간에너지실적'!$H$56:$J$56</c:f>
              <c:strCache>
                <c:ptCount val="3"/>
                <c:pt idx="2">
                  <c:v> 25년 실적 </c:v>
                </c:pt>
              </c:strCache>
            </c:strRef>
          </c:tx>
          <c:spPr>
            <a:gradFill rotWithShape="1">
              <a:gsLst>
                <a:gs pos="0">
                  <a:schemeClr val="accent1">
                    <a:tint val="81000"/>
                    <a:satMod val="103000"/>
                    <a:lumMod val="102000"/>
                    <a:tint val="94000"/>
                  </a:schemeClr>
                </a:gs>
                <a:gs pos="50000">
                  <a:schemeClr val="accent1">
                    <a:tint val="81000"/>
                    <a:satMod val="110000"/>
                    <a:lumMod val="100000"/>
                    <a:shade val="100000"/>
                  </a:schemeClr>
                </a:gs>
                <a:gs pos="100000">
                  <a:schemeClr val="accent1">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연간에너지실적'!$K$56:$V$56</c:f>
            </c:numRef>
          </c:val>
          <c:extLst>
            <c:ext xmlns:c16="http://schemas.microsoft.com/office/drawing/2014/chart" uri="{C3380CC4-5D6E-409C-BE32-E72D297353CC}">
              <c16:uniqueId val="{00000010-BB33-450D-A6A6-455AC7BE8294}"/>
            </c:ext>
          </c:extLst>
        </c:ser>
        <c:ser>
          <c:idx val="17"/>
          <c:order val="17"/>
          <c:tx>
            <c:strRef>
              <c:f>'25년 연간에너지실적'!$H$57:$J$57</c:f>
              <c:strCache>
                <c:ptCount val="3"/>
                <c:pt idx="2">
                  <c:v> 25년 실적 </c:v>
                </c:pt>
              </c:strCache>
            </c:strRef>
          </c:tx>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연간에너지실적'!$K$57:$V$57</c:f>
            </c:numRef>
          </c:val>
          <c:extLst>
            <c:ext xmlns:c16="http://schemas.microsoft.com/office/drawing/2014/chart" uri="{C3380CC4-5D6E-409C-BE32-E72D297353CC}">
              <c16:uniqueId val="{00000011-BB33-450D-A6A6-455AC7BE8294}"/>
            </c:ext>
          </c:extLst>
        </c:ser>
        <c:ser>
          <c:idx val="18"/>
          <c:order val="18"/>
          <c:tx>
            <c:strRef>
              <c:f>'25년 연간에너지실적'!$H$58:$J$58</c:f>
              <c:strCache>
                <c:ptCount val="3"/>
                <c:pt idx="2">
                  <c:v> 25년 실적 </c:v>
                </c:pt>
              </c:strCache>
            </c:strRef>
          </c:tx>
          <c:spPr>
            <a:gradFill rotWithShape="1">
              <a:gsLst>
                <a:gs pos="0">
                  <a:schemeClr val="accent1">
                    <a:tint val="87000"/>
                    <a:satMod val="103000"/>
                    <a:lumMod val="102000"/>
                    <a:tint val="94000"/>
                  </a:schemeClr>
                </a:gs>
                <a:gs pos="50000">
                  <a:schemeClr val="accent1">
                    <a:tint val="87000"/>
                    <a:satMod val="110000"/>
                    <a:lumMod val="100000"/>
                    <a:shade val="100000"/>
                  </a:schemeClr>
                </a:gs>
                <a:gs pos="100000">
                  <a:schemeClr val="accent1">
                    <a:tint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연간에너지실적'!$K$58:$V$58</c:f>
            </c:numRef>
          </c:val>
          <c:extLst>
            <c:ext xmlns:c16="http://schemas.microsoft.com/office/drawing/2014/chart" uri="{C3380CC4-5D6E-409C-BE32-E72D297353CC}">
              <c16:uniqueId val="{00000012-BB33-450D-A6A6-455AC7BE8294}"/>
            </c:ext>
          </c:extLst>
        </c:ser>
        <c:ser>
          <c:idx val="19"/>
          <c:order val="19"/>
          <c:tx>
            <c:strRef>
              <c:f>'25년 연간에너지실적'!$H$59:$J$59</c:f>
              <c:strCache>
                <c:ptCount val="3"/>
                <c:pt idx="2">
                  <c:v> 25년 실적 </c:v>
                </c:pt>
              </c:strCache>
            </c:strRef>
          </c:tx>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연간에너지실적'!$K$59:$V$59</c:f>
            </c:numRef>
          </c:val>
          <c:extLst>
            <c:ext xmlns:c16="http://schemas.microsoft.com/office/drawing/2014/chart" uri="{C3380CC4-5D6E-409C-BE32-E72D297353CC}">
              <c16:uniqueId val="{00000013-BB33-450D-A6A6-455AC7BE8294}"/>
            </c:ext>
          </c:extLst>
        </c:ser>
        <c:ser>
          <c:idx val="20"/>
          <c:order val="20"/>
          <c:tx>
            <c:strRef>
              <c:f>'25년 연간에너지실적'!$H$60:$J$60</c:f>
              <c:strCache>
                <c:ptCount val="3"/>
                <c:pt idx="2">
                  <c:v> 25년 실적 </c:v>
                </c:pt>
              </c:strCache>
            </c:strRef>
          </c:tx>
          <c:spPr>
            <a:gradFill rotWithShape="1">
              <a:gsLst>
                <a:gs pos="0">
                  <a:schemeClr val="accent1">
                    <a:tint val="93000"/>
                    <a:satMod val="103000"/>
                    <a:lumMod val="102000"/>
                    <a:tint val="94000"/>
                  </a:schemeClr>
                </a:gs>
                <a:gs pos="50000">
                  <a:schemeClr val="accent1">
                    <a:tint val="93000"/>
                    <a:satMod val="110000"/>
                    <a:lumMod val="100000"/>
                    <a:shade val="100000"/>
                  </a:schemeClr>
                </a:gs>
                <a:gs pos="100000">
                  <a:schemeClr val="accent1">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연간에너지실적'!$K$60:$V$60</c:f>
            </c:numRef>
          </c:val>
          <c:extLst>
            <c:ext xmlns:c16="http://schemas.microsoft.com/office/drawing/2014/chart" uri="{C3380CC4-5D6E-409C-BE32-E72D297353CC}">
              <c16:uniqueId val="{00000014-BB33-450D-A6A6-455AC7BE8294}"/>
            </c:ext>
          </c:extLst>
        </c:ser>
        <c:ser>
          <c:idx val="21"/>
          <c:order val="21"/>
          <c:tx>
            <c:strRef>
              <c:f>'25년 연간에너지실적'!$H$61:$J$61</c:f>
              <c:strCache>
                <c:ptCount val="3"/>
                <c:pt idx="2">
                  <c:v> 25년 실적 </c:v>
                </c:pt>
              </c:strCache>
            </c:strRef>
          </c:tx>
          <c:spPr>
            <a:gradFill rotWithShape="1">
              <a:gsLst>
                <a:gs pos="0">
                  <a:schemeClr val="accent1">
                    <a:tint val="96000"/>
                    <a:satMod val="103000"/>
                    <a:lumMod val="102000"/>
                    <a:tint val="94000"/>
                  </a:schemeClr>
                </a:gs>
                <a:gs pos="50000">
                  <a:schemeClr val="accent1">
                    <a:tint val="96000"/>
                    <a:satMod val="110000"/>
                    <a:lumMod val="100000"/>
                    <a:shade val="100000"/>
                  </a:schemeClr>
                </a:gs>
                <a:gs pos="100000">
                  <a:schemeClr val="accent1">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연간에너지실적'!$K$61:$V$61</c:f>
            </c:numRef>
          </c:val>
          <c:extLst>
            <c:ext xmlns:c16="http://schemas.microsoft.com/office/drawing/2014/chart" uri="{C3380CC4-5D6E-409C-BE32-E72D297353CC}">
              <c16:uniqueId val="{00000015-BB33-450D-A6A6-455AC7BE8294}"/>
            </c:ext>
          </c:extLst>
        </c:ser>
        <c:ser>
          <c:idx val="22"/>
          <c:order val="22"/>
          <c:tx>
            <c:strRef>
              <c:f>'25년 연간에너지실적'!$H$62:$J$62</c:f>
              <c:strCache>
                <c:ptCount val="3"/>
                <c:pt idx="2">
                  <c:v> 25년 실적 </c:v>
                </c:pt>
              </c:strCache>
            </c:strRef>
          </c:tx>
          <c:spPr>
            <a:gradFill rotWithShape="1">
              <a:gsLst>
                <a:gs pos="0">
                  <a:schemeClr val="accent1">
                    <a:tint val="99000"/>
                    <a:satMod val="103000"/>
                    <a:lumMod val="102000"/>
                    <a:tint val="94000"/>
                  </a:schemeClr>
                </a:gs>
                <a:gs pos="50000">
                  <a:schemeClr val="accent1">
                    <a:tint val="99000"/>
                    <a:satMod val="110000"/>
                    <a:lumMod val="100000"/>
                    <a:shade val="100000"/>
                  </a:schemeClr>
                </a:gs>
                <a:gs pos="100000">
                  <a:schemeClr val="accent1">
                    <a:tint val="9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연간에너지실적'!$K$62:$V$62</c:f>
            </c:numRef>
          </c:val>
          <c:extLst>
            <c:ext xmlns:c16="http://schemas.microsoft.com/office/drawing/2014/chart" uri="{C3380CC4-5D6E-409C-BE32-E72D297353CC}">
              <c16:uniqueId val="{00000016-BB33-450D-A6A6-455AC7BE8294}"/>
            </c:ext>
          </c:extLst>
        </c:ser>
        <c:ser>
          <c:idx val="23"/>
          <c:order val="23"/>
          <c:tx>
            <c:strRef>
              <c:f>'25년 연간에너지실적'!$H$63:$J$63</c:f>
              <c:strCache>
                <c:ptCount val="3"/>
                <c:pt idx="2">
                  <c:v> 25년 실적 </c:v>
                </c:pt>
              </c:strCache>
            </c:strRef>
          </c:tx>
          <c:spPr>
            <a:gradFill rotWithShape="1">
              <a:gsLst>
                <a:gs pos="0">
                  <a:schemeClr val="accent1">
                    <a:shade val="98000"/>
                    <a:satMod val="103000"/>
                    <a:lumMod val="102000"/>
                    <a:tint val="94000"/>
                  </a:schemeClr>
                </a:gs>
                <a:gs pos="50000">
                  <a:schemeClr val="accent1">
                    <a:shade val="98000"/>
                    <a:satMod val="110000"/>
                    <a:lumMod val="100000"/>
                    <a:shade val="100000"/>
                  </a:schemeClr>
                </a:gs>
                <a:gs pos="100000">
                  <a:schemeClr val="accent1">
                    <a:shade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연간에너지실적'!$K$63:$V$63</c:f>
            </c:numRef>
          </c:val>
          <c:extLst>
            <c:ext xmlns:c16="http://schemas.microsoft.com/office/drawing/2014/chart" uri="{C3380CC4-5D6E-409C-BE32-E72D297353CC}">
              <c16:uniqueId val="{00000017-BB33-450D-A6A6-455AC7BE8294}"/>
            </c:ext>
          </c:extLst>
        </c:ser>
        <c:ser>
          <c:idx val="24"/>
          <c:order val="24"/>
          <c:tx>
            <c:strRef>
              <c:f>'25년 연간에너지실적'!$H$64:$J$64</c:f>
              <c:strCache>
                <c:ptCount val="3"/>
                <c:pt idx="2">
                  <c:v> 25년 실적 </c:v>
                </c:pt>
              </c:strCache>
            </c:strRef>
          </c:tx>
          <c:spPr>
            <a:gradFill rotWithShape="1">
              <a:gsLst>
                <a:gs pos="0">
                  <a:schemeClr val="accent1">
                    <a:shade val="95000"/>
                    <a:satMod val="103000"/>
                    <a:lumMod val="102000"/>
                    <a:tint val="94000"/>
                  </a:schemeClr>
                </a:gs>
                <a:gs pos="50000">
                  <a:schemeClr val="accent1">
                    <a:shade val="95000"/>
                    <a:satMod val="110000"/>
                    <a:lumMod val="100000"/>
                    <a:shade val="100000"/>
                  </a:schemeClr>
                </a:gs>
                <a:gs pos="100000">
                  <a:schemeClr val="accent1">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연간에너지실적'!$K$64:$V$64</c:f>
            </c:numRef>
          </c:val>
          <c:extLst>
            <c:ext xmlns:c16="http://schemas.microsoft.com/office/drawing/2014/chart" uri="{C3380CC4-5D6E-409C-BE32-E72D297353CC}">
              <c16:uniqueId val="{00000018-BB33-450D-A6A6-455AC7BE8294}"/>
            </c:ext>
          </c:extLst>
        </c:ser>
        <c:ser>
          <c:idx val="25"/>
          <c:order val="25"/>
          <c:tx>
            <c:strRef>
              <c:f>'25년 연간에너지실적'!$H$65:$J$65</c:f>
              <c:strCache>
                <c:ptCount val="3"/>
                <c:pt idx="2">
                  <c:v> 25년 실적 </c:v>
                </c:pt>
              </c:strCache>
            </c:strRef>
          </c:tx>
          <c:spPr>
            <a:gradFill rotWithShape="1">
              <a:gsLst>
                <a:gs pos="0">
                  <a:schemeClr val="accent1">
                    <a:shade val="92000"/>
                    <a:satMod val="103000"/>
                    <a:lumMod val="102000"/>
                    <a:tint val="94000"/>
                  </a:schemeClr>
                </a:gs>
                <a:gs pos="50000">
                  <a:schemeClr val="accent1">
                    <a:shade val="92000"/>
                    <a:satMod val="110000"/>
                    <a:lumMod val="100000"/>
                    <a:shade val="100000"/>
                  </a:schemeClr>
                </a:gs>
                <a:gs pos="100000">
                  <a:schemeClr val="accent1">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연간에너지실적'!$K$65:$V$65</c:f>
            </c:numRef>
          </c:val>
          <c:extLst>
            <c:ext xmlns:c16="http://schemas.microsoft.com/office/drawing/2014/chart" uri="{C3380CC4-5D6E-409C-BE32-E72D297353CC}">
              <c16:uniqueId val="{00000019-BB33-450D-A6A6-455AC7BE8294}"/>
            </c:ext>
          </c:extLst>
        </c:ser>
        <c:ser>
          <c:idx val="26"/>
          <c:order val="26"/>
          <c:tx>
            <c:strRef>
              <c:f>'25년 연간에너지실적'!$H$66:$J$66</c:f>
              <c:strCache>
                <c:ptCount val="3"/>
                <c:pt idx="2">
                  <c:v> 25년 실적 </c:v>
                </c:pt>
              </c:strCache>
            </c:strRef>
          </c:tx>
          <c:spPr>
            <a:gradFill rotWithShape="1">
              <a:gsLst>
                <a:gs pos="0">
                  <a:schemeClr val="accent1">
                    <a:shade val="89000"/>
                    <a:satMod val="103000"/>
                    <a:lumMod val="102000"/>
                    <a:tint val="94000"/>
                  </a:schemeClr>
                </a:gs>
                <a:gs pos="50000">
                  <a:schemeClr val="accent1">
                    <a:shade val="89000"/>
                    <a:satMod val="110000"/>
                    <a:lumMod val="100000"/>
                    <a:shade val="100000"/>
                  </a:schemeClr>
                </a:gs>
                <a:gs pos="100000">
                  <a:schemeClr val="accent1">
                    <a:shade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연간에너지실적'!$K$66:$V$66</c:f>
            </c:numRef>
          </c:val>
          <c:extLst>
            <c:ext xmlns:c16="http://schemas.microsoft.com/office/drawing/2014/chart" uri="{C3380CC4-5D6E-409C-BE32-E72D297353CC}">
              <c16:uniqueId val="{0000001A-BB33-450D-A6A6-455AC7BE8294}"/>
            </c:ext>
          </c:extLst>
        </c:ser>
        <c:ser>
          <c:idx val="27"/>
          <c:order val="27"/>
          <c:tx>
            <c:strRef>
              <c:f>'25년 연간에너지실적'!$H$67:$J$67</c:f>
              <c:strCache>
                <c:ptCount val="3"/>
                <c:pt idx="2">
                  <c:v> 25년 실적 </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연간에너지실적'!$K$67:$V$67</c:f>
            </c:numRef>
          </c:val>
          <c:extLst>
            <c:ext xmlns:c16="http://schemas.microsoft.com/office/drawing/2014/chart" uri="{C3380CC4-5D6E-409C-BE32-E72D297353CC}">
              <c16:uniqueId val="{0000001B-BB33-450D-A6A6-455AC7BE8294}"/>
            </c:ext>
          </c:extLst>
        </c:ser>
        <c:ser>
          <c:idx val="28"/>
          <c:order val="28"/>
          <c:tx>
            <c:strRef>
              <c:f>'25년 연간에너지실적'!$H$68:$J$68</c:f>
              <c:strCache>
                <c:ptCount val="3"/>
                <c:pt idx="2">
                  <c:v> 25년 실적 </c:v>
                </c:pt>
              </c:strCache>
            </c:strRef>
          </c:tx>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연간에너지실적'!$K$68:$V$68</c:f>
            </c:numRef>
          </c:val>
          <c:extLst>
            <c:ext xmlns:c16="http://schemas.microsoft.com/office/drawing/2014/chart" uri="{C3380CC4-5D6E-409C-BE32-E72D297353CC}">
              <c16:uniqueId val="{0000001C-BB33-450D-A6A6-455AC7BE8294}"/>
            </c:ext>
          </c:extLst>
        </c:ser>
        <c:ser>
          <c:idx val="29"/>
          <c:order val="29"/>
          <c:tx>
            <c:strRef>
              <c:f>'25년 연간에너지실적'!$H$69:$J$69</c:f>
              <c:strCache>
                <c:ptCount val="3"/>
                <c:pt idx="2">
                  <c:v> 25년 실적 </c:v>
                </c:pt>
              </c:strCache>
            </c:strRef>
          </c:tx>
          <c:spPr>
            <a:gradFill rotWithShape="1">
              <a:gsLst>
                <a:gs pos="0">
                  <a:schemeClr val="accent1">
                    <a:shade val="80000"/>
                    <a:satMod val="103000"/>
                    <a:lumMod val="102000"/>
                    <a:tint val="94000"/>
                  </a:schemeClr>
                </a:gs>
                <a:gs pos="50000">
                  <a:schemeClr val="accent1">
                    <a:shade val="80000"/>
                    <a:satMod val="110000"/>
                    <a:lumMod val="100000"/>
                    <a:shade val="100000"/>
                  </a:schemeClr>
                </a:gs>
                <a:gs pos="100000">
                  <a:schemeClr val="accent1">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연간에너지실적'!$K$69:$V$69</c:f>
            </c:numRef>
          </c:val>
          <c:extLst>
            <c:ext xmlns:c16="http://schemas.microsoft.com/office/drawing/2014/chart" uri="{C3380CC4-5D6E-409C-BE32-E72D297353CC}">
              <c16:uniqueId val="{0000001D-BB33-450D-A6A6-455AC7BE8294}"/>
            </c:ext>
          </c:extLst>
        </c:ser>
        <c:ser>
          <c:idx val="30"/>
          <c:order val="30"/>
          <c:tx>
            <c:strRef>
              <c:f>'25년 연간에너지실적'!$H$70:$J$70</c:f>
              <c:strCache>
                <c:ptCount val="3"/>
                <c:pt idx="2">
                  <c:v> 25년 실적 </c:v>
                </c:pt>
              </c:strCache>
            </c:strRef>
          </c:tx>
          <c:spPr>
            <a:gradFill rotWithShape="1">
              <a:gsLst>
                <a:gs pos="0">
                  <a:schemeClr val="accent1">
                    <a:shade val="77000"/>
                    <a:satMod val="103000"/>
                    <a:lumMod val="102000"/>
                    <a:tint val="94000"/>
                  </a:schemeClr>
                </a:gs>
                <a:gs pos="50000">
                  <a:schemeClr val="accent1">
                    <a:shade val="77000"/>
                    <a:satMod val="110000"/>
                    <a:lumMod val="100000"/>
                    <a:shade val="100000"/>
                  </a:schemeClr>
                </a:gs>
                <a:gs pos="100000">
                  <a:schemeClr val="accent1">
                    <a:shade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연간에너지실적'!$K$70:$V$70</c:f>
            </c:numRef>
          </c:val>
          <c:extLst>
            <c:ext xmlns:c16="http://schemas.microsoft.com/office/drawing/2014/chart" uri="{C3380CC4-5D6E-409C-BE32-E72D297353CC}">
              <c16:uniqueId val="{0000001E-BB33-450D-A6A6-455AC7BE8294}"/>
            </c:ext>
          </c:extLst>
        </c:ser>
        <c:ser>
          <c:idx val="31"/>
          <c:order val="31"/>
          <c:tx>
            <c:strRef>
              <c:f>'25년 연간에너지실적'!$H$71:$J$71</c:f>
              <c:strCache>
                <c:ptCount val="3"/>
                <c:pt idx="2">
                  <c:v> 25년 실적 </c:v>
                </c:pt>
              </c:strCache>
            </c:strRef>
          </c:tx>
          <c:spPr>
            <a:gradFill rotWithShape="1">
              <a:gsLst>
                <a:gs pos="0">
                  <a:schemeClr val="accent1">
                    <a:shade val="74000"/>
                    <a:satMod val="103000"/>
                    <a:lumMod val="102000"/>
                    <a:tint val="94000"/>
                  </a:schemeClr>
                </a:gs>
                <a:gs pos="50000">
                  <a:schemeClr val="accent1">
                    <a:shade val="74000"/>
                    <a:satMod val="110000"/>
                    <a:lumMod val="100000"/>
                    <a:shade val="100000"/>
                  </a:schemeClr>
                </a:gs>
                <a:gs pos="100000">
                  <a:schemeClr val="accent1">
                    <a:shade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연간에너지실적'!$K$71:$V$71</c:f>
            </c:numRef>
          </c:val>
          <c:extLst>
            <c:ext xmlns:c16="http://schemas.microsoft.com/office/drawing/2014/chart" uri="{C3380CC4-5D6E-409C-BE32-E72D297353CC}">
              <c16:uniqueId val="{0000001F-BB33-450D-A6A6-455AC7BE8294}"/>
            </c:ext>
          </c:extLst>
        </c:ser>
        <c:ser>
          <c:idx val="32"/>
          <c:order val="32"/>
          <c:tx>
            <c:strRef>
              <c:f>'25년 연간에너지실적'!$H$72:$J$72</c:f>
              <c:strCache>
                <c:ptCount val="3"/>
                <c:pt idx="2">
                  <c:v> 25년 실적 </c:v>
                </c:pt>
              </c:strCache>
            </c:strRef>
          </c:tx>
          <c:spPr>
            <a:gradFill rotWithShape="1">
              <a:gsLst>
                <a:gs pos="0">
                  <a:schemeClr val="accent1">
                    <a:shade val="71000"/>
                    <a:satMod val="103000"/>
                    <a:lumMod val="102000"/>
                    <a:tint val="94000"/>
                  </a:schemeClr>
                </a:gs>
                <a:gs pos="50000">
                  <a:schemeClr val="accent1">
                    <a:shade val="71000"/>
                    <a:satMod val="110000"/>
                    <a:lumMod val="100000"/>
                    <a:shade val="100000"/>
                  </a:schemeClr>
                </a:gs>
                <a:gs pos="100000">
                  <a:schemeClr val="accent1">
                    <a:shade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연간에너지실적'!$K$72:$V$72</c:f>
            </c:numRef>
          </c:val>
          <c:extLst>
            <c:ext xmlns:c16="http://schemas.microsoft.com/office/drawing/2014/chart" uri="{C3380CC4-5D6E-409C-BE32-E72D297353CC}">
              <c16:uniqueId val="{00000020-BB33-450D-A6A6-455AC7BE8294}"/>
            </c:ext>
          </c:extLst>
        </c:ser>
        <c:ser>
          <c:idx val="33"/>
          <c:order val="33"/>
          <c:tx>
            <c:strRef>
              <c:f>'25년 연간에너지실적'!$H$73:$J$73</c:f>
              <c:strCache>
                <c:ptCount val="3"/>
                <c:pt idx="2">
                  <c:v> 25년 실적 </c:v>
                </c:pt>
              </c:strCache>
            </c:strRef>
          </c:tx>
          <c:spPr>
            <a:gradFill rotWithShape="1">
              <a:gsLst>
                <a:gs pos="0">
                  <a:schemeClr val="accent1">
                    <a:shade val="68000"/>
                    <a:satMod val="103000"/>
                    <a:lumMod val="102000"/>
                    <a:tint val="94000"/>
                  </a:schemeClr>
                </a:gs>
                <a:gs pos="50000">
                  <a:schemeClr val="accent1">
                    <a:shade val="68000"/>
                    <a:satMod val="110000"/>
                    <a:lumMod val="100000"/>
                    <a:shade val="100000"/>
                  </a:schemeClr>
                </a:gs>
                <a:gs pos="100000">
                  <a:schemeClr val="accent1">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연간에너지실적'!$K$73:$V$73</c:f>
            </c:numRef>
          </c:val>
          <c:extLst>
            <c:ext xmlns:c16="http://schemas.microsoft.com/office/drawing/2014/chart" uri="{C3380CC4-5D6E-409C-BE32-E72D297353CC}">
              <c16:uniqueId val="{00000021-BB33-450D-A6A6-455AC7BE8294}"/>
            </c:ext>
          </c:extLst>
        </c:ser>
        <c:ser>
          <c:idx val="34"/>
          <c:order val="34"/>
          <c:tx>
            <c:strRef>
              <c:f>'25년 연간에너지실적'!$H$74:$J$74</c:f>
              <c:strCache>
                <c:ptCount val="3"/>
                <c:pt idx="2">
                  <c:v> 25년 실적 </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연간에너지실적'!$K$74:$V$74</c:f>
            </c:numRef>
          </c:val>
          <c:extLst>
            <c:ext xmlns:c16="http://schemas.microsoft.com/office/drawing/2014/chart" uri="{C3380CC4-5D6E-409C-BE32-E72D297353CC}">
              <c16:uniqueId val="{00000022-BB33-450D-A6A6-455AC7BE8294}"/>
            </c:ext>
          </c:extLst>
        </c:ser>
        <c:ser>
          <c:idx val="35"/>
          <c:order val="35"/>
          <c:tx>
            <c:strRef>
              <c:f>'25년 연간에너지실적'!$H$75:$J$75</c:f>
              <c:strCache>
                <c:ptCount val="3"/>
                <c:pt idx="2">
                  <c:v> 25년 실적 </c:v>
                </c:pt>
              </c:strCache>
            </c:strRef>
          </c:tx>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연간에너지실적'!$K$75:$V$75</c:f>
            </c:numRef>
          </c:val>
          <c:extLst>
            <c:ext xmlns:c16="http://schemas.microsoft.com/office/drawing/2014/chart" uri="{C3380CC4-5D6E-409C-BE32-E72D297353CC}">
              <c16:uniqueId val="{00000023-BB33-450D-A6A6-455AC7BE8294}"/>
            </c:ext>
          </c:extLst>
        </c:ser>
        <c:ser>
          <c:idx val="36"/>
          <c:order val="36"/>
          <c:tx>
            <c:strRef>
              <c:f>'25년 연간에너지실적'!$H$76:$J$76</c:f>
              <c:strCache>
                <c:ptCount val="3"/>
                <c:pt idx="2">
                  <c:v> 25년 실적 </c:v>
                </c:pt>
              </c:strCache>
            </c:strRef>
          </c:tx>
          <c:spPr>
            <a:gradFill rotWithShape="1">
              <a:gsLst>
                <a:gs pos="0">
                  <a:schemeClr val="accent1">
                    <a:shade val="59000"/>
                    <a:satMod val="103000"/>
                    <a:lumMod val="102000"/>
                    <a:tint val="94000"/>
                  </a:schemeClr>
                </a:gs>
                <a:gs pos="50000">
                  <a:schemeClr val="accent1">
                    <a:shade val="59000"/>
                    <a:satMod val="110000"/>
                    <a:lumMod val="100000"/>
                    <a:shade val="100000"/>
                  </a:schemeClr>
                </a:gs>
                <a:gs pos="100000">
                  <a:schemeClr val="accent1">
                    <a:shade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연간에너지실적'!$K$76:$V$76</c:f>
            </c:numRef>
          </c:val>
          <c:extLst>
            <c:ext xmlns:c16="http://schemas.microsoft.com/office/drawing/2014/chart" uri="{C3380CC4-5D6E-409C-BE32-E72D297353CC}">
              <c16:uniqueId val="{00000024-BB33-450D-A6A6-455AC7BE8294}"/>
            </c:ext>
          </c:extLst>
        </c:ser>
        <c:ser>
          <c:idx val="37"/>
          <c:order val="37"/>
          <c:tx>
            <c:strRef>
              <c:f>'25년 연간에너지실적'!$H$77:$J$77</c:f>
              <c:strCache>
                <c:ptCount val="3"/>
                <c:pt idx="2">
                  <c:v> 25년 실적 </c:v>
                </c:pt>
              </c:strCache>
            </c:strRef>
          </c:tx>
          <c:spPr>
            <a:gradFill rotWithShape="1">
              <a:gsLst>
                <a:gs pos="0">
                  <a:schemeClr val="accent1">
                    <a:shade val="56000"/>
                    <a:satMod val="103000"/>
                    <a:lumMod val="102000"/>
                    <a:tint val="94000"/>
                  </a:schemeClr>
                </a:gs>
                <a:gs pos="50000">
                  <a:schemeClr val="accent1">
                    <a:shade val="56000"/>
                    <a:satMod val="110000"/>
                    <a:lumMod val="100000"/>
                    <a:shade val="100000"/>
                  </a:schemeClr>
                </a:gs>
                <a:gs pos="100000">
                  <a:schemeClr val="accent1">
                    <a:shade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연간에너지실적'!$K$77:$V$77</c:f>
            </c:numRef>
          </c:val>
          <c:extLst>
            <c:ext xmlns:c16="http://schemas.microsoft.com/office/drawing/2014/chart" uri="{C3380CC4-5D6E-409C-BE32-E72D297353CC}">
              <c16:uniqueId val="{00000025-BB33-450D-A6A6-455AC7BE8294}"/>
            </c:ext>
          </c:extLst>
        </c:ser>
        <c:ser>
          <c:idx val="38"/>
          <c:order val="38"/>
          <c:tx>
            <c:strRef>
              <c:f>'25년 연간에너지실적'!$H$78:$J$78</c:f>
              <c:strCache>
                <c:ptCount val="3"/>
                <c:pt idx="2">
                  <c:v> 25년 실적 </c:v>
                </c:pt>
              </c:strCache>
            </c:strRef>
          </c:tx>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연간에너지실적'!$K$78:$V$78</c:f>
            </c:numRef>
          </c:val>
          <c:extLst>
            <c:ext xmlns:c16="http://schemas.microsoft.com/office/drawing/2014/chart" uri="{C3380CC4-5D6E-409C-BE32-E72D297353CC}">
              <c16:uniqueId val="{00000026-BB33-450D-A6A6-455AC7BE8294}"/>
            </c:ext>
          </c:extLst>
        </c:ser>
        <c:ser>
          <c:idx val="39"/>
          <c:order val="39"/>
          <c:tx>
            <c:strRef>
              <c:f>'25년 연간에너지실적'!$H$79:$J$79</c:f>
              <c:strCache>
                <c:ptCount val="3"/>
                <c:pt idx="2">
                  <c:v> 25년 실적 </c:v>
                </c:pt>
              </c:strCache>
            </c:strRef>
          </c:tx>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연간에너지실적'!$K$79:$V$79</c:f>
            </c:numRef>
          </c:val>
          <c:extLst>
            <c:ext xmlns:c16="http://schemas.microsoft.com/office/drawing/2014/chart" uri="{C3380CC4-5D6E-409C-BE32-E72D297353CC}">
              <c16:uniqueId val="{00000027-BB33-450D-A6A6-455AC7BE8294}"/>
            </c:ext>
          </c:extLst>
        </c:ser>
        <c:ser>
          <c:idx val="40"/>
          <c:order val="40"/>
          <c:tx>
            <c:strRef>
              <c:f>'25년 연간에너지실적'!$H$80:$J$80</c:f>
              <c:strCache>
                <c:ptCount val="3"/>
                <c:pt idx="2">
                  <c:v> 25년 실적 </c:v>
                </c:pt>
              </c:strCache>
            </c:strRef>
          </c:tx>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연간에너지실적'!$K$80:$V$80</c:f>
            </c:numRef>
          </c:val>
          <c:extLst>
            <c:ext xmlns:c16="http://schemas.microsoft.com/office/drawing/2014/chart" uri="{C3380CC4-5D6E-409C-BE32-E72D297353CC}">
              <c16:uniqueId val="{00000028-BB33-450D-A6A6-455AC7BE8294}"/>
            </c:ext>
          </c:extLst>
        </c:ser>
        <c:ser>
          <c:idx val="41"/>
          <c:order val="41"/>
          <c:tx>
            <c:strRef>
              <c:f>'25년 연간에너지실적'!$H$81:$J$81</c:f>
              <c:strCache>
                <c:ptCount val="3"/>
                <c:pt idx="2">
                  <c:v> 25년 실적 </c:v>
                </c:pt>
              </c:strCache>
            </c:strRef>
          </c:tx>
          <c:spPr>
            <a:gradFill rotWithShape="1">
              <a:gsLst>
                <a:gs pos="0">
                  <a:schemeClr val="accent1">
                    <a:shade val="44000"/>
                    <a:satMod val="103000"/>
                    <a:lumMod val="102000"/>
                    <a:tint val="94000"/>
                  </a:schemeClr>
                </a:gs>
                <a:gs pos="50000">
                  <a:schemeClr val="accent1">
                    <a:shade val="44000"/>
                    <a:satMod val="110000"/>
                    <a:lumMod val="100000"/>
                    <a:shade val="100000"/>
                  </a:schemeClr>
                </a:gs>
                <a:gs pos="100000">
                  <a:schemeClr val="accent1">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연간에너지실적'!$K$81:$V$81</c:f>
            </c:numRef>
          </c:val>
          <c:extLst>
            <c:ext xmlns:c16="http://schemas.microsoft.com/office/drawing/2014/chart" uri="{C3380CC4-5D6E-409C-BE32-E72D297353CC}">
              <c16:uniqueId val="{00000029-BB33-450D-A6A6-455AC7BE8294}"/>
            </c:ext>
          </c:extLst>
        </c:ser>
        <c:ser>
          <c:idx val="42"/>
          <c:order val="42"/>
          <c:tx>
            <c:strRef>
              <c:f>'25년 연간에너지실적'!$H$82:$J$82</c:f>
              <c:strCache>
                <c:ptCount val="3"/>
                <c:pt idx="2">
                  <c:v> 25년 실적 </c:v>
                </c:pt>
              </c:strCache>
            </c:strRef>
          </c:tx>
          <c:spPr>
            <a:gradFill rotWithShape="1">
              <a:gsLst>
                <a:gs pos="0">
                  <a:schemeClr val="accent1">
                    <a:shade val="41000"/>
                    <a:satMod val="103000"/>
                    <a:lumMod val="102000"/>
                    <a:tint val="94000"/>
                  </a:schemeClr>
                </a:gs>
                <a:gs pos="50000">
                  <a:schemeClr val="accent1">
                    <a:shade val="41000"/>
                    <a:satMod val="110000"/>
                    <a:lumMod val="100000"/>
                    <a:shade val="100000"/>
                  </a:schemeClr>
                </a:gs>
                <a:gs pos="100000">
                  <a:schemeClr val="accent1">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연간에너지실적'!$K$82:$V$82</c:f>
            </c:numRef>
          </c:val>
          <c:extLst>
            <c:ext xmlns:c16="http://schemas.microsoft.com/office/drawing/2014/chart" uri="{C3380CC4-5D6E-409C-BE32-E72D297353CC}">
              <c16:uniqueId val="{0000002A-BB33-450D-A6A6-455AC7BE8294}"/>
            </c:ext>
          </c:extLst>
        </c:ser>
        <c:ser>
          <c:idx val="43"/>
          <c:order val="43"/>
          <c:tx>
            <c:strRef>
              <c:f>'25년 연간에너지실적'!$H$83:$J$83</c:f>
              <c:strCache>
                <c:ptCount val="3"/>
                <c:pt idx="2">
                  <c:v> 25년 실적 </c:v>
                </c:pt>
              </c:strCache>
            </c:strRef>
          </c:tx>
          <c:spPr>
            <a:gradFill rotWithShape="1">
              <a:gsLst>
                <a:gs pos="0">
                  <a:schemeClr val="accent1">
                    <a:shade val="38000"/>
                    <a:satMod val="103000"/>
                    <a:lumMod val="102000"/>
                    <a:tint val="94000"/>
                  </a:schemeClr>
                </a:gs>
                <a:gs pos="50000">
                  <a:schemeClr val="accent1">
                    <a:shade val="38000"/>
                    <a:satMod val="110000"/>
                    <a:lumMod val="100000"/>
                    <a:shade val="100000"/>
                  </a:schemeClr>
                </a:gs>
                <a:gs pos="100000">
                  <a:schemeClr val="accent1">
                    <a:shade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연간에너지실적'!$K$83:$V$83</c:f>
            </c:numRef>
          </c:val>
          <c:extLst>
            <c:ext xmlns:c16="http://schemas.microsoft.com/office/drawing/2014/chart" uri="{C3380CC4-5D6E-409C-BE32-E72D297353CC}">
              <c16:uniqueId val="{0000002B-BB33-450D-A6A6-455AC7BE8294}"/>
            </c:ext>
          </c:extLst>
        </c:ser>
        <c:ser>
          <c:idx val="44"/>
          <c:order val="44"/>
          <c:tx>
            <c:strRef>
              <c:f>'25년 연간에너지실적'!$H$84:$J$84</c:f>
              <c:strCache>
                <c:ptCount val="3"/>
                <c:pt idx="2">
                  <c:v> 25년 실적 </c:v>
                </c:pt>
              </c:strCache>
            </c:strRef>
          </c:tx>
          <c:spPr>
            <a:gradFill rotWithShape="1">
              <a:gsLst>
                <a:gs pos="0">
                  <a:schemeClr val="accent1">
                    <a:shade val="35000"/>
                    <a:satMod val="103000"/>
                    <a:lumMod val="102000"/>
                    <a:tint val="94000"/>
                  </a:schemeClr>
                </a:gs>
                <a:gs pos="50000">
                  <a:schemeClr val="accent1">
                    <a:shade val="35000"/>
                    <a:satMod val="110000"/>
                    <a:lumMod val="100000"/>
                    <a:shade val="100000"/>
                  </a:schemeClr>
                </a:gs>
                <a:gs pos="100000">
                  <a:schemeClr val="accent1">
                    <a:shade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연간에너지실적'!$K$84:$V$84</c:f>
            </c:numRef>
          </c:val>
          <c:extLst>
            <c:ext xmlns:c16="http://schemas.microsoft.com/office/drawing/2014/chart" uri="{C3380CC4-5D6E-409C-BE32-E72D297353CC}">
              <c16:uniqueId val="{0000002C-BB33-450D-A6A6-455AC7BE8294}"/>
            </c:ext>
          </c:extLst>
        </c:ser>
        <c:ser>
          <c:idx val="45"/>
          <c:order val="45"/>
          <c:tx>
            <c:strRef>
              <c:f>'26년 연간에너지실적'!$H$85:$J$85</c:f>
              <c:strCache>
                <c:ptCount val="3"/>
                <c:pt idx="2">
                  <c:v> 26년 실적 </c:v>
                </c:pt>
              </c:strCache>
            </c:strRef>
          </c:tx>
          <c:spPr>
            <a:gradFill rotWithShape="1">
              <a:gsLst>
                <a:gs pos="0">
                  <a:schemeClr val="accent1">
                    <a:shade val="32000"/>
                    <a:satMod val="103000"/>
                    <a:lumMod val="102000"/>
                    <a:tint val="94000"/>
                  </a:schemeClr>
                </a:gs>
                <a:gs pos="50000">
                  <a:schemeClr val="accent1">
                    <a:shade val="32000"/>
                    <a:satMod val="110000"/>
                    <a:lumMod val="100000"/>
                    <a:shade val="100000"/>
                  </a:schemeClr>
                </a:gs>
                <a:gs pos="100000">
                  <a:schemeClr val="accent1">
                    <a:shade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t;999999]#,##0.0,,&quot;M&quot;;[&gt;999]#,##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G스마트체 Regular" panose="020B0600000101010101" pitchFamily="50" charset="-127"/>
                    <a:ea typeface="LG스마트체 Regular" panose="020B0600000101010101" pitchFamily="50" charset="-127"/>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'26년 연간에너지실적'!$K$85:$V$85</c:f>
              <c:numCache>
                <c:formatCode>_(* #,##0_);_(* \(#,##0\);_(* "-"_);_(@_)</c:formatCode>
                <c:ptCount val="12"/>
                <c:pt idx="0">
                  <c:v>9565202534.3863316</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D-BB33-450D-A6A6-455AC7BE8294}"/>
            </c:ext>
          </c:extLst>
        </c:ser>
        <c:dLbls>
          <c:dLblPos val="outEnd"/>
          <c:showLegendKey val="0"/>
          <c:showVal val="1"/>
          <c:showCatName val="0"/>
          <c:showSerName val="0"/>
          <c:showPercent val="0"/>
          <c:showBubbleSize val="0"/>
        </c:dLbls>
        <c:gapWidth val="100"/>
        <c:overlap val="-24"/>
        <c:axId val="2078935440"/>
        <c:axId val="423593424"/>
      </c:barChart>
      <c:catAx>
        <c:axId val="207893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ko-KR"/>
          </a:p>
        </c:txPr>
        <c:crossAx val="423593424"/>
        <c:crosses val="autoZero"/>
        <c:auto val="1"/>
        <c:lblAlgn val="ctr"/>
        <c:lblOffset val="100"/>
        <c:noMultiLvlLbl val="0"/>
      </c:catAx>
      <c:valAx>
        <c:axId val="4235934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t;999999]#,##0.0,,&quot;M&quot;;[&gt;999]#,##0.0,&quot;K&quot;;#,##0" sourceLinked="0"/>
        <c:majorTickMark val="none"/>
        <c:minorTickMark val="none"/>
        <c:tickLblPos val="nextTo"/>
        <c:spPr>
          <a:noFill/>
          <a:ln>
            <a:noFill/>
          </a:ln>
          <a:effectLst/>
        </c:spPr>
        <c:txPr>
          <a:bodyPr rot="0" spcFirstLastPara="1" vertOverflow="ellipsis" wrap="square" anchor="ctr" anchorCtr="0"/>
          <a:lstStyle/>
          <a:p>
            <a:pPr>
              <a:defRPr sz="1600" b="1" i="0" u="none" strike="noStrike" kern="1200" baseline="0">
                <a:solidFill>
                  <a:schemeClr val="tx1">
                    <a:lumMod val="65000"/>
                    <a:lumOff val="35000"/>
                  </a:schemeClr>
                </a:solidFill>
                <a:latin typeface="LG스마트체 Regular" panose="020B0600000101010101" pitchFamily="50" charset="-127"/>
                <a:ea typeface="LG스마트체 Regular" panose="020B0600000101010101" pitchFamily="50" charset="-127"/>
                <a:cs typeface="+mn-cs"/>
              </a:defRPr>
            </a:pPr>
            <a:endParaRPr lang="ko-KR"/>
          </a:p>
        </c:txPr>
        <c:crossAx val="2078935440"/>
        <c:crosses val="autoZero"/>
        <c:crossBetween val="between"/>
      </c:valAx>
      <c:spPr>
        <a:solidFill>
          <a:schemeClr val="bg1"/>
        </a:solidFill>
        <a:ln>
          <a:noFill/>
        </a:ln>
        <a:effectLst/>
      </c:spPr>
    </c:plotArea>
    <c:legend>
      <c:legendPos val="t"/>
      <c:legendEntry>
        <c:idx val="0"/>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Entry>
      <c:legendEntry>
        <c:idx val="1"/>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Entry>
      <c:layout>
        <c:manualLayout>
          <c:xMode val="edge"/>
          <c:yMode val="edge"/>
          <c:x val="0.37473395806322313"/>
          <c:y val="1.0045661618875509E-2"/>
          <c:w val="0.24149879823243725"/>
          <c:h val="9.0774691592131834E-2"/>
        </c:manualLayout>
      </c:layout>
      <c:overlay val="0"/>
      <c:spPr>
        <a:noFill/>
        <a:ln>
          <a:noFill/>
        </a:ln>
        <a:effectLst/>
      </c:spPr>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
    <c:plotVisOnly val="1"/>
    <c:dispBlanksAs val="gap"/>
    <c:showDLblsOverMax val="0"/>
  </c:chart>
  <c:spPr>
    <a:solidFill>
      <a:schemeClr val="bg1"/>
    </a:solidFill>
    <a:ln w="12700" cap="flat" cmpd="dbl" algn="ctr">
      <a:solidFill>
        <a:schemeClr val="tx1">
          <a:alpha val="40000"/>
        </a:schemeClr>
      </a:solidFill>
      <a:bevel/>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6742584554258614E-2"/>
          <c:y val="1.2143041917735438E-2"/>
          <c:w val="0.92228867938085712"/>
          <c:h val="0.9325952749002594"/>
        </c:manualLayout>
      </c:layout>
      <c:barChart>
        <c:barDir val="col"/>
        <c:grouping val="clustered"/>
        <c:varyColors val="0"/>
        <c:ser>
          <c:idx val="0"/>
          <c:order val="0"/>
          <c:tx>
            <c:strRef>
              <c:f>'25년 연간에너지실적'!$H$40:$J$40</c:f>
              <c:strCache>
                <c:ptCount val="3"/>
                <c:pt idx="2">
                  <c:v> 24년 실적 </c:v>
                </c:pt>
              </c:strCache>
            </c:strRef>
          </c:tx>
          <c:spPr>
            <a:gradFill rotWithShape="1">
              <a:gsLst>
                <a:gs pos="0">
                  <a:schemeClr val="accent1">
                    <a:tint val="33000"/>
                    <a:satMod val="103000"/>
                    <a:lumMod val="102000"/>
                    <a:tint val="94000"/>
                  </a:schemeClr>
                </a:gs>
                <a:gs pos="50000">
                  <a:schemeClr val="accent1">
                    <a:tint val="33000"/>
                    <a:satMod val="110000"/>
                    <a:lumMod val="100000"/>
                    <a:shade val="100000"/>
                  </a:schemeClr>
                </a:gs>
                <a:gs pos="100000">
                  <a:schemeClr val="accent1">
                    <a:tint val="3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t;999999]#,##0.0,,&quot;M&quot;;[&gt;999]#,##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G스마트체 Regular" panose="020B0600000101010101" pitchFamily="50" charset="-127"/>
                    <a:ea typeface="LG스마트체 Regular" panose="020B0600000101010101" pitchFamily="50" charset="-127"/>
                    <a:cs typeface="+mn-cs"/>
                  </a:defRPr>
                </a:pPr>
                <a:endParaRPr lang="ko-KR"/>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연간에너지실적'!$K$40:$V$40</c:f>
              <c:numCache>
                <c:formatCode>_(* #,##0_);_(* \(#,##0\);_(* "-"_);_(@_)</c:formatCode>
                <c:ptCount val="12"/>
                <c:pt idx="0">
                  <c:v>6048694290.2352295</c:v>
                </c:pt>
                <c:pt idx="1">
                  <c:v>4940123530.6508741</c:v>
                </c:pt>
                <c:pt idx="2">
                  <c:v>4316998716.8251724</c:v>
                </c:pt>
                <c:pt idx="3">
                  <c:v>3251363645.6468601</c:v>
                </c:pt>
                <c:pt idx="4">
                  <c:v>3359994253.4947748</c:v>
                </c:pt>
                <c:pt idx="5">
                  <c:v>4125996545.4768229</c:v>
                </c:pt>
                <c:pt idx="6">
                  <c:v>5754121127.6163235</c:v>
                </c:pt>
                <c:pt idx="7">
                  <c:v>6119657599.3070688</c:v>
                </c:pt>
                <c:pt idx="8">
                  <c:v>4391767543.9270411</c:v>
                </c:pt>
                <c:pt idx="9">
                  <c:v>3545787968.9494581</c:v>
                </c:pt>
                <c:pt idx="10">
                  <c:v>4263993331.7453375</c:v>
                </c:pt>
                <c:pt idx="11">
                  <c:v>5676561627.7004108</c:v>
                </c:pt>
              </c:numCache>
            </c:numRef>
          </c:val>
          <c:extLst>
            <c:ext xmlns:c16="http://schemas.microsoft.com/office/drawing/2014/chart" uri="{C3380CC4-5D6E-409C-BE32-E72D297353CC}">
              <c16:uniqueId val="{00000000-4BD8-408D-9AA1-A3527EEDF1E1}"/>
            </c:ext>
          </c:extLst>
        </c:ser>
        <c:ser>
          <c:idx val="1"/>
          <c:order val="1"/>
          <c:tx>
            <c:strRef>
              <c:f>'25년 연간에너지실적'!$H$41:$J$41</c:f>
              <c:strCache>
                <c:ptCount val="3"/>
                <c:pt idx="2">
                  <c:v> 25년 실적 </c:v>
                </c:pt>
              </c:strCache>
            </c:strRef>
          </c:tx>
          <c:spPr>
            <a:gradFill rotWithShape="1">
              <a:gsLst>
                <a:gs pos="0">
                  <a:schemeClr val="accent1">
                    <a:tint val="36000"/>
                    <a:satMod val="103000"/>
                    <a:lumMod val="102000"/>
                    <a:tint val="94000"/>
                  </a:schemeClr>
                </a:gs>
                <a:gs pos="50000">
                  <a:schemeClr val="accent1">
                    <a:tint val="36000"/>
                    <a:satMod val="110000"/>
                    <a:lumMod val="100000"/>
                    <a:shade val="100000"/>
                  </a:schemeClr>
                </a:gs>
                <a:gs pos="100000">
                  <a:schemeClr val="accent1">
                    <a:tint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연간에너지실적'!$K$41:$V$41</c:f>
            </c:numRef>
          </c:val>
          <c:extLst>
            <c:ext xmlns:c16="http://schemas.microsoft.com/office/drawing/2014/chart" uri="{C3380CC4-5D6E-409C-BE32-E72D297353CC}">
              <c16:uniqueId val="{00000001-4BD8-408D-9AA1-A3527EEDF1E1}"/>
            </c:ext>
          </c:extLst>
        </c:ser>
        <c:ser>
          <c:idx val="2"/>
          <c:order val="2"/>
          <c:tx>
            <c:strRef>
              <c:f>'25년 연간에너지실적'!$H$42:$J$42</c:f>
              <c:strCache>
                <c:ptCount val="3"/>
                <c:pt idx="2">
                  <c:v> 25년 실적 </c:v>
                </c:pt>
              </c:strCache>
            </c:strRef>
          </c:tx>
          <c:spPr>
            <a:gradFill rotWithShape="1">
              <a:gsLst>
                <a:gs pos="0">
                  <a:schemeClr val="accent1">
                    <a:tint val="39000"/>
                    <a:satMod val="103000"/>
                    <a:lumMod val="102000"/>
                    <a:tint val="94000"/>
                  </a:schemeClr>
                </a:gs>
                <a:gs pos="50000">
                  <a:schemeClr val="accent1">
                    <a:tint val="39000"/>
                    <a:satMod val="110000"/>
                    <a:lumMod val="100000"/>
                    <a:shade val="100000"/>
                  </a:schemeClr>
                </a:gs>
                <a:gs pos="100000">
                  <a:schemeClr val="accent1">
                    <a:tint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연간에너지실적'!$K$42:$V$42</c:f>
            </c:numRef>
          </c:val>
          <c:extLst>
            <c:ext xmlns:c16="http://schemas.microsoft.com/office/drawing/2014/chart" uri="{C3380CC4-5D6E-409C-BE32-E72D297353CC}">
              <c16:uniqueId val="{00000002-4BD8-408D-9AA1-A3527EEDF1E1}"/>
            </c:ext>
          </c:extLst>
        </c:ser>
        <c:ser>
          <c:idx val="3"/>
          <c:order val="3"/>
          <c:tx>
            <c:strRef>
              <c:f>'25년 연간에너지실적'!$H$43:$J$43</c:f>
              <c:strCache>
                <c:ptCount val="3"/>
                <c:pt idx="2">
                  <c:v> 25년 실적 </c:v>
                </c:pt>
              </c:strCache>
            </c:strRef>
          </c:tx>
          <c:spPr>
            <a:gradFill rotWithShape="1">
              <a:gsLst>
                <a:gs pos="0">
                  <a:schemeClr val="accent1">
                    <a:tint val="42000"/>
                    <a:satMod val="103000"/>
                    <a:lumMod val="102000"/>
                    <a:tint val="94000"/>
                  </a:schemeClr>
                </a:gs>
                <a:gs pos="50000">
                  <a:schemeClr val="accent1">
                    <a:tint val="42000"/>
                    <a:satMod val="110000"/>
                    <a:lumMod val="100000"/>
                    <a:shade val="100000"/>
                  </a:schemeClr>
                </a:gs>
                <a:gs pos="100000">
                  <a:schemeClr val="accent1">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연간에너지실적'!$K$43:$V$43</c:f>
            </c:numRef>
          </c:val>
          <c:extLst>
            <c:ext xmlns:c16="http://schemas.microsoft.com/office/drawing/2014/chart" uri="{C3380CC4-5D6E-409C-BE32-E72D297353CC}">
              <c16:uniqueId val="{00000003-4BD8-408D-9AA1-A3527EEDF1E1}"/>
            </c:ext>
          </c:extLst>
        </c:ser>
        <c:ser>
          <c:idx val="4"/>
          <c:order val="4"/>
          <c:tx>
            <c:strRef>
              <c:f>'25년 연간에너지실적'!$H$44:$J$44</c:f>
              <c:strCache>
                <c:ptCount val="3"/>
                <c:pt idx="2">
                  <c:v> 25년 실적 </c:v>
                </c:pt>
              </c:strCache>
            </c:strRef>
          </c:tx>
          <c:spPr>
            <a:gradFill rotWithShape="1">
              <a:gsLst>
                <a:gs pos="0">
                  <a:schemeClr val="accent1">
                    <a:tint val="45000"/>
                    <a:satMod val="103000"/>
                    <a:lumMod val="102000"/>
                    <a:tint val="94000"/>
                  </a:schemeClr>
                </a:gs>
                <a:gs pos="50000">
                  <a:schemeClr val="accent1">
                    <a:tint val="45000"/>
                    <a:satMod val="110000"/>
                    <a:lumMod val="100000"/>
                    <a:shade val="100000"/>
                  </a:schemeClr>
                </a:gs>
                <a:gs pos="100000">
                  <a:schemeClr val="accent1">
                    <a:tint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연간에너지실적'!$K$44:$V$44</c:f>
            </c:numRef>
          </c:val>
          <c:extLst>
            <c:ext xmlns:c16="http://schemas.microsoft.com/office/drawing/2014/chart" uri="{C3380CC4-5D6E-409C-BE32-E72D297353CC}">
              <c16:uniqueId val="{00000004-4BD8-408D-9AA1-A3527EEDF1E1}"/>
            </c:ext>
          </c:extLst>
        </c:ser>
        <c:ser>
          <c:idx val="5"/>
          <c:order val="5"/>
          <c:tx>
            <c:strRef>
              <c:f>'25년 연간에너지실적'!$H$45:$J$45</c:f>
              <c:strCache>
                <c:ptCount val="3"/>
                <c:pt idx="2">
                  <c:v> 25년 실적 </c:v>
                </c:pt>
              </c:strCache>
            </c:strRef>
          </c:tx>
          <c:spPr>
            <a:gradFill rotWithShape="1">
              <a:gsLst>
                <a:gs pos="0">
                  <a:schemeClr val="accent1">
                    <a:tint val="48000"/>
                    <a:satMod val="103000"/>
                    <a:lumMod val="102000"/>
                    <a:tint val="94000"/>
                  </a:schemeClr>
                </a:gs>
                <a:gs pos="50000">
                  <a:schemeClr val="accent1">
                    <a:tint val="48000"/>
                    <a:satMod val="110000"/>
                    <a:lumMod val="100000"/>
                    <a:shade val="100000"/>
                  </a:schemeClr>
                </a:gs>
                <a:gs pos="100000">
                  <a:schemeClr val="accent1">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연간에너지실적'!$K$45:$V$45</c:f>
            </c:numRef>
          </c:val>
          <c:extLst>
            <c:ext xmlns:c16="http://schemas.microsoft.com/office/drawing/2014/chart" uri="{C3380CC4-5D6E-409C-BE32-E72D297353CC}">
              <c16:uniqueId val="{00000005-4BD8-408D-9AA1-A3527EEDF1E1}"/>
            </c:ext>
          </c:extLst>
        </c:ser>
        <c:ser>
          <c:idx val="6"/>
          <c:order val="6"/>
          <c:tx>
            <c:strRef>
              <c:f>'25년 연간에너지실적'!$H$46:$J$46</c:f>
              <c:strCache>
                <c:ptCount val="3"/>
                <c:pt idx="2">
                  <c:v> 25년 실적 </c:v>
                </c:pt>
              </c:strCache>
            </c:strRef>
          </c:tx>
          <c:spPr>
            <a:gradFill rotWithShape="1">
              <a:gsLst>
                <a:gs pos="0">
                  <a:schemeClr val="accent1">
                    <a:tint val="51000"/>
                    <a:satMod val="103000"/>
                    <a:lumMod val="102000"/>
                    <a:tint val="94000"/>
                  </a:schemeClr>
                </a:gs>
                <a:gs pos="50000">
                  <a:schemeClr val="accent1">
                    <a:tint val="51000"/>
                    <a:satMod val="110000"/>
                    <a:lumMod val="100000"/>
                    <a:shade val="100000"/>
                  </a:schemeClr>
                </a:gs>
                <a:gs pos="100000">
                  <a:schemeClr val="accent1">
                    <a:tint val="5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연간에너지실적'!$K$46:$V$46</c:f>
            </c:numRef>
          </c:val>
          <c:extLst>
            <c:ext xmlns:c16="http://schemas.microsoft.com/office/drawing/2014/chart" uri="{C3380CC4-5D6E-409C-BE32-E72D297353CC}">
              <c16:uniqueId val="{00000006-4BD8-408D-9AA1-A3527EEDF1E1}"/>
            </c:ext>
          </c:extLst>
        </c:ser>
        <c:ser>
          <c:idx val="7"/>
          <c:order val="7"/>
          <c:tx>
            <c:strRef>
              <c:f>'25년 연간에너지실적'!$H$47:$J$47</c:f>
              <c:strCache>
                <c:ptCount val="3"/>
                <c:pt idx="2">
                  <c:v> 25년 실적 </c:v>
                </c:pt>
              </c:strCache>
            </c:strRef>
          </c:tx>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연간에너지실적'!$K$47:$V$47</c:f>
            </c:numRef>
          </c:val>
          <c:extLst>
            <c:ext xmlns:c16="http://schemas.microsoft.com/office/drawing/2014/chart" uri="{C3380CC4-5D6E-409C-BE32-E72D297353CC}">
              <c16:uniqueId val="{00000007-4BD8-408D-9AA1-A3527EEDF1E1}"/>
            </c:ext>
          </c:extLst>
        </c:ser>
        <c:ser>
          <c:idx val="8"/>
          <c:order val="8"/>
          <c:tx>
            <c:strRef>
              <c:f>'25년 연간에너지실적'!$H$48:$J$48</c:f>
              <c:strCache>
                <c:ptCount val="3"/>
                <c:pt idx="2">
                  <c:v> 25년 실적 </c:v>
                </c:pt>
              </c:strCache>
            </c:strRef>
          </c:tx>
          <c:spPr>
            <a:gradFill rotWithShape="1">
              <a:gsLst>
                <a:gs pos="0">
                  <a:schemeClr val="accent1">
                    <a:tint val="57000"/>
                    <a:satMod val="103000"/>
                    <a:lumMod val="102000"/>
                    <a:tint val="94000"/>
                  </a:schemeClr>
                </a:gs>
                <a:gs pos="50000">
                  <a:schemeClr val="accent1">
                    <a:tint val="57000"/>
                    <a:satMod val="110000"/>
                    <a:lumMod val="100000"/>
                    <a:shade val="100000"/>
                  </a:schemeClr>
                </a:gs>
                <a:gs pos="100000">
                  <a:schemeClr val="accent1">
                    <a:tint val="5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연간에너지실적'!$K$48:$V$48</c:f>
            </c:numRef>
          </c:val>
          <c:extLst>
            <c:ext xmlns:c16="http://schemas.microsoft.com/office/drawing/2014/chart" uri="{C3380CC4-5D6E-409C-BE32-E72D297353CC}">
              <c16:uniqueId val="{00000008-4BD8-408D-9AA1-A3527EEDF1E1}"/>
            </c:ext>
          </c:extLst>
        </c:ser>
        <c:ser>
          <c:idx val="9"/>
          <c:order val="9"/>
          <c:tx>
            <c:strRef>
              <c:f>'25년 연간에너지실적'!$H$49:$J$49</c:f>
              <c:strCache>
                <c:ptCount val="3"/>
                <c:pt idx="2">
                  <c:v> 25년 실적 </c:v>
                </c:pt>
              </c:strCache>
            </c:strRef>
          </c:tx>
          <c:spPr>
            <a:gradFill rotWithShape="1">
              <a:gsLst>
                <a:gs pos="0">
                  <a:schemeClr val="accent1">
                    <a:tint val="60000"/>
                    <a:satMod val="103000"/>
                    <a:lumMod val="102000"/>
                    <a:tint val="94000"/>
                  </a:schemeClr>
                </a:gs>
                <a:gs pos="50000">
                  <a:schemeClr val="accent1">
                    <a:tint val="60000"/>
                    <a:satMod val="110000"/>
                    <a:lumMod val="100000"/>
                    <a:shade val="100000"/>
                  </a:schemeClr>
                </a:gs>
                <a:gs pos="100000">
                  <a:schemeClr val="accent1">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연간에너지실적'!$K$49:$V$49</c:f>
            </c:numRef>
          </c:val>
          <c:extLst>
            <c:ext xmlns:c16="http://schemas.microsoft.com/office/drawing/2014/chart" uri="{C3380CC4-5D6E-409C-BE32-E72D297353CC}">
              <c16:uniqueId val="{00000009-4BD8-408D-9AA1-A3527EEDF1E1}"/>
            </c:ext>
          </c:extLst>
        </c:ser>
        <c:ser>
          <c:idx val="10"/>
          <c:order val="10"/>
          <c:tx>
            <c:strRef>
              <c:f>'25년 연간에너지실적'!$H$50:$J$50</c:f>
              <c:strCache>
                <c:ptCount val="3"/>
                <c:pt idx="2">
                  <c:v> 25년 실적 </c:v>
                </c:pt>
              </c:strCache>
            </c:strRef>
          </c:tx>
          <c:spPr>
            <a:gradFill rotWithShape="1">
              <a:gsLst>
                <a:gs pos="0">
                  <a:schemeClr val="accent1">
                    <a:tint val="63000"/>
                    <a:satMod val="103000"/>
                    <a:lumMod val="102000"/>
                    <a:tint val="94000"/>
                  </a:schemeClr>
                </a:gs>
                <a:gs pos="50000">
                  <a:schemeClr val="accent1">
                    <a:tint val="63000"/>
                    <a:satMod val="110000"/>
                    <a:lumMod val="100000"/>
                    <a:shade val="100000"/>
                  </a:schemeClr>
                </a:gs>
                <a:gs pos="100000">
                  <a:schemeClr val="accent1">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연간에너지실적'!$K$50:$V$50</c:f>
            </c:numRef>
          </c:val>
          <c:extLst>
            <c:ext xmlns:c16="http://schemas.microsoft.com/office/drawing/2014/chart" uri="{C3380CC4-5D6E-409C-BE32-E72D297353CC}">
              <c16:uniqueId val="{0000000A-4BD8-408D-9AA1-A3527EEDF1E1}"/>
            </c:ext>
          </c:extLst>
        </c:ser>
        <c:ser>
          <c:idx val="11"/>
          <c:order val="11"/>
          <c:tx>
            <c:strRef>
              <c:f>'25년 연간에너지실적'!$H$51:$J$51</c:f>
              <c:strCache>
                <c:ptCount val="3"/>
                <c:pt idx="2">
                  <c:v> 25년 실적 </c:v>
                </c:pt>
              </c:strCache>
            </c:strRef>
          </c:tx>
          <c:spPr>
            <a:gradFill rotWithShape="1">
              <a:gsLst>
                <a:gs pos="0">
                  <a:schemeClr val="accent1">
                    <a:tint val="66000"/>
                    <a:satMod val="103000"/>
                    <a:lumMod val="102000"/>
                    <a:tint val="94000"/>
                  </a:schemeClr>
                </a:gs>
                <a:gs pos="50000">
                  <a:schemeClr val="accent1">
                    <a:tint val="66000"/>
                    <a:satMod val="110000"/>
                    <a:lumMod val="100000"/>
                    <a:shade val="100000"/>
                  </a:schemeClr>
                </a:gs>
                <a:gs pos="100000">
                  <a:schemeClr val="accent1">
                    <a:tint val="6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연간에너지실적'!$K$51:$V$51</c:f>
            </c:numRef>
          </c:val>
          <c:extLst>
            <c:ext xmlns:c16="http://schemas.microsoft.com/office/drawing/2014/chart" uri="{C3380CC4-5D6E-409C-BE32-E72D297353CC}">
              <c16:uniqueId val="{0000000B-4BD8-408D-9AA1-A3527EEDF1E1}"/>
            </c:ext>
          </c:extLst>
        </c:ser>
        <c:ser>
          <c:idx val="12"/>
          <c:order val="12"/>
          <c:tx>
            <c:strRef>
              <c:f>'25년 연간에너지실적'!$H$52:$J$52</c:f>
              <c:strCache>
                <c:ptCount val="3"/>
                <c:pt idx="2">
                  <c:v> 25년 실적 </c:v>
                </c:pt>
              </c:strCache>
            </c:strRef>
          </c:tx>
          <c:spPr>
            <a:gradFill rotWithShape="1">
              <a:gsLst>
                <a:gs pos="0">
                  <a:schemeClr val="accent1">
                    <a:tint val="69000"/>
                    <a:satMod val="103000"/>
                    <a:lumMod val="102000"/>
                    <a:tint val="94000"/>
                  </a:schemeClr>
                </a:gs>
                <a:gs pos="50000">
                  <a:schemeClr val="accent1">
                    <a:tint val="69000"/>
                    <a:satMod val="110000"/>
                    <a:lumMod val="100000"/>
                    <a:shade val="100000"/>
                  </a:schemeClr>
                </a:gs>
                <a:gs pos="100000">
                  <a:schemeClr val="accent1">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연간에너지실적'!$K$52:$V$52</c:f>
            </c:numRef>
          </c:val>
          <c:extLst>
            <c:ext xmlns:c16="http://schemas.microsoft.com/office/drawing/2014/chart" uri="{C3380CC4-5D6E-409C-BE32-E72D297353CC}">
              <c16:uniqueId val="{0000000C-4BD8-408D-9AA1-A3527EEDF1E1}"/>
            </c:ext>
          </c:extLst>
        </c:ser>
        <c:ser>
          <c:idx val="13"/>
          <c:order val="13"/>
          <c:tx>
            <c:strRef>
              <c:f>'25년 연간에너지실적'!$H$53:$J$53</c:f>
              <c:strCache>
                <c:ptCount val="3"/>
                <c:pt idx="2">
                  <c:v> 25년 실적 </c:v>
                </c:pt>
              </c:strCache>
            </c:strRef>
          </c:tx>
          <c:spPr>
            <a:gradFill rotWithShape="1">
              <a:gsLst>
                <a:gs pos="0">
                  <a:schemeClr val="accent1">
                    <a:tint val="72000"/>
                    <a:satMod val="103000"/>
                    <a:lumMod val="102000"/>
                    <a:tint val="94000"/>
                  </a:schemeClr>
                </a:gs>
                <a:gs pos="50000">
                  <a:schemeClr val="accent1">
                    <a:tint val="72000"/>
                    <a:satMod val="110000"/>
                    <a:lumMod val="100000"/>
                    <a:shade val="100000"/>
                  </a:schemeClr>
                </a:gs>
                <a:gs pos="100000">
                  <a:schemeClr val="accent1">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연간에너지실적'!$K$53:$V$53</c:f>
            </c:numRef>
          </c:val>
          <c:extLst>
            <c:ext xmlns:c16="http://schemas.microsoft.com/office/drawing/2014/chart" uri="{C3380CC4-5D6E-409C-BE32-E72D297353CC}">
              <c16:uniqueId val="{0000000D-4BD8-408D-9AA1-A3527EEDF1E1}"/>
            </c:ext>
          </c:extLst>
        </c:ser>
        <c:ser>
          <c:idx val="14"/>
          <c:order val="14"/>
          <c:tx>
            <c:strRef>
              <c:f>'25년 연간에너지실적'!$H$54:$J$54</c:f>
              <c:strCache>
                <c:ptCount val="3"/>
                <c:pt idx="2">
                  <c:v> 25년 실적 </c:v>
                </c:pt>
              </c:strCache>
            </c:strRef>
          </c:tx>
          <c:spPr>
            <a:gradFill rotWithShape="1">
              <a:gsLst>
                <a:gs pos="0">
                  <a:schemeClr val="accent1">
                    <a:tint val="75000"/>
                    <a:satMod val="103000"/>
                    <a:lumMod val="102000"/>
                    <a:tint val="94000"/>
                  </a:schemeClr>
                </a:gs>
                <a:gs pos="50000">
                  <a:schemeClr val="accent1">
                    <a:tint val="75000"/>
                    <a:satMod val="110000"/>
                    <a:lumMod val="100000"/>
                    <a:shade val="100000"/>
                  </a:schemeClr>
                </a:gs>
                <a:gs pos="100000">
                  <a:schemeClr val="accent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연간에너지실적'!$K$54:$V$54</c:f>
            </c:numRef>
          </c:val>
          <c:extLst>
            <c:ext xmlns:c16="http://schemas.microsoft.com/office/drawing/2014/chart" uri="{C3380CC4-5D6E-409C-BE32-E72D297353CC}">
              <c16:uniqueId val="{0000000E-4BD8-408D-9AA1-A3527EEDF1E1}"/>
            </c:ext>
          </c:extLst>
        </c:ser>
        <c:ser>
          <c:idx val="15"/>
          <c:order val="15"/>
          <c:tx>
            <c:strRef>
              <c:f>'25년 연간에너지실적'!$H$55:$J$55</c:f>
              <c:strCache>
                <c:ptCount val="3"/>
                <c:pt idx="2">
                  <c:v> 25년 실적 </c:v>
                </c:pt>
              </c:strCache>
            </c:strRef>
          </c:tx>
          <c:spPr>
            <a:gradFill rotWithShape="1">
              <a:gsLst>
                <a:gs pos="0">
                  <a:schemeClr val="accent1">
                    <a:tint val="78000"/>
                    <a:satMod val="103000"/>
                    <a:lumMod val="102000"/>
                    <a:tint val="94000"/>
                  </a:schemeClr>
                </a:gs>
                <a:gs pos="50000">
                  <a:schemeClr val="accent1">
                    <a:tint val="78000"/>
                    <a:satMod val="110000"/>
                    <a:lumMod val="100000"/>
                    <a:shade val="100000"/>
                  </a:schemeClr>
                </a:gs>
                <a:gs pos="100000">
                  <a:schemeClr val="accent1">
                    <a:tint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연간에너지실적'!$K$55:$V$55</c:f>
            </c:numRef>
          </c:val>
          <c:extLst>
            <c:ext xmlns:c16="http://schemas.microsoft.com/office/drawing/2014/chart" uri="{C3380CC4-5D6E-409C-BE32-E72D297353CC}">
              <c16:uniqueId val="{0000000F-4BD8-408D-9AA1-A3527EEDF1E1}"/>
            </c:ext>
          </c:extLst>
        </c:ser>
        <c:ser>
          <c:idx val="16"/>
          <c:order val="16"/>
          <c:tx>
            <c:strRef>
              <c:f>'25년 연간에너지실적'!$H$56:$J$56</c:f>
              <c:strCache>
                <c:ptCount val="3"/>
                <c:pt idx="2">
                  <c:v> 25년 실적 </c:v>
                </c:pt>
              </c:strCache>
            </c:strRef>
          </c:tx>
          <c:spPr>
            <a:gradFill rotWithShape="1">
              <a:gsLst>
                <a:gs pos="0">
                  <a:schemeClr val="accent1">
                    <a:tint val="81000"/>
                    <a:satMod val="103000"/>
                    <a:lumMod val="102000"/>
                    <a:tint val="94000"/>
                  </a:schemeClr>
                </a:gs>
                <a:gs pos="50000">
                  <a:schemeClr val="accent1">
                    <a:tint val="81000"/>
                    <a:satMod val="110000"/>
                    <a:lumMod val="100000"/>
                    <a:shade val="100000"/>
                  </a:schemeClr>
                </a:gs>
                <a:gs pos="100000">
                  <a:schemeClr val="accent1">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연간에너지실적'!$K$56:$V$56</c:f>
            </c:numRef>
          </c:val>
          <c:extLst>
            <c:ext xmlns:c16="http://schemas.microsoft.com/office/drawing/2014/chart" uri="{C3380CC4-5D6E-409C-BE32-E72D297353CC}">
              <c16:uniqueId val="{00000010-4BD8-408D-9AA1-A3527EEDF1E1}"/>
            </c:ext>
          </c:extLst>
        </c:ser>
        <c:ser>
          <c:idx val="17"/>
          <c:order val="17"/>
          <c:tx>
            <c:strRef>
              <c:f>'25년 연간에너지실적'!$H$57:$J$57</c:f>
              <c:strCache>
                <c:ptCount val="3"/>
                <c:pt idx="2">
                  <c:v> 25년 실적 </c:v>
                </c:pt>
              </c:strCache>
            </c:strRef>
          </c:tx>
          <c:spPr>
            <a:gradFill rotWithShape="1">
              <a:gsLst>
                <a:gs pos="0">
                  <a:schemeClr val="accent1">
                    <a:tint val="84000"/>
                    <a:satMod val="103000"/>
                    <a:lumMod val="102000"/>
                    <a:tint val="94000"/>
                  </a:schemeClr>
                </a:gs>
                <a:gs pos="50000">
                  <a:schemeClr val="accent1">
                    <a:tint val="84000"/>
                    <a:satMod val="110000"/>
                    <a:lumMod val="100000"/>
                    <a:shade val="100000"/>
                  </a:schemeClr>
                </a:gs>
                <a:gs pos="100000">
                  <a:schemeClr val="accent1">
                    <a:tint val="8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연간에너지실적'!$K$57:$V$57</c:f>
            </c:numRef>
          </c:val>
          <c:extLst>
            <c:ext xmlns:c16="http://schemas.microsoft.com/office/drawing/2014/chart" uri="{C3380CC4-5D6E-409C-BE32-E72D297353CC}">
              <c16:uniqueId val="{00000011-4BD8-408D-9AA1-A3527EEDF1E1}"/>
            </c:ext>
          </c:extLst>
        </c:ser>
        <c:ser>
          <c:idx val="18"/>
          <c:order val="18"/>
          <c:tx>
            <c:strRef>
              <c:f>'25년 연간에너지실적'!$H$58:$J$58</c:f>
              <c:strCache>
                <c:ptCount val="3"/>
                <c:pt idx="2">
                  <c:v> 25년 실적 </c:v>
                </c:pt>
              </c:strCache>
            </c:strRef>
          </c:tx>
          <c:spPr>
            <a:gradFill rotWithShape="1">
              <a:gsLst>
                <a:gs pos="0">
                  <a:schemeClr val="accent1">
                    <a:tint val="87000"/>
                    <a:satMod val="103000"/>
                    <a:lumMod val="102000"/>
                    <a:tint val="94000"/>
                  </a:schemeClr>
                </a:gs>
                <a:gs pos="50000">
                  <a:schemeClr val="accent1">
                    <a:tint val="87000"/>
                    <a:satMod val="110000"/>
                    <a:lumMod val="100000"/>
                    <a:shade val="100000"/>
                  </a:schemeClr>
                </a:gs>
                <a:gs pos="100000">
                  <a:schemeClr val="accent1">
                    <a:tint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연간에너지실적'!$K$58:$V$58</c:f>
            </c:numRef>
          </c:val>
          <c:extLst>
            <c:ext xmlns:c16="http://schemas.microsoft.com/office/drawing/2014/chart" uri="{C3380CC4-5D6E-409C-BE32-E72D297353CC}">
              <c16:uniqueId val="{00000012-4BD8-408D-9AA1-A3527EEDF1E1}"/>
            </c:ext>
          </c:extLst>
        </c:ser>
        <c:ser>
          <c:idx val="19"/>
          <c:order val="19"/>
          <c:tx>
            <c:strRef>
              <c:f>'25년 연간에너지실적'!$H$59:$J$59</c:f>
              <c:strCache>
                <c:ptCount val="3"/>
                <c:pt idx="2">
                  <c:v> 25년 실적 </c:v>
                </c:pt>
              </c:strCache>
            </c:strRef>
          </c:tx>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연간에너지실적'!$K$59:$V$59</c:f>
            </c:numRef>
          </c:val>
          <c:extLst>
            <c:ext xmlns:c16="http://schemas.microsoft.com/office/drawing/2014/chart" uri="{C3380CC4-5D6E-409C-BE32-E72D297353CC}">
              <c16:uniqueId val="{00000013-4BD8-408D-9AA1-A3527EEDF1E1}"/>
            </c:ext>
          </c:extLst>
        </c:ser>
        <c:ser>
          <c:idx val="20"/>
          <c:order val="20"/>
          <c:tx>
            <c:strRef>
              <c:f>'25년 연간에너지실적'!$H$60:$J$60</c:f>
              <c:strCache>
                <c:ptCount val="3"/>
                <c:pt idx="2">
                  <c:v> 25년 실적 </c:v>
                </c:pt>
              </c:strCache>
            </c:strRef>
          </c:tx>
          <c:spPr>
            <a:gradFill rotWithShape="1">
              <a:gsLst>
                <a:gs pos="0">
                  <a:schemeClr val="accent1">
                    <a:tint val="93000"/>
                    <a:satMod val="103000"/>
                    <a:lumMod val="102000"/>
                    <a:tint val="94000"/>
                  </a:schemeClr>
                </a:gs>
                <a:gs pos="50000">
                  <a:schemeClr val="accent1">
                    <a:tint val="93000"/>
                    <a:satMod val="110000"/>
                    <a:lumMod val="100000"/>
                    <a:shade val="100000"/>
                  </a:schemeClr>
                </a:gs>
                <a:gs pos="100000">
                  <a:schemeClr val="accent1">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연간에너지실적'!$K$60:$V$60</c:f>
            </c:numRef>
          </c:val>
          <c:extLst>
            <c:ext xmlns:c16="http://schemas.microsoft.com/office/drawing/2014/chart" uri="{C3380CC4-5D6E-409C-BE32-E72D297353CC}">
              <c16:uniqueId val="{00000014-4BD8-408D-9AA1-A3527EEDF1E1}"/>
            </c:ext>
          </c:extLst>
        </c:ser>
        <c:ser>
          <c:idx val="21"/>
          <c:order val="21"/>
          <c:tx>
            <c:strRef>
              <c:f>'25년 연간에너지실적'!$H$61:$J$61</c:f>
              <c:strCache>
                <c:ptCount val="3"/>
                <c:pt idx="2">
                  <c:v> 25년 실적 </c:v>
                </c:pt>
              </c:strCache>
            </c:strRef>
          </c:tx>
          <c:spPr>
            <a:gradFill rotWithShape="1">
              <a:gsLst>
                <a:gs pos="0">
                  <a:schemeClr val="accent1">
                    <a:tint val="96000"/>
                    <a:satMod val="103000"/>
                    <a:lumMod val="102000"/>
                    <a:tint val="94000"/>
                  </a:schemeClr>
                </a:gs>
                <a:gs pos="50000">
                  <a:schemeClr val="accent1">
                    <a:tint val="96000"/>
                    <a:satMod val="110000"/>
                    <a:lumMod val="100000"/>
                    <a:shade val="100000"/>
                  </a:schemeClr>
                </a:gs>
                <a:gs pos="100000">
                  <a:schemeClr val="accent1">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연간에너지실적'!$K$61:$V$61</c:f>
            </c:numRef>
          </c:val>
          <c:extLst>
            <c:ext xmlns:c16="http://schemas.microsoft.com/office/drawing/2014/chart" uri="{C3380CC4-5D6E-409C-BE32-E72D297353CC}">
              <c16:uniqueId val="{00000015-4BD8-408D-9AA1-A3527EEDF1E1}"/>
            </c:ext>
          </c:extLst>
        </c:ser>
        <c:ser>
          <c:idx val="22"/>
          <c:order val="22"/>
          <c:tx>
            <c:strRef>
              <c:f>'25년 연간에너지실적'!$H$62:$J$62</c:f>
              <c:strCache>
                <c:ptCount val="3"/>
                <c:pt idx="2">
                  <c:v> 25년 실적 </c:v>
                </c:pt>
              </c:strCache>
            </c:strRef>
          </c:tx>
          <c:spPr>
            <a:gradFill rotWithShape="1">
              <a:gsLst>
                <a:gs pos="0">
                  <a:schemeClr val="accent1">
                    <a:tint val="99000"/>
                    <a:satMod val="103000"/>
                    <a:lumMod val="102000"/>
                    <a:tint val="94000"/>
                  </a:schemeClr>
                </a:gs>
                <a:gs pos="50000">
                  <a:schemeClr val="accent1">
                    <a:tint val="99000"/>
                    <a:satMod val="110000"/>
                    <a:lumMod val="100000"/>
                    <a:shade val="100000"/>
                  </a:schemeClr>
                </a:gs>
                <a:gs pos="100000">
                  <a:schemeClr val="accent1">
                    <a:tint val="9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연간에너지실적'!$K$62:$V$62</c:f>
            </c:numRef>
          </c:val>
          <c:extLst>
            <c:ext xmlns:c16="http://schemas.microsoft.com/office/drawing/2014/chart" uri="{C3380CC4-5D6E-409C-BE32-E72D297353CC}">
              <c16:uniqueId val="{00000016-4BD8-408D-9AA1-A3527EEDF1E1}"/>
            </c:ext>
          </c:extLst>
        </c:ser>
        <c:ser>
          <c:idx val="23"/>
          <c:order val="23"/>
          <c:tx>
            <c:strRef>
              <c:f>'25년 연간에너지실적'!$H$63:$J$63</c:f>
              <c:strCache>
                <c:ptCount val="3"/>
                <c:pt idx="2">
                  <c:v> 25년 실적 </c:v>
                </c:pt>
              </c:strCache>
            </c:strRef>
          </c:tx>
          <c:spPr>
            <a:gradFill rotWithShape="1">
              <a:gsLst>
                <a:gs pos="0">
                  <a:schemeClr val="accent1">
                    <a:shade val="98000"/>
                    <a:satMod val="103000"/>
                    <a:lumMod val="102000"/>
                    <a:tint val="94000"/>
                  </a:schemeClr>
                </a:gs>
                <a:gs pos="50000">
                  <a:schemeClr val="accent1">
                    <a:shade val="98000"/>
                    <a:satMod val="110000"/>
                    <a:lumMod val="100000"/>
                    <a:shade val="100000"/>
                  </a:schemeClr>
                </a:gs>
                <a:gs pos="100000">
                  <a:schemeClr val="accent1">
                    <a:shade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연간에너지실적'!$K$63:$V$63</c:f>
            </c:numRef>
          </c:val>
          <c:extLst>
            <c:ext xmlns:c16="http://schemas.microsoft.com/office/drawing/2014/chart" uri="{C3380CC4-5D6E-409C-BE32-E72D297353CC}">
              <c16:uniqueId val="{00000017-4BD8-408D-9AA1-A3527EEDF1E1}"/>
            </c:ext>
          </c:extLst>
        </c:ser>
        <c:ser>
          <c:idx val="24"/>
          <c:order val="24"/>
          <c:tx>
            <c:strRef>
              <c:f>'25년 연간에너지실적'!$H$64:$J$64</c:f>
              <c:strCache>
                <c:ptCount val="3"/>
                <c:pt idx="2">
                  <c:v> 25년 실적 </c:v>
                </c:pt>
              </c:strCache>
            </c:strRef>
          </c:tx>
          <c:spPr>
            <a:gradFill rotWithShape="1">
              <a:gsLst>
                <a:gs pos="0">
                  <a:schemeClr val="accent1">
                    <a:shade val="95000"/>
                    <a:satMod val="103000"/>
                    <a:lumMod val="102000"/>
                    <a:tint val="94000"/>
                  </a:schemeClr>
                </a:gs>
                <a:gs pos="50000">
                  <a:schemeClr val="accent1">
                    <a:shade val="95000"/>
                    <a:satMod val="110000"/>
                    <a:lumMod val="100000"/>
                    <a:shade val="100000"/>
                  </a:schemeClr>
                </a:gs>
                <a:gs pos="100000">
                  <a:schemeClr val="accent1">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연간에너지실적'!$K$64:$V$64</c:f>
            </c:numRef>
          </c:val>
          <c:extLst>
            <c:ext xmlns:c16="http://schemas.microsoft.com/office/drawing/2014/chart" uri="{C3380CC4-5D6E-409C-BE32-E72D297353CC}">
              <c16:uniqueId val="{00000018-4BD8-408D-9AA1-A3527EEDF1E1}"/>
            </c:ext>
          </c:extLst>
        </c:ser>
        <c:ser>
          <c:idx val="25"/>
          <c:order val="25"/>
          <c:tx>
            <c:strRef>
              <c:f>'25년 연간에너지실적'!$H$65:$J$65</c:f>
              <c:strCache>
                <c:ptCount val="3"/>
                <c:pt idx="2">
                  <c:v> 25년 실적 </c:v>
                </c:pt>
              </c:strCache>
            </c:strRef>
          </c:tx>
          <c:spPr>
            <a:gradFill rotWithShape="1">
              <a:gsLst>
                <a:gs pos="0">
                  <a:schemeClr val="accent1">
                    <a:shade val="92000"/>
                    <a:satMod val="103000"/>
                    <a:lumMod val="102000"/>
                    <a:tint val="94000"/>
                  </a:schemeClr>
                </a:gs>
                <a:gs pos="50000">
                  <a:schemeClr val="accent1">
                    <a:shade val="92000"/>
                    <a:satMod val="110000"/>
                    <a:lumMod val="100000"/>
                    <a:shade val="100000"/>
                  </a:schemeClr>
                </a:gs>
                <a:gs pos="100000">
                  <a:schemeClr val="accent1">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연간에너지실적'!$K$65:$V$65</c:f>
            </c:numRef>
          </c:val>
          <c:extLst>
            <c:ext xmlns:c16="http://schemas.microsoft.com/office/drawing/2014/chart" uri="{C3380CC4-5D6E-409C-BE32-E72D297353CC}">
              <c16:uniqueId val="{00000019-4BD8-408D-9AA1-A3527EEDF1E1}"/>
            </c:ext>
          </c:extLst>
        </c:ser>
        <c:ser>
          <c:idx val="26"/>
          <c:order val="26"/>
          <c:tx>
            <c:strRef>
              <c:f>'25년 연간에너지실적'!$H$66:$J$66</c:f>
              <c:strCache>
                <c:ptCount val="3"/>
                <c:pt idx="2">
                  <c:v> 25년 실적 </c:v>
                </c:pt>
              </c:strCache>
            </c:strRef>
          </c:tx>
          <c:spPr>
            <a:gradFill rotWithShape="1">
              <a:gsLst>
                <a:gs pos="0">
                  <a:schemeClr val="accent1">
                    <a:shade val="89000"/>
                    <a:satMod val="103000"/>
                    <a:lumMod val="102000"/>
                    <a:tint val="94000"/>
                  </a:schemeClr>
                </a:gs>
                <a:gs pos="50000">
                  <a:schemeClr val="accent1">
                    <a:shade val="89000"/>
                    <a:satMod val="110000"/>
                    <a:lumMod val="100000"/>
                    <a:shade val="100000"/>
                  </a:schemeClr>
                </a:gs>
                <a:gs pos="100000">
                  <a:schemeClr val="accent1">
                    <a:shade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연간에너지실적'!$K$66:$V$66</c:f>
            </c:numRef>
          </c:val>
          <c:extLst>
            <c:ext xmlns:c16="http://schemas.microsoft.com/office/drawing/2014/chart" uri="{C3380CC4-5D6E-409C-BE32-E72D297353CC}">
              <c16:uniqueId val="{0000001A-4BD8-408D-9AA1-A3527EEDF1E1}"/>
            </c:ext>
          </c:extLst>
        </c:ser>
        <c:ser>
          <c:idx val="27"/>
          <c:order val="27"/>
          <c:tx>
            <c:strRef>
              <c:f>'25년 연간에너지실적'!$H$67:$J$67</c:f>
              <c:strCache>
                <c:ptCount val="3"/>
                <c:pt idx="2">
                  <c:v> 25년 실적 </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연간에너지실적'!$K$67:$V$67</c:f>
            </c:numRef>
          </c:val>
          <c:extLst>
            <c:ext xmlns:c16="http://schemas.microsoft.com/office/drawing/2014/chart" uri="{C3380CC4-5D6E-409C-BE32-E72D297353CC}">
              <c16:uniqueId val="{0000001B-4BD8-408D-9AA1-A3527EEDF1E1}"/>
            </c:ext>
          </c:extLst>
        </c:ser>
        <c:ser>
          <c:idx val="28"/>
          <c:order val="28"/>
          <c:tx>
            <c:strRef>
              <c:f>'25년 연간에너지실적'!$H$68:$J$68</c:f>
              <c:strCache>
                <c:ptCount val="3"/>
                <c:pt idx="2">
                  <c:v> 25년 실적 </c:v>
                </c:pt>
              </c:strCache>
            </c:strRef>
          </c:tx>
          <c:spPr>
            <a:gradFill rotWithShape="1">
              <a:gsLst>
                <a:gs pos="0">
                  <a:schemeClr val="accent1">
                    <a:shade val="83000"/>
                    <a:satMod val="103000"/>
                    <a:lumMod val="102000"/>
                    <a:tint val="94000"/>
                  </a:schemeClr>
                </a:gs>
                <a:gs pos="50000">
                  <a:schemeClr val="accent1">
                    <a:shade val="83000"/>
                    <a:satMod val="110000"/>
                    <a:lumMod val="100000"/>
                    <a:shade val="100000"/>
                  </a:schemeClr>
                </a:gs>
                <a:gs pos="100000">
                  <a:schemeClr val="accent1">
                    <a:shade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연간에너지실적'!$K$68:$V$68</c:f>
            </c:numRef>
          </c:val>
          <c:extLst>
            <c:ext xmlns:c16="http://schemas.microsoft.com/office/drawing/2014/chart" uri="{C3380CC4-5D6E-409C-BE32-E72D297353CC}">
              <c16:uniqueId val="{0000001C-4BD8-408D-9AA1-A3527EEDF1E1}"/>
            </c:ext>
          </c:extLst>
        </c:ser>
        <c:ser>
          <c:idx val="29"/>
          <c:order val="29"/>
          <c:tx>
            <c:strRef>
              <c:f>'25년 연간에너지실적'!$H$69:$J$69</c:f>
              <c:strCache>
                <c:ptCount val="3"/>
                <c:pt idx="2">
                  <c:v> 25년 실적 </c:v>
                </c:pt>
              </c:strCache>
            </c:strRef>
          </c:tx>
          <c:spPr>
            <a:gradFill rotWithShape="1">
              <a:gsLst>
                <a:gs pos="0">
                  <a:schemeClr val="accent1">
                    <a:shade val="80000"/>
                    <a:satMod val="103000"/>
                    <a:lumMod val="102000"/>
                    <a:tint val="94000"/>
                  </a:schemeClr>
                </a:gs>
                <a:gs pos="50000">
                  <a:schemeClr val="accent1">
                    <a:shade val="80000"/>
                    <a:satMod val="110000"/>
                    <a:lumMod val="100000"/>
                    <a:shade val="100000"/>
                  </a:schemeClr>
                </a:gs>
                <a:gs pos="100000">
                  <a:schemeClr val="accent1">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연간에너지실적'!$K$69:$V$69</c:f>
            </c:numRef>
          </c:val>
          <c:extLst>
            <c:ext xmlns:c16="http://schemas.microsoft.com/office/drawing/2014/chart" uri="{C3380CC4-5D6E-409C-BE32-E72D297353CC}">
              <c16:uniqueId val="{0000001D-4BD8-408D-9AA1-A3527EEDF1E1}"/>
            </c:ext>
          </c:extLst>
        </c:ser>
        <c:ser>
          <c:idx val="30"/>
          <c:order val="30"/>
          <c:tx>
            <c:strRef>
              <c:f>'25년 연간에너지실적'!$H$70:$J$70</c:f>
              <c:strCache>
                <c:ptCount val="3"/>
                <c:pt idx="2">
                  <c:v> 25년 실적 </c:v>
                </c:pt>
              </c:strCache>
            </c:strRef>
          </c:tx>
          <c:spPr>
            <a:gradFill rotWithShape="1">
              <a:gsLst>
                <a:gs pos="0">
                  <a:schemeClr val="accent1">
                    <a:shade val="77000"/>
                    <a:satMod val="103000"/>
                    <a:lumMod val="102000"/>
                    <a:tint val="94000"/>
                  </a:schemeClr>
                </a:gs>
                <a:gs pos="50000">
                  <a:schemeClr val="accent1">
                    <a:shade val="77000"/>
                    <a:satMod val="110000"/>
                    <a:lumMod val="100000"/>
                    <a:shade val="100000"/>
                  </a:schemeClr>
                </a:gs>
                <a:gs pos="100000">
                  <a:schemeClr val="accent1">
                    <a:shade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연간에너지실적'!$K$70:$V$70</c:f>
            </c:numRef>
          </c:val>
          <c:extLst>
            <c:ext xmlns:c16="http://schemas.microsoft.com/office/drawing/2014/chart" uri="{C3380CC4-5D6E-409C-BE32-E72D297353CC}">
              <c16:uniqueId val="{0000001E-4BD8-408D-9AA1-A3527EEDF1E1}"/>
            </c:ext>
          </c:extLst>
        </c:ser>
        <c:ser>
          <c:idx val="31"/>
          <c:order val="31"/>
          <c:tx>
            <c:strRef>
              <c:f>'25년 연간에너지실적'!$H$71:$J$71</c:f>
              <c:strCache>
                <c:ptCount val="3"/>
                <c:pt idx="2">
                  <c:v> 25년 실적 </c:v>
                </c:pt>
              </c:strCache>
            </c:strRef>
          </c:tx>
          <c:spPr>
            <a:gradFill rotWithShape="1">
              <a:gsLst>
                <a:gs pos="0">
                  <a:schemeClr val="accent1">
                    <a:shade val="74000"/>
                    <a:satMod val="103000"/>
                    <a:lumMod val="102000"/>
                    <a:tint val="94000"/>
                  </a:schemeClr>
                </a:gs>
                <a:gs pos="50000">
                  <a:schemeClr val="accent1">
                    <a:shade val="74000"/>
                    <a:satMod val="110000"/>
                    <a:lumMod val="100000"/>
                    <a:shade val="100000"/>
                  </a:schemeClr>
                </a:gs>
                <a:gs pos="100000">
                  <a:schemeClr val="accent1">
                    <a:shade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연간에너지실적'!$K$71:$V$71</c:f>
            </c:numRef>
          </c:val>
          <c:extLst>
            <c:ext xmlns:c16="http://schemas.microsoft.com/office/drawing/2014/chart" uri="{C3380CC4-5D6E-409C-BE32-E72D297353CC}">
              <c16:uniqueId val="{0000001F-4BD8-408D-9AA1-A3527EEDF1E1}"/>
            </c:ext>
          </c:extLst>
        </c:ser>
        <c:ser>
          <c:idx val="32"/>
          <c:order val="32"/>
          <c:tx>
            <c:strRef>
              <c:f>'25년 연간에너지실적'!$H$72:$J$72</c:f>
              <c:strCache>
                <c:ptCount val="3"/>
                <c:pt idx="2">
                  <c:v> 25년 실적 </c:v>
                </c:pt>
              </c:strCache>
            </c:strRef>
          </c:tx>
          <c:spPr>
            <a:gradFill rotWithShape="1">
              <a:gsLst>
                <a:gs pos="0">
                  <a:schemeClr val="accent1">
                    <a:shade val="71000"/>
                    <a:satMod val="103000"/>
                    <a:lumMod val="102000"/>
                    <a:tint val="94000"/>
                  </a:schemeClr>
                </a:gs>
                <a:gs pos="50000">
                  <a:schemeClr val="accent1">
                    <a:shade val="71000"/>
                    <a:satMod val="110000"/>
                    <a:lumMod val="100000"/>
                    <a:shade val="100000"/>
                  </a:schemeClr>
                </a:gs>
                <a:gs pos="100000">
                  <a:schemeClr val="accent1">
                    <a:shade val="7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연간에너지실적'!$K$72:$V$72</c:f>
            </c:numRef>
          </c:val>
          <c:extLst>
            <c:ext xmlns:c16="http://schemas.microsoft.com/office/drawing/2014/chart" uri="{C3380CC4-5D6E-409C-BE32-E72D297353CC}">
              <c16:uniqueId val="{00000020-4BD8-408D-9AA1-A3527EEDF1E1}"/>
            </c:ext>
          </c:extLst>
        </c:ser>
        <c:ser>
          <c:idx val="33"/>
          <c:order val="33"/>
          <c:tx>
            <c:strRef>
              <c:f>'25년 연간에너지실적'!$H$73:$J$73</c:f>
              <c:strCache>
                <c:ptCount val="3"/>
                <c:pt idx="2">
                  <c:v> 25년 실적 </c:v>
                </c:pt>
              </c:strCache>
            </c:strRef>
          </c:tx>
          <c:spPr>
            <a:gradFill rotWithShape="1">
              <a:gsLst>
                <a:gs pos="0">
                  <a:schemeClr val="accent1">
                    <a:shade val="68000"/>
                    <a:satMod val="103000"/>
                    <a:lumMod val="102000"/>
                    <a:tint val="94000"/>
                  </a:schemeClr>
                </a:gs>
                <a:gs pos="50000">
                  <a:schemeClr val="accent1">
                    <a:shade val="68000"/>
                    <a:satMod val="110000"/>
                    <a:lumMod val="100000"/>
                    <a:shade val="100000"/>
                  </a:schemeClr>
                </a:gs>
                <a:gs pos="100000">
                  <a:schemeClr val="accent1">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연간에너지실적'!$K$73:$V$73</c:f>
            </c:numRef>
          </c:val>
          <c:extLst>
            <c:ext xmlns:c16="http://schemas.microsoft.com/office/drawing/2014/chart" uri="{C3380CC4-5D6E-409C-BE32-E72D297353CC}">
              <c16:uniqueId val="{00000021-4BD8-408D-9AA1-A3527EEDF1E1}"/>
            </c:ext>
          </c:extLst>
        </c:ser>
        <c:ser>
          <c:idx val="34"/>
          <c:order val="34"/>
          <c:tx>
            <c:strRef>
              <c:f>'25년 연간에너지실적'!$H$74:$J$74</c:f>
              <c:strCache>
                <c:ptCount val="3"/>
                <c:pt idx="2">
                  <c:v> 25년 실적 </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연간에너지실적'!$K$74:$V$74</c:f>
            </c:numRef>
          </c:val>
          <c:extLst>
            <c:ext xmlns:c16="http://schemas.microsoft.com/office/drawing/2014/chart" uri="{C3380CC4-5D6E-409C-BE32-E72D297353CC}">
              <c16:uniqueId val="{00000022-4BD8-408D-9AA1-A3527EEDF1E1}"/>
            </c:ext>
          </c:extLst>
        </c:ser>
        <c:ser>
          <c:idx val="35"/>
          <c:order val="35"/>
          <c:tx>
            <c:strRef>
              <c:f>'25년 연간에너지실적'!$H$75:$J$75</c:f>
              <c:strCache>
                <c:ptCount val="3"/>
                <c:pt idx="2">
                  <c:v> 25년 실적 </c:v>
                </c:pt>
              </c:strCache>
            </c:strRef>
          </c:tx>
          <c:spPr>
            <a:gradFill rotWithShape="1">
              <a:gsLst>
                <a:gs pos="0">
                  <a:schemeClr val="accent1">
                    <a:shade val="62000"/>
                    <a:satMod val="103000"/>
                    <a:lumMod val="102000"/>
                    <a:tint val="94000"/>
                  </a:schemeClr>
                </a:gs>
                <a:gs pos="50000">
                  <a:schemeClr val="accent1">
                    <a:shade val="62000"/>
                    <a:satMod val="110000"/>
                    <a:lumMod val="100000"/>
                    <a:shade val="100000"/>
                  </a:schemeClr>
                </a:gs>
                <a:gs pos="100000">
                  <a:schemeClr val="accent1">
                    <a:shade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연간에너지실적'!$K$75:$V$75</c:f>
            </c:numRef>
          </c:val>
          <c:extLst>
            <c:ext xmlns:c16="http://schemas.microsoft.com/office/drawing/2014/chart" uri="{C3380CC4-5D6E-409C-BE32-E72D297353CC}">
              <c16:uniqueId val="{00000023-4BD8-408D-9AA1-A3527EEDF1E1}"/>
            </c:ext>
          </c:extLst>
        </c:ser>
        <c:ser>
          <c:idx val="36"/>
          <c:order val="36"/>
          <c:tx>
            <c:strRef>
              <c:f>'25년 연간에너지실적'!$H$76:$J$76</c:f>
              <c:strCache>
                <c:ptCount val="3"/>
                <c:pt idx="2">
                  <c:v> 25년 실적 </c:v>
                </c:pt>
              </c:strCache>
            </c:strRef>
          </c:tx>
          <c:spPr>
            <a:gradFill rotWithShape="1">
              <a:gsLst>
                <a:gs pos="0">
                  <a:schemeClr val="accent1">
                    <a:shade val="59000"/>
                    <a:satMod val="103000"/>
                    <a:lumMod val="102000"/>
                    <a:tint val="94000"/>
                  </a:schemeClr>
                </a:gs>
                <a:gs pos="50000">
                  <a:schemeClr val="accent1">
                    <a:shade val="59000"/>
                    <a:satMod val="110000"/>
                    <a:lumMod val="100000"/>
                    <a:shade val="100000"/>
                  </a:schemeClr>
                </a:gs>
                <a:gs pos="100000">
                  <a:schemeClr val="accent1">
                    <a:shade val="59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연간에너지실적'!$K$76:$V$76</c:f>
            </c:numRef>
          </c:val>
          <c:extLst>
            <c:ext xmlns:c16="http://schemas.microsoft.com/office/drawing/2014/chart" uri="{C3380CC4-5D6E-409C-BE32-E72D297353CC}">
              <c16:uniqueId val="{00000024-4BD8-408D-9AA1-A3527EEDF1E1}"/>
            </c:ext>
          </c:extLst>
        </c:ser>
        <c:ser>
          <c:idx val="37"/>
          <c:order val="37"/>
          <c:tx>
            <c:strRef>
              <c:f>'25년 연간에너지실적'!$H$77:$J$77</c:f>
              <c:strCache>
                <c:ptCount val="3"/>
                <c:pt idx="2">
                  <c:v> 25년 실적 </c:v>
                </c:pt>
              </c:strCache>
            </c:strRef>
          </c:tx>
          <c:spPr>
            <a:gradFill rotWithShape="1">
              <a:gsLst>
                <a:gs pos="0">
                  <a:schemeClr val="accent1">
                    <a:shade val="56000"/>
                    <a:satMod val="103000"/>
                    <a:lumMod val="102000"/>
                    <a:tint val="94000"/>
                  </a:schemeClr>
                </a:gs>
                <a:gs pos="50000">
                  <a:schemeClr val="accent1">
                    <a:shade val="56000"/>
                    <a:satMod val="110000"/>
                    <a:lumMod val="100000"/>
                    <a:shade val="100000"/>
                  </a:schemeClr>
                </a:gs>
                <a:gs pos="100000">
                  <a:schemeClr val="accent1">
                    <a:shade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연간에너지실적'!$K$77:$V$77</c:f>
            </c:numRef>
          </c:val>
          <c:extLst>
            <c:ext xmlns:c16="http://schemas.microsoft.com/office/drawing/2014/chart" uri="{C3380CC4-5D6E-409C-BE32-E72D297353CC}">
              <c16:uniqueId val="{00000025-4BD8-408D-9AA1-A3527EEDF1E1}"/>
            </c:ext>
          </c:extLst>
        </c:ser>
        <c:ser>
          <c:idx val="38"/>
          <c:order val="38"/>
          <c:tx>
            <c:strRef>
              <c:f>'25년 연간에너지실적'!$H$78:$J$78</c:f>
              <c:strCache>
                <c:ptCount val="3"/>
                <c:pt idx="2">
                  <c:v> 25년 실적 </c:v>
                </c:pt>
              </c:strCache>
            </c:strRef>
          </c:tx>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연간에너지실적'!$K$78:$V$78</c:f>
            </c:numRef>
          </c:val>
          <c:extLst>
            <c:ext xmlns:c16="http://schemas.microsoft.com/office/drawing/2014/chart" uri="{C3380CC4-5D6E-409C-BE32-E72D297353CC}">
              <c16:uniqueId val="{00000026-4BD8-408D-9AA1-A3527EEDF1E1}"/>
            </c:ext>
          </c:extLst>
        </c:ser>
        <c:ser>
          <c:idx val="39"/>
          <c:order val="39"/>
          <c:tx>
            <c:strRef>
              <c:f>'25년 연간에너지실적'!$H$79:$J$79</c:f>
              <c:strCache>
                <c:ptCount val="3"/>
                <c:pt idx="2">
                  <c:v> 25년 실적 </c:v>
                </c:pt>
              </c:strCache>
            </c:strRef>
          </c:tx>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연간에너지실적'!$K$79:$V$79</c:f>
            </c:numRef>
          </c:val>
          <c:extLst>
            <c:ext xmlns:c16="http://schemas.microsoft.com/office/drawing/2014/chart" uri="{C3380CC4-5D6E-409C-BE32-E72D297353CC}">
              <c16:uniqueId val="{00000027-4BD8-408D-9AA1-A3527EEDF1E1}"/>
            </c:ext>
          </c:extLst>
        </c:ser>
        <c:ser>
          <c:idx val="40"/>
          <c:order val="40"/>
          <c:tx>
            <c:strRef>
              <c:f>'25년 연간에너지실적'!$H$80:$J$80</c:f>
              <c:strCache>
                <c:ptCount val="3"/>
                <c:pt idx="2">
                  <c:v> 25년 실적 </c:v>
                </c:pt>
              </c:strCache>
            </c:strRef>
          </c:tx>
          <c:spPr>
            <a:gradFill rotWithShape="1">
              <a:gsLst>
                <a:gs pos="0">
                  <a:schemeClr val="accent1">
                    <a:shade val="47000"/>
                    <a:satMod val="103000"/>
                    <a:lumMod val="102000"/>
                    <a:tint val="94000"/>
                  </a:schemeClr>
                </a:gs>
                <a:gs pos="50000">
                  <a:schemeClr val="accent1">
                    <a:shade val="47000"/>
                    <a:satMod val="110000"/>
                    <a:lumMod val="100000"/>
                    <a:shade val="100000"/>
                  </a:schemeClr>
                </a:gs>
                <a:gs pos="100000">
                  <a:schemeClr val="accent1">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연간에너지실적'!$K$80:$V$80</c:f>
            </c:numRef>
          </c:val>
          <c:extLst>
            <c:ext xmlns:c16="http://schemas.microsoft.com/office/drawing/2014/chart" uri="{C3380CC4-5D6E-409C-BE32-E72D297353CC}">
              <c16:uniqueId val="{00000028-4BD8-408D-9AA1-A3527EEDF1E1}"/>
            </c:ext>
          </c:extLst>
        </c:ser>
        <c:ser>
          <c:idx val="41"/>
          <c:order val="41"/>
          <c:tx>
            <c:strRef>
              <c:f>'25년 연간에너지실적'!$H$81:$J$81</c:f>
              <c:strCache>
                <c:ptCount val="3"/>
                <c:pt idx="2">
                  <c:v> 25년 실적 </c:v>
                </c:pt>
              </c:strCache>
            </c:strRef>
          </c:tx>
          <c:spPr>
            <a:gradFill rotWithShape="1">
              <a:gsLst>
                <a:gs pos="0">
                  <a:schemeClr val="accent1">
                    <a:shade val="44000"/>
                    <a:satMod val="103000"/>
                    <a:lumMod val="102000"/>
                    <a:tint val="94000"/>
                  </a:schemeClr>
                </a:gs>
                <a:gs pos="50000">
                  <a:schemeClr val="accent1">
                    <a:shade val="44000"/>
                    <a:satMod val="110000"/>
                    <a:lumMod val="100000"/>
                    <a:shade val="100000"/>
                  </a:schemeClr>
                </a:gs>
                <a:gs pos="100000">
                  <a:schemeClr val="accent1">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연간에너지실적'!$K$81:$V$81</c:f>
            </c:numRef>
          </c:val>
          <c:extLst>
            <c:ext xmlns:c16="http://schemas.microsoft.com/office/drawing/2014/chart" uri="{C3380CC4-5D6E-409C-BE32-E72D297353CC}">
              <c16:uniqueId val="{00000029-4BD8-408D-9AA1-A3527EEDF1E1}"/>
            </c:ext>
          </c:extLst>
        </c:ser>
        <c:ser>
          <c:idx val="42"/>
          <c:order val="42"/>
          <c:tx>
            <c:strRef>
              <c:f>'25년 연간에너지실적'!$H$82:$J$82</c:f>
              <c:strCache>
                <c:ptCount val="3"/>
                <c:pt idx="2">
                  <c:v> 25년 실적 </c:v>
                </c:pt>
              </c:strCache>
            </c:strRef>
          </c:tx>
          <c:spPr>
            <a:gradFill rotWithShape="1">
              <a:gsLst>
                <a:gs pos="0">
                  <a:schemeClr val="accent1">
                    <a:shade val="41000"/>
                    <a:satMod val="103000"/>
                    <a:lumMod val="102000"/>
                    <a:tint val="94000"/>
                  </a:schemeClr>
                </a:gs>
                <a:gs pos="50000">
                  <a:schemeClr val="accent1">
                    <a:shade val="41000"/>
                    <a:satMod val="110000"/>
                    <a:lumMod val="100000"/>
                    <a:shade val="100000"/>
                  </a:schemeClr>
                </a:gs>
                <a:gs pos="100000">
                  <a:schemeClr val="accent1">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연간에너지실적'!$K$82:$V$82</c:f>
            </c:numRef>
          </c:val>
          <c:extLst>
            <c:ext xmlns:c16="http://schemas.microsoft.com/office/drawing/2014/chart" uri="{C3380CC4-5D6E-409C-BE32-E72D297353CC}">
              <c16:uniqueId val="{0000002A-4BD8-408D-9AA1-A3527EEDF1E1}"/>
            </c:ext>
          </c:extLst>
        </c:ser>
        <c:ser>
          <c:idx val="43"/>
          <c:order val="43"/>
          <c:tx>
            <c:strRef>
              <c:f>'25년 연간에너지실적'!$H$83:$J$83</c:f>
              <c:strCache>
                <c:ptCount val="3"/>
                <c:pt idx="2">
                  <c:v> 25년 실적 </c:v>
                </c:pt>
              </c:strCache>
            </c:strRef>
          </c:tx>
          <c:spPr>
            <a:gradFill rotWithShape="1">
              <a:gsLst>
                <a:gs pos="0">
                  <a:schemeClr val="accent1">
                    <a:shade val="38000"/>
                    <a:satMod val="103000"/>
                    <a:lumMod val="102000"/>
                    <a:tint val="94000"/>
                  </a:schemeClr>
                </a:gs>
                <a:gs pos="50000">
                  <a:schemeClr val="accent1">
                    <a:shade val="38000"/>
                    <a:satMod val="110000"/>
                    <a:lumMod val="100000"/>
                    <a:shade val="100000"/>
                  </a:schemeClr>
                </a:gs>
                <a:gs pos="100000">
                  <a:schemeClr val="accent1">
                    <a:shade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연간에너지실적'!$K$83:$V$83</c:f>
            </c:numRef>
          </c:val>
          <c:extLst>
            <c:ext xmlns:c16="http://schemas.microsoft.com/office/drawing/2014/chart" uri="{C3380CC4-5D6E-409C-BE32-E72D297353CC}">
              <c16:uniqueId val="{0000002B-4BD8-408D-9AA1-A3527EEDF1E1}"/>
            </c:ext>
          </c:extLst>
        </c:ser>
        <c:ser>
          <c:idx val="44"/>
          <c:order val="44"/>
          <c:tx>
            <c:strRef>
              <c:f>'25년 연간에너지실적'!$H$84:$J$84</c:f>
              <c:strCache>
                <c:ptCount val="3"/>
                <c:pt idx="2">
                  <c:v> 25년 실적 </c:v>
                </c:pt>
              </c:strCache>
            </c:strRef>
          </c:tx>
          <c:spPr>
            <a:gradFill rotWithShape="1">
              <a:gsLst>
                <a:gs pos="0">
                  <a:schemeClr val="accent1">
                    <a:shade val="35000"/>
                    <a:satMod val="103000"/>
                    <a:lumMod val="102000"/>
                    <a:tint val="94000"/>
                  </a:schemeClr>
                </a:gs>
                <a:gs pos="50000">
                  <a:schemeClr val="accent1">
                    <a:shade val="35000"/>
                    <a:satMod val="110000"/>
                    <a:lumMod val="100000"/>
                    <a:shade val="100000"/>
                  </a:schemeClr>
                </a:gs>
                <a:gs pos="100000">
                  <a:schemeClr val="accent1">
                    <a:shade val="3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연간에너지실적'!$K$84:$V$84</c:f>
            </c:numRef>
          </c:val>
          <c:extLst>
            <c:ext xmlns:c16="http://schemas.microsoft.com/office/drawing/2014/chart" uri="{C3380CC4-5D6E-409C-BE32-E72D297353CC}">
              <c16:uniqueId val="{0000002C-4BD8-408D-9AA1-A3527EEDF1E1}"/>
            </c:ext>
          </c:extLst>
        </c:ser>
        <c:ser>
          <c:idx val="45"/>
          <c:order val="45"/>
          <c:tx>
            <c:strRef>
              <c:f>'25년 연간에너지실적'!$H$85:$J$85</c:f>
              <c:strCache>
                <c:ptCount val="3"/>
                <c:pt idx="2">
                  <c:v> 25년 실적 </c:v>
                </c:pt>
              </c:strCache>
            </c:strRef>
          </c:tx>
          <c:spPr>
            <a:gradFill rotWithShape="1">
              <a:gsLst>
                <a:gs pos="0">
                  <a:schemeClr val="accent1">
                    <a:shade val="32000"/>
                    <a:satMod val="103000"/>
                    <a:lumMod val="102000"/>
                    <a:tint val="94000"/>
                  </a:schemeClr>
                </a:gs>
                <a:gs pos="50000">
                  <a:schemeClr val="accent1">
                    <a:shade val="32000"/>
                    <a:satMod val="110000"/>
                    <a:lumMod val="100000"/>
                    <a:shade val="100000"/>
                  </a:schemeClr>
                </a:gs>
                <a:gs pos="100000">
                  <a:schemeClr val="accent1">
                    <a:shade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t;999999]#,##0.0,,&quot;M&quot;;[&gt;999]#,##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G스마트체 Regular" panose="020B0600000101010101" pitchFamily="50" charset="-127"/>
                    <a:ea typeface="LG스마트체 Regular" panose="020B0600000101010101" pitchFamily="50" charset="-127"/>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'25년 연간에너지실적'!$K$85:$V$85</c:f>
              <c:numCache>
                <c:formatCode>_(* #,##0_);_(* \(#,##0\);_(* "-"_);_(@_)</c:formatCode>
                <c:ptCount val="12"/>
                <c:pt idx="0">
                  <c:v>5851367214.551137</c:v>
                </c:pt>
                <c:pt idx="1">
                  <c:v>5919973460.357954</c:v>
                </c:pt>
                <c:pt idx="2">
                  <c:v>4385421365.9096594</c:v>
                </c:pt>
                <c:pt idx="3">
                  <c:v>3655119064.833396</c:v>
                </c:pt>
                <c:pt idx="4">
                  <c:v>3493083028.0686755</c:v>
                </c:pt>
                <c:pt idx="5">
                  <c:v>4377286190.7744818</c:v>
                </c:pt>
                <c:pt idx="6">
                  <c:v>5850585066.556633</c:v>
                </c:pt>
                <c:pt idx="7">
                  <c:v>5880801720.8119316</c:v>
                </c:pt>
                <c:pt idx="8">
                  <c:v>4428917135.0216789</c:v>
                </c:pt>
                <c:pt idx="9">
                  <c:v>3491630115.6520476</c:v>
                </c:pt>
                <c:pt idx="10">
                  <c:v>4269510446.3461552</c:v>
                </c:pt>
                <c:pt idx="11">
                  <c:v>5743766752.728529</c:v>
                </c:pt>
              </c:numCache>
            </c:numRef>
          </c:val>
          <c:extLst>
            <c:ext xmlns:c16="http://schemas.microsoft.com/office/drawing/2014/chart" uri="{C3380CC4-5D6E-409C-BE32-E72D297353CC}">
              <c16:uniqueId val="{0000002D-4BD8-408D-9AA1-A3527EEDF1E1}"/>
            </c:ext>
          </c:extLst>
        </c:ser>
        <c:dLbls>
          <c:dLblPos val="outEnd"/>
          <c:showLegendKey val="0"/>
          <c:showVal val="1"/>
          <c:showCatName val="0"/>
          <c:showSerName val="0"/>
          <c:showPercent val="0"/>
          <c:showBubbleSize val="0"/>
        </c:dLbls>
        <c:gapWidth val="100"/>
        <c:overlap val="-24"/>
        <c:axId val="2078935440"/>
        <c:axId val="423593424"/>
      </c:barChart>
      <c:catAx>
        <c:axId val="207893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ko-KR"/>
          </a:p>
        </c:txPr>
        <c:crossAx val="423593424"/>
        <c:crosses val="autoZero"/>
        <c:auto val="1"/>
        <c:lblAlgn val="ctr"/>
        <c:lblOffset val="100"/>
        <c:noMultiLvlLbl val="0"/>
      </c:catAx>
      <c:valAx>
        <c:axId val="4235934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t;999999]#,##0.0,,&quot;M&quot;;[&gt;999]#,##0.0,&quot;K&quot;;#,##0" sourceLinked="0"/>
        <c:majorTickMark val="none"/>
        <c:minorTickMark val="none"/>
        <c:tickLblPos val="nextTo"/>
        <c:spPr>
          <a:noFill/>
          <a:ln>
            <a:noFill/>
          </a:ln>
          <a:effectLst/>
        </c:spPr>
        <c:txPr>
          <a:bodyPr rot="0" spcFirstLastPara="1" vertOverflow="ellipsis" wrap="square" anchor="ctr" anchorCtr="0"/>
          <a:lstStyle/>
          <a:p>
            <a:pPr>
              <a:defRPr sz="1600" b="1" i="0" u="none" strike="noStrike" kern="1200" baseline="0">
                <a:solidFill>
                  <a:schemeClr val="tx1">
                    <a:lumMod val="65000"/>
                    <a:lumOff val="35000"/>
                  </a:schemeClr>
                </a:solidFill>
                <a:latin typeface="LG스마트체 Regular" panose="020B0600000101010101" pitchFamily="50" charset="-127"/>
                <a:ea typeface="LG스마트체 Regular" panose="020B0600000101010101" pitchFamily="50" charset="-127"/>
                <a:cs typeface="+mn-cs"/>
              </a:defRPr>
            </a:pPr>
            <a:endParaRPr lang="ko-KR"/>
          </a:p>
        </c:txPr>
        <c:crossAx val="2078935440"/>
        <c:crosses val="autoZero"/>
        <c:crossBetween val="between"/>
      </c:valAx>
      <c:spPr>
        <a:solidFill>
          <a:schemeClr val="bg1"/>
        </a:solidFill>
        <a:ln>
          <a:noFill/>
        </a:ln>
        <a:effectLst/>
      </c:spPr>
    </c:plotArea>
    <c:legend>
      <c:legendPos val="t"/>
      <c:legendEntry>
        <c:idx val="0"/>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Entry>
      <c:legendEntry>
        <c:idx val="1"/>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Entry>
      <c:layout>
        <c:manualLayout>
          <c:xMode val="edge"/>
          <c:yMode val="edge"/>
          <c:x val="0.37473395806322313"/>
          <c:y val="1.0045661618875509E-2"/>
          <c:w val="0.24149879823243725"/>
          <c:h val="9.0774691592131834E-2"/>
        </c:manualLayout>
      </c:layout>
      <c:overlay val="0"/>
      <c:spPr>
        <a:noFill/>
        <a:ln>
          <a:noFill/>
        </a:ln>
        <a:effectLst/>
      </c:spPr>
      <c:txPr>
        <a:bodyPr rot="0" spcFirstLastPara="1" vertOverflow="ellipsis" vert="horz" wrap="square" anchor="ctr" anchorCtr="1"/>
        <a:lstStyle/>
        <a:p>
          <a:pPr>
            <a:defRPr sz="2000" b="0" i="0" u="none" strike="noStrike" kern="1200" spc="-100" baseline="0">
              <a:solidFill>
                <a:schemeClr val="tx1">
                  <a:lumMod val="65000"/>
                  <a:lumOff val="35000"/>
                </a:schemeClr>
              </a:solidFill>
              <a:latin typeface="+mn-lt"/>
              <a:ea typeface="LG스마트체 Regular" panose="020B0600000101010101" pitchFamily="50" charset="-127"/>
              <a:cs typeface="+mn-cs"/>
            </a:defRPr>
          </a:pPr>
          <a:endParaRPr lang="ko-KR"/>
        </a:p>
      </c:txPr>
    </c:legend>
    <c:plotVisOnly val="1"/>
    <c:dispBlanksAs val="gap"/>
    <c:showDLblsOverMax val="0"/>
  </c:chart>
  <c:spPr>
    <a:solidFill>
      <a:schemeClr val="bg1"/>
    </a:solidFill>
    <a:ln w="12700" cap="flat" cmpd="dbl" algn="ctr">
      <a:solidFill>
        <a:schemeClr val="tx1">
          <a:alpha val="40000"/>
        </a:schemeClr>
      </a:solidFill>
      <a:bevel/>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'24년 연간에너지실적'!$G$30</c:f>
              <c:strCache>
                <c:ptCount val="1"/>
                <c:pt idx="0">
                  <c:v>23년 선택항목 실적</c:v>
                </c:pt>
              </c:strCache>
            </c:strRef>
          </c:tx>
          <c:spPr>
            <a:solidFill>
              <a:schemeClr val="bg1">
                <a:lumMod val="85000"/>
              </a:schemeClr>
            </a:solidFill>
            <a:ln>
              <a:noFill/>
            </a:ln>
            <a:effectLst/>
          </c:spPr>
          <c:invertIfNegative val="0"/>
          <c:dLbls>
            <c:numFmt formatCode="#,##0.0_);[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'24년 연간에너지실적'!$I$30:$T$30</c:f>
              <c:numCache>
                <c:formatCode>#,##0_ ;[Red]\-#,##0\ </c:formatCode>
                <c:ptCount val="12"/>
              </c:numCache>
            </c:numRef>
          </c:val>
          <c:extLst>
            <c:ext xmlns:c16="http://schemas.microsoft.com/office/drawing/2014/chart" uri="{C3380CC4-5D6E-409C-BE32-E72D297353CC}">
              <c16:uniqueId val="{00000000-C8C6-4073-B879-3B4FF4D680A8}"/>
            </c:ext>
          </c:extLst>
        </c:ser>
        <c:ser>
          <c:idx val="1"/>
          <c:order val="1"/>
          <c:tx>
            <c:strRef>
              <c:f>'24년 연간에너지실적'!$G$76</c:f>
              <c:strCache>
                <c:ptCount val="1"/>
                <c:pt idx="0">
                  <c:v>24년 선택항목 실적</c:v>
                </c:pt>
              </c:strCache>
            </c:strRef>
          </c:tx>
          <c:spPr>
            <a:solidFill>
              <a:schemeClr val="accent2"/>
            </a:solidFill>
            <a:ln>
              <a:noFill/>
            </a:ln>
            <a:effectLst/>
          </c:spPr>
          <c:invertIfNegative val="0"/>
          <c:dLbls>
            <c:numFmt formatCode="#,##0.0_);[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'24년 연간에너지실적'!$I$76:$T$76</c:f>
              <c:numCache>
                <c:formatCode>_(* #,##0_);_(* \(#,##0\);_(* "-"_);_(@_)</c:formatCode>
                <c:ptCount val="12"/>
                <c:pt idx="0">
                  <c:v>6048694290.2352295</c:v>
                </c:pt>
                <c:pt idx="1">
                  <c:v>4940123530.6508741</c:v>
                </c:pt>
                <c:pt idx="2">
                  <c:v>4316998716.8251724</c:v>
                </c:pt>
                <c:pt idx="3">
                  <c:v>3251363645.6468601</c:v>
                </c:pt>
                <c:pt idx="4">
                  <c:v>3359994253.4947748</c:v>
                </c:pt>
                <c:pt idx="5">
                  <c:v>4125996545.4768229</c:v>
                </c:pt>
                <c:pt idx="6">
                  <c:v>5754121127.6163235</c:v>
                </c:pt>
                <c:pt idx="7">
                  <c:v>6119657599.3070688</c:v>
                </c:pt>
                <c:pt idx="8">
                  <c:v>4391767543.9270411</c:v>
                </c:pt>
                <c:pt idx="9">
                  <c:v>3545787968.9494581</c:v>
                </c:pt>
                <c:pt idx="10">
                  <c:v>4263993331.7453375</c:v>
                </c:pt>
                <c:pt idx="11">
                  <c:v>5676561627.7004108</c:v>
                </c:pt>
              </c:numCache>
            </c:numRef>
          </c:val>
          <c:extLst>
            <c:ext xmlns:c16="http://schemas.microsoft.com/office/drawing/2014/chart" uri="{C3380CC4-5D6E-409C-BE32-E72D297353CC}">
              <c16:uniqueId val="{00000001-C8C6-4073-B879-3B4FF4D680A8}"/>
            </c:ext>
          </c:extLst>
        </c:ser>
        <c:ser>
          <c:idx val="2"/>
          <c:order val="2"/>
          <c:tx>
            <c:strRef>
              <c:f>'24년 연간에너지실적'!$G$74</c:f>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'24년 연간에너지실적'!$I$74:$U$74</c:f>
            </c:numRef>
          </c:val>
          <c:extLst>
            <c:ext xmlns:c16="http://schemas.microsoft.com/office/drawing/2014/chart" uri="{C3380CC4-5D6E-409C-BE32-E72D297353CC}">
              <c16:uniqueId val="{00000002-C8C6-4073-B879-3B4FF4D680A8}"/>
            </c:ext>
          </c:extLst>
        </c:ser>
        <c:dLbls>
          <c:dLblPos val="outEnd"/>
          <c:showLegendKey val="0"/>
          <c:showVal val="1"/>
          <c:showCatName val="0"/>
          <c:showSerName val="0"/>
          <c:showPercent val="0"/>
          <c:showBubbleSize val="0"/>
        </c:dLbls>
        <c:gapWidth val="219"/>
        <c:overlap val="-27"/>
        <c:axId val="1617532080"/>
        <c:axId val="1026331904"/>
      </c:barChart>
      <c:catAx>
        <c:axId val="1617532080"/>
        <c:scaling>
          <c:orientation val="minMax"/>
        </c:scaling>
        <c:delete val="0"/>
        <c:axPos val="b"/>
        <c:numFmt formatCode="##&quot;월&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331904"/>
        <c:crosses val="autoZero"/>
        <c:auto val="1"/>
        <c:lblAlgn val="ctr"/>
        <c:lblOffset val="100"/>
        <c:noMultiLvlLbl val="0"/>
      </c:catAx>
      <c:valAx>
        <c:axId val="1026331904"/>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17532080"/>
        <c:crosses val="autoZero"/>
        <c:crossBetween val="between"/>
        <c:dispUnits>
          <c:builtInUnit val="hundred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'23년 연간에너지실적'!$G$30</c:f>
              <c:strCache>
                <c:ptCount val="1"/>
                <c:pt idx="0">
                  <c:v>22년 선택항목 실적</c:v>
                </c:pt>
              </c:strCache>
            </c:strRef>
          </c:tx>
          <c:spPr>
            <a:solidFill>
              <a:schemeClr val="bg1">
                <a:lumMod val="85000"/>
              </a:schemeClr>
            </a:solidFill>
            <a:ln>
              <a:noFill/>
            </a:ln>
            <a:effectLst/>
          </c:spPr>
          <c:invertIfNegative val="0"/>
          <c:dLbls>
            <c:numFmt formatCode="#,##0.0_);[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pt idx="12">
                <c:v>13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'23년 연간에너지실적'!$I$30:$T$30</c15:sqref>
                  </c15:fullRef>
                </c:ext>
              </c:extLst>
              <c:f>'23년 연간에너지실적'!$I$30:$T$30</c:f>
              <c:numCache>
                <c:formatCode>#,##0_ ;[Red]\-#,##0\ </c:formatCode>
                <c:ptCount val="12"/>
              </c:numCache>
            </c:numRef>
          </c:val>
          <c:extLst>
            <c:ext xmlns:c16="http://schemas.microsoft.com/office/drawing/2014/chart" uri="{C3380CC4-5D6E-409C-BE32-E72D297353CC}">
              <c16:uniqueId val="{00000000-47A2-4729-8CC2-7EA513D51992}"/>
            </c:ext>
          </c:extLst>
        </c:ser>
        <c:ser>
          <c:idx val="1"/>
          <c:order val="1"/>
          <c:tx>
            <c:strRef>
              <c:f>'23년 연간에너지실적'!$G$72</c:f>
              <c:strCache>
                <c:ptCount val="1"/>
                <c:pt idx="0">
                  <c:v>23년 선택항목 실적</c:v>
                </c:pt>
              </c:strCache>
            </c:strRef>
          </c:tx>
          <c:spPr>
            <a:solidFill>
              <a:schemeClr val="accent1"/>
            </a:solidFill>
            <a:ln>
              <a:noFill/>
            </a:ln>
            <a:effectLst/>
          </c:spPr>
          <c:invertIfNegative val="0"/>
          <c:dLbls>
            <c:numFmt formatCode="#,##0.0_);[Red]\(#,##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pt idx="12">
                <c:v>13</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'23년 연간에너지실적'!$I$72:$T$72</c15:sqref>
                  </c15:fullRef>
                </c:ext>
              </c:extLst>
              <c:f>'23년 연간에너지실적'!$I$72:$T$72</c:f>
              <c:numCache>
                <c:formatCode>#,##0_ ;[Red]\-#,##0\ </c:formatCode>
                <c:ptCount val="12"/>
                <c:pt idx="0">
                  <c:v>3152612240</c:v>
                </c:pt>
                <c:pt idx="1">
                  <c:v>2758015403</c:v>
                </c:pt>
                <c:pt idx="2">
                  <c:v>2381815343</c:v>
                </c:pt>
                <c:pt idx="3">
                  <c:v>2277525573</c:v>
                </c:pt>
                <c:pt idx="4">
                  <c:v>2672029875</c:v>
                </c:pt>
                <c:pt idx="5">
                  <c:v>3683477527</c:v>
                </c:pt>
                <c:pt idx="6">
                  <c:v>4214405704</c:v>
                </c:pt>
                <c:pt idx="7">
                  <c:v>4543397213</c:v>
                </c:pt>
                <c:pt idx="8">
                  <c:v>3259205319</c:v>
                </c:pt>
                <c:pt idx="9">
                  <c:v>2742889628</c:v>
                </c:pt>
                <c:pt idx="10">
                  <c:v>3083006343</c:v>
                </c:pt>
                <c:pt idx="11">
                  <c:v>3023274900</c:v>
                </c:pt>
              </c:numCache>
            </c:numRef>
          </c:val>
          <c:extLst>
            <c:ext xmlns:c16="http://schemas.microsoft.com/office/drawing/2014/chart" uri="{C3380CC4-5D6E-409C-BE32-E72D297353CC}">
              <c16:uniqueId val="{00000001-47A2-4729-8CC2-7EA513D51992}"/>
            </c:ext>
          </c:extLst>
        </c:ser>
        <c:ser>
          <c:idx val="2"/>
          <c:order val="2"/>
          <c:tx>
            <c:strRef>
              <c:f>'23년 연간에너지실적'!$G$71</c:f>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1</c:v>
              </c:pt>
              <c:pt idx="1">
                <c:v>2</c:v>
              </c:pt>
              <c:pt idx="2">
                <c:v>3</c:v>
              </c:pt>
              <c:pt idx="3">
                <c:v>4</c:v>
              </c:pt>
              <c:pt idx="4">
                <c:v>5</c:v>
              </c:pt>
              <c:pt idx="5">
                <c:v>6</c:v>
              </c:pt>
              <c:pt idx="6">
                <c:v>7</c:v>
              </c:pt>
              <c:pt idx="7">
                <c:v>8</c:v>
              </c:pt>
              <c:pt idx="8">
                <c:v>9</c:v>
              </c:pt>
              <c:pt idx="9">
                <c:v>10</c:v>
              </c:pt>
              <c:pt idx="10">
                <c:v>11</c:v>
              </c:pt>
              <c:pt idx="11">
                <c:v>12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'23년 연간에너지실적'!$I$71:$U$71</c15:sqref>
                  </c15:fullRef>
                </c:ext>
              </c:extLst>
              <c:f>'23년 연간에너지실적'!$I$71:$T$71</c:f>
              <c:numCache>
                <c:formatCode>#,##0_ ;[Red]\-#,##0\ </c:formatCode>
                <c:ptCount val="12"/>
              </c:numCache>
            </c:numRef>
          </c:val>
          <c:extLst>
            <c:ext xmlns:c16="http://schemas.microsoft.com/office/drawing/2014/chart" uri="{C3380CC4-5D6E-409C-BE32-E72D297353CC}">
              <c16:uniqueId val="{00000002-47A2-4729-8CC2-7EA513D51992}"/>
            </c:ext>
          </c:extLst>
        </c:ser>
        <c:dLbls>
          <c:dLblPos val="outEnd"/>
          <c:showLegendKey val="0"/>
          <c:showVal val="1"/>
          <c:showCatName val="0"/>
          <c:showSerName val="0"/>
          <c:showPercent val="0"/>
          <c:showBubbleSize val="0"/>
        </c:dLbls>
        <c:gapWidth val="219"/>
        <c:overlap val="-27"/>
        <c:axId val="1617532080"/>
        <c:axId val="1026331904"/>
      </c:barChart>
      <c:catAx>
        <c:axId val="1617532080"/>
        <c:scaling>
          <c:orientation val="minMax"/>
        </c:scaling>
        <c:delete val="0"/>
        <c:axPos val="b"/>
        <c:numFmt formatCode="##&quot;월&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26331904"/>
        <c:crosses val="autoZero"/>
        <c:auto val="1"/>
        <c:lblAlgn val="ctr"/>
        <c:lblOffset val="100"/>
        <c:noMultiLvlLbl val="0"/>
      </c:catAx>
      <c:valAx>
        <c:axId val="1026331904"/>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617532080"/>
        <c:crosses val="autoZero"/>
        <c:crossBetween val="between"/>
        <c:dispUnits>
          <c:builtInUnit val="hundred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dispUnitsLbl>
        </c:dispUnits>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109817</xdr:rowOff>
    </xdr:from>
    <xdr:to>
      <xdr:col>2</xdr:col>
      <xdr:colOff>1201872</xdr:colOff>
      <xdr:row>13</xdr:row>
      <xdr:rowOff>151839</xdr:rowOff>
    </xdr:to>
    <mc:AlternateContent xmlns:mc="http://schemas.openxmlformats.org/markup-compatibility/2006" xmlns:sle15="http://schemas.microsoft.com/office/drawing/2012/slicer">
      <mc:Choice Requires="sle15">
        <xdr:graphicFrame macro="">
          <xdr:nvGraphicFramePr>
            <xdr:cNvPr id="2" name="구분 6">
              <a:extLst>
                <a:ext uri="{FF2B5EF4-FFF2-40B4-BE49-F238E27FC236}">
                  <a16:creationId xmlns:a16="http://schemas.microsoft.com/office/drawing/2014/main" id="{06031C08-A742-419C-83B7-AEAD7FD9A2FB}"/>
                </a:ext>
              </a:extLst>
            </xdr:cNvPr>
            <xdr:cNvGraphicFramePr/>
          </xdr:nvGraphicFramePr>
          <xdr:xfrm>
            <a:off x="0" y="0"/>
            <a:ext cx="0" cy="0"/>
          </xdr:xfrm>
          <a:graphic>
            <a:graphicData uri="http://schemas.microsoft.com/office/drawing/2010/slicer">
              <sle:slicer xmlns:sle="http://schemas.microsoft.com/office/drawing/2010/slicer" name="구분 6"/>
            </a:graphicData>
          </a:graphic>
        </xdr:graphicFrame>
      </mc:Choice>
      <mc:Fallback xmlns="">
        <xdr:sp macro="" textlink="">
          <xdr:nvSpPr>
            <xdr:cNvPr id="0" name=""/>
            <xdr:cNvSpPr>
              <a:spLocks noTextEdit="1"/>
            </xdr:cNvSpPr>
          </xdr:nvSpPr>
          <xdr:spPr>
            <a:xfrm>
              <a:off x="0" y="109817"/>
              <a:ext cx="1841408"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0</xdr:colOff>
      <xdr:row>14</xdr:row>
      <xdr:rowOff>3361</xdr:rowOff>
    </xdr:from>
    <xdr:to>
      <xdr:col>2</xdr:col>
      <xdr:colOff>1201872</xdr:colOff>
      <xdr:row>27</xdr:row>
      <xdr:rowOff>45383</xdr:rowOff>
    </xdr:to>
    <mc:AlternateContent xmlns:mc="http://schemas.openxmlformats.org/markup-compatibility/2006" xmlns:sle15="http://schemas.microsoft.com/office/drawing/2012/slicer">
      <mc:Choice Requires="sle15">
        <xdr:graphicFrame macro="">
          <xdr:nvGraphicFramePr>
            <xdr:cNvPr id="3" name="에너지원 6">
              <a:extLst>
                <a:ext uri="{FF2B5EF4-FFF2-40B4-BE49-F238E27FC236}">
                  <a16:creationId xmlns:a16="http://schemas.microsoft.com/office/drawing/2014/main" id="{F531ABE3-BE82-4EFE-9826-D7B6F2A1BD71}"/>
                </a:ext>
              </a:extLst>
            </xdr:cNvPr>
            <xdr:cNvGraphicFramePr/>
          </xdr:nvGraphicFramePr>
          <xdr:xfrm>
            <a:off x="0" y="0"/>
            <a:ext cx="0" cy="0"/>
          </xdr:xfrm>
          <a:graphic>
            <a:graphicData uri="http://schemas.microsoft.com/office/drawing/2010/slicer">
              <sle:slicer xmlns:sle="http://schemas.microsoft.com/office/drawing/2010/slicer" name="에너지원 6"/>
            </a:graphicData>
          </a:graphic>
        </xdr:graphicFrame>
      </mc:Choice>
      <mc:Fallback xmlns="">
        <xdr:sp macro="" textlink="">
          <xdr:nvSpPr>
            <xdr:cNvPr id="0" name=""/>
            <xdr:cNvSpPr>
              <a:spLocks noTextEdit="1"/>
            </xdr:cNvSpPr>
          </xdr:nvSpPr>
          <xdr:spPr>
            <a:xfrm>
              <a:off x="0" y="2860861"/>
              <a:ext cx="1841408"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2</xdr:col>
      <xdr:colOff>1206834</xdr:colOff>
      <xdr:row>0</xdr:row>
      <xdr:rowOff>109817</xdr:rowOff>
    </xdr:from>
    <xdr:to>
      <xdr:col>4</xdr:col>
      <xdr:colOff>332215</xdr:colOff>
      <xdr:row>13</xdr:row>
      <xdr:rowOff>151839</xdr:rowOff>
    </xdr:to>
    <mc:AlternateContent xmlns:mc="http://schemas.openxmlformats.org/markup-compatibility/2006" xmlns:sle15="http://schemas.microsoft.com/office/drawing/2012/slicer">
      <mc:Choice Requires="sle15">
        <xdr:graphicFrame macro="">
          <xdr:nvGraphicFramePr>
            <xdr:cNvPr id="4" name="부지 6">
              <a:extLst>
                <a:ext uri="{FF2B5EF4-FFF2-40B4-BE49-F238E27FC236}">
                  <a16:creationId xmlns:a16="http://schemas.microsoft.com/office/drawing/2014/main" id="{EE42E08D-6863-4EFE-9A8A-FEAA37303F5C}"/>
                </a:ext>
              </a:extLst>
            </xdr:cNvPr>
            <xdr:cNvGraphicFramePr/>
          </xdr:nvGraphicFramePr>
          <xdr:xfrm>
            <a:off x="0" y="0"/>
            <a:ext cx="0" cy="0"/>
          </xdr:xfrm>
          <a:graphic>
            <a:graphicData uri="http://schemas.microsoft.com/office/drawing/2010/slicer">
              <sle:slicer xmlns:sle="http://schemas.microsoft.com/office/drawing/2010/slicer" name="부지 6"/>
            </a:graphicData>
          </a:graphic>
        </xdr:graphicFrame>
      </mc:Choice>
      <mc:Fallback xmlns="">
        <xdr:sp macro="" textlink="">
          <xdr:nvSpPr>
            <xdr:cNvPr id="0" name=""/>
            <xdr:cNvSpPr>
              <a:spLocks noTextEdit="1"/>
            </xdr:cNvSpPr>
          </xdr:nvSpPr>
          <xdr:spPr>
            <a:xfrm>
              <a:off x="1846370" y="109817"/>
              <a:ext cx="1833202"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2</xdr:col>
      <xdr:colOff>1224174</xdr:colOff>
      <xdr:row>14</xdr:row>
      <xdr:rowOff>14567</xdr:rowOff>
    </xdr:from>
    <xdr:to>
      <xdr:col>4</xdr:col>
      <xdr:colOff>331704</xdr:colOff>
      <xdr:row>27</xdr:row>
      <xdr:rowOff>56589</xdr:rowOff>
    </xdr:to>
    <mc:AlternateContent xmlns:mc="http://schemas.openxmlformats.org/markup-compatibility/2006" xmlns:sle15="http://schemas.microsoft.com/office/drawing/2012/slicer">
      <mc:Choice Requires="sle15">
        <xdr:graphicFrame macro="">
          <xdr:nvGraphicFramePr>
            <xdr:cNvPr id="5" name="상세구분 6">
              <a:extLst>
                <a:ext uri="{FF2B5EF4-FFF2-40B4-BE49-F238E27FC236}">
                  <a16:creationId xmlns:a16="http://schemas.microsoft.com/office/drawing/2014/main" id="{A304C735-BD35-47AA-BDEA-2944BD9C1567}"/>
                </a:ext>
              </a:extLst>
            </xdr:cNvPr>
            <xdr:cNvGraphicFramePr/>
          </xdr:nvGraphicFramePr>
          <xdr:xfrm>
            <a:off x="0" y="0"/>
            <a:ext cx="0" cy="0"/>
          </xdr:xfrm>
          <a:graphic>
            <a:graphicData uri="http://schemas.microsoft.com/office/drawing/2010/slicer">
              <sle:slicer xmlns:sle="http://schemas.microsoft.com/office/drawing/2010/slicer" name="상세구분 6"/>
            </a:graphicData>
          </a:graphic>
        </xdr:graphicFrame>
      </mc:Choice>
      <mc:Fallback xmlns="">
        <xdr:sp macro="" textlink="">
          <xdr:nvSpPr>
            <xdr:cNvPr id="0" name=""/>
            <xdr:cNvSpPr>
              <a:spLocks noTextEdit="1"/>
            </xdr:cNvSpPr>
          </xdr:nvSpPr>
          <xdr:spPr>
            <a:xfrm>
              <a:off x="1863710" y="2872067"/>
              <a:ext cx="1815351"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4</xdr:col>
      <xdr:colOff>379890</xdr:colOff>
      <xdr:row>0</xdr:row>
      <xdr:rowOff>114910</xdr:rowOff>
    </xdr:from>
    <xdr:to>
      <xdr:col>5</xdr:col>
      <xdr:colOff>1043636</xdr:colOff>
      <xdr:row>13</xdr:row>
      <xdr:rowOff>156932</xdr:rowOff>
    </xdr:to>
    <mc:AlternateContent xmlns:mc="http://schemas.openxmlformats.org/markup-compatibility/2006" xmlns:sle15="http://schemas.microsoft.com/office/drawing/2012/slicer">
      <mc:Choice Requires="sle15">
        <xdr:graphicFrame macro="">
          <xdr:nvGraphicFramePr>
            <xdr:cNvPr id="6" name="건물 6">
              <a:extLst>
                <a:ext uri="{FF2B5EF4-FFF2-40B4-BE49-F238E27FC236}">
                  <a16:creationId xmlns:a16="http://schemas.microsoft.com/office/drawing/2014/main" id="{E4EB0185-5A11-4F07-9D31-D3D2C05C699A}"/>
                </a:ext>
              </a:extLst>
            </xdr:cNvPr>
            <xdr:cNvGraphicFramePr/>
          </xdr:nvGraphicFramePr>
          <xdr:xfrm>
            <a:off x="0" y="0"/>
            <a:ext cx="0" cy="0"/>
          </xdr:xfrm>
          <a:graphic>
            <a:graphicData uri="http://schemas.microsoft.com/office/drawing/2010/slicer">
              <sle:slicer xmlns:sle="http://schemas.microsoft.com/office/drawing/2010/slicer" name="건물 6"/>
            </a:graphicData>
          </a:graphic>
        </xdr:graphicFrame>
      </mc:Choice>
      <mc:Fallback xmlns="">
        <xdr:sp macro="" textlink="">
          <xdr:nvSpPr>
            <xdr:cNvPr id="0" name=""/>
            <xdr:cNvSpPr>
              <a:spLocks noTextEdit="1"/>
            </xdr:cNvSpPr>
          </xdr:nvSpPr>
          <xdr:spPr>
            <a:xfrm>
              <a:off x="3727247" y="114910"/>
              <a:ext cx="1820353"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5</xdr:col>
      <xdr:colOff>1106779</xdr:colOff>
      <xdr:row>0</xdr:row>
      <xdr:rowOff>137832</xdr:rowOff>
    </xdr:from>
    <xdr:to>
      <xdr:col>7</xdr:col>
      <xdr:colOff>842828</xdr:colOff>
      <xdr:row>27</xdr:row>
      <xdr:rowOff>34636</xdr:rowOff>
    </xdr:to>
    <mc:AlternateContent xmlns:mc="http://schemas.openxmlformats.org/markup-compatibility/2006" xmlns:sle15="http://schemas.microsoft.com/office/drawing/2012/slicer">
      <mc:Choice Requires="sle15">
        <xdr:graphicFrame macro="">
          <xdr:nvGraphicFramePr>
            <xdr:cNvPr id="7" name="사용처 6">
              <a:extLst>
                <a:ext uri="{FF2B5EF4-FFF2-40B4-BE49-F238E27FC236}">
                  <a16:creationId xmlns:a16="http://schemas.microsoft.com/office/drawing/2014/main" id="{F40268E3-A839-4B7B-9F42-A1B5B8DC302D}"/>
                </a:ext>
              </a:extLst>
            </xdr:cNvPr>
            <xdr:cNvGraphicFramePr/>
          </xdr:nvGraphicFramePr>
          <xdr:xfrm>
            <a:off x="0" y="0"/>
            <a:ext cx="0" cy="0"/>
          </xdr:xfrm>
          <a:graphic>
            <a:graphicData uri="http://schemas.microsoft.com/office/drawing/2010/slicer">
              <sle:slicer xmlns:sle="http://schemas.microsoft.com/office/drawing/2010/slicer" name="사용처 6"/>
            </a:graphicData>
          </a:graphic>
        </xdr:graphicFrame>
      </mc:Choice>
      <mc:Fallback xmlns="">
        <xdr:sp macro="" textlink="">
          <xdr:nvSpPr>
            <xdr:cNvPr id="0" name=""/>
            <xdr:cNvSpPr>
              <a:spLocks noTextEdit="1"/>
            </xdr:cNvSpPr>
          </xdr:nvSpPr>
          <xdr:spPr>
            <a:xfrm>
              <a:off x="5610743" y="137832"/>
              <a:ext cx="1831549" cy="5407697"/>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4</xdr:col>
      <xdr:colOff>362573</xdr:colOff>
      <xdr:row>14</xdr:row>
      <xdr:rowOff>8965</xdr:rowOff>
    </xdr:from>
    <xdr:to>
      <xdr:col>5</xdr:col>
      <xdr:colOff>1026319</xdr:colOff>
      <xdr:row>27</xdr:row>
      <xdr:rowOff>69273</xdr:rowOff>
    </xdr:to>
    <mc:AlternateContent xmlns:mc="http://schemas.openxmlformats.org/markup-compatibility/2006" xmlns:sle15="http://schemas.microsoft.com/office/drawing/2012/slicer">
      <mc:Choice Requires="sle15">
        <xdr:graphicFrame macro="">
          <xdr:nvGraphicFramePr>
            <xdr:cNvPr id="8" name="단위 6">
              <a:extLst>
                <a:ext uri="{FF2B5EF4-FFF2-40B4-BE49-F238E27FC236}">
                  <a16:creationId xmlns:a16="http://schemas.microsoft.com/office/drawing/2014/main" id="{6FE65AFD-B33C-4F20-B565-52C1749F5646}"/>
                </a:ext>
              </a:extLst>
            </xdr:cNvPr>
            <xdr:cNvGraphicFramePr/>
          </xdr:nvGraphicFramePr>
          <xdr:xfrm>
            <a:off x="0" y="0"/>
            <a:ext cx="0" cy="0"/>
          </xdr:xfrm>
          <a:graphic>
            <a:graphicData uri="http://schemas.microsoft.com/office/drawing/2010/slicer">
              <sle:slicer xmlns:sle="http://schemas.microsoft.com/office/drawing/2010/slicer" name="단위 6"/>
            </a:graphicData>
          </a:graphic>
        </xdr:graphicFrame>
      </mc:Choice>
      <mc:Fallback xmlns="">
        <xdr:sp macro="" textlink="">
          <xdr:nvSpPr>
            <xdr:cNvPr id="0" name=""/>
            <xdr:cNvSpPr>
              <a:spLocks noTextEdit="1"/>
            </xdr:cNvSpPr>
          </xdr:nvSpPr>
          <xdr:spPr>
            <a:xfrm>
              <a:off x="3709930" y="2866465"/>
              <a:ext cx="1820353" cy="2713701"/>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7</xdr:col>
      <xdr:colOff>985517</xdr:colOff>
      <xdr:row>0</xdr:row>
      <xdr:rowOff>134470</xdr:rowOff>
    </xdr:from>
    <xdr:to>
      <xdr:col>8</xdr:col>
      <xdr:colOff>1100637</xdr:colOff>
      <xdr:row>27</xdr:row>
      <xdr:rowOff>17318</xdr:rowOff>
    </xdr:to>
    <mc:AlternateContent xmlns:mc="http://schemas.openxmlformats.org/markup-compatibility/2006" xmlns:sle15="http://schemas.microsoft.com/office/drawing/2012/slicer">
      <mc:Choice Requires="sle15">
        <xdr:graphicFrame macro="">
          <xdr:nvGraphicFramePr>
            <xdr:cNvPr id="9" name="입주사 1">
              <a:extLst>
                <a:ext uri="{FF2B5EF4-FFF2-40B4-BE49-F238E27FC236}">
                  <a16:creationId xmlns:a16="http://schemas.microsoft.com/office/drawing/2014/main" id="{CEFDACAB-342D-4A6B-B713-75A6E0A4CB1A}"/>
                </a:ext>
              </a:extLst>
            </xdr:cNvPr>
            <xdr:cNvGraphicFramePr/>
          </xdr:nvGraphicFramePr>
          <xdr:xfrm>
            <a:off x="0" y="0"/>
            <a:ext cx="0" cy="0"/>
          </xdr:xfrm>
          <a:graphic>
            <a:graphicData uri="http://schemas.microsoft.com/office/drawing/2010/slicer">
              <sle:slicer xmlns:sle="http://schemas.microsoft.com/office/drawing/2010/slicer" name="입주사 1"/>
            </a:graphicData>
          </a:graphic>
        </xdr:graphicFrame>
      </mc:Choice>
      <mc:Fallback xmlns="">
        <xdr:sp macro="" textlink="">
          <xdr:nvSpPr>
            <xdr:cNvPr id="0" name=""/>
            <xdr:cNvSpPr>
              <a:spLocks noTextEdit="1"/>
            </xdr:cNvSpPr>
          </xdr:nvSpPr>
          <xdr:spPr>
            <a:xfrm>
              <a:off x="7584981" y="134470"/>
              <a:ext cx="1816013" cy="5393741"/>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xdr:from>
      <xdr:col>9</xdr:col>
      <xdr:colOff>450273</xdr:colOff>
      <xdr:row>0</xdr:row>
      <xdr:rowOff>121228</xdr:rowOff>
    </xdr:from>
    <xdr:to>
      <xdr:col>22</xdr:col>
      <xdr:colOff>17320</xdr:colOff>
      <xdr:row>38</xdr:row>
      <xdr:rowOff>1</xdr:rowOff>
    </xdr:to>
    <xdr:graphicFrame macro="">
      <xdr:nvGraphicFramePr>
        <xdr:cNvPr id="10" name="차트 9">
          <a:extLst>
            <a:ext uri="{FF2B5EF4-FFF2-40B4-BE49-F238E27FC236}">
              <a16:creationId xmlns:a16="http://schemas.microsoft.com/office/drawing/2014/main" id="{DA9F774C-78F1-45DF-89A7-FDD8C122F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109817</xdr:rowOff>
    </xdr:from>
    <xdr:to>
      <xdr:col>2</xdr:col>
      <xdr:colOff>1201872</xdr:colOff>
      <xdr:row>13</xdr:row>
      <xdr:rowOff>151839</xdr:rowOff>
    </xdr:to>
    <mc:AlternateContent xmlns:mc="http://schemas.openxmlformats.org/markup-compatibility/2006" xmlns:sle15="http://schemas.microsoft.com/office/drawing/2012/slicer">
      <mc:Choice Requires="sle15">
        <xdr:graphicFrame macro="">
          <xdr:nvGraphicFramePr>
            <xdr:cNvPr id="3" name="구분 5">
              <a:extLst>
                <a:ext uri="{FF2B5EF4-FFF2-40B4-BE49-F238E27FC236}">
                  <a16:creationId xmlns:a16="http://schemas.microsoft.com/office/drawing/2014/main" id="{413EF0A0-B9A6-4983-AA5D-519EB76CC3B4}"/>
                </a:ext>
              </a:extLst>
            </xdr:cNvPr>
            <xdr:cNvGraphicFramePr/>
          </xdr:nvGraphicFramePr>
          <xdr:xfrm>
            <a:off x="0" y="0"/>
            <a:ext cx="0" cy="0"/>
          </xdr:xfrm>
          <a:graphic>
            <a:graphicData uri="http://schemas.microsoft.com/office/drawing/2010/slicer">
              <sle:slicer xmlns:sle="http://schemas.microsoft.com/office/drawing/2010/slicer" name="구분 5"/>
            </a:graphicData>
          </a:graphic>
        </xdr:graphicFrame>
      </mc:Choice>
      <mc:Fallback xmlns="">
        <xdr:sp macro="" textlink="">
          <xdr:nvSpPr>
            <xdr:cNvPr id="0" name=""/>
            <xdr:cNvSpPr>
              <a:spLocks noTextEdit="1"/>
            </xdr:cNvSpPr>
          </xdr:nvSpPr>
          <xdr:spPr>
            <a:xfrm>
              <a:off x="0" y="109817"/>
              <a:ext cx="1837697"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0</xdr:colOff>
      <xdr:row>14</xdr:row>
      <xdr:rowOff>3361</xdr:rowOff>
    </xdr:from>
    <xdr:to>
      <xdr:col>2</xdr:col>
      <xdr:colOff>1201872</xdr:colOff>
      <xdr:row>27</xdr:row>
      <xdr:rowOff>45383</xdr:rowOff>
    </xdr:to>
    <mc:AlternateContent xmlns:mc="http://schemas.openxmlformats.org/markup-compatibility/2006" xmlns:sle15="http://schemas.microsoft.com/office/drawing/2012/slicer">
      <mc:Choice Requires="sle15">
        <xdr:graphicFrame macro="">
          <xdr:nvGraphicFramePr>
            <xdr:cNvPr id="4" name="에너지원 5">
              <a:extLst>
                <a:ext uri="{FF2B5EF4-FFF2-40B4-BE49-F238E27FC236}">
                  <a16:creationId xmlns:a16="http://schemas.microsoft.com/office/drawing/2014/main" id="{C4F8C29C-1EE8-432D-9FBB-1AF4507AC10A}"/>
                </a:ext>
              </a:extLst>
            </xdr:cNvPr>
            <xdr:cNvGraphicFramePr/>
          </xdr:nvGraphicFramePr>
          <xdr:xfrm>
            <a:off x="0" y="0"/>
            <a:ext cx="0" cy="0"/>
          </xdr:xfrm>
          <a:graphic>
            <a:graphicData uri="http://schemas.microsoft.com/office/drawing/2010/slicer">
              <sle:slicer xmlns:sle="http://schemas.microsoft.com/office/drawing/2010/slicer" name="에너지원 5"/>
            </a:graphicData>
          </a:graphic>
        </xdr:graphicFrame>
      </mc:Choice>
      <mc:Fallback xmlns="">
        <xdr:sp macro="" textlink="">
          <xdr:nvSpPr>
            <xdr:cNvPr id="0" name=""/>
            <xdr:cNvSpPr>
              <a:spLocks noTextEdit="1"/>
            </xdr:cNvSpPr>
          </xdr:nvSpPr>
          <xdr:spPr>
            <a:xfrm>
              <a:off x="0" y="2860861"/>
              <a:ext cx="1841408" cy="269541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2</xdr:col>
      <xdr:colOff>1206834</xdr:colOff>
      <xdr:row>0</xdr:row>
      <xdr:rowOff>109817</xdr:rowOff>
    </xdr:from>
    <xdr:to>
      <xdr:col>4</xdr:col>
      <xdr:colOff>332215</xdr:colOff>
      <xdr:row>13</xdr:row>
      <xdr:rowOff>151839</xdr:rowOff>
    </xdr:to>
    <mc:AlternateContent xmlns:mc="http://schemas.openxmlformats.org/markup-compatibility/2006" xmlns:sle15="http://schemas.microsoft.com/office/drawing/2012/slicer">
      <mc:Choice Requires="sle15">
        <xdr:graphicFrame macro="">
          <xdr:nvGraphicFramePr>
            <xdr:cNvPr id="5" name="부지 5">
              <a:extLst>
                <a:ext uri="{FF2B5EF4-FFF2-40B4-BE49-F238E27FC236}">
                  <a16:creationId xmlns:a16="http://schemas.microsoft.com/office/drawing/2014/main" id="{A2616E49-89E1-4DC7-AD3A-8FC509599E7C}"/>
                </a:ext>
              </a:extLst>
            </xdr:cNvPr>
            <xdr:cNvGraphicFramePr/>
          </xdr:nvGraphicFramePr>
          <xdr:xfrm>
            <a:off x="0" y="0"/>
            <a:ext cx="0" cy="0"/>
          </xdr:xfrm>
          <a:graphic>
            <a:graphicData uri="http://schemas.microsoft.com/office/drawing/2010/slicer">
              <sle:slicer xmlns:sle="http://schemas.microsoft.com/office/drawing/2010/slicer" name="부지 5"/>
            </a:graphicData>
          </a:graphic>
        </xdr:graphicFrame>
      </mc:Choice>
      <mc:Fallback xmlns="">
        <xdr:sp macro="" textlink="">
          <xdr:nvSpPr>
            <xdr:cNvPr id="0" name=""/>
            <xdr:cNvSpPr>
              <a:spLocks noTextEdit="1"/>
            </xdr:cNvSpPr>
          </xdr:nvSpPr>
          <xdr:spPr>
            <a:xfrm>
              <a:off x="1842659" y="109817"/>
              <a:ext cx="1824295"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2</xdr:col>
      <xdr:colOff>1224174</xdr:colOff>
      <xdr:row>14</xdr:row>
      <xdr:rowOff>14567</xdr:rowOff>
    </xdr:from>
    <xdr:to>
      <xdr:col>4</xdr:col>
      <xdr:colOff>331704</xdr:colOff>
      <xdr:row>27</xdr:row>
      <xdr:rowOff>56589</xdr:rowOff>
    </xdr:to>
    <mc:AlternateContent xmlns:mc="http://schemas.openxmlformats.org/markup-compatibility/2006" xmlns:sle15="http://schemas.microsoft.com/office/drawing/2012/slicer">
      <mc:Choice Requires="sle15">
        <xdr:graphicFrame macro="">
          <xdr:nvGraphicFramePr>
            <xdr:cNvPr id="6" name="상세구분 5">
              <a:extLst>
                <a:ext uri="{FF2B5EF4-FFF2-40B4-BE49-F238E27FC236}">
                  <a16:creationId xmlns:a16="http://schemas.microsoft.com/office/drawing/2014/main" id="{837DE50C-4BDA-497B-9FE2-79D38C3A5A62}"/>
                </a:ext>
              </a:extLst>
            </xdr:cNvPr>
            <xdr:cNvGraphicFramePr/>
          </xdr:nvGraphicFramePr>
          <xdr:xfrm>
            <a:off x="0" y="0"/>
            <a:ext cx="0" cy="0"/>
          </xdr:xfrm>
          <a:graphic>
            <a:graphicData uri="http://schemas.microsoft.com/office/drawing/2010/slicer">
              <sle:slicer xmlns:sle="http://schemas.microsoft.com/office/drawing/2010/slicer" name="상세구분 5"/>
            </a:graphicData>
          </a:graphic>
        </xdr:graphicFrame>
      </mc:Choice>
      <mc:Fallback xmlns="">
        <xdr:sp macro="" textlink="">
          <xdr:nvSpPr>
            <xdr:cNvPr id="0" name=""/>
            <xdr:cNvSpPr>
              <a:spLocks noTextEdit="1"/>
            </xdr:cNvSpPr>
          </xdr:nvSpPr>
          <xdr:spPr>
            <a:xfrm>
              <a:off x="1864947" y="2924022"/>
              <a:ext cx="1809166"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4</xdr:col>
      <xdr:colOff>379890</xdr:colOff>
      <xdr:row>0</xdr:row>
      <xdr:rowOff>114910</xdr:rowOff>
    </xdr:from>
    <xdr:to>
      <xdr:col>5</xdr:col>
      <xdr:colOff>1043636</xdr:colOff>
      <xdr:row>13</xdr:row>
      <xdr:rowOff>156932</xdr:rowOff>
    </xdr:to>
    <mc:AlternateContent xmlns:mc="http://schemas.openxmlformats.org/markup-compatibility/2006" xmlns:sle15="http://schemas.microsoft.com/office/drawing/2012/slicer">
      <mc:Choice Requires="sle15">
        <xdr:graphicFrame macro="">
          <xdr:nvGraphicFramePr>
            <xdr:cNvPr id="7" name="건물 5">
              <a:extLst>
                <a:ext uri="{FF2B5EF4-FFF2-40B4-BE49-F238E27FC236}">
                  <a16:creationId xmlns:a16="http://schemas.microsoft.com/office/drawing/2014/main" id="{4E051664-561A-45D9-97B8-2E5854196286}"/>
                </a:ext>
              </a:extLst>
            </xdr:cNvPr>
            <xdr:cNvGraphicFramePr/>
          </xdr:nvGraphicFramePr>
          <xdr:xfrm>
            <a:off x="0" y="0"/>
            <a:ext cx="0" cy="0"/>
          </xdr:xfrm>
          <a:graphic>
            <a:graphicData uri="http://schemas.microsoft.com/office/drawing/2010/slicer">
              <sle:slicer xmlns:sle="http://schemas.microsoft.com/office/drawing/2010/slicer" name="건물 5"/>
            </a:graphicData>
          </a:graphic>
        </xdr:graphicFrame>
      </mc:Choice>
      <mc:Fallback xmlns="">
        <xdr:sp macro="" textlink="">
          <xdr:nvSpPr>
            <xdr:cNvPr id="0" name=""/>
            <xdr:cNvSpPr>
              <a:spLocks noTextEdit="1"/>
            </xdr:cNvSpPr>
          </xdr:nvSpPr>
          <xdr:spPr>
            <a:xfrm>
              <a:off x="3722299" y="114910"/>
              <a:ext cx="1824064"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5</xdr:col>
      <xdr:colOff>1106779</xdr:colOff>
      <xdr:row>0</xdr:row>
      <xdr:rowOff>137832</xdr:rowOff>
    </xdr:from>
    <xdr:to>
      <xdr:col>7</xdr:col>
      <xdr:colOff>842828</xdr:colOff>
      <xdr:row>27</xdr:row>
      <xdr:rowOff>34636</xdr:rowOff>
    </xdr:to>
    <mc:AlternateContent xmlns:mc="http://schemas.openxmlformats.org/markup-compatibility/2006" xmlns:sle15="http://schemas.microsoft.com/office/drawing/2012/slicer">
      <mc:Choice Requires="sle15">
        <xdr:graphicFrame macro="">
          <xdr:nvGraphicFramePr>
            <xdr:cNvPr id="8" name="사용처 5">
              <a:extLst>
                <a:ext uri="{FF2B5EF4-FFF2-40B4-BE49-F238E27FC236}">
                  <a16:creationId xmlns:a16="http://schemas.microsoft.com/office/drawing/2014/main" id="{A4CF07B2-5679-4CAF-AAC1-1BEEFCDFFFC5}"/>
                </a:ext>
              </a:extLst>
            </xdr:cNvPr>
            <xdr:cNvGraphicFramePr/>
          </xdr:nvGraphicFramePr>
          <xdr:xfrm>
            <a:off x="0" y="0"/>
            <a:ext cx="0" cy="0"/>
          </xdr:xfrm>
          <a:graphic>
            <a:graphicData uri="http://schemas.microsoft.com/office/drawing/2010/slicer">
              <sle:slicer xmlns:sle="http://schemas.microsoft.com/office/drawing/2010/slicer" name="사용처 5"/>
            </a:graphicData>
          </a:graphic>
        </xdr:graphicFrame>
      </mc:Choice>
      <mc:Fallback xmlns="">
        <xdr:sp macro="" textlink="">
          <xdr:nvSpPr>
            <xdr:cNvPr id="0" name=""/>
            <xdr:cNvSpPr>
              <a:spLocks noTextEdit="1"/>
            </xdr:cNvSpPr>
          </xdr:nvSpPr>
          <xdr:spPr>
            <a:xfrm>
              <a:off x="5597755" y="137832"/>
              <a:ext cx="1838352" cy="550789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4</xdr:col>
      <xdr:colOff>362573</xdr:colOff>
      <xdr:row>14</xdr:row>
      <xdr:rowOff>8965</xdr:rowOff>
    </xdr:from>
    <xdr:to>
      <xdr:col>5</xdr:col>
      <xdr:colOff>1026319</xdr:colOff>
      <xdr:row>27</xdr:row>
      <xdr:rowOff>69273</xdr:rowOff>
    </xdr:to>
    <mc:AlternateContent xmlns:mc="http://schemas.openxmlformats.org/markup-compatibility/2006" xmlns:sle15="http://schemas.microsoft.com/office/drawing/2012/slicer">
      <mc:Choice Requires="sle15">
        <xdr:graphicFrame macro="">
          <xdr:nvGraphicFramePr>
            <xdr:cNvPr id="9" name="단위 5">
              <a:extLst>
                <a:ext uri="{FF2B5EF4-FFF2-40B4-BE49-F238E27FC236}">
                  <a16:creationId xmlns:a16="http://schemas.microsoft.com/office/drawing/2014/main" id="{DAF33C7E-7295-4A26-9582-93B08A7FD02B}"/>
                </a:ext>
              </a:extLst>
            </xdr:cNvPr>
            <xdr:cNvGraphicFramePr/>
          </xdr:nvGraphicFramePr>
          <xdr:xfrm>
            <a:off x="0" y="0"/>
            <a:ext cx="0" cy="0"/>
          </xdr:xfrm>
          <a:graphic>
            <a:graphicData uri="http://schemas.microsoft.com/office/drawing/2010/slicer">
              <sle:slicer xmlns:sle="http://schemas.microsoft.com/office/drawing/2010/slicer" name="단위 5"/>
            </a:graphicData>
          </a:graphic>
        </xdr:graphicFrame>
      </mc:Choice>
      <mc:Fallback xmlns="">
        <xdr:sp macro="" textlink="">
          <xdr:nvSpPr>
            <xdr:cNvPr id="0" name=""/>
            <xdr:cNvSpPr>
              <a:spLocks noTextEdit="1"/>
            </xdr:cNvSpPr>
          </xdr:nvSpPr>
          <xdr:spPr>
            <a:xfrm>
              <a:off x="3704982" y="2918420"/>
              <a:ext cx="1824064" cy="2761944"/>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7</xdr:col>
      <xdr:colOff>985517</xdr:colOff>
      <xdr:row>0</xdr:row>
      <xdr:rowOff>134470</xdr:rowOff>
    </xdr:from>
    <xdr:to>
      <xdr:col>8</xdr:col>
      <xdr:colOff>1100637</xdr:colOff>
      <xdr:row>27</xdr:row>
      <xdr:rowOff>17318</xdr:rowOff>
    </xdr:to>
    <mc:AlternateContent xmlns:mc="http://schemas.openxmlformats.org/markup-compatibility/2006" xmlns:sle15="http://schemas.microsoft.com/office/drawing/2012/slicer">
      <mc:Choice Requires="sle15">
        <xdr:graphicFrame macro="">
          <xdr:nvGraphicFramePr>
            <xdr:cNvPr id="14" name="입주사">
              <a:extLst>
                <a:ext uri="{FF2B5EF4-FFF2-40B4-BE49-F238E27FC236}">
                  <a16:creationId xmlns:a16="http://schemas.microsoft.com/office/drawing/2014/main" id="{B5A980FA-6153-4AC0-9D50-44CCA44B86BC}"/>
                </a:ext>
              </a:extLst>
            </xdr:cNvPr>
            <xdr:cNvGraphicFramePr/>
          </xdr:nvGraphicFramePr>
          <xdr:xfrm>
            <a:off x="0" y="0"/>
            <a:ext cx="0" cy="0"/>
          </xdr:xfrm>
          <a:graphic>
            <a:graphicData uri="http://schemas.microsoft.com/office/drawing/2010/slicer">
              <sle:slicer xmlns:sle="http://schemas.microsoft.com/office/drawing/2010/slicer" name="입주사"/>
            </a:graphicData>
          </a:graphic>
        </xdr:graphicFrame>
      </mc:Choice>
      <mc:Fallback xmlns="">
        <xdr:sp macro="" textlink="">
          <xdr:nvSpPr>
            <xdr:cNvPr id="0" name=""/>
            <xdr:cNvSpPr>
              <a:spLocks noTextEdit="1"/>
            </xdr:cNvSpPr>
          </xdr:nvSpPr>
          <xdr:spPr>
            <a:xfrm>
              <a:off x="7583744" y="134470"/>
              <a:ext cx="1812302" cy="5493939"/>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xdr:from>
      <xdr:col>9</xdr:col>
      <xdr:colOff>450273</xdr:colOff>
      <xdr:row>0</xdr:row>
      <xdr:rowOff>121228</xdr:rowOff>
    </xdr:from>
    <xdr:to>
      <xdr:col>22</xdr:col>
      <xdr:colOff>17320</xdr:colOff>
      <xdr:row>38</xdr:row>
      <xdr:rowOff>1</xdr:rowOff>
    </xdr:to>
    <xdr:graphicFrame macro="">
      <xdr:nvGraphicFramePr>
        <xdr:cNvPr id="10" name="차트 9">
          <a:extLst>
            <a:ext uri="{FF2B5EF4-FFF2-40B4-BE49-F238E27FC236}">
              <a16:creationId xmlns:a16="http://schemas.microsoft.com/office/drawing/2014/main" id="{AC1016C2-270D-4140-9C7F-93D8BA1D6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818030</xdr:colOff>
      <xdr:row>2</xdr:row>
      <xdr:rowOff>129987</xdr:rowOff>
    </xdr:from>
    <xdr:to>
      <xdr:col>19</xdr:col>
      <xdr:colOff>1165412</xdr:colOff>
      <xdr:row>26</xdr:row>
      <xdr:rowOff>89646</xdr:rowOff>
    </xdr:to>
    <xdr:graphicFrame macro="">
      <xdr:nvGraphicFramePr>
        <xdr:cNvPr id="2" name="차트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109817</xdr:rowOff>
    </xdr:from>
    <xdr:to>
      <xdr:col>0</xdr:col>
      <xdr:colOff>1831203</xdr:colOff>
      <xdr:row>13</xdr:row>
      <xdr:rowOff>151839</xdr:rowOff>
    </xdr:to>
    <mc:AlternateContent xmlns:mc="http://schemas.openxmlformats.org/markup-compatibility/2006" xmlns:sle15="http://schemas.microsoft.com/office/drawing/2012/slicer">
      <mc:Choice Requires="sle15">
        <xdr:graphicFrame macro="">
          <xdr:nvGraphicFramePr>
            <xdr:cNvPr id="3" name="구분 4">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구분 4"/>
            </a:graphicData>
          </a:graphic>
        </xdr:graphicFrame>
      </mc:Choice>
      <mc:Fallback xmlns="">
        <xdr:sp macro="" textlink="">
          <xdr:nvSpPr>
            <xdr:cNvPr id="0" name=""/>
            <xdr:cNvSpPr>
              <a:spLocks noTextEdit="1"/>
            </xdr:cNvSpPr>
          </xdr:nvSpPr>
          <xdr:spPr>
            <a:xfrm>
              <a:off x="0" y="109817"/>
              <a:ext cx="1825999" cy="2766172"/>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Excel 이상에서 지원됩니다.
이 도형이 이전 버전의 Excel에서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0</xdr:colOff>
      <xdr:row>14</xdr:row>
      <xdr:rowOff>3361</xdr:rowOff>
    </xdr:from>
    <xdr:to>
      <xdr:col>0</xdr:col>
      <xdr:colOff>1831203</xdr:colOff>
      <xdr:row>27</xdr:row>
      <xdr:rowOff>45383</xdr:rowOff>
    </xdr:to>
    <mc:AlternateContent xmlns:mc="http://schemas.openxmlformats.org/markup-compatibility/2006" xmlns:sle15="http://schemas.microsoft.com/office/drawing/2012/slicer">
      <mc:Choice Requires="sle15">
        <xdr:graphicFrame macro="">
          <xdr:nvGraphicFramePr>
            <xdr:cNvPr id="4" name="에너지원 4">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에너지원 4"/>
            </a:graphicData>
          </a:graphic>
        </xdr:graphicFrame>
      </mc:Choice>
      <mc:Fallback xmlns="">
        <xdr:sp macro="" textlink="">
          <xdr:nvSpPr>
            <xdr:cNvPr id="0" name=""/>
            <xdr:cNvSpPr>
              <a:spLocks noTextEdit="1"/>
            </xdr:cNvSpPr>
          </xdr:nvSpPr>
          <xdr:spPr>
            <a:xfrm>
              <a:off x="0" y="2937061"/>
              <a:ext cx="1825999" cy="2766172"/>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Excel 이상에서 지원됩니다.
이 도형이 이전 버전의 Excel에서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1836165</xdr:colOff>
      <xdr:row>0</xdr:row>
      <xdr:rowOff>109817</xdr:rowOff>
    </xdr:from>
    <xdr:to>
      <xdr:col>1</xdr:col>
      <xdr:colOff>20331</xdr:colOff>
      <xdr:row>13</xdr:row>
      <xdr:rowOff>151839</xdr:rowOff>
    </xdr:to>
    <mc:AlternateContent xmlns:mc="http://schemas.openxmlformats.org/markup-compatibility/2006" xmlns:sle15="http://schemas.microsoft.com/office/drawing/2012/slicer">
      <mc:Choice Requires="sle15">
        <xdr:graphicFrame macro="">
          <xdr:nvGraphicFramePr>
            <xdr:cNvPr id="5" name="부지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부지 4"/>
            </a:graphicData>
          </a:graphic>
        </xdr:graphicFrame>
      </mc:Choice>
      <mc:Fallback xmlns="">
        <xdr:sp macro="" textlink="">
          <xdr:nvSpPr>
            <xdr:cNvPr id="0" name=""/>
            <xdr:cNvSpPr>
              <a:spLocks noTextEdit="1"/>
            </xdr:cNvSpPr>
          </xdr:nvSpPr>
          <xdr:spPr>
            <a:xfrm>
              <a:off x="1836165" y="109817"/>
              <a:ext cx="1838302"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1862019</xdr:colOff>
      <xdr:row>14</xdr:row>
      <xdr:rowOff>14568</xdr:rowOff>
    </xdr:from>
    <xdr:to>
      <xdr:col>1</xdr:col>
      <xdr:colOff>37139</xdr:colOff>
      <xdr:row>27</xdr:row>
      <xdr:rowOff>56590</xdr:rowOff>
    </xdr:to>
    <mc:AlternateContent xmlns:mc="http://schemas.openxmlformats.org/markup-compatibility/2006" xmlns:sle15="http://schemas.microsoft.com/office/drawing/2012/slicer">
      <mc:Choice Requires="sle15">
        <xdr:graphicFrame macro="">
          <xdr:nvGraphicFramePr>
            <xdr:cNvPr id="6" name="상세구분 4">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상세구분 4"/>
            </a:graphicData>
          </a:graphic>
        </xdr:graphicFrame>
      </mc:Choice>
      <mc:Fallback xmlns="">
        <xdr:sp macro="" textlink="">
          <xdr:nvSpPr>
            <xdr:cNvPr id="0" name=""/>
            <xdr:cNvSpPr>
              <a:spLocks noTextEdit="1"/>
            </xdr:cNvSpPr>
          </xdr:nvSpPr>
          <xdr:spPr>
            <a:xfrm>
              <a:off x="1862019" y="2924023"/>
              <a:ext cx="1832720" cy="2743658"/>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xdr:col>
      <xdr:colOff>85324</xdr:colOff>
      <xdr:row>0</xdr:row>
      <xdr:rowOff>132228</xdr:rowOff>
    </xdr:from>
    <xdr:to>
      <xdr:col>2</xdr:col>
      <xdr:colOff>353386</xdr:colOff>
      <xdr:row>13</xdr:row>
      <xdr:rowOff>174250</xdr:rowOff>
    </xdr:to>
    <mc:AlternateContent xmlns:mc="http://schemas.openxmlformats.org/markup-compatibility/2006" xmlns:sle15="http://schemas.microsoft.com/office/drawing/2012/slicer">
      <mc:Choice Requires="sle15">
        <xdr:graphicFrame macro="">
          <xdr:nvGraphicFramePr>
            <xdr:cNvPr id="7" name="건물 4">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microsoft.com/office/drawing/2010/slicer">
              <sle:slicer xmlns:sle="http://schemas.microsoft.com/office/drawing/2010/slicer" name="건물 4"/>
            </a:graphicData>
          </a:graphic>
        </xdr:graphicFrame>
      </mc:Choice>
      <mc:Fallback xmlns="">
        <xdr:sp macro="" textlink="">
          <xdr:nvSpPr>
            <xdr:cNvPr id="0" name=""/>
            <xdr:cNvSpPr>
              <a:spLocks noTextEdit="1"/>
            </xdr:cNvSpPr>
          </xdr:nvSpPr>
          <xdr:spPr>
            <a:xfrm>
              <a:off x="3730998" y="132228"/>
              <a:ext cx="1827679" cy="2766172"/>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Excel 이상에서 지원됩니다.
이 도형이 이전 버전의 Excel에서 수정되었거나 통합 문서가 Excel 2007 또는 이전 버전에서 저장된 경우 슬라이서를 사용할 수 없습니다.</a:t>
              </a:r>
            </a:p>
          </xdr:txBody>
        </xdr:sp>
      </mc:Fallback>
    </mc:AlternateContent>
    <xdr:clientData/>
  </xdr:twoCellAnchor>
  <xdr:twoCellAnchor editAs="absolute">
    <xdr:from>
      <xdr:col>2</xdr:col>
      <xdr:colOff>403973</xdr:colOff>
      <xdr:row>0</xdr:row>
      <xdr:rowOff>137833</xdr:rowOff>
    </xdr:from>
    <xdr:to>
      <xdr:col>4</xdr:col>
      <xdr:colOff>331452</xdr:colOff>
      <xdr:row>24</xdr:row>
      <xdr:rowOff>100854</xdr:rowOff>
    </xdr:to>
    <mc:AlternateContent xmlns:mc="http://schemas.openxmlformats.org/markup-compatibility/2006" xmlns:sle15="http://schemas.microsoft.com/office/drawing/2012/slicer">
      <mc:Choice Requires="sle15">
        <xdr:graphicFrame macro="">
          <xdr:nvGraphicFramePr>
            <xdr:cNvPr id="8" name="사용처 4">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microsoft.com/office/drawing/2010/slicer">
              <sle:slicer xmlns:sle="http://schemas.microsoft.com/office/drawing/2010/slicer" name="사용처 4"/>
            </a:graphicData>
          </a:graphic>
        </xdr:graphicFrame>
      </mc:Choice>
      <mc:Fallback xmlns="">
        <xdr:sp macro="" textlink="">
          <xdr:nvSpPr>
            <xdr:cNvPr id="0" name=""/>
            <xdr:cNvSpPr>
              <a:spLocks noTextEdit="1"/>
            </xdr:cNvSpPr>
          </xdr:nvSpPr>
          <xdr:spPr>
            <a:xfrm>
              <a:off x="5618068" y="137833"/>
              <a:ext cx="1823197" cy="4992221"/>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Excel 이상에서 지원됩니다.
이 도형이 이전 버전의 Excel에서 수정되었거나 통합 문서가 Excel 2007 또는 이전 버전에서 저장된 경우 슬라이서를 사용할 수 없습니다.</a:t>
              </a:r>
            </a:p>
          </xdr:txBody>
        </xdr:sp>
      </mc:Fallback>
    </mc:AlternateContent>
    <xdr:clientData/>
  </xdr:twoCellAnchor>
  <xdr:twoCellAnchor editAs="absolute">
    <xdr:from>
      <xdr:col>1</xdr:col>
      <xdr:colOff>85326</xdr:colOff>
      <xdr:row>14</xdr:row>
      <xdr:rowOff>8965</xdr:rowOff>
    </xdr:from>
    <xdr:to>
      <xdr:col>2</xdr:col>
      <xdr:colOff>353388</xdr:colOff>
      <xdr:row>27</xdr:row>
      <xdr:rowOff>50987</xdr:rowOff>
    </xdr:to>
    <mc:AlternateContent xmlns:mc="http://schemas.openxmlformats.org/markup-compatibility/2006" xmlns:sle15="http://schemas.microsoft.com/office/drawing/2012/slicer">
      <mc:Choice Requires="sle15">
        <xdr:graphicFrame macro="">
          <xdr:nvGraphicFramePr>
            <xdr:cNvPr id="9" name="단위 4">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단위 4"/>
            </a:graphicData>
          </a:graphic>
        </xdr:graphicFrame>
      </mc:Choice>
      <mc:Fallback xmlns="">
        <xdr:sp macro="" textlink="">
          <xdr:nvSpPr>
            <xdr:cNvPr id="0" name=""/>
            <xdr:cNvSpPr>
              <a:spLocks noTextEdit="1"/>
            </xdr:cNvSpPr>
          </xdr:nvSpPr>
          <xdr:spPr>
            <a:xfrm>
              <a:off x="3731000" y="2942665"/>
              <a:ext cx="1827679" cy="2766172"/>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Excel 이상에서 지원됩니다.
이 도형이 이전 버전의 Excel에서 수정되었거나 통합 문서가 Excel 2007 또는 이전 버전에서 저장된 경우 슬라이서를 사용할 수 없습니다.</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818030</xdr:colOff>
      <xdr:row>2</xdr:row>
      <xdr:rowOff>129987</xdr:rowOff>
    </xdr:from>
    <xdr:to>
      <xdr:col>19</xdr:col>
      <xdr:colOff>1165412</xdr:colOff>
      <xdr:row>26</xdr:row>
      <xdr:rowOff>89646</xdr:rowOff>
    </xdr:to>
    <xdr:graphicFrame macro="">
      <xdr:nvGraphicFramePr>
        <xdr:cNvPr id="2" name="차트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109817</xdr:rowOff>
    </xdr:from>
    <xdr:to>
      <xdr:col>1</xdr:col>
      <xdr:colOff>159124</xdr:colOff>
      <xdr:row>13</xdr:row>
      <xdr:rowOff>151839</xdr:rowOff>
    </xdr:to>
    <mc:AlternateContent xmlns:mc="http://schemas.openxmlformats.org/markup-compatibility/2006" xmlns:sle15="http://schemas.microsoft.com/office/drawing/2012/slicer">
      <mc:Choice Requires="sle15">
        <xdr:graphicFrame macro="">
          <xdr:nvGraphicFramePr>
            <xdr:cNvPr id="3" name="구분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구분 1"/>
            </a:graphicData>
          </a:graphic>
        </xdr:graphicFrame>
      </mc:Choice>
      <mc:Fallback xmlns="">
        <xdr:sp macro="" textlink="">
          <xdr:nvSpPr>
            <xdr:cNvPr id="0" name=""/>
            <xdr:cNvSpPr>
              <a:spLocks noTextEdit="1"/>
            </xdr:cNvSpPr>
          </xdr:nvSpPr>
          <xdr:spPr>
            <a:xfrm>
              <a:off x="0" y="109817"/>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0</xdr:col>
      <xdr:colOff>0</xdr:colOff>
      <xdr:row>14</xdr:row>
      <xdr:rowOff>3361</xdr:rowOff>
    </xdr:from>
    <xdr:to>
      <xdr:col>1</xdr:col>
      <xdr:colOff>159124</xdr:colOff>
      <xdr:row>27</xdr:row>
      <xdr:rowOff>45383</xdr:rowOff>
    </xdr:to>
    <mc:AlternateContent xmlns:mc="http://schemas.openxmlformats.org/markup-compatibility/2006" xmlns:sle15="http://schemas.microsoft.com/office/drawing/2012/slicer">
      <mc:Choice Requires="sle15">
        <xdr:graphicFrame macro="">
          <xdr:nvGraphicFramePr>
            <xdr:cNvPr id="4" name="에너지원 2">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에너지원 2"/>
            </a:graphicData>
          </a:graphic>
        </xdr:graphicFrame>
      </mc:Choice>
      <mc:Fallback xmlns="">
        <xdr:sp macro="" textlink="">
          <xdr:nvSpPr>
            <xdr:cNvPr id="0" name=""/>
            <xdr:cNvSpPr>
              <a:spLocks noTextEdit="1"/>
            </xdr:cNvSpPr>
          </xdr:nvSpPr>
          <xdr:spPr>
            <a:xfrm>
              <a:off x="0" y="2984126"/>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xdr:col>
      <xdr:colOff>173692</xdr:colOff>
      <xdr:row>0</xdr:row>
      <xdr:rowOff>109817</xdr:rowOff>
    </xdr:from>
    <xdr:to>
      <xdr:col>3</xdr:col>
      <xdr:colOff>75080</xdr:colOff>
      <xdr:row>13</xdr:row>
      <xdr:rowOff>151839</xdr:rowOff>
    </xdr:to>
    <mc:AlternateContent xmlns:mc="http://schemas.openxmlformats.org/markup-compatibility/2006" xmlns:sle15="http://schemas.microsoft.com/office/drawing/2012/slicer">
      <mc:Choice Requires="sle15">
        <xdr:graphicFrame macro="">
          <xdr:nvGraphicFramePr>
            <xdr:cNvPr id="5" name="부지 2">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부지 2"/>
            </a:graphicData>
          </a:graphic>
        </xdr:graphicFrame>
      </mc:Choice>
      <mc:Fallback xmlns="">
        <xdr:sp macro="" textlink="">
          <xdr:nvSpPr>
            <xdr:cNvPr id="0" name=""/>
            <xdr:cNvSpPr>
              <a:spLocks noTextEdit="1"/>
            </xdr:cNvSpPr>
          </xdr:nvSpPr>
          <xdr:spPr>
            <a:xfrm>
              <a:off x="1843368" y="109817"/>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xdr:col>
      <xdr:colOff>190500</xdr:colOff>
      <xdr:row>14</xdr:row>
      <xdr:rowOff>14568</xdr:rowOff>
    </xdr:from>
    <xdr:to>
      <xdr:col>3</xdr:col>
      <xdr:colOff>91888</xdr:colOff>
      <xdr:row>27</xdr:row>
      <xdr:rowOff>56590</xdr:rowOff>
    </xdr:to>
    <mc:AlternateContent xmlns:mc="http://schemas.openxmlformats.org/markup-compatibility/2006" xmlns:sle15="http://schemas.microsoft.com/office/drawing/2012/slicer">
      <mc:Choice Requires="sle15">
        <xdr:graphicFrame macro="">
          <xdr:nvGraphicFramePr>
            <xdr:cNvPr id="6" name="상세구분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상세구분 1"/>
            </a:graphicData>
          </a:graphic>
        </xdr:graphicFrame>
      </mc:Choice>
      <mc:Fallback xmlns="">
        <xdr:sp macro="" textlink="">
          <xdr:nvSpPr>
            <xdr:cNvPr id="0" name=""/>
            <xdr:cNvSpPr>
              <a:spLocks noTextEdit="1"/>
            </xdr:cNvSpPr>
          </xdr:nvSpPr>
          <xdr:spPr>
            <a:xfrm>
              <a:off x="1860176" y="2995333"/>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3</xdr:col>
      <xdr:colOff>140073</xdr:colOff>
      <xdr:row>0</xdr:row>
      <xdr:rowOff>132228</xdr:rowOff>
    </xdr:from>
    <xdr:to>
      <xdr:col>5</xdr:col>
      <xdr:colOff>500902</xdr:colOff>
      <xdr:row>13</xdr:row>
      <xdr:rowOff>174250</xdr:rowOff>
    </xdr:to>
    <mc:AlternateContent xmlns:mc="http://schemas.openxmlformats.org/markup-compatibility/2006" xmlns:sle15="http://schemas.microsoft.com/office/drawing/2012/slicer">
      <mc:Choice Requires="sle15">
        <xdr:graphicFrame macro="">
          <xdr:nvGraphicFramePr>
            <xdr:cNvPr id="7" name="건물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건물 1"/>
            </a:graphicData>
          </a:graphic>
        </xdr:graphicFrame>
      </mc:Choice>
      <mc:Fallback xmlns="">
        <xdr:sp macro="" textlink="">
          <xdr:nvSpPr>
            <xdr:cNvPr id="0" name=""/>
            <xdr:cNvSpPr>
              <a:spLocks noTextEdit="1"/>
            </xdr:cNvSpPr>
          </xdr:nvSpPr>
          <xdr:spPr>
            <a:xfrm>
              <a:off x="3737161" y="132228"/>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5</xdr:col>
      <xdr:colOff>560293</xdr:colOff>
      <xdr:row>0</xdr:row>
      <xdr:rowOff>137833</xdr:rowOff>
    </xdr:from>
    <xdr:to>
      <xdr:col>7</xdr:col>
      <xdr:colOff>211790</xdr:colOff>
      <xdr:row>24</xdr:row>
      <xdr:rowOff>100854</xdr:rowOff>
    </xdr:to>
    <mc:AlternateContent xmlns:mc="http://schemas.openxmlformats.org/markup-compatibility/2006" xmlns:sle15="http://schemas.microsoft.com/office/drawing/2012/slicer">
      <mc:Choice Requires="sle15">
        <xdr:graphicFrame macro="">
          <xdr:nvGraphicFramePr>
            <xdr:cNvPr id="8" name="사용처 2">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사용처 2"/>
            </a:graphicData>
          </a:graphic>
        </xdr:graphicFrame>
      </mc:Choice>
      <mc:Fallback xmlns="">
        <xdr:sp macro="" textlink="">
          <xdr:nvSpPr>
            <xdr:cNvPr id="0" name=""/>
            <xdr:cNvSpPr>
              <a:spLocks noTextEdit="1"/>
            </xdr:cNvSpPr>
          </xdr:nvSpPr>
          <xdr:spPr>
            <a:xfrm>
              <a:off x="5625352" y="137833"/>
              <a:ext cx="1828800" cy="5072903"/>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3</xdr:col>
      <xdr:colOff>140075</xdr:colOff>
      <xdr:row>14</xdr:row>
      <xdr:rowOff>8965</xdr:rowOff>
    </xdr:from>
    <xdr:to>
      <xdr:col>5</xdr:col>
      <xdr:colOff>500904</xdr:colOff>
      <xdr:row>27</xdr:row>
      <xdr:rowOff>50987</xdr:rowOff>
    </xdr:to>
    <mc:AlternateContent xmlns:mc="http://schemas.openxmlformats.org/markup-compatibility/2006" xmlns:sle15="http://schemas.microsoft.com/office/drawing/2012/slicer">
      <mc:Choice Requires="sle15">
        <xdr:graphicFrame macro="">
          <xdr:nvGraphicFramePr>
            <xdr:cNvPr id="9" name="단위 2">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microsoft.com/office/drawing/2010/slicer">
              <sle:slicer xmlns:sle="http://schemas.microsoft.com/office/drawing/2010/slicer" name="단위 2"/>
            </a:graphicData>
          </a:graphic>
        </xdr:graphicFrame>
      </mc:Choice>
      <mc:Fallback xmlns="">
        <xdr:sp macro="" textlink="">
          <xdr:nvSpPr>
            <xdr:cNvPr id="0" name=""/>
            <xdr:cNvSpPr>
              <a:spLocks noTextEdit="1"/>
            </xdr:cNvSpPr>
          </xdr:nvSpPr>
          <xdr:spPr>
            <a:xfrm>
              <a:off x="3737163" y="2989730"/>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52264;&#53944;&#53484;&#54540;&#4755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ocuments/LCD%20M4/&#46020;&#44553;&#47932;&#44032;&#51088;&#47308;&#45824;&#48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0&#45380;%20&#50629;&#47924;/&#50640;&#45320;&#51648;&#49436;&#49444;&#49468;&#53552;%20&#50629;&#47924;/3.&#50640;&#45320;&#51648;/200226_DA_20&#45380;&#50900;&#44036;&#50640;&#45320;&#51648;&#45936;&#51060;&#53552;_v2.5_&#44608;&#44221;&#47148;%201&#50900;%20&#49324;&#50857;&#48516;%20&#48152;&#506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트탬플릿"/>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작업현장"/>
      <sheetName val="3F닥트"/>
      <sheetName val="PR닥트"/>
      <sheetName val="표준기실닥트"/>
      <sheetName val="CR방진"/>
      <sheetName val="PR방진"/>
      <sheetName val="표준기방진"/>
      <sheetName val="3F닥트철거"/>
      <sheetName val="PR닥트철거"/>
      <sheetName val="일위대가(장비)"/>
      <sheetName val="일반배관 "/>
    </sheetNames>
    <sheetDataSet>
      <sheetData sheetId="0">
        <row r="1">
          <cell r="A1" t="str">
            <v>명                칭</v>
          </cell>
          <cell r="B1" t="str">
            <v>규     격</v>
          </cell>
          <cell r="C1" t="str">
            <v>단위</v>
          </cell>
          <cell r="D1" t="str">
            <v>수량</v>
          </cell>
          <cell r="E1" t="str">
            <v>단    가</v>
          </cell>
        </row>
        <row r="2">
          <cell r="A2" t="str">
            <v>녹막이페인트칠  2회</v>
          </cell>
        </row>
        <row r="3">
          <cell r="A3" t="str">
            <v>광명단</v>
          </cell>
          <cell r="B3" t="str">
            <v>KSM5311-2종</v>
          </cell>
          <cell r="C3" t="str">
            <v>LIT</v>
          </cell>
          <cell r="D3" t="str">
            <v>0.161</v>
          </cell>
          <cell r="E3">
            <v>4950</v>
          </cell>
        </row>
        <row r="4">
          <cell r="A4" t="str">
            <v>신나</v>
          </cell>
          <cell r="C4" t="str">
            <v>LIT</v>
          </cell>
          <cell r="D4" t="str">
            <v>0.008</v>
          </cell>
          <cell r="E4">
            <v>810</v>
          </cell>
        </row>
        <row r="5">
          <cell r="A5" t="str">
            <v>샌드페이퍼</v>
          </cell>
          <cell r="B5" t="str">
            <v>#220</v>
          </cell>
          <cell r="C5" t="str">
            <v>장</v>
          </cell>
          <cell r="D5" t="str">
            <v>0.05</v>
          </cell>
          <cell r="E5">
            <v>180</v>
          </cell>
        </row>
        <row r="6">
          <cell r="A6" t="str">
            <v>도장공</v>
          </cell>
          <cell r="C6" t="str">
            <v>M/D</v>
          </cell>
          <cell r="D6" t="str">
            <v>0.03</v>
          </cell>
          <cell r="E6">
            <v>57454</v>
          </cell>
        </row>
        <row r="7">
          <cell r="A7" t="str">
            <v>공구손료</v>
          </cell>
          <cell r="B7" t="str">
            <v>노무비의 3 %</v>
          </cell>
          <cell r="C7" t="str">
            <v>식</v>
          </cell>
          <cell r="D7" t="str">
            <v>1</v>
          </cell>
          <cell r="E7">
            <v>52</v>
          </cell>
        </row>
        <row r="8">
          <cell r="A8" t="str">
            <v>합   계</v>
          </cell>
        </row>
        <row r="9">
          <cell r="A9" t="str">
            <v>잡철물제작설치(간단구조)  TON</v>
          </cell>
        </row>
        <row r="10">
          <cell r="A10" t="str">
            <v>용접봉</v>
          </cell>
          <cell r="B10" t="str">
            <v>CR D3.2</v>
          </cell>
          <cell r="C10" t="str">
            <v>KG</v>
          </cell>
          <cell r="D10" t="str">
            <v>15.71</v>
          </cell>
          <cell r="E10">
            <v>1350</v>
          </cell>
        </row>
        <row r="11">
          <cell r="A11" t="str">
            <v>산소</v>
          </cell>
          <cell r="C11" t="str">
            <v>LIT</v>
          </cell>
          <cell r="D11" t="str">
            <v>5355</v>
          </cell>
          <cell r="E11">
            <v>1.6</v>
          </cell>
        </row>
        <row r="12">
          <cell r="A12" t="str">
            <v>아세칠렌</v>
          </cell>
          <cell r="C12" t="str">
            <v>G</v>
          </cell>
          <cell r="D12" t="str">
            <v>2400</v>
          </cell>
          <cell r="E12">
            <v>11.33</v>
          </cell>
        </row>
        <row r="13">
          <cell r="A13" t="str">
            <v>녹막이페인트칠</v>
          </cell>
          <cell r="B13" t="str">
            <v>2회</v>
          </cell>
          <cell r="C13" t="str">
            <v>M2</v>
          </cell>
          <cell r="D13" t="str">
            <v>20</v>
          </cell>
          <cell r="E13">
            <v>2586</v>
          </cell>
        </row>
        <row r="14">
          <cell r="A14" t="str">
            <v>철공</v>
          </cell>
          <cell r="C14" t="str">
            <v>M/D</v>
          </cell>
          <cell r="D14" t="str">
            <v>21.8</v>
          </cell>
          <cell r="E14">
            <v>64286</v>
          </cell>
        </row>
        <row r="15">
          <cell r="A15" t="str">
            <v>보통인부</v>
          </cell>
          <cell r="C15" t="str">
            <v>M/D</v>
          </cell>
          <cell r="D15" t="str">
            <v>0.56</v>
          </cell>
          <cell r="E15">
            <v>38932</v>
          </cell>
        </row>
        <row r="16">
          <cell r="A16" t="str">
            <v>용접공</v>
          </cell>
          <cell r="C16" t="str">
            <v>M/D</v>
          </cell>
          <cell r="D16" t="str">
            <v>2.21</v>
          </cell>
          <cell r="E16">
            <v>60389</v>
          </cell>
        </row>
        <row r="17">
          <cell r="A17" t="str">
            <v>특별인부</v>
          </cell>
          <cell r="C17" t="str">
            <v>M/D</v>
          </cell>
          <cell r="D17" t="str">
            <v>0.63</v>
          </cell>
          <cell r="E17">
            <v>52788</v>
          </cell>
        </row>
        <row r="18">
          <cell r="A18" t="str">
            <v>공구손료</v>
          </cell>
          <cell r="B18" t="str">
            <v>노무비의 3 %</v>
          </cell>
          <cell r="C18" t="str">
            <v>식</v>
          </cell>
          <cell r="D18" t="str">
            <v>1</v>
          </cell>
          <cell r="E18">
            <v>47699</v>
          </cell>
        </row>
        <row r="19">
          <cell r="A19" t="str">
            <v>합   계</v>
          </cell>
        </row>
        <row r="20">
          <cell r="A20" t="str">
            <v>갈바륨인력닥트제작설치(C/R)   #24(0.6T)   M2</v>
          </cell>
        </row>
        <row r="21">
          <cell r="A21" t="str">
            <v>갈바륨강판</v>
          </cell>
          <cell r="B21" t="str">
            <v>0.6T</v>
          </cell>
          <cell r="C21" t="str">
            <v>M2</v>
          </cell>
          <cell r="D21" t="str">
            <v>1.28</v>
          </cell>
          <cell r="E21">
            <v>3970</v>
          </cell>
        </row>
        <row r="22">
          <cell r="A22" t="str">
            <v>아연도금앵글</v>
          </cell>
          <cell r="B22" t="str">
            <v>30*30*3T</v>
          </cell>
          <cell r="C22" t="str">
            <v>KG</v>
          </cell>
          <cell r="D22" t="str">
            <v>3.1</v>
          </cell>
          <cell r="E22">
            <v>706</v>
          </cell>
        </row>
        <row r="23">
          <cell r="A23" t="str">
            <v>리벳트(동)</v>
          </cell>
          <cell r="B23" t="str">
            <v>D4.5*10L</v>
          </cell>
          <cell r="C23" t="str">
            <v>EA</v>
          </cell>
          <cell r="D23" t="str">
            <v>38</v>
          </cell>
          <cell r="E23">
            <v>26</v>
          </cell>
        </row>
        <row r="24">
          <cell r="A24" t="str">
            <v>볼트&amp;너트</v>
          </cell>
          <cell r="B24" t="str">
            <v>M6*20L</v>
          </cell>
          <cell r="C24" t="str">
            <v>EA</v>
          </cell>
          <cell r="D24" t="str">
            <v>15</v>
          </cell>
          <cell r="E24">
            <v>16</v>
          </cell>
        </row>
        <row r="25">
          <cell r="A25" t="str">
            <v>네오프렌 TAPE</v>
          </cell>
          <cell r="B25" t="str">
            <v>30W*3T</v>
          </cell>
          <cell r="C25" t="str">
            <v>M</v>
          </cell>
          <cell r="D25" t="str">
            <v>1.1</v>
          </cell>
          <cell r="E25">
            <v>180</v>
          </cell>
        </row>
        <row r="26">
          <cell r="A26" t="str">
            <v>행가롯드(도금)</v>
          </cell>
          <cell r="B26" t="str">
            <v>D9</v>
          </cell>
          <cell r="C26" t="str">
            <v>KG</v>
          </cell>
          <cell r="D26" t="str">
            <v>0.3</v>
          </cell>
          <cell r="E26">
            <v>934</v>
          </cell>
        </row>
        <row r="27">
          <cell r="A27" t="str">
            <v>녹막이페인트칠</v>
          </cell>
          <cell r="B27" t="str">
            <v>2회</v>
          </cell>
          <cell r="C27" t="str">
            <v>M2</v>
          </cell>
          <cell r="D27" t="str">
            <v>0.3</v>
          </cell>
          <cell r="E27">
            <v>2586</v>
          </cell>
        </row>
        <row r="28">
          <cell r="A28" t="str">
            <v>COMPOUND</v>
          </cell>
          <cell r="B28" t="str">
            <v>비초산계</v>
          </cell>
          <cell r="C28" t="str">
            <v>G</v>
          </cell>
          <cell r="D28" t="str">
            <v>46</v>
          </cell>
          <cell r="E28">
            <v>14</v>
          </cell>
        </row>
        <row r="29">
          <cell r="A29" t="str">
            <v>소모품비</v>
          </cell>
          <cell r="B29" t="str">
            <v>재료비의 3 %</v>
          </cell>
          <cell r="C29" t="str">
            <v>식</v>
          </cell>
          <cell r="D29" t="str">
            <v>1</v>
          </cell>
          <cell r="E29">
            <v>152</v>
          </cell>
        </row>
        <row r="30">
          <cell r="A30" t="str">
            <v>닥트공</v>
          </cell>
          <cell r="C30" t="str">
            <v>M/D</v>
          </cell>
          <cell r="D30" t="str">
            <v>0.824</v>
          </cell>
          <cell r="E30">
            <v>51634</v>
          </cell>
        </row>
        <row r="31">
          <cell r="A31" t="str">
            <v>공구손료</v>
          </cell>
          <cell r="B31" t="str">
            <v>노무비의 3 %</v>
          </cell>
          <cell r="C31" t="str">
            <v>식</v>
          </cell>
          <cell r="D31" t="str">
            <v>1</v>
          </cell>
          <cell r="E31">
            <v>1276</v>
          </cell>
        </row>
        <row r="32">
          <cell r="A32" t="str">
            <v>합   계</v>
          </cell>
          <cell r="D32">
            <v>0</v>
          </cell>
        </row>
        <row r="33">
          <cell r="A33" t="str">
            <v>갈바륨인력닥트제작설치(C/R)   #22(0.8T)   M2</v>
          </cell>
        </row>
        <row r="34">
          <cell r="A34" t="str">
            <v>갈바륨강판</v>
          </cell>
          <cell r="B34" t="str">
            <v>0.8T</v>
          </cell>
          <cell r="C34" t="str">
            <v>M2</v>
          </cell>
          <cell r="D34" t="str">
            <v>1.28</v>
          </cell>
          <cell r="E34">
            <v>4952</v>
          </cell>
        </row>
        <row r="35">
          <cell r="A35" t="str">
            <v>아연도금앵글</v>
          </cell>
          <cell r="B35" t="str">
            <v>30*30*3T</v>
          </cell>
          <cell r="C35" t="str">
            <v>KG</v>
          </cell>
          <cell r="D35" t="str">
            <v>3.1</v>
          </cell>
          <cell r="E35">
            <v>706</v>
          </cell>
        </row>
        <row r="36">
          <cell r="A36" t="str">
            <v>리벳트(동)</v>
          </cell>
          <cell r="B36" t="str">
            <v>D4.5*10L</v>
          </cell>
          <cell r="C36" t="str">
            <v>EA</v>
          </cell>
          <cell r="D36" t="str">
            <v>38</v>
          </cell>
          <cell r="E36">
            <v>26</v>
          </cell>
        </row>
        <row r="37">
          <cell r="A37" t="str">
            <v>볼트&amp;너트</v>
          </cell>
          <cell r="B37" t="str">
            <v>M8*20L</v>
          </cell>
          <cell r="C37" t="str">
            <v>EA</v>
          </cell>
          <cell r="D37" t="str">
            <v>15</v>
          </cell>
          <cell r="E37">
            <v>23</v>
          </cell>
        </row>
        <row r="38">
          <cell r="A38" t="str">
            <v>네오프렌 TAPE</v>
          </cell>
          <cell r="B38" t="str">
            <v>30W*3T</v>
          </cell>
          <cell r="C38" t="str">
            <v>M</v>
          </cell>
          <cell r="D38" t="str">
            <v>1.1</v>
          </cell>
          <cell r="E38">
            <v>180</v>
          </cell>
        </row>
        <row r="39">
          <cell r="A39" t="str">
            <v>행가롯드(도금)</v>
          </cell>
          <cell r="B39" t="str">
            <v>D9</v>
          </cell>
          <cell r="C39" t="str">
            <v>KG</v>
          </cell>
          <cell r="D39" t="str">
            <v>0.3</v>
          </cell>
          <cell r="E39">
            <v>934</v>
          </cell>
        </row>
        <row r="40">
          <cell r="A40" t="str">
            <v>녹막이페인트칠</v>
          </cell>
          <cell r="B40" t="str">
            <v>2회</v>
          </cell>
          <cell r="C40" t="str">
            <v>M2</v>
          </cell>
          <cell r="D40" t="str">
            <v>0.34</v>
          </cell>
          <cell r="E40">
            <v>2586</v>
          </cell>
        </row>
        <row r="41">
          <cell r="A41" t="str">
            <v>COMPOUND</v>
          </cell>
          <cell r="B41" t="str">
            <v>비초산계</v>
          </cell>
          <cell r="C41" t="str">
            <v>G</v>
          </cell>
          <cell r="D41" t="str">
            <v>51</v>
          </cell>
          <cell r="E41">
            <v>14</v>
          </cell>
        </row>
        <row r="42">
          <cell r="A42" t="str">
            <v>소모품비</v>
          </cell>
          <cell r="B42" t="str">
            <v>재료비의 3 %</v>
          </cell>
          <cell r="C42" t="str">
            <v>식</v>
          </cell>
          <cell r="D42" t="str">
            <v>1</v>
          </cell>
          <cell r="E42">
            <v>190</v>
          </cell>
        </row>
        <row r="43">
          <cell r="A43" t="str">
            <v>닥트공</v>
          </cell>
          <cell r="C43" t="str">
            <v>M/D</v>
          </cell>
          <cell r="D43" t="str">
            <v>0.877</v>
          </cell>
          <cell r="E43">
            <v>51634</v>
          </cell>
        </row>
        <row r="44">
          <cell r="A44" t="str">
            <v>공구손료</v>
          </cell>
          <cell r="B44" t="str">
            <v>노무비의 3 %</v>
          </cell>
          <cell r="C44" t="str">
            <v>식</v>
          </cell>
          <cell r="D44" t="str">
            <v>1</v>
          </cell>
          <cell r="E44">
            <v>1358</v>
          </cell>
        </row>
        <row r="45">
          <cell r="A45" t="str">
            <v>합   계</v>
          </cell>
          <cell r="D45">
            <v>0</v>
          </cell>
        </row>
        <row r="46">
          <cell r="A46" t="str">
            <v>갈바륨인력닥트제작설치(C/R)   #20(1.0T)   M2</v>
          </cell>
        </row>
        <row r="47">
          <cell r="A47" t="str">
            <v>갈바륨강판</v>
          </cell>
          <cell r="B47" t="str">
            <v>1.0T</v>
          </cell>
          <cell r="C47" t="str">
            <v>M2</v>
          </cell>
          <cell r="D47" t="str">
            <v>1.28</v>
          </cell>
          <cell r="E47">
            <v>6473</v>
          </cell>
        </row>
        <row r="48">
          <cell r="A48" t="str">
            <v>아연도금앵글</v>
          </cell>
          <cell r="B48" t="str">
            <v>40*40*3T</v>
          </cell>
          <cell r="C48" t="str">
            <v>KG</v>
          </cell>
          <cell r="D48" t="str">
            <v>4.2</v>
          </cell>
          <cell r="E48">
            <v>706</v>
          </cell>
        </row>
        <row r="49">
          <cell r="A49" t="str">
            <v>리벳트(동)</v>
          </cell>
          <cell r="B49" t="str">
            <v>D4.5*10L</v>
          </cell>
          <cell r="C49" t="str">
            <v>EA</v>
          </cell>
          <cell r="D49" t="str">
            <v>38</v>
          </cell>
          <cell r="E49">
            <v>26</v>
          </cell>
        </row>
        <row r="50">
          <cell r="A50" t="str">
            <v>볼트&amp;너트</v>
          </cell>
          <cell r="B50" t="str">
            <v>M8*25L</v>
          </cell>
          <cell r="C50" t="str">
            <v>EA</v>
          </cell>
          <cell r="D50" t="str">
            <v>15</v>
          </cell>
          <cell r="E50">
            <v>26</v>
          </cell>
        </row>
        <row r="51">
          <cell r="A51" t="str">
            <v>네오프렌 TAPE</v>
          </cell>
          <cell r="B51" t="str">
            <v>40W*3T</v>
          </cell>
          <cell r="C51" t="str">
            <v>M</v>
          </cell>
          <cell r="D51" t="str">
            <v>1.1</v>
          </cell>
          <cell r="E51">
            <v>240</v>
          </cell>
        </row>
        <row r="52">
          <cell r="A52" t="str">
            <v>행가롯드(도금)</v>
          </cell>
          <cell r="B52" t="str">
            <v>D12</v>
          </cell>
          <cell r="C52" t="str">
            <v>KG</v>
          </cell>
          <cell r="D52" t="str">
            <v>0.8</v>
          </cell>
          <cell r="E52">
            <v>735</v>
          </cell>
        </row>
        <row r="53">
          <cell r="A53" t="str">
            <v>녹막이페인트칠</v>
          </cell>
          <cell r="B53" t="str">
            <v>2회</v>
          </cell>
          <cell r="C53" t="str">
            <v>M2</v>
          </cell>
          <cell r="D53" t="str">
            <v>0.45</v>
          </cell>
          <cell r="E53">
            <v>2586</v>
          </cell>
        </row>
        <row r="54">
          <cell r="A54" t="str">
            <v>COMPOUND</v>
          </cell>
          <cell r="B54" t="str">
            <v>비초산계</v>
          </cell>
          <cell r="C54" t="str">
            <v>G</v>
          </cell>
          <cell r="D54" t="str">
            <v>56</v>
          </cell>
          <cell r="E54">
            <v>14</v>
          </cell>
        </row>
        <row r="55">
          <cell r="A55" t="str">
            <v>소모품비</v>
          </cell>
          <cell r="B55" t="str">
            <v>재료비의 3 %</v>
          </cell>
          <cell r="C55" t="str">
            <v>식</v>
          </cell>
          <cell r="D55" t="str">
            <v>1</v>
          </cell>
          <cell r="E55">
            <v>249</v>
          </cell>
        </row>
        <row r="56">
          <cell r="A56" t="str">
            <v>닥트공</v>
          </cell>
          <cell r="C56" t="str">
            <v>M/D</v>
          </cell>
          <cell r="D56" t="str">
            <v>1.053</v>
          </cell>
          <cell r="E56">
            <v>51634</v>
          </cell>
        </row>
        <row r="57">
          <cell r="A57" t="str">
            <v>공구손료</v>
          </cell>
          <cell r="B57" t="str">
            <v>노무비의 3 %</v>
          </cell>
          <cell r="C57" t="str">
            <v>식</v>
          </cell>
          <cell r="D57" t="str">
            <v>1</v>
          </cell>
          <cell r="E57">
            <v>1631</v>
          </cell>
        </row>
        <row r="58">
          <cell r="A58" t="str">
            <v>합   계</v>
          </cell>
          <cell r="D58">
            <v>0</v>
          </cell>
        </row>
        <row r="59">
          <cell r="A59" t="str">
            <v>갈바륨인력닥트제작설치(C/R)   #18(1.2T)   M2</v>
          </cell>
        </row>
        <row r="60">
          <cell r="A60" t="str">
            <v>갈바륨강판</v>
          </cell>
          <cell r="B60" t="str">
            <v>1.2T</v>
          </cell>
          <cell r="C60" t="str">
            <v>M2</v>
          </cell>
          <cell r="D60" t="str">
            <v>1.28</v>
          </cell>
          <cell r="E60">
            <v>7680</v>
          </cell>
        </row>
        <row r="61">
          <cell r="A61" t="str">
            <v>아연도금앵글</v>
          </cell>
          <cell r="B61" t="str">
            <v>40*40*5T</v>
          </cell>
          <cell r="C61" t="str">
            <v>KG</v>
          </cell>
          <cell r="D61" t="str">
            <v>6.6</v>
          </cell>
          <cell r="E61">
            <v>706</v>
          </cell>
        </row>
        <row r="62">
          <cell r="A62" t="str">
            <v>리벳트(동)</v>
          </cell>
          <cell r="B62" t="str">
            <v>D4.5*10L</v>
          </cell>
          <cell r="C62" t="str">
            <v>EA</v>
          </cell>
          <cell r="D62" t="str">
            <v>38</v>
          </cell>
          <cell r="E62">
            <v>26</v>
          </cell>
        </row>
        <row r="63">
          <cell r="A63" t="str">
            <v>볼트&amp;너트</v>
          </cell>
          <cell r="B63" t="str">
            <v>M8*25L</v>
          </cell>
          <cell r="C63" t="str">
            <v>EA</v>
          </cell>
          <cell r="D63" t="str">
            <v>15</v>
          </cell>
          <cell r="E63">
            <v>26</v>
          </cell>
        </row>
        <row r="64">
          <cell r="A64" t="str">
            <v>네오프렌 TAPE</v>
          </cell>
          <cell r="B64" t="str">
            <v>40W*3T</v>
          </cell>
          <cell r="C64" t="str">
            <v>M</v>
          </cell>
          <cell r="D64" t="str">
            <v>1.1</v>
          </cell>
          <cell r="E64">
            <v>240</v>
          </cell>
        </row>
        <row r="65">
          <cell r="A65" t="str">
            <v>행가롯드(도금)</v>
          </cell>
          <cell r="B65" t="str">
            <v>D12</v>
          </cell>
          <cell r="C65" t="str">
            <v>KG</v>
          </cell>
          <cell r="D65" t="str">
            <v>0.9</v>
          </cell>
          <cell r="E65">
            <v>735</v>
          </cell>
        </row>
        <row r="66">
          <cell r="A66" t="str">
            <v>녹막이페인트칠</v>
          </cell>
          <cell r="B66" t="str">
            <v>2회</v>
          </cell>
          <cell r="C66" t="str">
            <v>M2</v>
          </cell>
          <cell r="D66" t="str">
            <v>0.46</v>
          </cell>
          <cell r="E66">
            <v>2586</v>
          </cell>
        </row>
        <row r="67">
          <cell r="A67" t="str">
            <v>COMPOUND</v>
          </cell>
          <cell r="B67" t="str">
            <v>비초산계</v>
          </cell>
          <cell r="C67" t="str">
            <v>G</v>
          </cell>
          <cell r="D67" t="str">
            <v>61</v>
          </cell>
          <cell r="E67">
            <v>14</v>
          </cell>
        </row>
        <row r="68">
          <cell r="A68" t="str">
            <v>소모품비</v>
          </cell>
          <cell r="B68" t="str">
            <v>재료비의 3 %</v>
          </cell>
          <cell r="C68" t="str">
            <v>식</v>
          </cell>
          <cell r="D68" t="str">
            <v>1</v>
          </cell>
          <cell r="E68">
            <v>295</v>
          </cell>
        </row>
        <row r="69">
          <cell r="A69" t="str">
            <v>닥트공</v>
          </cell>
          <cell r="C69" t="str">
            <v>M/D</v>
          </cell>
          <cell r="D69" t="str">
            <v>1.193</v>
          </cell>
          <cell r="E69">
            <v>51634</v>
          </cell>
        </row>
        <row r="70">
          <cell r="A70" t="str">
            <v>공구손료</v>
          </cell>
          <cell r="B70" t="str">
            <v>노무비의 3 %</v>
          </cell>
          <cell r="C70" t="str">
            <v>식</v>
          </cell>
          <cell r="D70" t="str">
            <v>1</v>
          </cell>
          <cell r="E70">
            <v>1848</v>
          </cell>
        </row>
        <row r="71">
          <cell r="A71" t="str">
            <v>합   계</v>
          </cell>
          <cell r="D71">
            <v>0</v>
          </cell>
        </row>
        <row r="72">
          <cell r="A72" t="str">
            <v>기계닥트제작설치(GL C/R)   #24(0.6T)   M2</v>
          </cell>
        </row>
        <row r="73">
          <cell r="A73" t="str">
            <v>갈바륨강판</v>
          </cell>
          <cell r="B73" t="str">
            <v>0.6T</v>
          </cell>
          <cell r="C73" t="str">
            <v>M2</v>
          </cell>
          <cell r="D73" t="str">
            <v>1.28</v>
          </cell>
          <cell r="E73">
            <v>3970</v>
          </cell>
        </row>
        <row r="74">
          <cell r="A74" t="str">
            <v>FLANGE</v>
          </cell>
          <cell r="B74" t="str">
            <v>갈바륨강판 0.6T</v>
          </cell>
          <cell r="C74" t="str">
            <v>M2</v>
          </cell>
          <cell r="D74" t="str">
            <v>0.11</v>
          </cell>
          <cell r="E74">
            <v>3970</v>
          </cell>
        </row>
        <row r="75">
          <cell r="A75" t="str">
            <v>CORNER PLATE</v>
          </cell>
          <cell r="B75" t="str">
            <v>30*105L*1.6T</v>
          </cell>
          <cell r="C75" t="str">
            <v>EA</v>
          </cell>
          <cell r="D75" t="str">
            <v>3.6</v>
          </cell>
          <cell r="E75">
            <v>187</v>
          </cell>
        </row>
        <row r="76">
          <cell r="A76" t="str">
            <v>볼트&amp;너트</v>
          </cell>
          <cell r="B76" t="str">
            <v>M8*25L</v>
          </cell>
          <cell r="C76" t="str">
            <v>EA</v>
          </cell>
          <cell r="D76" t="str">
            <v>3.6</v>
          </cell>
          <cell r="E76">
            <v>26</v>
          </cell>
        </row>
        <row r="77">
          <cell r="A77" t="str">
            <v>C-CLEAT BAR</v>
          </cell>
          <cell r="B77" t="str">
            <v>20*25*1.0T</v>
          </cell>
          <cell r="C77" t="str">
            <v>M</v>
          </cell>
          <cell r="D77" t="str">
            <v>0.7</v>
          </cell>
          <cell r="E77">
            <v>352</v>
          </cell>
        </row>
        <row r="78">
          <cell r="A78" t="str">
            <v>HANGER RAIL</v>
          </cell>
          <cell r="B78" t="str">
            <v>20*25*1.2T</v>
          </cell>
          <cell r="C78" t="str">
            <v>M</v>
          </cell>
          <cell r="D78" t="str">
            <v>0.3</v>
          </cell>
          <cell r="E78">
            <v>688</v>
          </cell>
        </row>
        <row r="79">
          <cell r="A79" t="str">
            <v>전산볼트</v>
          </cell>
          <cell r="B79" t="str">
            <v>D9</v>
          </cell>
          <cell r="C79" t="str">
            <v>M</v>
          </cell>
          <cell r="D79" t="str">
            <v>0.7</v>
          </cell>
          <cell r="E79">
            <v>466</v>
          </cell>
        </row>
        <row r="80">
          <cell r="A80" t="str">
            <v>너트</v>
          </cell>
          <cell r="B80" t="str">
            <v>M9</v>
          </cell>
          <cell r="C80" t="str">
            <v>EA</v>
          </cell>
          <cell r="D80" t="str">
            <v>0.5</v>
          </cell>
          <cell r="E80">
            <v>16</v>
          </cell>
        </row>
        <row r="81">
          <cell r="A81" t="str">
            <v>네오프렌 TAPE</v>
          </cell>
          <cell r="B81" t="str">
            <v>30W*5T</v>
          </cell>
          <cell r="C81" t="str">
            <v>M</v>
          </cell>
          <cell r="D81" t="str">
            <v>1.1</v>
          </cell>
          <cell r="E81">
            <v>300</v>
          </cell>
        </row>
        <row r="82">
          <cell r="A82" t="str">
            <v>스트롱앙카</v>
          </cell>
          <cell r="B82" t="str">
            <v>D9</v>
          </cell>
          <cell r="C82" t="str">
            <v>EA</v>
          </cell>
          <cell r="D82" t="str">
            <v>0.5</v>
          </cell>
          <cell r="E82">
            <v>59</v>
          </cell>
        </row>
        <row r="83">
          <cell r="A83" t="str">
            <v>COMPOUND</v>
          </cell>
          <cell r="B83" t="str">
            <v>비초산계</v>
          </cell>
          <cell r="C83" t="str">
            <v>G</v>
          </cell>
          <cell r="D83" t="str">
            <v>60</v>
          </cell>
          <cell r="E83">
            <v>14</v>
          </cell>
        </row>
        <row r="84">
          <cell r="A84" t="str">
            <v>소모품비</v>
          </cell>
          <cell r="B84" t="str">
            <v>재료비의 3 %</v>
          </cell>
          <cell r="C84" t="str">
            <v>식</v>
          </cell>
          <cell r="D84" t="str">
            <v>1</v>
          </cell>
          <cell r="E84">
            <v>152</v>
          </cell>
        </row>
        <row r="85">
          <cell r="A85" t="str">
            <v>닥트공</v>
          </cell>
          <cell r="C85" t="str">
            <v>M/D</v>
          </cell>
          <cell r="D85" t="str">
            <v>0.702</v>
          </cell>
          <cell r="E85">
            <v>51634</v>
          </cell>
        </row>
        <row r="86">
          <cell r="A86" t="str">
            <v>공구손료</v>
          </cell>
          <cell r="B86" t="str">
            <v>노무비의 3 %</v>
          </cell>
          <cell r="C86" t="str">
            <v>식</v>
          </cell>
          <cell r="D86" t="str">
            <v>1</v>
          </cell>
          <cell r="E86">
            <v>1087</v>
          </cell>
        </row>
        <row r="87">
          <cell r="A87" t="str">
            <v>합   계</v>
          </cell>
        </row>
        <row r="88">
          <cell r="A88" t="str">
            <v>기계닥트제작설치(GL C/R)   #22(0.8T)   M2</v>
          </cell>
        </row>
        <row r="89">
          <cell r="A89" t="str">
            <v>갈바륨강판</v>
          </cell>
          <cell r="B89" t="str">
            <v>0.8T</v>
          </cell>
          <cell r="C89" t="str">
            <v>M2</v>
          </cell>
          <cell r="D89" t="str">
            <v>1.28</v>
          </cell>
          <cell r="E89">
            <v>4952</v>
          </cell>
        </row>
        <row r="90">
          <cell r="A90" t="str">
            <v>FLANGE</v>
          </cell>
          <cell r="B90" t="str">
            <v>갈바륨강판 0.8T</v>
          </cell>
          <cell r="C90" t="str">
            <v>M2</v>
          </cell>
          <cell r="D90" t="str">
            <v>0.11</v>
          </cell>
          <cell r="E90">
            <v>4952</v>
          </cell>
        </row>
        <row r="91">
          <cell r="A91" t="str">
            <v>CORNER PLATE</v>
          </cell>
          <cell r="B91" t="str">
            <v>30*105L*1.6T</v>
          </cell>
          <cell r="C91" t="str">
            <v>EA</v>
          </cell>
          <cell r="D91" t="str">
            <v>2.0</v>
          </cell>
          <cell r="E91">
            <v>187</v>
          </cell>
        </row>
        <row r="92">
          <cell r="A92" t="str">
            <v>볼트&amp;너트</v>
          </cell>
          <cell r="B92" t="str">
            <v>M8*25L</v>
          </cell>
          <cell r="C92" t="str">
            <v>EA</v>
          </cell>
          <cell r="D92" t="str">
            <v>2.0</v>
          </cell>
          <cell r="E92">
            <v>26</v>
          </cell>
        </row>
        <row r="93">
          <cell r="A93" t="str">
            <v>C-CLEAT BAR</v>
          </cell>
          <cell r="B93" t="str">
            <v>20*25*1.0T</v>
          </cell>
          <cell r="C93" t="str">
            <v>M</v>
          </cell>
          <cell r="D93" t="str">
            <v>0.7</v>
          </cell>
          <cell r="E93">
            <v>352</v>
          </cell>
        </row>
        <row r="94">
          <cell r="A94" t="str">
            <v>HANGER RAIL</v>
          </cell>
          <cell r="B94" t="str">
            <v>20*25*1.2T</v>
          </cell>
          <cell r="C94" t="str">
            <v>M</v>
          </cell>
          <cell r="D94" t="str">
            <v>0.3</v>
          </cell>
          <cell r="E94">
            <v>688</v>
          </cell>
        </row>
        <row r="95">
          <cell r="A95" t="str">
            <v>전산볼트</v>
          </cell>
          <cell r="B95" t="str">
            <v>D9</v>
          </cell>
          <cell r="C95" t="str">
            <v>M</v>
          </cell>
          <cell r="D95" t="str">
            <v>0.4</v>
          </cell>
          <cell r="E95">
            <v>466</v>
          </cell>
        </row>
        <row r="96">
          <cell r="A96" t="str">
            <v>너트</v>
          </cell>
          <cell r="B96" t="str">
            <v>M9</v>
          </cell>
          <cell r="C96" t="str">
            <v>EA</v>
          </cell>
          <cell r="D96" t="str">
            <v>0.3</v>
          </cell>
          <cell r="E96">
            <v>16</v>
          </cell>
        </row>
        <row r="97">
          <cell r="A97" t="str">
            <v>네오프렌 TAPE</v>
          </cell>
          <cell r="B97" t="str">
            <v>30W*5T</v>
          </cell>
          <cell r="C97" t="str">
            <v>M</v>
          </cell>
          <cell r="D97" t="str">
            <v>1.1</v>
          </cell>
          <cell r="E97">
            <v>300</v>
          </cell>
        </row>
        <row r="98">
          <cell r="A98" t="str">
            <v>스트롱앙카</v>
          </cell>
          <cell r="B98" t="str">
            <v>D9</v>
          </cell>
          <cell r="C98" t="str">
            <v>EA</v>
          </cell>
          <cell r="D98" t="str">
            <v>0.3</v>
          </cell>
          <cell r="E98">
            <v>59</v>
          </cell>
        </row>
        <row r="99">
          <cell r="A99" t="str">
            <v>COMPOUND</v>
          </cell>
          <cell r="B99" t="str">
            <v>비초산계</v>
          </cell>
          <cell r="C99" t="str">
            <v>G</v>
          </cell>
          <cell r="D99" t="str">
            <v>60</v>
          </cell>
          <cell r="E99">
            <v>14</v>
          </cell>
        </row>
        <row r="100">
          <cell r="A100" t="str">
            <v>COMPACT BAR</v>
          </cell>
          <cell r="B100" t="str">
            <v>30*35*0.8T</v>
          </cell>
          <cell r="C100" t="str">
            <v>M</v>
          </cell>
          <cell r="D100" t="str">
            <v>0.6</v>
          </cell>
          <cell r="E100">
            <v>616</v>
          </cell>
        </row>
        <row r="101">
          <cell r="A101" t="str">
            <v>직결피스</v>
          </cell>
          <cell r="B101" t="str">
            <v>#8*13L</v>
          </cell>
          <cell r="C101" t="str">
            <v>EA</v>
          </cell>
          <cell r="D101" t="str">
            <v>5.6</v>
          </cell>
          <cell r="E101">
            <v>5</v>
          </cell>
        </row>
        <row r="102">
          <cell r="A102" t="str">
            <v>소모품비</v>
          </cell>
          <cell r="B102" t="str">
            <v>재료비의 3 %</v>
          </cell>
          <cell r="C102" t="str">
            <v>식</v>
          </cell>
          <cell r="D102" t="str">
            <v>1</v>
          </cell>
          <cell r="E102">
            <v>190</v>
          </cell>
        </row>
        <row r="103">
          <cell r="A103" t="str">
            <v>닥트공</v>
          </cell>
          <cell r="C103" t="str">
            <v>M/D</v>
          </cell>
          <cell r="D103" t="str">
            <v>0.755</v>
          </cell>
          <cell r="E103">
            <v>51634</v>
          </cell>
        </row>
        <row r="104">
          <cell r="A104" t="str">
            <v>공구손료</v>
          </cell>
          <cell r="B104" t="str">
            <v>노무비의 3 %</v>
          </cell>
          <cell r="C104" t="str">
            <v>식</v>
          </cell>
          <cell r="D104" t="str">
            <v>1</v>
          </cell>
          <cell r="E104">
            <v>1170</v>
          </cell>
        </row>
        <row r="105">
          <cell r="A105" t="str">
            <v>합   계</v>
          </cell>
        </row>
        <row r="106">
          <cell r="A106" t="str">
            <v>기계닥트제작설치(GL C/R)   #20(1.0T)   M2</v>
          </cell>
        </row>
        <row r="107">
          <cell r="A107" t="str">
            <v>갈바륨강판</v>
          </cell>
          <cell r="B107" t="str">
            <v>1.0T</v>
          </cell>
          <cell r="C107" t="str">
            <v>M2</v>
          </cell>
          <cell r="D107" t="str">
            <v>1.28</v>
          </cell>
          <cell r="E107">
            <v>6473</v>
          </cell>
        </row>
        <row r="108">
          <cell r="A108" t="str">
            <v>FLANGE</v>
          </cell>
          <cell r="B108" t="str">
            <v>갈바륨강판 1.0T</v>
          </cell>
          <cell r="C108" t="str">
            <v>M2</v>
          </cell>
          <cell r="D108" t="str">
            <v>0.11</v>
          </cell>
          <cell r="E108">
            <v>6473</v>
          </cell>
        </row>
        <row r="109">
          <cell r="A109" t="str">
            <v>CORNER PLATE</v>
          </cell>
          <cell r="B109" t="str">
            <v>30*105L*1.6T</v>
          </cell>
          <cell r="C109" t="str">
            <v>EA</v>
          </cell>
          <cell r="D109" t="str">
            <v>1.2</v>
          </cell>
          <cell r="E109">
            <v>187</v>
          </cell>
        </row>
        <row r="110">
          <cell r="A110" t="str">
            <v>볼트&amp;너트</v>
          </cell>
          <cell r="B110" t="str">
            <v>M8*25L</v>
          </cell>
          <cell r="C110" t="str">
            <v>EA</v>
          </cell>
          <cell r="D110" t="str">
            <v>1.2</v>
          </cell>
          <cell r="E110">
            <v>26</v>
          </cell>
        </row>
        <row r="111">
          <cell r="A111" t="str">
            <v>C-CLEAT BAR</v>
          </cell>
          <cell r="B111" t="str">
            <v>20*25*1.0T</v>
          </cell>
          <cell r="C111" t="str">
            <v>M</v>
          </cell>
          <cell r="D111" t="str">
            <v>0.7</v>
          </cell>
          <cell r="E111">
            <v>352</v>
          </cell>
        </row>
        <row r="112">
          <cell r="A112" t="str">
            <v>HANGER RAIL</v>
          </cell>
          <cell r="B112" t="str">
            <v>20*25*1.2T</v>
          </cell>
          <cell r="C112" t="str">
            <v>M</v>
          </cell>
          <cell r="D112" t="str">
            <v>0.3</v>
          </cell>
          <cell r="E112">
            <v>688</v>
          </cell>
        </row>
        <row r="113">
          <cell r="A113" t="str">
            <v>전산볼트</v>
          </cell>
          <cell r="B113" t="str">
            <v>D9</v>
          </cell>
          <cell r="C113" t="str">
            <v>M</v>
          </cell>
          <cell r="D113" t="str">
            <v>0.3</v>
          </cell>
          <cell r="E113">
            <v>466</v>
          </cell>
        </row>
        <row r="114">
          <cell r="A114" t="str">
            <v>너트</v>
          </cell>
          <cell r="B114" t="str">
            <v>M9</v>
          </cell>
          <cell r="C114" t="str">
            <v>EA</v>
          </cell>
          <cell r="D114" t="str">
            <v>0.2</v>
          </cell>
          <cell r="E114">
            <v>16</v>
          </cell>
        </row>
        <row r="115">
          <cell r="A115" t="str">
            <v>네오프렌 TAPE</v>
          </cell>
          <cell r="B115" t="str">
            <v>30W*5T</v>
          </cell>
          <cell r="C115" t="str">
            <v>M</v>
          </cell>
          <cell r="D115" t="str">
            <v>1.1</v>
          </cell>
          <cell r="E115">
            <v>300</v>
          </cell>
        </row>
        <row r="116">
          <cell r="A116" t="str">
            <v>스트롱앙카</v>
          </cell>
          <cell r="B116" t="str">
            <v>D9</v>
          </cell>
          <cell r="C116" t="str">
            <v>EA</v>
          </cell>
          <cell r="D116" t="str">
            <v>0.2</v>
          </cell>
          <cell r="E116">
            <v>59</v>
          </cell>
        </row>
        <row r="117">
          <cell r="A117" t="str">
            <v>COMPOUND</v>
          </cell>
          <cell r="B117" t="str">
            <v>비초산계</v>
          </cell>
          <cell r="C117" t="str">
            <v>G</v>
          </cell>
          <cell r="D117" t="str">
            <v>60</v>
          </cell>
          <cell r="E117">
            <v>14</v>
          </cell>
        </row>
        <row r="118">
          <cell r="A118" t="str">
            <v>COMPACT BAR</v>
          </cell>
          <cell r="B118" t="str">
            <v>30*35*0.8T</v>
          </cell>
          <cell r="C118" t="str">
            <v>M</v>
          </cell>
          <cell r="D118" t="str">
            <v>0.6</v>
          </cell>
          <cell r="E118">
            <v>616</v>
          </cell>
        </row>
        <row r="119">
          <cell r="A119" t="str">
            <v>직결피스</v>
          </cell>
          <cell r="B119" t="str">
            <v>#8*13L</v>
          </cell>
          <cell r="C119" t="str">
            <v>EA</v>
          </cell>
          <cell r="D119" t="str">
            <v>5.9</v>
          </cell>
          <cell r="E119">
            <v>5</v>
          </cell>
        </row>
        <row r="120">
          <cell r="A120" t="str">
            <v>소모품비</v>
          </cell>
          <cell r="B120" t="str">
            <v>재료비의 3 %</v>
          </cell>
          <cell r="C120" t="str">
            <v>식</v>
          </cell>
          <cell r="D120" t="str">
            <v>1</v>
          </cell>
          <cell r="E120">
            <v>249</v>
          </cell>
        </row>
        <row r="121">
          <cell r="A121" t="str">
            <v>닥트공</v>
          </cell>
          <cell r="C121" t="str">
            <v>M/D</v>
          </cell>
          <cell r="D121" t="str">
            <v>0.895</v>
          </cell>
          <cell r="E121">
            <v>51634</v>
          </cell>
        </row>
        <row r="122">
          <cell r="A122" t="str">
            <v>공구손료</v>
          </cell>
          <cell r="B122" t="str">
            <v>노무비의 3 %</v>
          </cell>
          <cell r="C122" t="str">
            <v>식</v>
          </cell>
          <cell r="D122" t="str">
            <v>1</v>
          </cell>
          <cell r="E122">
            <v>1386</v>
          </cell>
        </row>
        <row r="123">
          <cell r="A123" t="str">
            <v>합   계</v>
          </cell>
        </row>
        <row r="124">
          <cell r="A124" t="str">
            <v>기계닥트제작설치(GL C/R)   #18(1.2T)   M2</v>
          </cell>
        </row>
        <row r="125">
          <cell r="A125" t="str">
            <v>갈바륨강판</v>
          </cell>
          <cell r="B125" t="str">
            <v>1.2T</v>
          </cell>
          <cell r="C125" t="str">
            <v>M2</v>
          </cell>
          <cell r="D125" t="str">
            <v>1.28</v>
          </cell>
          <cell r="E125">
            <v>7680</v>
          </cell>
        </row>
        <row r="126">
          <cell r="A126" t="str">
            <v>FLANGE</v>
          </cell>
          <cell r="B126" t="str">
            <v>갈바륨강판 1.2T</v>
          </cell>
          <cell r="C126" t="str">
            <v>M2</v>
          </cell>
          <cell r="D126" t="str">
            <v>0.11</v>
          </cell>
          <cell r="E126">
            <v>7680</v>
          </cell>
        </row>
        <row r="127">
          <cell r="A127" t="str">
            <v>CORNER PLATE</v>
          </cell>
          <cell r="B127" t="str">
            <v>30*105L*1.6T</v>
          </cell>
          <cell r="C127" t="str">
            <v>EA</v>
          </cell>
          <cell r="D127" t="str">
            <v>0.9</v>
          </cell>
          <cell r="E127">
            <v>187</v>
          </cell>
        </row>
        <row r="128">
          <cell r="A128" t="str">
            <v>볼트&amp;너트</v>
          </cell>
          <cell r="B128" t="str">
            <v>M8*25L</v>
          </cell>
          <cell r="C128" t="str">
            <v>EA</v>
          </cell>
          <cell r="D128" t="str">
            <v>0.9</v>
          </cell>
          <cell r="E128">
            <v>26</v>
          </cell>
        </row>
        <row r="129">
          <cell r="A129" t="str">
            <v>C-CLEAT BAR</v>
          </cell>
          <cell r="B129" t="str">
            <v>20*25*1.0T</v>
          </cell>
          <cell r="C129" t="str">
            <v>M</v>
          </cell>
          <cell r="D129" t="str">
            <v>0.7</v>
          </cell>
          <cell r="E129">
            <v>352</v>
          </cell>
        </row>
        <row r="130">
          <cell r="A130" t="str">
            <v>HANGER RAIL</v>
          </cell>
          <cell r="B130" t="str">
            <v>20*25*1.2T</v>
          </cell>
          <cell r="C130" t="str">
            <v>M</v>
          </cell>
          <cell r="D130" t="str">
            <v>0.3</v>
          </cell>
          <cell r="E130">
            <v>688</v>
          </cell>
        </row>
        <row r="131">
          <cell r="A131" t="str">
            <v>전산볼트</v>
          </cell>
          <cell r="B131" t="str">
            <v>D9</v>
          </cell>
          <cell r="C131" t="str">
            <v>M</v>
          </cell>
          <cell r="D131" t="str">
            <v>0.2</v>
          </cell>
          <cell r="E131">
            <v>466</v>
          </cell>
        </row>
        <row r="132">
          <cell r="A132" t="str">
            <v>너트</v>
          </cell>
          <cell r="B132" t="str">
            <v>M9</v>
          </cell>
          <cell r="C132" t="str">
            <v>EA</v>
          </cell>
          <cell r="D132" t="str">
            <v>0.1</v>
          </cell>
          <cell r="E132">
            <v>16</v>
          </cell>
        </row>
        <row r="133">
          <cell r="A133" t="str">
            <v>네오프렌 TAPE</v>
          </cell>
          <cell r="B133" t="str">
            <v>30W*5T</v>
          </cell>
          <cell r="C133" t="str">
            <v>M</v>
          </cell>
          <cell r="D133" t="str">
            <v>1.1</v>
          </cell>
          <cell r="E133">
            <v>300</v>
          </cell>
        </row>
        <row r="134">
          <cell r="A134" t="str">
            <v>스트롱앙카</v>
          </cell>
          <cell r="B134" t="str">
            <v>D9</v>
          </cell>
          <cell r="C134" t="str">
            <v>EA</v>
          </cell>
          <cell r="D134" t="str">
            <v>0.1</v>
          </cell>
          <cell r="E134">
            <v>59</v>
          </cell>
        </row>
        <row r="135">
          <cell r="A135" t="str">
            <v>COMPOUND</v>
          </cell>
          <cell r="B135" t="str">
            <v>비초산계</v>
          </cell>
          <cell r="C135" t="str">
            <v>G</v>
          </cell>
          <cell r="D135" t="str">
            <v>60</v>
          </cell>
          <cell r="E135">
            <v>14</v>
          </cell>
        </row>
        <row r="136">
          <cell r="A136" t="str">
            <v>COMPACT BAR</v>
          </cell>
          <cell r="B136" t="str">
            <v>30*35*0.8T</v>
          </cell>
          <cell r="C136" t="str">
            <v>M</v>
          </cell>
          <cell r="D136" t="str">
            <v>0.6</v>
          </cell>
          <cell r="E136">
            <v>616</v>
          </cell>
        </row>
        <row r="137">
          <cell r="A137" t="str">
            <v>직결피스</v>
          </cell>
          <cell r="B137" t="str">
            <v>#8*13L</v>
          </cell>
          <cell r="C137" t="str">
            <v>EA</v>
          </cell>
          <cell r="D137" t="str">
            <v>5.9</v>
          </cell>
          <cell r="E137">
            <v>5</v>
          </cell>
        </row>
        <row r="138">
          <cell r="A138" t="str">
            <v>소모품비</v>
          </cell>
          <cell r="B138" t="str">
            <v>재료비의 3 %</v>
          </cell>
          <cell r="C138" t="str">
            <v>식</v>
          </cell>
          <cell r="D138" t="str">
            <v>1</v>
          </cell>
          <cell r="E138">
            <v>295</v>
          </cell>
        </row>
        <row r="139">
          <cell r="A139" t="str">
            <v>닥트공</v>
          </cell>
          <cell r="C139" t="str">
            <v>M/D</v>
          </cell>
          <cell r="D139" t="str">
            <v>1.018</v>
          </cell>
          <cell r="E139">
            <v>51634</v>
          </cell>
        </row>
        <row r="140">
          <cell r="A140" t="str">
            <v>공구손료</v>
          </cell>
          <cell r="B140" t="str">
            <v>노무비의 3 %</v>
          </cell>
          <cell r="C140" t="str">
            <v>식</v>
          </cell>
          <cell r="D140" t="str">
            <v>1</v>
          </cell>
          <cell r="E140">
            <v>1577</v>
          </cell>
        </row>
        <row r="141">
          <cell r="A141" t="str">
            <v>합   계</v>
          </cell>
        </row>
        <row r="142">
          <cell r="A142" t="str">
            <v>기계닥트제작설치(아연도)   #26(0.5T)   M2</v>
          </cell>
        </row>
        <row r="143">
          <cell r="A143" t="str">
            <v>아연도강판</v>
          </cell>
          <cell r="B143" t="str">
            <v>0.5T</v>
          </cell>
          <cell r="C143" t="str">
            <v>M2</v>
          </cell>
          <cell r="D143" t="str">
            <v>1.28</v>
          </cell>
          <cell r="E143">
            <v>2730</v>
          </cell>
        </row>
        <row r="144">
          <cell r="A144" t="str">
            <v>FLANGE</v>
          </cell>
          <cell r="B144" t="str">
            <v>아연도강판 0.5T</v>
          </cell>
          <cell r="C144" t="str">
            <v>M2</v>
          </cell>
          <cell r="D144" t="str">
            <v>0.11</v>
          </cell>
          <cell r="E144">
            <v>2730</v>
          </cell>
        </row>
        <row r="145">
          <cell r="A145" t="str">
            <v>CORNER PLATE</v>
          </cell>
          <cell r="B145" t="str">
            <v>30*105L*1.6T</v>
          </cell>
          <cell r="C145" t="str">
            <v>EA</v>
          </cell>
          <cell r="D145" t="str">
            <v>5.9</v>
          </cell>
          <cell r="E145">
            <v>187</v>
          </cell>
        </row>
        <row r="146">
          <cell r="A146" t="str">
            <v>볼트&amp;너트</v>
          </cell>
          <cell r="B146" t="str">
            <v>M8*25L</v>
          </cell>
          <cell r="C146" t="str">
            <v>EA</v>
          </cell>
          <cell r="D146" t="str">
            <v>5.9</v>
          </cell>
          <cell r="E146">
            <v>26</v>
          </cell>
        </row>
        <row r="147">
          <cell r="A147" t="str">
            <v>C-CLEAT BAR</v>
          </cell>
          <cell r="B147" t="str">
            <v>20*25*1.0T</v>
          </cell>
          <cell r="C147" t="str">
            <v>M</v>
          </cell>
          <cell r="D147" t="str">
            <v>0.7</v>
          </cell>
          <cell r="E147">
            <v>352</v>
          </cell>
        </row>
        <row r="148">
          <cell r="A148" t="str">
            <v>HANGER RAIL</v>
          </cell>
          <cell r="B148" t="str">
            <v>20*25*1.2T</v>
          </cell>
          <cell r="C148" t="str">
            <v>M</v>
          </cell>
          <cell r="D148" t="str">
            <v>0.3</v>
          </cell>
          <cell r="E148">
            <v>688</v>
          </cell>
        </row>
        <row r="149">
          <cell r="A149" t="str">
            <v>전산볼트</v>
          </cell>
          <cell r="B149" t="str">
            <v>D9</v>
          </cell>
          <cell r="C149" t="str">
            <v>M</v>
          </cell>
          <cell r="D149" t="str">
            <v>1.1</v>
          </cell>
          <cell r="E149">
            <v>466</v>
          </cell>
        </row>
        <row r="150">
          <cell r="A150" t="str">
            <v>너트</v>
          </cell>
          <cell r="B150" t="str">
            <v>M9</v>
          </cell>
          <cell r="C150" t="str">
            <v>EA</v>
          </cell>
          <cell r="D150" t="str">
            <v>0.8</v>
          </cell>
          <cell r="E150">
            <v>16</v>
          </cell>
        </row>
        <row r="151">
          <cell r="A151" t="str">
            <v>네오프렌 TAPE</v>
          </cell>
          <cell r="B151" t="str">
            <v>30W*5T</v>
          </cell>
          <cell r="C151" t="str">
            <v>M</v>
          </cell>
          <cell r="D151" t="str">
            <v>1.1</v>
          </cell>
          <cell r="E151">
            <v>300</v>
          </cell>
        </row>
        <row r="152">
          <cell r="A152" t="str">
            <v>스트롱앙카</v>
          </cell>
          <cell r="B152" t="str">
            <v>D9</v>
          </cell>
          <cell r="C152" t="str">
            <v>EA</v>
          </cell>
          <cell r="D152" t="str">
            <v>0.7</v>
          </cell>
          <cell r="E152">
            <v>59</v>
          </cell>
        </row>
        <row r="153">
          <cell r="A153" t="str">
            <v>COMPOUND</v>
          </cell>
          <cell r="B153" t="str">
            <v>비초산계</v>
          </cell>
          <cell r="C153" t="str">
            <v>G</v>
          </cell>
          <cell r="D153" t="str">
            <v>60</v>
          </cell>
          <cell r="E153">
            <v>14</v>
          </cell>
        </row>
        <row r="154">
          <cell r="A154" t="str">
            <v>소모품비</v>
          </cell>
          <cell r="B154" t="str">
            <v>재료비의 3 %</v>
          </cell>
          <cell r="C154" t="str">
            <v>식</v>
          </cell>
          <cell r="D154" t="str">
            <v>1</v>
          </cell>
          <cell r="E154">
            <v>105</v>
          </cell>
        </row>
        <row r="155">
          <cell r="A155" t="str">
            <v>닥트공</v>
          </cell>
          <cell r="C155" t="str">
            <v>M/D</v>
          </cell>
          <cell r="D155" t="str">
            <v>0.445</v>
          </cell>
          <cell r="E155">
            <v>51634</v>
          </cell>
        </row>
        <row r="156">
          <cell r="A156" t="str">
            <v>공구손료</v>
          </cell>
          <cell r="B156" t="str">
            <v>노무비의 3 %</v>
          </cell>
          <cell r="C156" t="str">
            <v>식</v>
          </cell>
          <cell r="D156" t="str">
            <v>1</v>
          </cell>
          <cell r="E156">
            <v>689</v>
          </cell>
        </row>
        <row r="157">
          <cell r="A157" t="str">
            <v>합   계</v>
          </cell>
        </row>
        <row r="158">
          <cell r="A158" t="str">
            <v>기계닥트제작설치(아연도)   #24(0.6T)   M2</v>
          </cell>
        </row>
        <row r="159">
          <cell r="A159" t="str">
            <v>아연도강판</v>
          </cell>
          <cell r="B159" t="str">
            <v>0.6T</v>
          </cell>
          <cell r="C159" t="str">
            <v>M2</v>
          </cell>
          <cell r="D159" t="str">
            <v>1.28</v>
          </cell>
          <cell r="E159">
            <v>3257</v>
          </cell>
        </row>
        <row r="160">
          <cell r="A160" t="str">
            <v>FLANGE</v>
          </cell>
          <cell r="B160" t="str">
            <v>아연도강판 0.6T</v>
          </cell>
          <cell r="C160" t="str">
            <v>M2</v>
          </cell>
          <cell r="D160" t="str">
            <v>0.11</v>
          </cell>
          <cell r="E160">
            <v>3257</v>
          </cell>
        </row>
        <row r="161">
          <cell r="A161" t="str">
            <v>CORNER PLATE</v>
          </cell>
          <cell r="B161" t="str">
            <v>30*105L*1.6T</v>
          </cell>
          <cell r="C161" t="str">
            <v>EA</v>
          </cell>
          <cell r="D161" t="str">
            <v>3.6</v>
          </cell>
          <cell r="E161">
            <v>187</v>
          </cell>
        </row>
        <row r="162">
          <cell r="A162" t="str">
            <v>볼트&amp;너트</v>
          </cell>
          <cell r="B162" t="str">
            <v>M8*25L</v>
          </cell>
          <cell r="C162" t="str">
            <v>EA</v>
          </cell>
          <cell r="D162" t="str">
            <v>3.6</v>
          </cell>
          <cell r="E162">
            <v>26</v>
          </cell>
        </row>
        <row r="163">
          <cell r="A163" t="str">
            <v>C-CLEAT BAR</v>
          </cell>
          <cell r="B163" t="str">
            <v>20*25*1.0T</v>
          </cell>
          <cell r="C163" t="str">
            <v>M</v>
          </cell>
          <cell r="D163" t="str">
            <v>0.7</v>
          </cell>
          <cell r="E163">
            <v>352</v>
          </cell>
        </row>
        <row r="164">
          <cell r="A164" t="str">
            <v>HANGER RAIL</v>
          </cell>
          <cell r="B164" t="str">
            <v>20*25*1.2T</v>
          </cell>
          <cell r="C164" t="str">
            <v>M</v>
          </cell>
          <cell r="D164" t="str">
            <v>0.3</v>
          </cell>
          <cell r="E164">
            <v>688</v>
          </cell>
        </row>
        <row r="165">
          <cell r="A165" t="str">
            <v>전산볼트</v>
          </cell>
          <cell r="B165" t="str">
            <v>D9</v>
          </cell>
          <cell r="C165" t="str">
            <v>M</v>
          </cell>
          <cell r="D165" t="str">
            <v>0.7</v>
          </cell>
          <cell r="E165">
            <v>466</v>
          </cell>
        </row>
        <row r="166">
          <cell r="A166" t="str">
            <v>너트</v>
          </cell>
          <cell r="B166" t="str">
            <v>M9</v>
          </cell>
          <cell r="C166" t="str">
            <v>EA</v>
          </cell>
          <cell r="D166" t="str">
            <v>0.5</v>
          </cell>
          <cell r="E166">
            <v>16</v>
          </cell>
        </row>
        <row r="167">
          <cell r="A167" t="str">
            <v>네오프렌 TAPE</v>
          </cell>
          <cell r="B167" t="str">
            <v>30W*5T</v>
          </cell>
          <cell r="C167" t="str">
            <v>M</v>
          </cell>
          <cell r="D167" t="str">
            <v>1.1</v>
          </cell>
          <cell r="E167">
            <v>300</v>
          </cell>
        </row>
        <row r="168">
          <cell r="A168" t="str">
            <v>스트롱앙카</v>
          </cell>
          <cell r="B168" t="str">
            <v>D9</v>
          </cell>
          <cell r="C168" t="str">
            <v>EA</v>
          </cell>
          <cell r="D168" t="str">
            <v>0.5</v>
          </cell>
          <cell r="E168">
            <v>59</v>
          </cell>
        </row>
        <row r="169">
          <cell r="A169" t="str">
            <v>COMPOUND</v>
          </cell>
          <cell r="B169" t="str">
            <v>비초산계</v>
          </cell>
          <cell r="C169" t="str">
            <v>G</v>
          </cell>
          <cell r="D169" t="str">
            <v>60</v>
          </cell>
          <cell r="E169">
            <v>14</v>
          </cell>
        </row>
        <row r="170">
          <cell r="A170" t="str">
            <v>소모품비</v>
          </cell>
          <cell r="B170" t="str">
            <v>재료비의 3 %</v>
          </cell>
          <cell r="C170" t="str">
            <v>식</v>
          </cell>
          <cell r="D170" t="str">
            <v>1</v>
          </cell>
          <cell r="E170">
            <v>125</v>
          </cell>
        </row>
        <row r="171">
          <cell r="A171" t="str">
            <v>닥트공</v>
          </cell>
          <cell r="C171" t="str">
            <v>M/D</v>
          </cell>
          <cell r="D171" t="str">
            <v>0.468</v>
          </cell>
          <cell r="E171">
            <v>51634</v>
          </cell>
        </row>
        <row r="172">
          <cell r="A172" t="str">
            <v>공구손료</v>
          </cell>
          <cell r="B172" t="str">
            <v>노무비의 3 %</v>
          </cell>
          <cell r="C172" t="str">
            <v>식</v>
          </cell>
          <cell r="D172" t="str">
            <v>1</v>
          </cell>
          <cell r="E172">
            <v>725</v>
          </cell>
        </row>
        <row r="173">
          <cell r="A173" t="str">
            <v>합   계</v>
          </cell>
        </row>
        <row r="174">
          <cell r="A174" t="str">
            <v>기계닥트제작설치(아연도)   #22(0.8T)   M2</v>
          </cell>
        </row>
        <row r="175">
          <cell r="A175" t="str">
            <v>아연도강판</v>
          </cell>
          <cell r="B175" t="str">
            <v>0.8T</v>
          </cell>
          <cell r="C175" t="str">
            <v>M2</v>
          </cell>
          <cell r="D175" t="str">
            <v>1.28</v>
          </cell>
          <cell r="E175">
            <v>3682</v>
          </cell>
        </row>
        <row r="176">
          <cell r="A176" t="str">
            <v>FLANGE</v>
          </cell>
          <cell r="B176" t="str">
            <v>아연도강판 0.8T</v>
          </cell>
          <cell r="C176" t="str">
            <v>M2</v>
          </cell>
          <cell r="D176" t="str">
            <v>0.11</v>
          </cell>
          <cell r="E176">
            <v>3982</v>
          </cell>
        </row>
        <row r="177">
          <cell r="A177" t="str">
            <v>CORNER PLATE</v>
          </cell>
          <cell r="B177" t="str">
            <v>30*105L*1.6T</v>
          </cell>
          <cell r="C177" t="str">
            <v>EA</v>
          </cell>
          <cell r="D177" t="str">
            <v>2.0</v>
          </cell>
          <cell r="E177">
            <v>187</v>
          </cell>
        </row>
        <row r="178">
          <cell r="A178" t="str">
            <v>볼트&amp;너트</v>
          </cell>
          <cell r="B178" t="str">
            <v>M8*25L</v>
          </cell>
          <cell r="C178" t="str">
            <v>EA</v>
          </cell>
          <cell r="D178" t="str">
            <v>2.0</v>
          </cell>
          <cell r="E178">
            <v>26</v>
          </cell>
        </row>
        <row r="179">
          <cell r="A179" t="str">
            <v>C-CLEAT BAR</v>
          </cell>
          <cell r="B179" t="str">
            <v>20*25*1.0T</v>
          </cell>
          <cell r="C179" t="str">
            <v>M</v>
          </cell>
          <cell r="D179" t="str">
            <v>0.7</v>
          </cell>
          <cell r="E179">
            <v>352</v>
          </cell>
        </row>
        <row r="180">
          <cell r="A180" t="str">
            <v>HANGER RAIL</v>
          </cell>
          <cell r="B180" t="str">
            <v>20*25*1.2T</v>
          </cell>
          <cell r="C180" t="str">
            <v>M</v>
          </cell>
          <cell r="D180" t="str">
            <v>0.3</v>
          </cell>
          <cell r="E180">
            <v>688</v>
          </cell>
        </row>
        <row r="181">
          <cell r="A181" t="str">
            <v>전산볼트</v>
          </cell>
          <cell r="B181" t="str">
            <v>D9</v>
          </cell>
          <cell r="C181" t="str">
            <v>M</v>
          </cell>
          <cell r="D181" t="str">
            <v>0.4</v>
          </cell>
          <cell r="E181">
            <v>466</v>
          </cell>
        </row>
        <row r="182">
          <cell r="A182" t="str">
            <v>너트</v>
          </cell>
          <cell r="B182" t="str">
            <v>M9</v>
          </cell>
          <cell r="C182" t="str">
            <v>EA</v>
          </cell>
          <cell r="D182" t="str">
            <v>0.3</v>
          </cell>
          <cell r="E182">
            <v>16</v>
          </cell>
        </row>
        <row r="183">
          <cell r="A183" t="str">
            <v>네오프렌 TAPE</v>
          </cell>
          <cell r="B183" t="str">
            <v>30W*5T</v>
          </cell>
          <cell r="C183" t="str">
            <v>M</v>
          </cell>
          <cell r="D183" t="str">
            <v>1.1</v>
          </cell>
          <cell r="E183">
            <v>300</v>
          </cell>
        </row>
        <row r="184">
          <cell r="A184" t="str">
            <v>스트롱앙카</v>
          </cell>
          <cell r="B184" t="str">
            <v>D9</v>
          </cell>
          <cell r="C184" t="str">
            <v>EA</v>
          </cell>
          <cell r="D184" t="str">
            <v>0.3</v>
          </cell>
          <cell r="E184">
            <v>59</v>
          </cell>
        </row>
        <row r="185">
          <cell r="A185" t="str">
            <v>COMPOUND</v>
          </cell>
          <cell r="B185" t="str">
            <v>비초산계</v>
          </cell>
          <cell r="C185" t="str">
            <v>G</v>
          </cell>
          <cell r="D185" t="str">
            <v>60</v>
          </cell>
          <cell r="E185">
            <v>14</v>
          </cell>
        </row>
        <row r="186">
          <cell r="A186" t="str">
            <v>COMPACT BAR</v>
          </cell>
          <cell r="B186" t="str">
            <v>30*35*0.8T</v>
          </cell>
          <cell r="C186" t="str">
            <v>M</v>
          </cell>
          <cell r="D186" t="str">
            <v>0.6</v>
          </cell>
          <cell r="E186">
            <v>616</v>
          </cell>
        </row>
        <row r="187">
          <cell r="A187" t="str">
            <v>직결피스</v>
          </cell>
          <cell r="B187" t="str">
            <v>#8*13L</v>
          </cell>
          <cell r="C187" t="str">
            <v>EA</v>
          </cell>
          <cell r="D187" t="str">
            <v>5.6</v>
          </cell>
          <cell r="E187">
            <v>5</v>
          </cell>
        </row>
        <row r="188">
          <cell r="A188" t="str">
            <v>소모품비</v>
          </cell>
          <cell r="B188" t="str">
            <v>재료비의 3 %</v>
          </cell>
          <cell r="C188" t="str">
            <v>식</v>
          </cell>
          <cell r="D188" t="str">
            <v>1</v>
          </cell>
          <cell r="E188">
            <v>141</v>
          </cell>
        </row>
        <row r="189">
          <cell r="A189" t="str">
            <v>닥트공</v>
          </cell>
          <cell r="C189" t="str">
            <v>M/D</v>
          </cell>
          <cell r="D189" t="str">
            <v>0.503</v>
          </cell>
          <cell r="E189">
            <v>51634</v>
          </cell>
        </row>
        <row r="190">
          <cell r="A190" t="str">
            <v>공구손료</v>
          </cell>
          <cell r="B190" t="str">
            <v>노무비의 3 %</v>
          </cell>
          <cell r="C190" t="str">
            <v>식</v>
          </cell>
          <cell r="D190" t="str">
            <v>1</v>
          </cell>
          <cell r="E190">
            <v>779</v>
          </cell>
        </row>
        <row r="191">
          <cell r="A191" t="str">
            <v>합   계</v>
          </cell>
        </row>
        <row r="192">
          <cell r="A192" t="str">
            <v>기계닥트제작설치(아연도)   #20(1.0T)   M2</v>
          </cell>
        </row>
        <row r="193">
          <cell r="A193" t="str">
            <v>아연도강판</v>
          </cell>
          <cell r="B193" t="str">
            <v>1.0T</v>
          </cell>
          <cell r="C193" t="str">
            <v>M2</v>
          </cell>
          <cell r="D193" t="str">
            <v>1.28</v>
          </cell>
          <cell r="E193">
            <v>5299</v>
          </cell>
        </row>
        <row r="194">
          <cell r="A194" t="str">
            <v>FLANGE</v>
          </cell>
          <cell r="B194" t="str">
            <v>아연도강판 1.0T</v>
          </cell>
          <cell r="C194" t="str">
            <v>M2</v>
          </cell>
          <cell r="D194" t="str">
            <v>0.11</v>
          </cell>
          <cell r="E194">
            <v>5299</v>
          </cell>
        </row>
        <row r="195">
          <cell r="A195" t="str">
            <v>CORNER PLATE</v>
          </cell>
          <cell r="B195" t="str">
            <v>30*105L*1.6T</v>
          </cell>
          <cell r="C195" t="str">
            <v>EA</v>
          </cell>
          <cell r="D195" t="str">
            <v>1.2</v>
          </cell>
          <cell r="E195">
            <v>187</v>
          </cell>
        </row>
        <row r="196">
          <cell r="A196" t="str">
            <v>볼트&amp;너트</v>
          </cell>
          <cell r="B196" t="str">
            <v>M8*25L</v>
          </cell>
          <cell r="C196" t="str">
            <v>EA</v>
          </cell>
          <cell r="D196" t="str">
            <v>1.2</v>
          </cell>
          <cell r="E196">
            <v>26</v>
          </cell>
        </row>
        <row r="197">
          <cell r="A197" t="str">
            <v>C-CLEAT BAR</v>
          </cell>
          <cell r="B197" t="str">
            <v>20*25*1.0T</v>
          </cell>
          <cell r="C197" t="str">
            <v>M</v>
          </cell>
          <cell r="D197" t="str">
            <v>0.7</v>
          </cell>
          <cell r="E197">
            <v>352</v>
          </cell>
        </row>
        <row r="198">
          <cell r="A198" t="str">
            <v>HANGER RAIL</v>
          </cell>
          <cell r="B198" t="str">
            <v>20*25*1.2T</v>
          </cell>
          <cell r="C198" t="str">
            <v>M</v>
          </cell>
          <cell r="D198" t="str">
            <v>0.3</v>
          </cell>
          <cell r="E198">
            <v>688</v>
          </cell>
        </row>
        <row r="199">
          <cell r="A199" t="str">
            <v>전산볼트</v>
          </cell>
          <cell r="B199" t="str">
            <v>D9</v>
          </cell>
          <cell r="C199" t="str">
            <v>M</v>
          </cell>
          <cell r="D199" t="str">
            <v>0.3</v>
          </cell>
          <cell r="E199">
            <v>466</v>
          </cell>
        </row>
        <row r="200">
          <cell r="A200" t="str">
            <v>너트</v>
          </cell>
          <cell r="B200" t="str">
            <v>M9</v>
          </cell>
          <cell r="C200" t="str">
            <v>EA</v>
          </cell>
          <cell r="D200" t="str">
            <v>0.2</v>
          </cell>
          <cell r="E200">
            <v>16</v>
          </cell>
        </row>
        <row r="201">
          <cell r="A201" t="str">
            <v>네오프렌 TAPE</v>
          </cell>
          <cell r="B201" t="str">
            <v>30W*5T</v>
          </cell>
          <cell r="C201" t="str">
            <v>M</v>
          </cell>
          <cell r="D201" t="str">
            <v>1.1</v>
          </cell>
          <cell r="E201">
            <v>300</v>
          </cell>
        </row>
        <row r="202">
          <cell r="A202" t="str">
            <v>스트롱앙카</v>
          </cell>
          <cell r="B202" t="str">
            <v>D9</v>
          </cell>
          <cell r="C202" t="str">
            <v>EA</v>
          </cell>
          <cell r="D202" t="str">
            <v>0.2</v>
          </cell>
          <cell r="E202">
            <v>59</v>
          </cell>
        </row>
        <row r="203">
          <cell r="A203" t="str">
            <v>COMPOUND</v>
          </cell>
          <cell r="B203" t="str">
            <v>비초산계</v>
          </cell>
          <cell r="C203" t="str">
            <v>G</v>
          </cell>
          <cell r="D203" t="str">
            <v>60</v>
          </cell>
          <cell r="E203">
            <v>14</v>
          </cell>
        </row>
        <row r="204">
          <cell r="A204" t="str">
            <v>COMPACT BAR</v>
          </cell>
          <cell r="B204" t="str">
            <v>30*35*0.8T</v>
          </cell>
          <cell r="C204" t="str">
            <v>M</v>
          </cell>
          <cell r="D204" t="str">
            <v>0.6</v>
          </cell>
          <cell r="E204">
            <v>616</v>
          </cell>
        </row>
        <row r="205">
          <cell r="A205" t="str">
            <v>직결피스</v>
          </cell>
          <cell r="B205" t="str">
            <v>#8*13L</v>
          </cell>
          <cell r="C205" t="str">
            <v>EA</v>
          </cell>
          <cell r="D205" t="str">
            <v>5.9</v>
          </cell>
          <cell r="E205">
            <v>5</v>
          </cell>
        </row>
        <row r="206">
          <cell r="A206" t="str">
            <v>소모품비</v>
          </cell>
          <cell r="B206" t="str">
            <v>재료비의 3 %</v>
          </cell>
          <cell r="C206" t="str">
            <v>식</v>
          </cell>
          <cell r="D206" t="str">
            <v>1</v>
          </cell>
          <cell r="E206">
            <v>203</v>
          </cell>
        </row>
        <row r="207">
          <cell r="A207" t="str">
            <v>닥트공</v>
          </cell>
          <cell r="C207" t="str">
            <v>M/D</v>
          </cell>
          <cell r="D207" t="str">
            <v>0.597</v>
          </cell>
          <cell r="E207">
            <v>51634</v>
          </cell>
        </row>
        <row r="208">
          <cell r="A208" t="str">
            <v>공구손료</v>
          </cell>
          <cell r="B208" t="str">
            <v>노무비의 3 %</v>
          </cell>
          <cell r="C208" t="str">
            <v>식</v>
          </cell>
          <cell r="D208" t="str">
            <v>1</v>
          </cell>
          <cell r="E208">
            <v>925</v>
          </cell>
        </row>
        <row r="209">
          <cell r="A209" t="str">
            <v>합   계</v>
          </cell>
        </row>
        <row r="210">
          <cell r="A210" t="str">
            <v>기계닥트제작설치(아연도)   #18(1.2T)   M2</v>
          </cell>
        </row>
        <row r="211">
          <cell r="A211" t="str">
            <v>아연도강판</v>
          </cell>
          <cell r="B211" t="str">
            <v>1.2T</v>
          </cell>
          <cell r="C211" t="str">
            <v>M2</v>
          </cell>
          <cell r="D211" t="str">
            <v>1.28</v>
          </cell>
          <cell r="E211">
            <v>6144</v>
          </cell>
        </row>
        <row r="212">
          <cell r="A212" t="str">
            <v>FLANGE</v>
          </cell>
          <cell r="B212" t="str">
            <v>아연도강판 1.2T</v>
          </cell>
          <cell r="C212" t="str">
            <v>M2</v>
          </cell>
          <cell r="D212" t="str">
            <v>0.11</v>
          </cell>
          <cell r="E212">
            <v>6144</v>
          </cell>
        </row>
        <row r="213">
          <cell r="A213" t="str">
            <v>CORNER PLATE</v>
          </cell>
          <cell r="B213" t="str">
            <v>30*105L*1.6T</v>
          </cell>
          <cell r="C213" t="str">
            <v>EA</v>
          </cell>
          <cell r="D213" t="str">
            <v>0.9</v>
          </cell>
          <cell r="E213">
            <v>187</v>
          </cell>
        </row>
        <row r="214">
          <cell r="A214" t="str">
            <v>볼트&amp;너트</v>
          </cell>
          <cell r="B214" t="str">
            <v>M8*25L</v>
          </cell>
          <cell r="C214" t="str">
            <v>EA</v>
          </cell>
          <cell r="D214" t="str">
            <v>0.9</v>
          </cell>
          <cell r="E214">
            <v>26</v>
          </cell>
        </row>
        <row r="215">
          <cell r="A215" t="str">
            <v>C-CLEAT BAR</v>
          </cell>
          <cell r="B215" t="str">
            <v>20*25*1.0T</v>
          </cell>
          <cell r="C215" t="str">
            <v>M</v>
          </cell>
          <cell r="D215" t="str">
            <v>0.7</v>
          </cell>
          <cell r="E215">
            <v>352</v>
          </cell>
        </row>
        <row r="216">
          <cell r="A216" t="str">
            <v>HANGER RAIL</v>
          </cell>
          <cell r="B216" t="str">
            <v>20*25*1.2T</v>
          </cell>
          <cell r="C216" t="str">
            <v>M</v>
          </cell>
          <cell r="D216" t="str">
            <v>0.3</v>
          </cell>
          <cell r="E216">
            <v>688</v>
          </cell>
        </row>
        <row r="217">
          <cell r="A217" t="str">
            <v>전산볼트</v>
          </cell>
          <cell r="B217" t="str">
            <v>D9</v>
          </cell>
          <cell r="C217" t="str">
            <v>M</v>
          </cell>
          <cell r="D217" t="str">
            <v>0.2</v>
          </cell>
          <cell r="E217">
            <v>466</v>
          </cell>
        </row>
        <row r="218">
          <cell r="A218" t="str">
            <v>너트</v>
          </cell>
          <cell r="B218" t="str">
            <v>M9</v>
          </cell>
          <cell r="C218" t="str">
            <v>EA</v>
          </cell>
          <cell r="D218" t="str">
            <v>0.1</v>
          </cell>
          <cell r="E218">
            <v>16</v>
          </cell>
        </row>
        <row r="219">
          <cell r="A219" t="str">
            <v>네오프렌 TAPE</v>
          </cell>
          <cell r="B219" t="str">
            <v>30W*5T</v>
          </cell>
          <cell r="C219" t="str">
            <v>M</v>
          </cell>
          <cell r="D219" t="str">
            <v>1.1</v>
          </cell>
          <cell r="E219">
            <v>300</v>
          </cell>
        </row>
        <row r="220">
          <cell r="A220" t="str">
            <v>스트롱앙카</v>
          </cell>
          <cell r="B220" t="str">
            <v>D9</v>
          </cell>
          <cell r="C220" t="str">
            <v>EA</v>
          </cell>
          <cell r="D220" t="str">
            <v>0.1</v>
          </cell>
          <cell r="E220">
            <v>59</v>
          </cell>
        </row>
        <row r="221">
          <cell r="A221" t="str">
            <v>COMPOUND</v>
          </cell>
          <cell r="B221" t="str">
            <v>비초산계</v>
          </cell>
          <cell r="C221" t="str">
            <v>G</v>
          </cell>
          <cell r="D221" t="str">
            <v>60</v>
          </cell>
          <cell r="E221">
            <v>14</v>
          </cell>
        </row>
        <row r="222">
          <cell r="A222" t="str">
            <v>COMPACT BAR</v>
          </cell>
          <cell r="B222" t="str">
            <v>30*35*0.8T</v>
          </cell>
          <cell r="C222" t="str">
            <v>M</v>
          </cell>
          <cell r="D222" t="str">
            <v>0.6</v>
          </cell>
          <cell r="E222">
            <v>616</v>
          </cell>
        </row>
        <row r="223">
          <cell r="A223" t="str">
            <v>직결피스</v>
          </cell>
          <cell r="B223" t="str">
            <v>#8*13L</v>
          </cell>
          <cell r="C223" t="str">
            <v>EA</v>
          </cell>
          <cell r="D223" t="str">
            <v>5.9</v>
          </cell>
          <cell r="E223">
            <v>5</v>
          </cell>
        </row>
        <row r="224">
          <cell r="A224" t="str">
            <v>소모품비</v>
          </cell>
          <cell r="B224" t="str">
            <v>재료비의 3 %</v>
          </cell>
          <cell r="C224" t="str">
            <v>식</v>
          </cell>
          <cell r="D224" t="str">
            <v>1</v>
          </cell>
          <cell r="E224">
            <v>236</v>
          </cell>
        </row>
        <row r="225">
          <cell r="A225" t="str">
            <v>닥트공</v>
          </cell>
          <cell r="C225" t="str">
            <v>M/D</v>
          </cell>
          <cell r="D225" t="str">
            <v>0.679</v>
          </cell>
          <cell r="E225">
            <v>51634</v>
          </cell>
        </row>
        <row r="226">
          <cell r="A226" t="str">
            <v>공구손료</v>
          </cell>
          <cell r="B226" t="str">
            <v>노무비의 3 %</v>
          </cell>
          <cell r="C226" t="str">
            <v>식</v>
          </cell>
          <cell r="D226" t="str">
            <v>1</v>
          </cell>
          <cell r="E226">
            <v>1052</v>
          </cell>
        </row>
        <row r="227">
          <cell r="A227" t="str">
            <v>합   계</v>
          </cell>
        </row>
        <row r="228">
          <cell r="A228" t="str">
            <v>철거닥트   #26(0.5T)   M2</v>
          </cell>
        </row>
        <row r="229">
          <cell r="A229" t="str">
            <v>닥트공</v>
          </cell>
          <cell r="C229" t="str">
            <v>M/D</v>
          </cell>
          <cell r="D229" t="str">
            <v>0.100</v>
          </cell>
          <cell r="E229">
            <v>51634</v>
          </cell>
        </row>
        <row r="230">
          <cell r="A230" t="str">
            <v>공구손료</v>
          </cell>
          <cell r="B230" t="str">
            <v>노무비의 3 %</v>
          </cell>
          <cell r="C230" t="str">
            <v>식</v>
          </cell>
          <cell r="D230" t="str">
            <v>1</v>
          </cell>
          <cell r="E230">
            <v>155</v>
          </cell>
        </row>
        <row r="231">
          <cell r="A231" t="str">
            <v>합   계</v>
          </cell>
        </row>
        <row r="232">
          <cell r="A232" t="str">
            <v>철거닥트   #24(0.6T)   M2</v>
          </cell>
        </row>
        <row r="233">
          <cell r="A233" t="str">
            <v>닥트공</v>
          </cell>
          <cell r="C233" t="str">
            <v>M/D</v>
          </cell>
          <cell r="D233" t="str">
            <v>0.105</v>
          </cell>
          <cell r="E233">
            <v>51634</v>
          </cell>
        </row>
        <row r="234">
          <cell r="A234" t="str">
            <v>공구손료</v>
          </cell>
          <cell r="B234" t="str">
            <v>노무비의 3 %</v>
          </cell>
          <cell r="C234" t="str">
            <v>식</v>
          </cell>
          <cell r="D234" t="str">
            <v>1</v>
          </cell>
          <cell r="E234">
            <v>163</v>
          </cell>
        </row>
        <row r="235">
          <cell r="A235" t="str">
            <v>합   계</v>
          </cell>
        </row>
        <row r="236">
          <cell r="A236" t="str">
            <v>철거닥트   #22(0.8T)   M2</v>
          </cell>
        </row>
        <row r="237">
          <cell r="A237" t="str">
            <v>닥트공</v>
          </cell>
          <cell r="C237" t="str">
            <v>M/D</v>
          </cell>
          <cell r="D237" t="str">
            <v>0.110</v>
          </cell>
          <cell r="E237">
            <v>51634</v>
          </cell>
        </row>
        <row r="238">
          <cell r="A238" t="str">
            <v>공구손료</v>
          </cell>
          <cell r="B238" t="str">
            <v>노무비의 3 %</v>
          </cell>
          <cell r="C238" t="str">
            <v>식</v>
          </cell>
          <cell r="D238" t="str">
            <v>1</v>
          </cell>
          <cell r="E238">
            <v>170</v>
          </cell>
        </row>
        <row r="239">
          <cell r="A239" t="str">
            <v>합   계</v>
          </cell>
        </row>
        <row r="240">
          <cell r="A240" t="str">
            <v>철거닥트   #20(1.0T)   M2</v>
          </cell>
        </row>
        <row r="241">
          <cell r="A241" t="str">
            <v>닥트공</v>
          </cell>
          <cell r="C241" t="str">
            <v>M/D</v>
          </cell>
          <cell r="D241" t="str">
            <v>0.135</v>
          </cell>
          <cell r="E241">
            <v>51634</v>
          </cell>
        </row>
        <row r="242">
          <cell r="A242" t="str">
            <v>공구손료</v>
          </cell>
          <cell r="B242" t="str">
            <v>노무비의 3 %</v>
          </cell>
          <cell r="C242" t="str">
            <v>식</v>
          </cell>
          <cell r="D242" t="str">
            <v>1</v>
          </cell>
          <cell r="E242">
            <v>209</v>
          </cell>
        </row>
        <row r="243">
          <cell r="A243" t="str">
            <v>합   계</v>
          </cell>
        </row>
        <row r="244">
          <cell r="A244" t="str">
            <v>철거닥트   #18(1.2T)   M2</v>
          </cell>
        </row>
        <row r="245">
          <cell r="A245" t="str">
            <v>닥트공</v>
          </cell>
          <cell r="C245" t="str">
            <v>M/D</v>
          </cell>
          <cell r="D245" t="str">
            <v>0.155</v>
          </cell>
          <cell r="E245">
            <v>51634</v>
          </cell>
        </row>
        <row r="246">
          <cell r="A246" t="str">
            <v>공구손료</v>
          </cell>
          <cell r="B246" t="str">
            <v>노무비의 3 %</v>
          </cell>
          <cell r="C246" t="str">
            <v>식</v>
          </cell>
          <cell r="D246" t="str">
            <v>1</v>
          </cell>
          <cell r="E246">
            <v>240</v>
          </cell>
        </row>
        <row r="247">
          <cell r="A247" t="str">
            <v>합   계</v>
          </cell>
        </row>
        <row r="248">
          <cell r="A248" t="str">
            <v>각형닥트보온(AL내열난연)   2OT   M2</v>
          </cell>
        </row>
        <row r="249">
          <cell r="A249" t="str">
            <v>아티론(AL점착내열난연)</v>
          </cell>
          <cell r="B249" t="str">
            <v>20T</v>
          </cell>
          <cell r="C249" t="str">
            <v>M2</v>
          </cell>
          <cell r="D249" t="str">
            <v>1.2</v>
          </cell>
          <cell r="E249">
            <v>8110</v>
          </cell>
        </row>
        <row r="250">
          <cell r="A250" t="str">
            <v>아티론(AL점착내열난연)</v>
          </cell>
          <cell r="B250" t="str">
            <v>200W*5T</v>
          </cell>
          <cell r="C250" t="str">
            <v>M</v>
          </cell>
          <cell r="D250" t="str">
            <v>1.3</v>
          </cell>
          <cell r="E250">
            <v>622</v>
          </cell>
        </row>
        <row r="251">
          <cell r="A251" t="str">
            <v>AL TAPE</v>
          </cell>
          <cell r="B251" t="str">
            <v>50M/M</v>
          </cell>
          <cell r="C251" t="str">
            <v>M</v>
          </cell>
          <cell r="D251" t="str">
            <v>4.0</v>
          </cell>
          <cell r="E251">
            <v>60</v>
          </cell>
        </row>
        <row r="252">
          <cell r="A252" t="str">
            <v>AL BAND</v>
          </cell>
          <cell r="B252" t="str">
            <v>0.3T*18W</v>
          </cell>
          <cell r="C252" t="str">
            <v>M</v>
          </cell>
          <cell r="D252" t="str">
            <v>6.4</v>
          </cell>
          <cell r="E252">
            <v>170</v>
          </cell>
        </row>
        <row r="253">
          <cell r="A253" t="str">
            <v>소모품비</v>
          </cell>
          <cell r="B253" t="str">
            <v>재료비의 3 %</v>
          </cell>
          <cell r="C253" t="str">
            <v>식</v>
          </cell>
          <cell r="D253" t="str">
            <v>1</v>
          </cell>
          <cell r="E253">
            <v>292</v>
          </cell>
        </row>
        <row r="254">
          <cell r="A254" t="str">
            <v>보온공</v>
          </cell>
          <cell r="C254" t="str">
            <v>M/D</v>
          </cell>
          <cell r="D254" t="str">
            <v>0.33</v>
          </cell>
          <cell r="E254">
            <v>55637</v>
          </cell>
        </row>
        <row r="255">
          <cell r="A255" t="str">
            <v>공구손료</v>
          </cell>
          <cell r="B255" t="str">
            <v>노무비의 3 %</v>
          </cell>
          <cell r="C255" t="str">
            <v>식</v>
          </cell>
          <cell r="D255" t="str">
            <v>1</v>
          </cell>
          <cell r="E255">
            <v>551</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값_에너지레터"/>
      <sheetName val="값_에너지레터 (2)"/>
      <sheetName val="본자료설명"/>
      <sheetName val="구분자"/>
      <sheetName val="0.연간에너지데이터_원본"/>
      <sheetName val="1.에너지데이터_고지서기준"/>
      <sheetName val="2.에너지데이터_입주사기준"/>
      <sheetName val="입주사기준_1월사용분"/>
      <sheetName val="입주사기준_2월사용분"/>
      <sheetName val="입주사기준_3월사용분"/>
      <sheetName val="입주사기준_4월사용분"/>
      <sheetName val="입주사기준_5월사용분"/>
      <sheetName val="입주사기준_6월사용분"/>
      <sheetName val="입주사기준_7월사용분"/>
      <sheetName val="입주사기준_8월사용분"/>
      <sheetName val="입주사기준_9월사용분"/>
      <sheetName val="입주사기준_10월사용분"/>
      <sheetName val="입주사기준_11월사용분"/>
      <sheetName val="입주사기준_12월사용분"/>
    </sheetNames>
    <sheetDataSet>
      <sheetData sheetId="0"/>
      <sheetData sheetId="1">
        <row r="3">
          <cell r="D3" t="str">
            <v>3월</v>
          </cell>
        </row>
      </sheetData>
      <sheetData sheetId="2"/>
      <sheetData sheetId="3"/>
      <sheetData sheetId="4">
        <row r="2">
          <cell r="E2">
            <v>298547748</v>
          </cell>
        </row>
      </sheetData>
      <sheetData sheetId="5">
        <row r="15">
          <cell r="E15">
            <v>2796696458.7320452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구분1" xr10:uid="{00000000-0013-0000-FFFF-FFFF01000000}" sourceName="구분">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에너지원3" xr10:uid="{00000000-0013-0000-FFFF-FFFF02000000}" sourceName="에너지원">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부지3" xr10:uid="{00000000-0013-0000-FFFF-FFFF03000000}" sourceName="부지">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상세구분1" xr10:uid="{00000000-0013-0000-FFFF-FFFF04000000}" sourceName="상세구분">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건물1" xr10:uid="{00000000-0013-0000-FFFF-FFFF05000000}" sourceName="건물">
  <extLst>
    <x:ext xmlns:x15="http://schemas.microsoft.com/office/spreadsheetml/2010/11/main" uri="{2F2917AC-EB37-4324-AD4E-5DD8C200BD13}">
      <x15:tableSlicerCache tableId="1" column="2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사용처3" xr10:uid="{00000000-0013-0000-FFFF-FFFF06000000}" sourceName="사용처">
  <extLst>
    <x:ext xmlns:x15="http://schemas.microsoft.com/office/spreadsheetml/2010/11/main" uri="{2F2917AC-EB37-4324-AD4E-5DD8C200BD13}">
      <x15:tableSlicerCache tableId="1"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단위3" xr10:uid="{00000000-0013-0000-FFFF-FFFF07000000}" sourceName="단위">
  <extLst>
    <x:ext xmlns:x15="http://schemas.microsoft.com/office/spreadsheetml/2010/11/main" uri="{2F2917AC-EB37-4324-AD4E-5DD8C200BD13}">
      <x15:tableSlicerCache tableId="1" column="6"/>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구분12" xr10:uid="{00000000-0013-0000-FFFF-FFFF16000000}" sourceName="구분">
  <extLst>
    <x:ext xmlns:x15="http://schemas.microsoft.com/office/spreadsheetml/2010/11/main" uri="{2F2917AC-EB37-4324-AD4E-5DD8C200BD13}">
      <x15:tableSlicerCache tableId="4"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에너지원32" xr10:uid="{00000000-0013-0000-FFFF-FFFF17000000}" sourceName="에너지원">
  <extLst>
    <x:ext xmlns:x15="http://schemas.microsoft.com/office/spreadsheetml/2010/11/main" uri="{2F2917AC-EB37-4324-AD4E-5DD8C200BD13}">
      <x15:tableSlicerCache tableId="4"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부지32" xr10:uid="{00000000-0013-0000-FFFF-FFFF18000000}" sourceName="부지">
  <extLst>
    <x:ext xmlns:x15="http://schemas.microsoft.com/office/spreadsheetml/2010/11/main" uri="{2F2917AC-EB37-4324-AD4E-5DD8C200BD13}">
      <x15:tableSlicerCache tableId="4"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상세구분12" xr10:uid="{00000000-0013-0000-FFFF-FFFF19000000}" sourceName="상세구분">
  <extLst>
    <x:ext xmlns:x15="http://schemas.microsoft.com/office/spreadsheetml/2010/11/main" uri="{2F2917AC-EB37-4324-AD4E-5DD8C200BD13}">
      <x15:tableSlicerCache tableId="4" column="4"/>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건물12" xr10:uid="{00000000-0013-0000-FFFF-FFFF1A000000}" sourceName="건물">
  <extLst>
    <x:ext xmlns:x15="http://schemas.microsoft.com/office/spreadsheetml/2010/11/main" uri="{2F2917AC-EB37-4324-AD4E-5DD8C200BD13}">
      <x15:tableSlicerCache tableId="4" column="21"/>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사용처32" xr10:uid="{00000000-0013-0000-FFFF-FFFF1B000000}" sourceName="사용처">
  <extLst>
    <x:ext xmlns:x15="http://schemas.microsoft.com/office/spreadsheetml/2010/11/main" uri="{2F2917AC-EB37-4324-AD4E-5DD8C200BD13}">
      <x15:tableSlicerCache tableId="4" column="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단위32" xr10:uid="{00000000-0013-0000-FFFF-FFFF1C000000}" sourceName="단위">
  <extLst>
    <x:ext xmlns:x15="http://schemas.microsoft.com/office/spreadsheetml/2010/11/main" uri="{2F2917AC-EB37-4324-AD4E-5DD8C200BD13}">
      <x15:tableSlicerCache tableId="4" column="6"/>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구분121" xr10:uid="{7EB37F38-F153-44C7-BB7E-1F22DB1DF747}" sourceName="구분">
  <extLst>
    <x:ext xmlns:x15="http://schemas.microsoft.com/office/spreadsheetml/2010/11/main" uri="{2F2917AC-EB37-4324-AD4E-5DD8C200BD13}">
      <x15:tableSlicerCache tableId="5" column="1"/>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에너지원321" xr10:uid="{55B64B62-9827-4482-BA9D-F30496C03FF0}" sourceName="에너지원">
  <extLst>
    <x:ext xmlns:x15="http://schemas.microsoft.com/office/spreadsheetml/2010/11/main" uri="{2F2917AC-EB37-4324-AD4E-5DD8C200BD13}">
      <x15:tableSlicerCache tableId="5" column="2"/>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부지321" xr10:uid="{B78DC1F0-F099-4434-B4C8-B277CFB81E14}" sourceName="부지">
  <extLst>
    <x:ext xmlns:x15="http://schemas.microsoft.com/office/spreadsheetml/2010/11/main" uri="{2F2917AC-EB37-4324-AD4E-5DD8C200BD13}">
      <x15:tableSlicerCache tableId="5" column="3"/>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상세구분121" xr10:uid="{020EED48-D0A9-4004-A513-4C6405F8B867}" sourceName="상세구분">
  <extLst>
    <x:ext xmlns:x15="http://schemas.microsoft.com/office/spreadsheetml/2010/11/main" uri="{2F2917AC-EB37-4324-AD4E-5DD8C200BD13}">
      <x15:tableSlicerCache tableId="5" column="4" sortOrder="descending"/>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건물121" xr10:uid="{8E87BBC0-CC7A-4C14-838A-67040E885596}" sourceName="건물">
  <extLst>
    <x:ext xmlns:x15="http://schemas.microsoft.com/office/spreadsheetml/2010/11/main" uri="{2F2917AC-EB37-4324-AD4E-5DD8C200BD13}">
      <x15:tableSlicerCache tableId="5" column="21"/>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사용처321" xr10:uid="{7C1BE90C-2231-402A-9F6C-821F972D925E}" sourceName="사용처">
  <extLst>
    <x:ext xmlns:x15="http://schemas.microsoft.com/office/spreadsheetml/2010/11/main" uri="{2F2917AC-EB37-4324-AD4E-5DD8C200BD13}">
      <x15:tableSlicerCache tableId="5" column="5"/>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단위321" xr10:uid="{3D22A5C0-8DCD-4ADC-98E7-222C9D9C6BBD}" sourceName="단위">
  <extLst>
    <x:ext xmlns:x15="http://schemas.microsoft.com/office/spreadsheetml/2010/11/main" uri="{2F2917AC-EB37-4324-AD4E-5DD8C200BD13}">
      <x15:tableSlicerCache tableId="5" column="6"/>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입주사" xr10:uid="{59EE17C4-166A-4F7E-B53A-310E563BB37E}" sourceName="입주사">
  <extLst>
    <x:ext xmlns:x15="http://schemas.microsoft.com/office/spreadsheetml/2010/11/main" uri="{2F2917AC-EB37-4324-AD4E-5DD8C200BD13}">
      <x15:tableSlicerCache tableId="5" column="2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구분1211" xr10:uid="{78C8D620-F94C-4E77-96F8-CAB83B93AB30}" sourceName="구분">
  <extLst>
    <x:ext xmlns:x15="http://schemas.microsoft.com/office/spreadsheetml/2010/11/main" uri="{2F2917AC-EB37-4324-AD4E-5DD8C200BD13}">
      <x15:tableSlicerCache tableId="2" column="1"/>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에너지원3211" xr10:uid="{AB01C157-727E-4D90-AAA4-FB0F18EDE403}" sourceName="에너지원">
  <extLst>
    <x:ext xmlns:x15="http://schemas.microsoft.com/office/spreadsheetml/2010/11/main" uri="{2F2917AC-EB37-4324-AD4E-5DD8C200BD13}">
      <x15:tableSlicerCache tableId="2" column="2"/>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부지3211" xr10:uid="{2A48FCC8-B43A-4817-9E8F-2C78B9639AB9}" sourceName="부지">
  <extLst>
    <x:ext xmlns:x15="http://schemas.microsoft.com/office/spreadsheetml/2010/11/main" uri="{2F2917AC-EB37-4324-AD4E-5DD8C200BD13}">
      <x15:tableSlicerCache tableId="2" column="3"/>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상세구분1211" xr10:uid="{8AA8DAFA-55AF-409C-80FE-44AE1C87A20D}" sourceName="상세구분">
  <extLst>
    <x:ext xmlns:x15="http://schemas.microsoft.com/office/spreadsheetml/2010/11/main" uri="{2F2917AC-EB37-4324-AD4E-5DD8C200BD13}">
      <x15:tableSlicerCache tableId="2" column="4" sortOrder="descending"/>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건물1211" xr10:uid="{0E8EDBC5-B356-48AE-9C9E-64E3940E211E}" sourceName="건물">
  <extLst>
    <x:ext xmlns:x15="http://schemas.microsoft.com/office/spreadsheetml/2010/11/main" uri="{2F2917AC-EB37-4324-AD4E-5DD8C200BD13}">
      <x15:tableSlicerCache tableId="2" column="21"/>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사용처3211" xr10:uid="{72319912-9A13-46C1-B69E-C0A8B357186E}" sourceName="사용처">
  <extLst>
    <x:ext xmlns:x15="http://schemas.microsoft.com/office/spreadsheetml/2010/11/main" uri="{2F2917AC-EB37-4324-AD4E-5DD8C200BD13}">
      <x15:tableSlicerCache tableId="2" column="5"/>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단위3211" xr10:uid="{EB5F4771-EB1E-46F8-873D-7C147B2993D7}" sourceName="단위">
  <extLst>
    <x:ext xmlns:x15="http://schemas.microsoft.com/office/spreadsheetml/2010/11/main" uri="{2F2917AC-EB37-4324-AD4E-5DD8C200BD13}">
      <x15:tableSlicerCache tableId="2" column="6"/>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입주사1" xr10:uid="{0417C724-57C2-4D2D-9D43-A9829C3389B5}" sourceName="입주사">
  <extLst>
    <x:ext xmlns:x15="http://schemas.microsoft.com/office/spreadsheetml/2010/11/main" uri="{2F2917AC-EB37-4324-AD4E-5DD8C200BD13}">
      <x15:tableSlicerCache tableId="2"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구분 6" xr10:uid="{E345CA77-7FCA-4A31-9AA6-912446837F66}" cache="슬라이서_구분1211" caption="구분" rowHeight="273050"/>
  <slicer name="에너지원 6" xr10:uid="{D75DC64A-87A2-45F1-B9D5-1136401F6AFB}" cache="슬라이서_에너지원3211" caption="에너지원" rowHeight="273050"/>
  <slicer name="부지 6" xr10:uid="{09920132-DA67-4A17-ADEC-E5420883624C}" cache="슬라이서_부지3211" caption="부지" rowHeight="273050"/>
  <slicer name="상세구분 6" xr10:uid="{69891E03-621C-4144-BC4E-B3CEC821D305}" cache="슬라이서_상세구분1211" caption="상세구분" rowHeight="273050"/>
  <slicer name="건물 6" xr10:uid="{47BE9249-42FA-46BC-96C6-92327F73604F}" cache="슬라이서_건물1211" caption="건물" rowHeight="273050"/>
  <slicer name="사용처 6" xr10:uid="{F1BD50CE-480C-4174-9B51-AAF63A108D68}" cache="슬라이서_사용처3211" caption="사용처" rowHeight="273050"/>
  <slicer name="단위 6" xr10:uid="{D97B91D0-8E0E-4FFE-864A-8B96624C6C91}" cache="슬라이서_단위3211" caption="단위" rowHeight="273050"/>
  <slicer name="입주사 1" xr10:uid="{80CD6425-9EB4-497C-A803-996C001085B0}" cache="슬라이서_입주사1" caption="입주사"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구분 5" xr10:uid="{5BDC1B11-29AA-4FA1-879C-1C582E07CA88}" cache="슬라이서_구분121" caption="구분" rowHeight="273050"/>
  <slicer name="에너지원 5" xr10:uid="{24765D87-231A-4AB3-8F10-8B64E57296A9}" cache="슬라이서_에너지원321" caption="에너지원" rowHeight="273050"/>
  <slicer name="부지 5" xr10:uid="{58B5577E-F621-4028-9D98-226E10A10455}" cache="슬라이서_부지321" caption="부지" rowHeight="273050"/>
  <slicer name="상세구분 5" xr10:uid="{BD1BCC2D-A9FC-4BAF-A85E-3C789D375BE0}" cache="슬라이서_상세구분121" caption="상세구분" rowHeight="273050"/>
  <slicer name="건물 5" xr10:uid="{9246A56B-D2D5-4B13-8F2D-5DC93B7731FC}" cache="슬라이서_건물121" caption="건물" rowHeight="273050"/>
  <slicer name="사용처 5" xr10:uid="{1CF23753-626A-4BB9-9771-39971A7433D7}" cache="슬라이서_사용처321" caption="사용처" rowHeight="273050"/>
  <slicer name="단위 5" xr10:uid="{753E13CB-4703-46AB-8BAC-138A2FCF922E}" cache="슬라이서_단위321" caption="단위" rowHeight="273050"/>
  <slicer name="입주사" xr10:uid="{89061163-C4FB-4FB9-BCAE-2DA68A6A2687}" cache="슬라이서_입주사" caption="입주사"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구분 4" xr10:uid="{00000000-0014-0000-FFFF-FFFF01000000}" cache="슬라이서_구분12" caption="구분" rowHeight="273050"/>
  <slicer name="에너지원 4" xr10:uid="{00000000-0014-0000-FFFF-FFFF02000000}" cache="슬라이서_에너지원32" caption="에너지원" rowHeight="273050"/>
  <slicer name="부지 4" xr10:uid="{00000000-0014-0000-FFFF-FFFF03000000}" cache="슬라이서_부지32" caption="부지" rowHeight="273050"/>
  <slicer name="상세구분 4" xr10:uid="{00000000-0014-0000-FFFF-FFFF04000000}" cache="슬라이서_상세구분12" caption="상세구분" rowHeight="273050"/>
  <slicer name="건물 4" xr10:uid="{00000000-0014-0000-FFFF-FFFF05000000}" cache="슬라이서_건물12" caption="건물" startItem="10" rowHeight="273050"/>
  <slicer name="사용처 4" xr10:uid="{00000000-0014-0000-FFFF-FFFF06000000}" cache="슬라이서_사용처32" caption="사용처" startItem="1" rowHeight="273050"/>
  <slicer name="단위 4" xr10:uid="{00000000-0014-0000-FFFF-FFFF07000000}" cache="슬라이서_단위32" caption="단위"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구분 1" xr10:uid="{00000000-0014-0000-FFFF-FFFF08000000}" cache="슬라이서_구분1" caption="구분" rowHeight="273050"/>
  <slicer name="에너지원 2" xr10:uid="{00000000-0014-0000-FFFF-FFFF09000000}" cache="슬라이서_에너지원3" caption="에너지원" rowHeight="273050"/>
  <slicer name="부지 2" xr10:uid="{00000000-0014-0000-FFFF-FFFF0A000000}" cache="슬라이서_부지3" caption="부지" rowHeight="273050"/>
  <slicer name="상세구분 1" xr10:uid="{00000000-0014-0000-FFFF-FFFF0B000000}" cache="슬라이서_상세구분1" caption="상세구분" rowHeight="273050"/>
  <slicer name="건물 1" xr10:uid="{00000000-0014-0000-FFFF-FFFF0C000000}" cache="슬라이서_건물1" caption="건물" startItem="6" rowHeight="273050"/>
  <slicer name="사용처 2" xr10:uid="{00000000-0014-0000-FFFF-FFFF0D000000}" cache="슬라이서_사용처3" caption="사용처" rowHeight="273050"/>
  <slicer name="단위 2" xr10:uid="{00000000-0014-0000-FFFF-FFFF0E000000}" cache="슬라이서_단위3" caption="단위"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B34FAA-D15B-4724-AAAC-57F13F6B801A}" name="표4_2563" displayName="표4_2563" ref="C88:X1716" totalsRowShown="0" headerRowDxfId="99" dataDxfId="98">
  <autoFilter ref="C88:X1716" xr:uid="{00000000-0009-0000-0100-000004000000}"/>
  <tableColumns count="22">
    <tableColumn id="1" xr3:uid="{177B8543-79C1-4785-8A48-09C88FEF0DAB}" name="구분" dataDxfId="97"/>
    <tableColumn id="2" xr3:uid="{F0691D29-3A89-4326-9E3C-0038858B159E}" name="에너지원" dataDxfId="96"/>
    <tableColumn id="3" xr3:uid="{28195225-92E7-473C-8571-32B5698AD1C0}" name="부지" dataDxfId="95"/>
    <tableColumn id="4" xr3:uid="{007EFE5A-673E-4B07-BFDC-E730D5DBB754}" name="상세구분" dataDxfId="94"/>
    <tableColumn id="21" xr3:uid="{6808F951-CD3F-454D-9C93-47B40AFB0ED3}" name="건물" dataDxfId="93"/>
    <tableColumn id="5" xr3:uid="{0CB0803C-BFAA-4202-BCAB-227EB58DC3B8}" name="사용처" dataDxfId="92"/>
    <tableColumn id="22" xr3:uid="{406EAEFA-57B8-4E65-A6C2-AC136C58BBC7}" name="입주사" dataDxfId="91"/>
    <tableColumn id="6" xr3:uid="{E1C5EACE-2F06-4B4D-80A8-6AC07170BB8B}" name="단위" dataDxfId="90"/>
    <tableColumn id="7" xr3:uid="{66D4CF98-B7DE-4EFD-A8C8-40C53D6F4A92}" name="1월" dataDxfId="89"/>
    <tableColumn id="8" xr3:uid="{58E82EEF-6275-4182-B43C-97D73393249F}" name="2월" dataDxfId="88"/>
    <tableColumn id="9" xr3:uid="{761A8730-C415-45B2-B3E1-5C33F41F4DE5}" name="3월" dataDxfId="87"/>
    <tableColumn id="10" xr3:uid="{00DC215C-1440-4A69-AEAA-A8A76810458B}" name="4월" dataDxfId="86"/>
    <tableColumn id="11" xr3:uid="{E3DE4755-7FA0-47C8-BEB0-C99F83DFD293}" name="5월" dataDxfId="85"/>
    <tableColumn id="12" xr3:uid="{BB8F2D93-7C8F-499F-BD20-CA90D76712CA}" name="6월" dataDxfId="84"/>
    <tableColumn id="13" xr3:uid="{FE83DB13-12DD-4BE6-BCA0-346602E20635}" name="7월" dataDxfId="83"/>
    <tableColumn id="14" xr3:uid="{150DFFD5-02F4-489A-86E4-2D1ECC264C18}" name="8월" dataDxfId="82"/>
    <tableColumn id="15" xr3:uid="{EAEDB351-719D-434B-92DE-50A213C7BE3C}" name="9월" dataDxfId="81"/>
    <tableColumn id="16" xr3:uid="{185F5A65-BAED-441F-87FC-383FFA419B24}" name="10월" dataDxfId="80"/>
    <tableColumn id="17" xr3:uid="{528BEB42-95D7-44C9-BA4A-75B8FF339547}" name="11월" dataDxfId="79"/>
    <tableColumn id="18" xr3:uid="{083DFF55-1791-4516-96A8-B5A7CA948A6C}" name="12월" dataDxfId="78"/>
    <tableColumn id="19" xr3:uid="{CCFFFE35-9011-4ABE-8887-688D99C371E9}" name="계" dataDxfId="77">
      <calculatedColumnFormula>SUM(표4_2563[[#This Row],[1월]:[12월]])</calculatedColumnFormula>
    </tableColumn>
    <tableColumn id="20" xr3:uid="{00E99959-94F5-4584-BBEE-C29358412F69}" name="월평균" dataDxfId="76" dataCellStyle="쉼표 [0]">
      <calculatedColumnFormula>AVERAGE(K89:V89)</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A21EC2-9E3A-4B6F-A86E-A5D1AE3D697A}" name="표4_256" displayName="표4_256" ref="C88:X1716" totalsRowShown="0" headerRowDxfId="73" dataDxfId="72">
  <autoFilter ref="C88:X1716" xr:uid="{00000000-0009-0000-0100-000004000000}">
    <filterColumn colId="0">
      <filters>
        <filter val="건물별 에너지실적"/>
      </filters>
    </filterColumn>
    <filterColumn colId="4">
      <filters blank="1">
        <filter val="CNS_D22"/>
        <filter val="CNS_D25"/>
        <filter val="D22_CA"/>
        <filter val="D25_CA"/>
        <filter val="DP2"/>
        <filter val="DP3_CA"/>
        <filter val="ISC"/>
        <filter val="LGC_D22"/>
        <filter val="LGC_DP3"/>
        <filter val="LGCS"/>
        <filter val="LGD"/>
        <filter val="LGES"/>
        <filter val="LGHH"/>
        <filter val="LGIT"/>
        <filter val="LGU"/>
        <filter val="LXG"/>
        <filter val="LXH"/>
        <filter val="SLC"/>
      </filters>
    </filterColumn>
  </autoFilter>
  <tableColumns count="22">
    <tableColumn id="1" xr3:uid="{8A992350-B065-4EC2-9872-142BEBA18637}" name="구분" dataDxfId="71"/>
    <tableColumn id="2" xr3:uid="{6145CFC4-2CD0-4AF8-930B-7C9F03ACF201}" name="에너지원" dataDxfId="70"/>
    <tableColumn id="3" xr3:uid="{1F4CC4BA-DACB-433F-B94E-5454F08EC056}" name="부지" dataDxfId="69"/>
    <tableColumn id="4" xr3:uid="{FA63CD30-1365-4EC9-B6DC-CBAA7892EECA}" name="상세구분" dataDxfId="68"/>
    <tableColumn id="21" xr3:uid="{575FFF8E-580B-408B-A8C5-DA93D8F5C29F}" name="건물" dataDxfId="67"/>
    <tableColumn id="5" xr3:uid="{EFF9D098-014D-4B5A-A549-966ADC95AACA}" name="사용처" dataDxfId="66"/>
    <tableColumn id="22" xr3:uid="{09D50A6F-C14C-41A8-A1AC-AA4EA0D08EE6}" name="입주사" dataDxfId="65"/>
    <tableColumn id="6" xr3:uid="{DCFD08A9-58C5-47BA-BDBE-5A0216036FA9}" name="단위" dataDxfId="64"/>
    <tableColumn id="7" xr3:uid="{95BC4FF9-A225-4B64-9DFB-AD1F70B09767}" name="1월" dataDxfId="63"/>
    <tableColumn id="8" xr3:uid="{DECC3238-D0E9-4918-AD51-AC7A5D860568}" name="2월" dataDxfId="62"/>
    <tableColumn id="9" xr3:uid="{C841CB07-8B50-40B6-A627-3E521FF56811}" name="3월" dataDxfId="61"/>
    <tableColumn id="10" xr3:uid="{1E7FEED8-65F8-4FAD-97B1-972325E65D3D}" name="4월" dataDxfId="60"/>
    <tableColumn id="11" xr3:uid="{F111BD33-3F25-4A9F-BC45-61965EDF0CB9}" name="5월" dataDxfId="59"/>
    <tableColumn id="12" xr3:uid="{626B921F-C439-4F7A-A202-C0D58368DA17}" name="6월" dataDxfId="58"/>
    <tableColumn id="13" xr3:uid="{6D414ABE-89B3-424F-91B4-CB3F31CE2408}" name="7월" dataDxfId="57"/>
    <tableColumn id="14" xr3:uid="{60E88D7F-7334-4DF8-97CC-C59FA6248AC0}" name="8월" dataDxfId="56"/>
    <tableColumn id="15" xr3:uid="{50A6D444-213E-49B5-8EC8-303E5C971F0D}" name="9월" dataDxfId="55"/>
    <tableColumn id="16" xr3:uid="{6CA8E5F5-9DAB-4F15-905A-EAFDD6B17AA0}" name="10월" dataDxfId="54"/>
    <tableColumn id="17" xr3:uid="{36BF3550-9A07-4459-B598-7EAE07768D9E}" name="11월" dataDxfId="53"/>
    <tableColumn id="18" xr3:uid="{DC47F92A-4AAF-4328-BA6D-564AC02DA0E7}" name="12월" dataDxfId="52"/>
    <tableColumn id="19" xr3:uid="{93D2B8CD-6C10-4B4E-B39C-CC7B99194549}" name="계" dataDxfId="51">
      <calculatedColumnFormula>SUM(표4_256[[#This Row],[1월]:[12월]])</calculatedColumnFormula>
    </tableColumn>
    <tableColumn id="20" xr3:uid="{C2B8392E-D8E2-46F4-BCF4-1740633D9C1E}" name="월평균" dataDxfId="50" dataCellStyle="쉼표 [0]">
      <calculatedColumnFormula>AVERAGE(K89:V89)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표4_25" displayName="표4_25" ref="B78:V666" totalsRowShown="0" headerRowDxfId="47" dataDxfId="46">
  <autoFilter ref="B78:V666" xr:uid="{00000000-0009-0000-0100-000004000000}"/>
  <tableColumns count="21">
    <tableColumn id="1" xr3:uid="{00000000-0010-0000-0000-000001000000}" name="구분" dataDxfId="45"/>
    <tableColumn id="2" xr3:uid="{00000000-0010-0000-0000-000002000000}" name="에너지원" dataDxfId="44"/>
    <tableColumn id="3" xr3:uid="{00000000-0010-0000-0000-000003000000}" name="부지" dataDxfId="43"/>
    <tableColumn id="4" xr3:uid="{00000000-0010-0000-0000-000004000000}" name="상세구분" dataDxfId="42"/>
    <tableColumn id="21" xr3:uid="{00000000-0010-0000-0000-000015000000}" name="건물" dataDxfId="41"/>
    <tableColumn id="5" xr3:uid="{00000000-0010-0000-0000-000005000000}" name="사용처" dataDxfId="40"/>
    <tableColumn id="6" xr3:uid="{00000000-0010-0000-0000-000006000000}" name="단위" dataDxfId="39"/>
    <tableColumn id="7" xr3:uid="{00000000-0010-0000-0000-000007000000}" name="1월" dataDxfId="38"/>
    <tableColumn id="8" xr3:uid="{00000000-0010-0000-0000-000008000000}" name="2월" dataDxfId="37"/>
    <tableColumn id="9" xr3:uid="{00000000-0010-0000-0000-000009000000}" name="3월" dataDxfId="36"/>
    <tableColumn id="10" xr3:uid="{00000000-0010-0000-0000-00000A000000}" name="4월" dataDxfId="35"/>
    <tableColumn id="11" xr3:uid="{00000000-0010-0000-0000-00000B000000}" name="5월" dataDxfId="34"/>
    <tableColumn id="12" xr3:uid="{00000000-0010-0000-0000-00000C000000}" name="6월" dataDxfId="33"/>
    <tableColumn id="13" xr3:uid="{00000000-0010-0000-0000-00000D000000}" name="7월" dataDxfId="32"/>
    <tableColumn id="14" xr3:uid="{00000000-0010-0000-0000-00000E000000}" name="8월" dataDxfId="31"/>
    <tableColumn id="15" xr3:uid="{00000000-0010-0000-0000-00000F000000}" name="9월" dataDxfId="30"/>
    <tableColumn id="16" xr3:uid="{00000000-0010-0000-0000-000010000000}" name="10월" dataDxfId="29"/>
    <tableColumn id="17" xr3:uid="{00000000-0010-0000-0000-000011000000}" name="11월" dataDxfId="28"/>
    <tableColumn id="18" xr3:uid="{00000000-0010-0000-0000-000012000000}" name="12월" dataDxfId="27"/>
    <tableColumn id="19" xr3:uid="{00000000-0010-0000-0000-000013000000}" name="계" dataDxfId="26">
      <calculatedColumnFormula>SUM(표4_25[[#This Row],[1월]:[12월]])</calculatedColumnFormula>
    </tableColumn>
    <tableColumn id="20" xr3:uid="{00000000-0010-0000-0000-000014000000}" name="월평균" dataDxfId="25" dataCellStyle="쉼표 [0]">
      <calculatedColumnFormula>AVERAGE(I79:T79)</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표4_2" displayName="표4_2" ref="B74:V618" totalsRowShown="0" headerRowDxfId="22" dataDxfId="21">
  <autoFilter ref="B74:V618" xr:uid="{00000000-0009-0000-0100-000001000000}">
    <filterColumn colId="1">
      <filters>
        <filter val="전력"/>
      </filters>
    </filterColumn>
    <filterColumn colId="6">
      <filters>
        <filter val="비용(원)"/>
      </filters>
    </filterColumn>
  </autoFilter>
  <tableColumns count="21">
    <tableColumn id="1" xr3:uid="{00000000-0010-0000-0100-000001000000}" name="구분" dataDxfId="20"/>
    <tableColumn id="2" xr3:uid="{00000000-0010-0000-0100-000002000000}" name="에너지원" dataDxfId="19"/>
    <tableColumn id="3" xr3:uid="{00000000-0010-0000-0100-000003000000}" name="부지" dataDxfId="18"/>
    <tableColumn id="4" xr3:uid="{00000000-0010-0000-0100-000004000000}" name="상세구분" dataDxfId="17"/>
    <tableColumn id="21" xr3:uid="{00000000-0010-0000-0100-000015000000}" name="건물" dataDxfId="16"/>
    <tableColumn id="5" xr3:uid="{00000000-0010-0000-0100-000005000000}" name="사용처" dataDxfId="15"/>
    <tableColumn id="6" xr3:uid="{00000000-0010-0000-0100-000006000000}" name="단위" dataDxfId="14"/>
    <tableColumn id="7" xr3:uid="{00000000-0010-0000-0100-000007000000}" name="1월" dataDxfId="13"/>
    <tableColumn id="8" xr3:uid="{00000000-0010-0000-0100-000008000000}" name="2월" dataDxfId="12"/>
    <tableColumn id="9" xr3:uid="{00000000-0010-0000-0100-000009000000}" name="3월" dataDxfId="11"/>
    <tableColumn id="10" xr3:uid="{00000000-0010-0000-0100-00000A000000}" name="4월" dataDxfId="10"/>
    <tableColumn id="11" xr3:uid="{00000000-0010-0000-0100-00000B000000}" name="5월" dataDxfId="9"/>
    <tableColumn id="12" xr3:uid="{00000000-0010-0000-0100-00000C000000}" name="6월" dataDxfId="8"/>
    <tableColumn id="13" xr3:uid="{00000000-0010-0000-0100-00000D000000}" name="7월" dataDxfId="7"/>
    <tableColumn id="14" xr3:uid="{00000000-0010-0000-0100-00000E000000}" name="8월" dataDxfId="6"/>
    <tableColumn id="15" xr3:uid="{00000000-0010-0000-0100-00000F000000}" name="9월" dataDxfId="5"/>
    <tableColumn id="16" xr3:uid="{00000000-0010-0000-0100-000010000000}" name="10월" dataDxfId="4"/>
    <tableColumn id="17" xr3:uid="{00000000-0010-0000-0100-000011000000}" name="11월" dataDxfId="3"/>
    <tableColumn id="18" xr3:uid="{00000000-0010-0000-0100-000012000000}" name="12월" dataDxfId="2"/>
    <tableColumn id="19" xr3:uid="{00000000-0010-0000-0100-000013000000}" name="계" dataDxfId="1"/>
    <tableColumn id="20" xr3:uid="{00000000-0010-0000-0100-000014000000}" name="월평균" dataDxfId="0" dataCellStyle="쉼표 [0]">
      <calculatedColumnFormula>AVERAGE(I75:T75)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6A96-C8C5-4198-B40A-0E8136649D01}">
  <sheetPr filterMode="1">
    <tabColor rgb="FFFF0000"/>
  </sheetPr>
  <dimension ref="A6:AP1877"/>
  <sheetViews>
    <sheetView tabSelected="1" topLeftCell="A1691" zoomScale="70" zoomScaleNormal="70" workbookViewId="0">
      <selection activeCell="B1716" sqref="B903:B1716"/>
    </sheetView>
  </sheetViews>
  <sheetFormatPr defaultColWidth="9" defaultRowHeight="16.5" x14ac:dyDescent="0.3"/>
  <cols>
    <col min="1" max="1" width="5.125" style="6" customWidth="1"/>
    <col min="2" max="2" width="3.125" style="6" customWidth="1"/>
    <col min="3" max="3" width="25.625" style="12" bestFit="1" customWidth="1"/>
    <col min="4" max="4" width="9.875" style="6" customWidth="1"/>
    <col min="5" max="5" width="15.125" style="6" customWidth="1"/>
    <col min="6" max="6" width="15.25" style="6" customWidth="1"/>
    <col min="7" max="7" width="12.25" style="6" customWidth="1"/>
    <col min="8" max="8" width="22.25" style="6" customWidth="1"/>
    <col min="9" max="9" width="15.625" style="6" customWidth="1"/>
    <col min="10" max="10" width="28.5" style="6" customWidth="1"/>
    <col min="11" max="22" width="21.625" style="6" customWidth="1"/>
    <col min="23" max="23" width="26.75" style="42" customWidth="1"/>
    <col min="24" max="24" width="29.25" style="43" bestFit="1" customWidth="1"/>
    <col min="25" max="25" width="15.125" style="6" bestFit="1" customWidth="1"/>
    <col min="26" max="26" width="12.375" style="6" bestFit="1" customWidth="1"/>
    <col min="27" max="27" width="15.125" style="6" bestFit="1" customWidth="1"/>
    <col min="28" max="28" width="12.375" style="6" bestFit="1" customWidth="1"/>
    <col min="29" max="29" width="9" style="6"/>
    <col min="30" max="42" width="22.625" style="6" customWidth="1"/>
    <col min="43" max="16384" width="9" style="6"/>
  </cols>
  <sheetData>
    <row r="6" spans="3:24" x14ac:dyDescent="0.3">
      <c r="X6" s="6"/>
    </row>
    <row r="7" spans="3:24" x14ac:dyDescent="0.3">
      <c r="X7" s="6"/>
    </row>
    <row r="8" spans="3:24" x14ac:dyDescent="0.3">
      <c r="X8" s="6"/>
    </row>
    <row r="9" spans="3:24" x14ac:dyDescent="0.3">
      <c r="X9" s="6"/>
    </row>
    <row r="10" spans="3:24" x14ac:dyDescent="0.3">
      <c r="X10" s="6"/>
    </row>
    <row r="11" spans="3:24" x14ac:dyDescent="0.3">
      <c r="C11" s="6"/>
      <c r="X11" s="6"/>
    </row>
    <row r="12" spans="3:24" x14ac:dyDescent="0.3">
      <c r="X12" s="6"/>
    </row>
    <row r="13" spans="3:24" x14ac:dyDescent="0.3">
      <c r="X13" s="6"/>
    </row>
    <row r="14" spans="3:24" x14ac:dyDescent="0.3">
      <c r="X14" s="6"/>
    </row>
    <row r="38" spans="8:24" x14ac:dyDescent="0.3">
      <c r="K38" s="7"/>
      <c r="P38" s="7"/>
      <c r="W38" s="43"/>
    </row>
    <row r="39" spans="8:24" ht="34.5" customHeight="1" x14ac:dyDescent="0.3">
      <c r="J39" s="167"/>
      <c r="K39" s="168" t="s">
        <v>444</v>
      </c>
      <c r="L39" s="168" t="s">
        <v>10</v>
      </c>
      <c r="M39" s="168" t="s">
        <v>0</v>
      </c>
      <c r="N39" s="168" t="s">
        <v>1</v>
      </c>
      <c r="O39" s="168" t="s">
        <v>2</v>
      </c>
      <c r="P39" s="168" t="s">
        <v>3</v>
      </c>
      <c r="Q39" s="168" t="s">
        <v>4</v>
      </c>
      <c r="R39" s="168" t="s">
        <v>5</v>
      </c>
      <c r="S39" s="168" t="s">
        <v>6</v>
      </c>
      <c r="T39" s="168" t="s">
        <v>7</v>
      </c>
      <c r="U39" s="168" t="s">
        <v>8</v>
      </c>
      <c r="V39" s="168" t="s">
        <v>9</v>
      </c>
      <c r="W39" s="169" t="s">
        <v>435</v>
      </c>
      <c r="X39" s="170" t="s">
        <v>68</v>
      </c>
    </row>
    <row r="40" spans="8:24" ht="33" customHeight="1" x14ac:dyDescent="0.3">
      <c r="J40" s="171" t="s">
        <v>429</v>
      </c>
      <c r="K40" s="172">
        <f t="shared" ref="K40:V40" si="0">SUBTOTAL(9,K903:K1716)</f>
        <v>9426787056.3387089</v>
      </c>
      <c r="L40" s="172">
        <f t="shared" si="0"/>
        <v>9608457756.7222443</v>
      </c>
      <c r="M40" s="172">
        <f t="shared" si="0"/>
        <v>6879406045.9051056</v>
      </c>
      <c r="N40" s="172">
        <f t="shared" si="0"/>
        <v>5432714509.4346886</v>
      </c>
      <c r="O40" s="172">
        <f t="shared" si="0"/>
        <v>5080161089.1085939</v>
      </c>
      <c r="P40" s="172">
        <f t="shared" si="0"/>
        <v>6247714662.1717453</v>
      </c>
      <c r="Q40" s="172">
        <f t="shared" si="0"/>
        <v>8507151232.0941362</v>
      </c>
      <c r="R40" s="172">
        <f t="shared" si="0"/>
        <v>8517103103.806798</v>
      </c>
      <c r="S40" s="172">
        <f t="shared" si="0"/>
        <v>6385189692.0953245</v>
      </c>
      <c r="T40" s="172">
        <f t="shared" si="0"/>
        <v>5018249364.3332663</v>
      </c>
      <c r="U40" s="172">
        <f t="shared" si="0"/>
        <v>6364004504.9661217</v>
      </c>
      <c r="V40" s="172">
        <f t="shared" si="0"/>
        <v>9040407065.0197582</v>
      </c>
      <c r="W40" s="173">
        <f>SUM(K40:V84)</f>
        <v>86507346081.99649</v>
      </c>
      <c r="X40" s="172">
        <f>SUM(K40:V40)</f>
        <v>86507346081.99649</v>
      </c>
    </row>
    <row r="41" spans="8:24" hidden="1" x14ac:dyDescent="0.3">
      <c r="H41" s="8"/>
      <c r="I41" s="8"/>
      <c r="J41" s="165" t="s">
        <v>429</v>
      </c>
      <c r="K41" s="9"/>
      <c r="L41" s="9"/>
      <c r="M41" s="9"/>
      <c r="N41" s="9"/>
      <c r="O41" s="9"/>
      <c r="P41" s="9"/>
      <c r="Q41" s="9"/>
      <c r="R41" s="9"/>
      <c r="S41" s="9"/>
      <c r="T41" s="9"/>
      <c r="U41" s="9"/>
      <c r="V41" s="9"/>
      <c r="W41" s="82" t="e">
        <f>#REF!</f>
        <v>#REF!</v>
      </c>
    </row>
    <row r="42" spans="8:24" hidden="1" x14ac:dyDescent="0.3">
      <c r="H42" s="8"/>
      <c r="I42" s="8"/>
      <c r="J42" s="84"/>
      <c r="K42" s="9"/>
      <c r="L42" s="9"/>
      <c r="M42" s="9"/>
      <c r="N42" s="9"/>
      <c r="O42" s="9"/>
      <c r="P42" s="9"/>
      <c r="Q42" s="9"/>
      <c r="R42" s="9"/>
      <c r="S42" s="9"/>
      <c r="T42" s="9"/>
      <c r="U42" s="9"/>
      <c r="V42" s="9"/>
      <c r="W42" s="82" t="e">
        <f>#REF!</f>
        <v>#REF!</v>
      </c>
    </row>
    <row r="43" spans="8:24" hidden="1" x14ac:dyDescent="0.3">
      <c r="H43" s="8"/>
      <c r="I43" s="8"/>
      <c r="J43" s="84"/>
      <c r="K43" s="9"/>
      <c r="L43" s="9"/>
      <c r="M43" s="9"/>
      <c r="N43" s="9"/>
      <c r="O43" s="9"/>
      <c r="P43" s="9"/>
      <c r="Q43" s="9"/>
      <c r="R43" s="9"/>
      <c r="S43" s="9"/>
      <c r="T43" s="9"/>
      <c r="U43" s="9"/>
      <c r="V43" s="9"/>
      <c r="W43" s="82" t="e">
        <f>#REF!</f>
        <v>#REF!</v>
      </c>
    </row>
    <row r="44" spans="8:24" hidden="1" x14ac:dyDescent="0.3">
      <c r="H44" s="8"/>
      <c r="I44" s="8"/>
      <c r="J44" s="84"/>
      <c r="K44" s="9"/>
      <c r="L44" s="9"/>
      <c r="M44" s="9"/>
      <c r="N44" s="9"/>
      <c r="O44" s="9"/>
      <c r="P44" s="9"/>
      <c r="Q44" s="9"/>
      <c r="R44" s="9"/>
      <c r="S44" s="9"/>
      <c r="T44" s="9"/>
      <c r="U44" s="9"/>
      <c r="V44" s="9"/>
      <c r="W44" s="82" t="e">
        <f>#REF!</f>
        <v>#REF!</v>
      </c>
    </row>
    <row r="45" spans="8:24" hidden="1" x14ac:dyDescent="0.3">
      <c r="H45" s="8"/>
      <c r="I45" s="8"/>
      <c r="J45" s="84"/>
      <c r="K45" s="9"/>
      <c r="L45" s="9"/>
      <c r="M45" s="9"/>
      <c r="N45" s="9"/>
      <c r="O45" s="9"/>
      <c r="P45" s="9"/>
      <c r="Q45" s="9"/>
      <c r="R45" s="9"/>
      <c r="S45" s="9"/>
      <c r="T45" s="9"/>
      <c r="U45" s="9"/>
      <c r="V45" s="9"/>
      <c r="W45" s="82" t="e">
        <f>#REF!</f>
        <v>#REF!</v>
      </c>
    </row>
    <row r="46" spans="8:24" hidden="1" x14ac:dyDescent="0.3">
      <c r="H46" s="8"/>
      <c r="I46" s="8"/>
      <c r="J46" s="84"/>
      <c r="K46" s="9"/>
      <c r="L46" s="9"/>
      <c r="M46" s="9"/>
      <c r="N46" s="9"/>
      <c r="O46" s="9"/>
      <c r="P46" s="9"/>
      <c r="Q46" s="9"/>
      <c r="R46" s="9"/>
      <c r="S46" s="9"/>
      <c r="T46" s="9"/>
      <c r="U46" s="9"/>
      <c r="V46" s="9"/>
      <c r="W46" s="82" t="e">
        <f>#REF!</f>
        <v>#REF!</v>
      </c>
    </row>
    <row r="47" spans="8:24" hidden="1" x14ac:dyDescent="0.3">
      <c r="H47" s="8"/>
      <c r="I47" s="8"/>
      <c r="J47" s="84"/>
      <c r="K47" s="9"/>
      <c r="L47" s="9"/>
      <c r="M47" s="9"/>
      <c r="N47" s="9"/>
      <c r="O47" s="9"/>
      <c r="P47" s="9"/>
      <c r="Q47" s="9"/>
      <c r="R47" s="9"/>
      <c r="S47" s="9"/>
      <c r="T47" s="9"/>
      <c r="U47" s="9"/>
      <c r="V47" s="9"/>
      <c r="W47" s="82" t="e">
        <f>#REF!</f>
        <v>#REF!</v>
      </c>
    </row>
    <row r="48" spans="8:24" hidden="1" x14ac:dyDescent="0.3">
      <c r="H48" s="8"/>
      <c r="I48" s="8"/>
      <c r="J48" s="84"/>
      <c r="K48" s="9"/>
      <c r="L48" s="9"/>
      <c r="M48" s="9"/>
      <c r="N48" s="9"/>
      <c r="O48" s="9"/>
      <c r="P48" s="9"/>
      <c r="Q48" s="9"/>
      <c r="R48" s="9"/>
      <c r="S48" s="9"/>
      <c r="T48" s="9"/>
      <c r="U48" s="9"/>
      <c r="V48" s="9"/>
      <c r="W48" s="82" t="e">
        <f>#REF!</f>
        <v>#REF!</v>
      </c>
    </row>
    <row r="49" spans="8:23" hidden="1" x14ac:dyDescent="0.3">
      <c r="H49" s="8"/>
      <c r="I49" s="8"/>
      <c r="J49" s="84"/>
      <c r="K49" s="9"/>
      <c r="L49" s="9"/>
      <c r="M49" s="9"/>
      <c r="N49" s="9"/>
      <c r="O49" s="9"/>
      <c r="P49" s="9"/>
      <c r="Q49" s="9"/>
      <c r="R49" s="9"/>
      <c r="S49" s="9"/>
      <c r="T49" s="9"/>
      <c r="U49" s="9"/>
      <c r="V49" s="9"/>
      <c r="W49" s="82" t="e">
        <f>#REF!</f>
        <v>#REF!</v>
      </c>
    </row>
    <row r="50" spans="8:23" hidden="1" x14ac:dyDescent="0.3">
      <c r="H50" s="8"/>
      <c r="I50" s="8"/>
      <c r="J50" s="84"/>
      <c r="K50" s="9"/>
      <c r="L50" s="9"/>
      <c r="M50" s="9"/>
      <c r="N50" s="9"/>
      <c r="O50" s="9"/>
      <c r="P50" s="9"/>
      <c r="Q50" s="9"/>
      <c r="R50" s="9"/>
      <c r="S50" s="9"/>
      <c r="T50" s="9"/>
      <c r="U50" s="9"/>
      <c r="V50" s="9"/>
      <c r="W50" s="82" t="e">
        <f>#REF!</f>
        <v>#REF!</v>
      </c>
    </row>
    <row r="51" spans="8:23" hidden="1" x14ac:dyDescent="0.3">
      <c r="H51" s="8"/>
      <c r="I51" s="8"/>
      <c r="J51" s="84"/>
      <c r="K51" s="9"/>
      <c r="L51" s="9"/>
      <c r="M51" s="9"/>
      <c r="N51" s="9"/>
      <c r="O51" s="9"/>
      <c r="P51" s="9"/>
      <c r="Q51" s="9"/>
      <c r="R51" s="9"/>
      <c r="S51" s="9"/>
      <c r="T51" s="9"/>
      <c r="U51" s="9"/>
      <c r="V51" s="9"/>
      <c r="W51" s="82" t="e">
        <f>#REF!</f>
        <v>#REF!</v>
      </c>
    </row>
    <row r="52" spans="8:23" hidden="1" x14ac:dyDescent="0.3">
      <c r="H52" s="8"/>
      <c r="I52" s="8"/>
      <c r="J52" s="84"/>
      <c r="K52" s="9"/>
      <c r="L52" s="9"/>
      <c r="M52" s="9"/>
      <c r="N52" s="9"/>
      <c r="O52" s="9"/>
      <c r="P52" s="9"/>
      <c r="Q52" s="9"/>
      <c r="R52" s="9"/>
      <c r="S52" s="9"/>
      <c r="T52" s="9"/>
      <c r="U52" s="9"/>
      <c r="V52" s="9"/>
      <c r="W52" s="82" t="e">
        <f>#REF!</f>
        <v>#REF!</v>
      </c>
    </row>
    <row r="53" spans="8:23" hidden="1" x14ac:dyDescent="0.3">
      <c r="H53" s="8"/>
      <c r="I53" s="8"/>
      <c r="J53" s="84"/>
      <c r="K53" s="9"/>
      <c r="L53" s="9"/>
      <c r="M53" s="9"/>
      <c r="N53" s="9"/>
      <c r="O53" s="9"/>
      <c r="P53" s="9"/>
      <c r="Q53" s="9"/>
      <c r="R53" s="9"/>
      <c r="S53" s="9"/>
      <c r="T53" s="9"/>
      <c r="U53" s="9"/>
      <c r="V53" s="9"/>
      <c r="W53" s="82" t="e">
        <f>#REF!</f>
        <v>#REF!</v>
      </c>
    </row>
    <row r="54" spans="8:23" hidden="1" x14ac:dyDescent="0.3">
      <c r="H54" s="8"/>
      <c r="I54" s="8"/>
      <c r="J54" s="84"/>
      <c r="K54" s="9"/>
      <c r="L54" s="9"/>
      <c r="M54" s="9"/>
      <c r="N54" s="9"/>
      <c r="O54" s="9"/>
      <c r="P54" s="9"/>
      <c r="Q54" s="9"/>
      <c r="R54" s="9"/>
      <c r="S54" s="9"/>
      <c r="T54" s="9"/>
      <c r="U54" s="9"/>
      <c r="V54" s="9"/>
      <c r="W54" s="82" t="e">
        <f>#REF!</f>
        <v>#REF!</v>
      </c>
    </row>
    <row r="55" spans="8:23" hidden="1" x14ac:dyDescent="0.3">
      <c r="H55" s="8"/>
      <c r="I55" s="8"/>
      <c r="J55" s="84"/>
      <c r="K55" s="9"/>
      <c r="L55" s="9"/>
      <c r="M55" s="9"/>
      <c r="N55" s="9"/>
      <c r="O55" s="9"/>
      <c r="P55" s="9"/>
      <c r="Q55" s="9"/>
      <c r="R55" s="9"/>
      <c r="S55" s="9"/>
      <c r="T55" s="9"/>
      <c r="U55" s="9"/>
      <c r="V55" s="9"/>
      <c r="W55" s="82" t="e">
        <f>#REF!</f>
        <v>#REF!</v>
      </c>
    </row>
    <row r="56" spans="8:23" hidden="1" x14ac:dyDescent="0.3">
      <c r="H56" s="8"/>
      <c r="I56" s="8"/>
      <c r="J56" s="84"/>
      <c r="K56" s="9"/>
      <c r="L56" s="9"/>
      <c r="M56" s="9"/>
      <c r="N56" s="9"/>
      <c r="O56" s="9"/>
      <c r="P56" s="9"/>
      <c r="Q56" s="9"/>
      <c r="R56" s="9"/>
      <c r="S56" s="9"/>
      <c r="T56" s="9"/>
      <c r="U56" s="9"/>
      <c r="V56" s="9"/>
      <c r="W56" s="82" t="e">
        <f>#REF!</f>
        <v>#REF!</v>
      </c>
    </row>
    <row r="57" spans="8:23" hidden="1" x14ac:dyDescent="0.3">
      <c r="H57" s="8"/>
      <c r="I57" s="8"/>
      <c r="J57" s="84"/>
      <c r="K57" s="9"/>
      <c r="L57" s="9"/>
      <c r="M57" s="9"/>
      <c r="N57" s="9"/>
      <c r="O57" s="9"/>
      <c r="P57" s="9"/>
      <c r="Q57" s="9"/>
      <c r="R57" s="9"/>
      <c r="S57" s="9"/>
      <c r="T57" s="9"/>
      <c r="U57" s="9"/>
      <c r="V57" s="9"/>
      <c r="W57" s="82" t="e">
        <f>#REF!</f>
        <v>#REF!</v>
      </c>
    </row>
    <row r="58" spans="8:23" hidden="1" x14ac:dyDescent="0.3">
      <c r="H58" s="8"/>
      <c r="I58" s="8"/>
      <c r="J58" s="84"/>
      <c r="K58" s="9"/>
      <c r="L58" s="9"/>
      <c r="M58" s="9"/>
      <c r="N58" s="9"/>
      <c r="O58" s="9"/>
      <c r="P58" s="9"/>
      <c r="Q58" s="9"/>
      <c r="R58" s="9"/>
      <c r="S58" s="9"/>
      <c r="T58" s="9"/>
      <c r="U58" s="9"/>
      <c r="V58" s="9"/>
      <c r="W58" s="82" t="e">
        <f>#REF!</f>
        <v>#REF!</v>
      </c>
    </row>
    <row r="59" spans="8:23" hidden="1" x14ac:dyDescent="0.3">
      <c r="H59" s="8"/>
      <c r="I59" s="8"/>
      <c r="J59" s="84"/>
      <c r="K59" s="9"/>
      <c r="L59" s="9"/>
      <c r="M59" s="9"/>
      <c r="N59" s="9"/>
      <c r="O59" s="9"/>
      <c r="P59" s="9"/>
      <c r="Q59" s="9"/>
      <c r="R59" s="9"/>
      <c r="S59" s="9"/>
      <c r="T59" s="9"/>
      <c r="U59" s="9"/>
      <c r="V59" s="9"/>
      <c r="W59" s="82" t="e">
        <f>#REF!</f>
        <v>#REF!</v>
      </c>
    </row>
    <row r="60" spans="8:23" hidden="1" x14ac:dyDescent="0.3">
      <c r="H60" s="8"/>
      <c r="I60" s="8"/>
      <c r="J60" s="84"/>
      <c r="K60" s="9"/>
      <c r="L60" s="9"/>
      <c r="M60" s="9"/>
      <c r="N60" s="9"/>
      <c r="O60" s="9"/>
      <c r="P60" s="9"/>
      <c r="Q60" s="9"/>
      <c r="R60" s="9"/>
      <c r="S60" s="9"/>
      <c r="T60" s="9"/>
      <c r="U60" s="9"/>
      <c r="V60" s="9"/>
      <c r="W60" s="82" t="e">
        <f>#REF!</f>
        <v>#REF!</v>
      </c>
    </row>
    <row r="61" spans="8:23" hidden="1" x14ac:dyDescent="0.3">
      <c r="H61" s="8"/>
      <c r="I61" s="8"/>
      <c r="J61" s="84"/>
      <c r="K61" s="9"/>
      <c r="L61" s="9"/>
      <c r="M61" s="9"/>
      <c r="N61" s="9"/>
      <c r="O61" s="9"/>
      <c r="P61" s="9"/>
      <c r="Q61" s="9"/>
      <c r="R61" s="9"/>
      <c r="S61" s="9"/>
      <c r="T61" s="9"/>
      <c r="U61" s="9"/>
      <c r="V61" s="9"/>
      <c r="W61" s="82" t="e">
        <f>#REF!</f>
        <v>#REF!</v>
      </c>
    </row>
    <row r="62" spans="8:23" hidden="1" x14ac:dyDescent="0.3">
      <c r="H62" s="8"/>
      <c r="I62" s="8"/>
      <c r="J62" s="84"/>
      <c r="K62" s="9"/>
      <c r="L62" s="9"/>
      <c r="M62" s="9"/>
      <c r="N62" s="9"/>
      <c r="O62" s="9"/>
      <c r="P62" s="9"/>
      <c r="Q62" s="9"/>
      <c r="R62" s="9"/>
      <c r="S62" s="9"/>
      <c r="T62" s="9"/>
      <c r="U62" s="9"/>
      <c r="V62" s="9"/>
      <c r="W62" s="82" t="e">
        <f>#REF!</f>
        <v>#REF!</v>
      </c>
    </row>
    <row r="63" spans="8:23" hidden="1" x14ac:dyDescent="0.3">
      <c r="H63" s="8"/>
      <c r="I63" s="8"/>
      <c r="J63" s="84"/>
      <c r="K63" s="9"/>
      <c r="L63" s="9"/>
      <c r="M63" s="9"/>
      <c r="N63" s="9"/>
      <c r="O63" s="9"/>
      <c r="P63" s="9"/>
      <c r="Q63" s="9"/>
      <c r="R63" s="9"/>
      <c r="S63" s="9"/>
      <c r="T63" s="9"/>
      <c r="U63" s="9"/>
      <c r="V63" s="9"/>
      <c r="W63" s="82" t="e">
        <f>#REF!</f>
        <v>#REF!</v>
      </c>
    </row>
    <row r="64" spans="8:23" hidden="1" x14ac:dyDescent="0.3">
      <c r="H64" s="8"/>
      <c r="I64" s="8"/>
      <c r="J64" s="84"/>
      <c r="K64" s="9"/>
      <c r="L64" s="9"/>
      <c r="M64" s="9"/>
      <c r="N64" s="9"/>
      <c r="O64" s="9"/>
      <c r="P64" s="9"/>
      <c r="Q64" s="9"/>
      <c r="R64" s="9"/>
      <c r="S64" s="9"/>
      <c r="T64" s="9"/>
      <c r="U64" s="9"/>
      <c r="V64" s="9"/>
      <c r="W64" s="82" t="e">
        <f>#REF!</f>
        <v>#REF!</v>
      </c>
    </row>
    <row r="65" spans="8:23" hidden="1" x14ac:dyDescent="0.3">
      <c r="H65" s="8"/>
      <c r="I65" s="8"/>
      <c r="J65" s="84"/>
      <c r="K65" s="9"/>
      <c r="L65" s="9"/>
      <c r="M65" s="9"/>
      <c r="N65" s="9"/>
      <c r="O65" s="9"/>
      <c r="P65" s="9"/>
      <c r="Q65" s="9"/>
      <c r="R65" s="9"/>
      <c r="S65" s="9"/>
      <c r="T65" s="9"/>
      <c r="U65" s="9"/>
      <c r="V65" s="9"/>
      <c r="W65" s="82" t="e">
        <f>#REF!</f>
        <v>#REF!</v>
      </c>
    </row>
    <row r="66" spans="8:23" hidden="1" x14ac:dyDescent="0.3">
      <c r="H66" s="8"/>
      <c r="I66" s="8"/>
      <c r="J66" s="84"/>
      <c r="K66" s="9"/>
      <c r="L66" s="9"/>
      <c r="M66" s="9"/>
      <c r="N66" s="9"/>
      <c r="O66" s="9"/>
      <c r="P66" s="9"/>
      <c r="Q66" s="9"/>
      <c r="R66" s="9"/>
      <c r="S66" s="9"/>
      <c r="T66" s="9"/>
      <c r="U66" s="9"/>
      <c r="V66" s="9"/>
      <c r="W66" s="82" t="e">
        <f>#REF!</f>
        <v>#REF!</v>
      </c>
    </row>
    <row r="67" spans="8:23" hidden="1" x14ac:dyDescent="0.3">
      <c r="H67" s="8"/>
      <c r="I67" s="8"/>
      <c r="J67" s="84"/>
      <c r="K67" s="9"/>
      <c r="L67" s="9"/>
      <c r="M67" s="9"/>
      <c r="N67" s="9"/>
      <c r="O67" s="9"/>
      <c r="P67" s="9"/>
      <c r="Q67" s="9"/>
      <c r="R67" s="9"/>
      <c r="S67" s="9"/>
      <c r="T67" s="9"/>
      <c r="U67" s="9"/>
      <c r="V67" s="9"/>
      <c r="W67" s="82" t="e">
        <f>#REF!</f>
        <v>#REF!</v>
      </c>
    </row>
    <row r="68" spans="8:23" hidden="1" x14ac:dyDescent="0.3">
      <c r="H68" s="8"/>
      <c r="I68" s="8"/>
      <c r="J68" s="84"/>
      <c r="K68" s="9"/>
      <c r="L68" s="9"/>
      <c r="M68" s="9"/>
      <c r="N68" s="9"/>
      <c r="O68" s="9"/>
      <c r="P68" s="9"/>
      <c r="Q68" s="9"/>
      <c r="R68" s="9"/>
      <c r="S68" s="9"/>
      <c r="T68" s="9"/>
      <c r="U68" s="9"/>
      <c r="V68" s="9"/>
      <c r="W68" s="82" t="e">
        <f>#REF!</f>
        <v>#REF!</v>
      </c>
    </row>
    <row r="69" spans="8:23" hidden="1" x14ac:dyDescent="0.3">
      <c r="H69" s="8"/>
      <c r="I69" s="8"/>
      <c r="J69" s="84"/>
      <c r="K69" s="9"/>
      <c r="L69" s="9"/>
      <c r="M69" s="9"/>
      <c r="N69" s="9"/>
      <c r="O69" s="9"/>
      <c r="P69" s="9"/>
      <c r="Q69" s="9"/>
      <c r="R69" s="9"/>
      <c r="S69" s="9"/>
      <c r="T69" s="9"/>
      <c r="U69" s="9"/>
      <c r="V69" s="9"/>
      <c r="W69" s="82" t="e">
        <f>#REF!</f>
        <v>#REF!</v>
      </c>
    </row>
    <row r="70" spans="8:23" hidden="1" x14ac:dyDescent="0.3">
      <c r="H70" s="8"/>
      <c r="I70" s="8"/>
      <c r="J70" s="84"/>
      <c r="K70" s="9"/>
      <c r="L70" s="9"/>
      <c r="M70" s="9"/>
      <c r="N70" s="9"/>
      <c r="O70" s="9"/>
      <c r="P70" s="9"/>
      <c r="Q70" s="9"/>
      <c r="R70" s="9"/>
      <c r="S70" s="9"/>
      <c r="T70" s="9"/>
      <c r="U70" s="9"/>
      <c r="V70" s="9"/>
      <c r="W70" s="82" t="e">
        <f>#REF!</f>
        <v>#REF!</v>
      </c>
    </row>
    <row r="71" spans="8:23" hidden="1" x14ac:dyDescent="0.3">
      <c r="H71" s="8"/>
      <c r="I71" s="8"/>
      <c r="J71" s="84"/>
      <c r="K71" s="9"/>
      <c r="L71" s="9"/>
      <c r="M71" s="9"/>
      <c r="N71" s="9"/>
      <c r="O71" s="9"/>
      <c r="P71" s="9"/>
      <c r="Q71" s="9"/>
      <c r="R71" s="9"/>
      <c r="S71" s="9"/>
      <c r="T71" s="9"/>
      <c r="U71" s="9"/>
      <c r="V71" s="9"/>
      <c r="W71" s="82" t="e">
        <f>#REF!</f>
        <v>#REF!</v>
      </c>
    </row>
    <row r="72" spans="8:23" hidden="1" x14ac:dyDescent="0.3">
      <c r="H72" s="8"/>
      <c r="I72" s="8"/>
      <c r="J72" s="84"/>
      <c r="K72" s="9"/>
      <c r="L72" s="9"/>
      <c r="M72" s="9"/>
      <c r="N72" s="9"/>
      <c r="O72" s="9"/>
      <c r="P72" s="9"/>
      <c r="Q72" s="9"/>
      <c r="R72" s="9"/>
      <c r="S72" s="9"/>
      <c r="T72" s="9"/>
      <c r="U72" s="9"/>
      <c r="V72" s="9"/>
      <c r="W72" s="82" t="e">
        <f>#REF!</f>
        <v>#REF!</v>
      </c>
    </row>
    <row r="73" spans="8:23" hidden="1" x14ac:dyDescent="0.3">
      <c r="H73" s="8"/>
      <c r="I73" s="8"/>
      <c r="J73" s="84"/>
      <c r="K73" s="9"/>
      <c r="L73" s="9"/>
      <c r="M73" s="9"/>
      <c r="N73" s="9"/>
      <c r="O73" s="9"/>
      <c r="P73" s="9"/>
      <c r="Q73" s="9"/>
      <c r="R73" s="9"/>
      <c r="S73" s="9"/>
      <c r="T73" s="9"/>
      <c r="U73" s="9"/>
      <c r="V73" s="9"/>
      <c r="W73" s="82" t="e">
        <f>#REF!</f>
        <v>#REF!</v>
      </c>
    </row>
    <row r="74" spans="8:23" hidden="1" x14ac:dyDescent="0.3">
      <c r="H74" s="8"/>
      <c r="I74" s="8"/>
      <c r="J74" s="84"/>
      <c r="K74" s="9"/>
      <c r="L74" s="9"/>
      <c r="M74" s="9"/>
      <c r="N74" s="9"/>
      <c r="O74" s="9"/>
      <c r="P74" s="9"/>
      <c r="Q74" s="9"/>
      <c r="R74" s="9"/>
      <c r="S74" s="9"/>
      <c r="T74" s="9"/>
      <c r="U74" s="9"/>
      <c r="V74" s="9"/>
      <c r="W74" s="82" t="e">
        <f>#REF!</f>
        <v>#REF!</v>
      </c>
    </row>
    <row r="75" spans="8:23" hidden="1" x14ac:dyDescent="0.3">
      <c r="H75" s="8"/>
      <c r="I75" s="8"/>
      <c r="J75" s="84"/>
      <c r="K75" s="9"/>
      <c r="L75" s="9"/>
      <c r="M75" s="9"/>
      <c r="N75" s="9"/>
      <c r="O75" s="9"/>
      <c r="P75" s="9"/>
      <c r="Q75" s="9"/>
      <c r="R75" s="9"/>
      <c r="S75" s="9"/>
      <c r="T75" s="9"/>
      <c r="U75" s="9"/>
      <c r="V75" s="9"/>
      <c r="W75" s="82" t="e">
        <f>#REF!</f>
        <v>#REF!</v>
      </c>
    </row>
    <row r="76" spans="8:23" hidden="1" x14ac:dyDescent="0.3">
      <c r="H76" s="8"/>
      <c r="I76" s="8"/>
      <c r="J76" s="84"/>
      <c r="K76" s="9"/>
      <c r="L76" s="9"/>
      <c r="M76" s="9"/>
      <c r="N76" s="9"/>
      <c r="O76" s="9"/>
      <c r="P76" s="9"/>
      <c r="Q76" s="9"/>
      <c r="R76" s="9"/>
      <c r="S76" s="9"/>
      <c r="T76" s="9"/>
      <c r="U76" s="9"/>
      <c r="V76" s="9"/>
      <c r="W76" s="82" t="e">
        <f>#REF!</f>
        <v>#REF!</v>
      </c>
    </row>
    <row r="77" spans="8:23" hidden="1" x14ac:dyDescent="0.3">
      <c r="H77" s="8"/>
      <c r="I77" s="8"/>
      <c r="J77" s="84"/>
      <c r="K77" s="9"/>
      <c r="L77" s="9"/>
      <c r="M77" s="9"/>
      <c r="N77" s="9"/>
      <c r="O77" s="9"/>
      <c r="P77" s="9"/>
      <c r="Q77" s="9"/>
      <c r="R77" s="9"/>
      <c r="S77" s="9"/>
      <c r="T77" s="9"/>
      <c r="U77" s="9"/>
      <c r="V77" s="9"/>
      <c r="W77" s="82" t="e">
        <f>#REF!</f>
        <v>#REF!</v>
      </c>
    </row>
    <row r="78" spans="8:23" hidden="1" x14ac:dyDescent="0.3">
      <c r="H78" s="8"/>
      <c r="I78" s="8"/>
      <c r="J78" s="84"/>
      <c r="K78" s="9"/>
      <c r="L78" s="9"/>
      <c r="M78" s="9"/>
      <c r="N78" s="9"/>
      <c r="O78" s="9"/>
      <c r="P78" s="9"/>
      <c r="Q78" s="9"/>
      <c r="R78" s="9"/>
      <c r="S78" s="9"/>
      <c r="T78" s="9"/>
      <c r="U78" s="9"/>
      <c r="V78" s="9"/>
      <c r="W78" s="82" t="e">
        <f>#REF!</f>
        <v>#REF!</v>
      </c>
    </row>
    <row r="79" spans="8:23" hidden="1" x14ac:dyDescent="0.3">
      <c r="H79" s="8"/>
      <c r="I79" s="8"/>
      <c r="J79" s="84"/>
      <c r="K79" s="9"/>
      <c r="L79" s="9"/>
      <c r="M79" s="9"/>
      <c r="N79" s="9"/>
      <c r="O79" s="9"/>
      <c r="P79" s="9"/>
      <c r="Q79" s="9"/>
      <c r="R79" s="9"/>
      <c r="S79" s="9"/>
      <c r="T79" s="9"/>
      <c r="U79" s="9"/>
      <c r="V79" s="9"/>
      <c r="W79" s="82" t="e">
        <f>#REF!</f>
        <v>#REF!</v>
      </c>
    </row>
    <row r="80" spans="8:23" hidden="1" x14ac:dyDescent="0.3">
      <c r="H80" s="8"/>
      <c r="I80" s="8"/>
      <c r="J80" s="84"/>
      <c r="K80" s="9"/>
      <c r="L80" s="9"/>
      <c r="M80" s="9"/>
      <c r="N80" s="9"/>
      <c r="O80" s="9"/>
      <c r="P80" s="9"/>
      <c r="Q80" s="9"/>
      <c r="R80" s="9"/>
      <c r="S80" s="9"/>
      <c r="T80" s="9"/>
      <c r="U80" s="9"/>
      <c r="V80" s="9"/>
      <c r="W80" s="82" t="e">
        <f>#REF!</f>
        <v>#REF!</v>
      </c>
    </row>
    <row r="81" spans="1:27" hidden="1" x14ac:dyDescent="0.3">
      <c r="H81" s="8"/>
      <c r="I81" s="8"/>
      <c r="J81" s="84"/>
      <c r="K81" s="9"/>
      <c r="L81" s="9"/>
      <c r="M81" s="9"/>
      <c r="N81" s="9"/>
      <c r="O81" s="9"/>
      <c r="P81" s="9"/>
      <c r="Q81" s="9"/>
      <c r="R81" s="9"/>
      <c r="S81" s="9"/>
      <c r="T81" s="9"/>
      <c r="U81" s="9"/>
      <c r="V81" s="9"/>
      <c r="W81" s="82" t="e">
        <f>#REF!</f>
        <v>#REF!</v>
      </c>
    </row>
    <row r="82" spans="1:27" hidden="1" x14ac:dyDescent="0.3">
      <c r="H82" s="8"/>
      <c r="I82" s="8"/>
      <c r="J82" s="84"/>
      <c r="K82" s="9"/>
      <c r="L82" s="9"/>
      <c r="M82" s="9"/>
      <c r="N82" s="9"/>
      <c r="O82" s="9"/>
      <c r="P82" s="9"/>
      <c r="Q82" s="9"/>
      <c r="R82" s="9"/>
      <c r="S82" s="9"/>
      <c r="T82" s="9"/>
      <c r="U82" s="9"/>
      <c r="V82" s="9"/>
      <c r="W82" s="82" t="e">
        <f>#REF!</f>
        <v>#REF!</v>
      </c>
    </row>
    <row r="83" spans="1:27" hidden="1" x14ac:dyDescent="0.3">
      <c r="H83" s="8"/>
      <c r="I83" s="8"/>
      <c r="J83" s="84"/>
      <c r="K83" s="9"/>
      <c r="L83" s="9"/>
      <c r="M83" s="9"/>
      <c r="N83" s="9"/>
      <c r="O83" s="9"/>
      <c r="P83" s="9"/>
      <c r="Q83" s="9"/>
      <c r="R83" s="9"/>
      <c r="S83" s="9"/>
      <c r="T83" s="9"/>
      <c r="U83" s="9"/>
      <c r="V83" s="9"/>
      <c r="W83" s="82" t="e">
        <f>#REF!</f>
        <v>#REF!</v>
      </c>
    </row>
    <row r="84" spans="1:27" hidden="1" x14ac:dyDescent="0.3">
      <c r="H84" s="8"/>
      <c r="I84" s="8"/>
      <c r="J84" s="84"/>
      <c r="K84" s="9"/>
      <c r="L84" s="9"/>
      <c r="M84" s="9"/>
      <c r="N84" s="9"/>
      <c r="O84" s="9"/>
      <c r="P84" s="9"/>
      <c r="Q84" s="9"/>
      <c r="R84" s="9"/>
      <c r="S84" s="9"/>
      <c r="T84" s="9"/>
      <c r="U84" s="9"/>
      <c r="V84" s="9"/>
      <c r="W84" s="82"/>
    </row>
    <row r="85" spans="1:27" ht="30.75" customHeight="1" x14ac:dyDescent="0.3">
      <c r="J85" s="174" t="s">
        <v>502</v>
      </c>
      <c r="K85" s="175">
        <f>SUBTOTAL(9,K89:K902)</f>
        <v>9565202534.3863316</v>
      </c>
      <c r="L85" s="175">
        <f t="shared" ref="L85:V85" si="1">SUBTOTAL(9,L89:L902)</f>
        <v>0</v>
      </c>
      <c r="M85" s="175">
        <f t="shared" si="1"/>
        <v>0</v>
      </c>
      <c r="N85" s="175">
        <f t="shared" si="1"/>
        <v>0</v>
      </c>
      <c r="O85" s="175">
        <f t="shared" si="1"/>
        <v>0</v>
      </c>
      <c r="P85" s="175">
        <f t="shared" si="1"/>
        <v>0</v>
      </c>
      <c r="Q85" s="175">
        <f t="shared" si="1"/>
        <v>0</v>
      </c>
      <c r="R85" s="175">
        <f t="shared" si="1"/>
        <v>0</v>
      </c>
      <c r="S85" s="175">
        <f t="shared" si="1"/>
        <v>0</v>
      </c>
      <c r="T85" s="175">
        <f t="shared" si="1"/>
        <v>0</v>
      </c>
      <c r="U85" s="175">
        <f t="shared" si="1"/>
        <v>0</v>
      </c>
      <c r="V85" s="175">
        <f t="shared" si="1"/>
        <v>0</v>
      </c>
      <c r="W85" s="176">
        <f>SUM(K85:V85)</f>
        <v>9565202534.3863316</v>
      </c>
      <c r="X85" s="175">
        <f>SUM(K85:V85)</f>
        <v>9565202534.3863316</v>
      </c>
    </row>
    <row r="86" spans="1:27" ht="38.25" customHeight="1" x14ac:dyDescent="0.3">
      <c r="J86" s="177"/>
      <c r="K86" s="178">
        <f>(K85/K40)-1</f>
        <v>1.4683208310571683E-2</v>
      </c>
      <c r="L86" s="178">
        <f t="shared" ref="L86:V86" si="2">(L85/L40)-1</f>
        <v>-1</v>
      </c>
      <c r="M86" s="178">
        <f t="shared" si="2"/>
        <v>-1</v>
      </c>
      <c r="N86" s="178">
        <f t="shared" si="2"/>
        <v>-1</v>
      </c>
      <c r="O86" s="178">
        <f t="shared" si="2"/>
        <v>-1</v>
      </c>
      <c r="P86" s="178">
        <f t="shared" si="2"/>
        <v>-1</v>
      </c>
      <c r="Q86" s="178">
        <f t="shared" si="2"/>
        <v>-1</v>
      </c>
      <c r="R86" s="178">
        <f t="shared" si="2"/>
        <v>-1</v>
      </c>
      <c r="S86" s="178">
        <f t="shared" si="2"/>
        <v>-1</v>
      </c>
      <c r="T86" s="178">
        <f t="shared" si="2"/>
        <v>-1</v>
      </c>
      <c r="U86" s="178">
        <f t="shared" si="2"/>
        <v>-1</v>
      </c>
      <c r="V86" s="178">
        <f t="shared" si="2"/>
        <v>-1</v>
      </c>
      <c r="W86" s="179">
        <f>W85/W40</f>
        <v>0.11057098579026917</v>
      </c>
      <c r="X86" s="180"/>
    </row>
    <row r="88" spans="1:27" x14ac:dyDescent="0.3">
      <c r="A88" s="166"/>
      <c r="B88" s="166" t="s">
        <v>461</v>
      </c>
      <c r="C88" s="12" t="s">
        <v>69</v>
      </c>
      <c r="D88" s="12" t="s">
        <v>70</v>
      </c>
      <c r="E88" s="12" t="s">
        <v>32</v>
      </c>
      <c r="F88" s="12" t="s">
        <v>91</v>
      </c>
      <c r="G88" s="12" t="s">
        <v>85</v>
      </c>
      <c r="H88" s="12" t="s">
        <v>33</v>
      </c>
      <c r="I88" s="12" t="s">
        <v>379</v>
      </c>
      <c r="J88" s="12" t="s">
        <v>71</v>
      </c>
      <c r="K88" s="12" t="s">
        <v>24</v>
      </c>
      <c r="L88" s="12" t="s">
        <v>10</v>
      </c>
      <c r="M88" s="12" t="s">
        <v>0</v>
      </c>
      <c r="N88" s="12" t="s">
        <v>1</v>
      </c>
      <c r="O88" s="12" t="s">
        <v>2</v>
      </c>
      <c r="P88" s="12" t="s">
        <v>3</v>
      </c>
      <c r="Q88" s="12" t="s">
        <v>4</v>
      </c>
      <c r="R88" s="12" t="s">
        <v>5</v>
      </c>
      <c r="S88" s="12" t="s">
        <v>6</v>
      </c>
      <c r="T88" s="12" t="s">
        <v>7</v>
      </c>
      <c r="U88" s="12" t="s">
        <v>8</v>
      </c>
      <c r="V88" s="12" t="s">
        <v>9</v>
      </c>
      <c r="W88" s="12" t="s">
        <v>66</v>
      </c>
      <c r="X88" s="13" t="s">
        <v>92</v>
      </c>
      <c r="AA88" s="93"/>
    </row>
    <row r="89" spans="1:27" x14ac:dyDescent="0.3">
      <c r="A89" s="166" t="s">
        <v>260</v>
      </c>
      <c r="B89" s="166">
        <v>2026</v>
      </c>
      <c r="C89" s="60" t="s">
        <v>432</v>
      </c>
      <c r="D89" s="14" t="s">
        <v>11</v>
      </c>
      <c r="E89" s="14" t="s">
        <v>12</v>
      </c>
      <c r="F89" s="14" t="s">
        <v>67</v>
      </c>
      <c r="G89" s="14" t="s">
        <v>12</v>
      </c>
      <c r="H89" s="14" t="s">
        <v>97</v>
      </c>
      <c r="I89" s="14"/>
      <c r="J89" s="14" t="s">
        <v>13</v>
      </c>
      <c r="K89" s="15"/>
      <c r="L89" s="69"/>
      <c r="M89" s="15"/>
      <c r="N89" s="15"/>
      <c r="O89" s="69"/>
      <c r="P89" s="15"/>
      <c r="Q89" s="15"/>
      <c r="R89" s="15"/>
      <c r="S89" s="15"/>
      <c r="T89" s="15"/>
      <c r="U89" s="15"/>
      <c r="V89" s="69"/>
      <c r="W89" s="44"/>
      <c r="X89" s="44" t="e">
        <f t="shared" ref="X89:X152" si="3">AVERAGE(K89:V89)</f>
        <v>#DIV/0!</v>
      </c>
    </row>
    <row r="90" spans="1:27" x14ac:dyDescent="0.3">
      <c r="A90" s="166"/>
      <c r="B90" s="166">
        <v>2026</v>
      </c>
      <c r="C90" s="61" t="s">
        <v>431</v>
      </c>
      <c r="D90" s="16" t="s">
        <v>11</v>
      </c>
      <c r="E90" s="16" t="s">
        <v>12</v>
      </c>
      <c r="F90" s="16" t="s">
        <v>67</v>
      </c>
      <c r="G90" s="16" t="s">
        <v>12</v>
      </c>
      <c r="H90" s="16" t="s">
        <v>97</v>
      </c>
      <c r="I90" s="16"/>
      <c r="J90" s="16" t="s">
        <v>14</v>
      </c>
      <c r="K90" s="4"/>
      <c r="L90" s="68"/>
      <c r="M90" s="4"/>
      <c r="N90" s="4"/>
      <c r="O90" s="68"/>
      <c r="P90" s="4"/>
      <c r="Q90" s="4"/>
      <c r="R90" s="4"/>
      <c r="S90" s="4"/>
      <c r="T90" s="4"/>
      <c r="U90" s="4"/>
      <c r="V90" s="68"/>
      <c r="W90" s="45"/>
      <c r="X90" s="45" t="e">
        <f t="shared" si="3"/>
        <v>#DIV/0!</v>
      </c>
    </row>
    <row r="91" spans="1:27" x14ac:dyDescent="0.3">
      <c r="A91" s="166"/>
      <c r="B91" s="166">
        <v>2026</v>
      </c>
      <c r="C91" s="62" t="s">
        <v>431</v>
      </c>
      <c r="D91" s="17" t="s">
        <v>11</v>
      </c>
      <c r="E91" s="17" t="s">
        <v>12</v>
      </c>
      <c r="F91" s="17" t="s">
        <v>67</v>
      </c>
      <c r="G91" s="17" t="s">
        <v>12</v>
      </c>
      <c r="H91" s="17" t="s">
        <v>97</v>
      </c>
      <c r="I91" s="17"/>
      <c r="J91" s="17" t="s">
        <v>437</v>
      </c>
      <c r="K91" s="18">
        <f>(K90/1000)*0.229</f>
        <v>0</v>
      </c>
      <c r="L91" s="18"/>
      <c r="M91" s="18"/>
      <c r="N91" s="18"/>
      <c r="O91" s="18"/>
      <c r="P91" s="18"/>
      <c r="Q91" s="18"/>
      <c r="R91" s="18"/>
      <c r="S91" s="18"/>
      <c r="T91" s="18"/>
      <c r="U91" s="18"/>
      <c r="V91" s="18"/>
      <c r="W91" s="46"/>
      <c r="X91" s="46">
        <f t="shared" si="3"/>
        <v>0</v>
      </c>
    </row>
    <row r="92" spans="1:27" x14ac:dyDescent="0.3">
      <c r="A92" s="166"/>
      <c r="B92" s="166">
        <v>2026</v>
      </c>
      <c r="C92" s="63" t="s">
        <v>431</v>
      </c>
      <c r="D92" s="19" t="s">
        <v>11</v>
      </c>
      <c r="E92" s="19" t="s">
        <v>12</v>
      </c>
      <c r="F92" s="19" t="s">
        <v>67</v>
      </c>
      <c r="G92" s="19" t="s">
        <v>12</v>
      </c>
      <c r="H92" s="20" t="s">
        <v>97</v>
      </c>
      <c r="I92" s="20"/>
      <c r="J92" s="20" t="s">
        <v>96</v>
      </c>
      <c r="K92" s="21">
        <f>K90*0.4747/1000</f>
        <v>0</v>
      </c>
      <c r="L92" s="21"/>
      <c r="M92" s="21"/>
      <c r="N92" s="21"/>
      <c r="O92" s="21"/>
      <c r="P92" s="21"/>
      <c r="Q92" s="21"/>
      <c r="R92" s="21"/>
      <c r="S92" s="21"/>
      <c r="T92" s="21"/>
      <c r="U92" s="21"/>
      <c r="V92" s="21"/>
      <c r="W92" s="47"/>
      <c r="X92" s="47">
        <f t="shared" si="3"/>
        <v>0</v>
      </c>
    </row>
    <row r="93" spans="1:27" x14ac:dyDescent="0.3">
      <c r="A93" s="166"/>
      <c r="B93" s="166">
        <v>2026</v>
      </c>
      <c r="C93" s="60" t="s">
        <v>431</v>
      </c>
      <c r="D93" s="14" t="s">
        <v>11</v>
      </c>
      <c r="E93" s="14" t="s">
        <v>12</v>
      </c>
      <c r="F93" s="14" t="s">
        <v>67</v>
      </c>
      <c r="G93" s="14" t="s">
        <v>12</v>
      </c>
      <c r="H93" s="14" t="s">
        <v>131</v>
      </c>
      <c r="I93" s="14"/>
      <c r="J93" s="14" t="s">
        <v>13</v>
      </c>
      <c r="K93" s="22"/>
      <c r="L93" s="76"/>
      <c r="M93" s="76"/>
      <c r="N93" s="22"/>
      <c r="O93" s="76"/>
      <c r="P93" s="22"/>
      <c r="Q93" s="22"/>
      <c r="R93" s="76"/>
      <c r="S93" s="22"/>
      <c r="T93" s="22"/>
      <c r="U93" s="22"/>
      <c r="V93" s="76"/>
      <c r="W93" s="44"/>
      <c r="X93" s="44" t="e">
        <f t="shared" si="3"/>
        <v>#DIV/0!</v>
      </c>
    </row>
    <row r="94" spans="1:27" x14ac:dyDescent="0.3">
      <c r="A94" s="166"/>
      <c r="B94" s="166">
        <v>2026</v>
      </c>
      <c r="C94" s="61" t="s">
        <v>431</v>
      </c>
      <c r="D94" s="16" t="s">
        <v>11</v>
      </c>
      <c r="E94" s="16" t="s">
        <v>12</v>
      </c>
      <c r="F94" s="16" t="s">
        <v>67</v>
      </c>
      <c r="G94" s="16" t="s">
        <v>12</v>
      </c>
      <c r="H94" s="16" t="s">
        <v>131</v>
      </c>
      <c r="I94" s="16"/>
      <c r="J94" s="16" t="s">
        <v>14</v>
      </c>
      <c r="K94" s="4"/>
      <c r="L94" s="68"/>
      <c r="M94" s="68"/>
      <c r="N94" s="4"/>
      <c r="O94" s="68"/>
      <c r="P94" s="4"/>
      <c r="Q94" s="4"/>
      <c r="R94" s="68"/>
      <c r="S94" s="68"/>
      <c r="T94" s="4"/>
      <c r="U94" s="4"/>
      <c r="V94" s="68"/>
      <c r="W94" s="45"/>
      <c r="X94" s="45" t="e">
        <f t="shared" si="3"/>
        <v>#DIV/0!</v>
      </c>
    </row>
    <row r="95" spans="1:27" x14ac:dyDescent="0.3">
      <c r="A95" s="166"/>
      <c r="B95" s="166">
        <v>2026</v>
      </c>
      <c r="C95" s="62" t="s">
        <v>431</v>
      </c>
      <c r="D95" s="17" t="s">
        <v>11</v>
      </c>
      <c r="E95" s="17" t="s">
        <v>12</v>
      </c>
      <c r="F95" s="17" t="s">
        <v>67</v>
      </c>
      <c r="G95" s="17" t="s">
        <v>12</v>
      </c>
      <c r="H95" s="17" t="s">
        <v>131</v>
      </c>
      <c r="I95" s="17"/>
      <c r="J95" s="17" t="s">
        <v>15</v>
      </c>
      <c r="K95" s="18">
        <f t="shared" ref="K95" si="4">(K94/1000)*0.229</f>
        <v>0</v>
      </c>
      <c r="L95" s="18"/>
      <c r="M95" s="18"/>
      <c r="N95" s="18"/>
      <c r="O95" s="18"/>
      <c r="P95" s="18"/>
      <c r="Q95" s="18"/>
      <c r="R95" s="18"/>
      <c r="S95" s="18"/>
      <c r="T95" s="18"/>
      <c r="U95" s="18"/>
      <c r="V95" s="18"/>
      <c r="W95" s="46"/>
      <c r="X95" s="46">
        <f t="shared" si="3"/>
        <v>0</v>
      </c>
    </row>
    <row r="96" spans="1:27" x14ac:dyDescent="0.3">
      <c r="A96" s="166"/>
      <c r="B96" s="166">
        <v>2026</v>
      </c>
      <c r="C96" s="63" t="s">
        <v>431</v>
      </c>
      <c r="D96" s="19" t="s">
        <v>11</v>
      </c>
      <c r="E96" s="19" t="s">
        <v>12</v>
      </c>
      <c r="F96" s="19" t="s">
        <v>67</v>
      </c>
      <c r="G96" s="19" t="s">
        <v>12</v>
      </c>
      <c r="H96" s="20" t="s">
        <v>131</v>
      </c>
      <c r="I96" s="20"/>
      <c r="J96" s="20" t="s">
        <v>96</v>
      </c>
      <c r="K96" s="21">
        <f t="shared" ref="K96" si="5">K94*0.4747/1000</f>
        <v>0</v>
      </c>
      <c r="L96" s="21"/>
      <c r="M96" s="21"/>
      <c r="N96" s="21"/>
      <c r="O96" s="21"/>
      <c r="P96" s="21"/>
      <c r="Q96" s="21"/>
      <c r="R96" s="21"/>
      <c r="S96" s="21"/>
      <c r="T96" s="21"/>
      <c r="U96" s="21"/>
      <c r="V96" s="21"/>
      <c r="W96" s="47"/>
      <c r="X96" s="47">
        <f t="shared" si="3"/>
        <v>0</v>
      </c>
    </row>
    <row r="97" spans="1:24" x14ac:dyDescent="0.3">
      <c r="A97" s="166" t="s">
        <v>239</v>
      </c>
      <c r="B97" s="166">
        <v>2026</v>
      </c>
      <c r="C97" s="60" t="s">
        <v>431</v>
      </c>
      <c r="D97" s="14" t="s">
        <v>11</v>
      </c>
      <c r="E97" s="14" t="s">
        <v>16</v>
      </c>
      <c r="F97" s="14" t="s">
        <v>65</v>
      </c>
      <c r="G97" s="14" t="s">
        <v>172</v>
      </c>
      <c r="H97" s="14" t="s">
        <v>133</v>
      </c>
      <c r="I97" s="14"/>
      <c r="J97" s="14" t="s">
        <v>13</v>
      </c>
      <c r="K97" s="197">
        <v>88370459</v>
      </c>
      <c r="L97" s="197"/>
      <c r="M97" s="197"/>
      <c r="N97" s="197"/>
      <c r="O97" s="197"/>
      <c r="P97" s="197"/>
      <c r="Q97" s="197"/>
      <c r="R97" s="197"/>
      <c r="S97" s="197"/>
      <c r="T97" s="197"/>
      <c r="U97" s="197"/>
      <c r="V97" s="198"/>
      <c r="W97" s="44"/>
      <c r="X97" s="44">
        <f t="shared" si="3"/>
        <v>88370459</v>
      </c>
    </row>
    <row r="98" spans="1:24" x14ac:dyDescent="0.3">
      <c r="A98" s="166"/>
      <c r="B98" s="166">
        <v>2026</v>
      </c>
      <c r="C98" s="61" t="s">
        <v>431</v>
      </c>
      <c r="D98" s="16" t="s">
        <v>11</v>
      </c>
      <c r="E98" s="16" t="s">
        <v>16</v>
      </c>
      <c r="F98" s="16" t="s">
        <v>65</v>
      </c>
      <c r="G98" s="16" t="s">
        <v>172</v>
      </c>
      <c r="H98" s="16" t="s">
        <v>133</v>
      </c>
      <c r="I98" s="16"/>
      <c r="J98" s="16" t="s">
        <v>14</v>
      </c>
      <c r="K98" s="199">
        <v>534003</v>
      </c>
      <c r="L98" s="199"/>
      <c r="M98" s="199"/>
      <c r="N98" s="199"/>
      <c r="O98" s="199"/>
      <c r="P98" s="199"/>
      <c r="Q98" s="199"/>
      <c r="R98" s="199"/>
      <c r="S98" s="199"/>
      <c r="T98" s="199"/>
      <c r="U98" s="199"/>
      <c r="V98" s="200"/>
      <c r="W98" s="45"/>
      <c r="X98" s="45">
        <f t="shared" si="3"/>
        <v>534003</v>
      </c>
    </row>
    <row r="99" spans="1:24" x14ac:dyDescent="0.3">
      <c r="A99" s="166"/>
      <c r="B99" s="166">
        <v>2026</v>
      </c>
      <c r="C99" s="62" t="s">
        <v>431</v>
      </c>
      <c r="D99" s="17" t="s">
        <v>11</v>
      </c>
      <c r="E99" s="17" t="s">
        <v>16</v>
      </c>
      <c r="F99" s="17" t="s">
        <v>65</v>
      </c>
      <c r="G99" s="17" t="s">
        <v>172</v>
      </c>
      <c r="H99" s="17" t="s">
        <v>133</v>
      </c>
      <c r="I99" s="17"/>
      <c r="J99" s="17" t="s">
        <v>15</v>
      </c>
      <c r="K99" s="201">
        <f t="shared" ref="K99" si="6">(K98/1000)*0.229</f>
        <v>122.28668700000001</v>
      </c>
      <c r="L99" s="201"/>
      <c r="M99" s="201"/>
      <c r="N99" s="201"/>
      <c r="O99" s="201"/>
      <c r="P99" s="201"/>
      <c r="Q99" s="201"/>
      <c r="R99" s="201"/>
      <c r="S99" s="201"/>
      <c r="T99" s="201"/>
      <c r="U99" s="201"/>
      <c r="V99" s="201"/>
      <c r="W99" s="46"/>
      <c r="X99" s="46">
        <f t="shared" si="3"/>
        <v>122.28668700000001</v>
      </c>
    </row>
    <row r="100" spans="1:24" x14ac:dyDescent="0.3">
      <c r="A100" s="166"/>
      <c r="B100" s="166">
        <v>2026</v>
      </c>
      <c r="C100" s="63" t="s">
        <v>431</v>
      </c>
      <c r="D100" s="19" t="s">
        <v>11</v>
      </c>
      <c r="E100" s="19" t="s">
        <v>16</v>
      </c>
      <c r="F100" s="19" t="s">
        <v>65</v>
      </c>
      <c r="G100" s="19" t="s">
        <v>172</v>
      </c>
      <c r="H100" s="20" t="s">
        <v>133</v>
      </c>
      <c r="I100" s="20"/>
      <c r="J100" s="20" t="s">
        <v>96</v>
      </c>
      <c r="K100" s="202">
        <f t="shared" ref="K100" si="7">K98*0.4747/1000</f>
        <v>253.49122409999998</v>
      </c>
      <c r="L100" s="202"/>
      <c r="M100" s="202"/>
      <c r="N100" s="202"/>
      <c r="O100" s="202"/>
      <c r="P100" s="202"/>
      <c r="Q100" s="202"/>
      <c r="R100" s="202"/>
      <c r="S100" s="202"/>
      <c r="T100" s="202"/>
      <c r="U100" s="202"/>
      <c r="V100" s="202"/>
      <c r="W100" s="47"/>
      <c r="X100" s="47">
        <f t="shared" si="3"/>
        <v>253.49122409999998</v>
      </c>
    </row>
    <row r="101" spans="1:24" x14ac:dyDescent="0.3">
      <c r="A101" s="166" t="s">
        <v>238</v>
      </c>
      <c r="B101" s="166">
        <v>2026</v>
      </c>
      <c r="C101" s="60" t="s">
        <v>431</v>
      </c>
      <c r="D101" s="14" t="s">
        <v>11</v>
      </c>
      <c r="E101" s="14" t="s">
        <v>16</v>
      </c>
      <c r="F101" s="14" t="s">
        <v>65</v>
      </c>
      <c r="G101" s="14" t="s">
        <v>172</v>
      </c>
      <c r="H101" s="14" t="s">
        <v>134</v>
      </c>
      <c r="I101" s="14"/>
      <c r="J101" s="14" t="s">
        <v>13</v>
      </c>
      <c r="K101" s="197">
        <v>162505907</v>
      </c>
      <c r="L101" s="197"/>
      <c r="M101" s="197"/>
      <c r="N101" s="197"/>
      <c r="O101" s="197"/>
      <c r="P101" s="197"/>
      <c r="Q101" s="197"/>
      <c r="R101" s="197"/>
      <c r="S101" s="197"/>
      <c r="T101" s="197"/>
      <c r="U101" s="197"/>
      <c r="V101" s="198"/>
      <c r="W101" s="44"/>
      <c r="X101" s="44">
        <f t="shared" si="3"/>
        <v>162505907</v>
      </c>
    </row>
    <row r="102" spans="1:24" x14ac:dyDescent="0.3">
      <c r="A102" s="166"/>
      <c r="B102" s="166">
        <v>2026</v>
      </c>
      <c r="C102" s="61" t="s">
        <v>431</v>
      </c>
      <c r="D102" s="16" t="s">
        <v>11</v>
      </c>
      <c r="E102" s="16" t="s">
        <v>16</v>
      </c>
      <c r="F102" s="16" t="s">
        <v>65</v>
      </c>
      <c r="G102" s="16" t="s">
        <v>172</v>
      </c>
      <c r="H102" s="16" t="s">
        <v>134</v>
      </c>
      <c r="I102" s="16"/>
      <c r="J102" s="16" t="s">
        <v>14</v>
      </c>
      <c r="K102" s="199">
        <v>981987</v>
      </c>
      <c r="L102" s="199"/>
      <c r="M102" s="199"/>
      <c r="N102" s="199"/>
      <c r="O102" s="199"/>
      <c r="P102" s="199"/>
      <c r="Q102" s="199"/>
      <c r="R102" s="199"/>
      <c r="S102" s="199"/>
      <c r="T102" s="199"/>
      <c r="U102" s="199"/>
      <c r="V102" s="200"/>
      <c r="W102" s="45"/>
      <c r="X102" s="45">
        <f t="shared" si="3"/>
        <v>981987</v>
      </c>
    </row>
    <row r="103" spans="1:24" x14ac:dyDescent="0.3">
      <c r="A103" s="166"/>
      <c r="B103" s="166">
        <v>2026</v>
      </c>
      <c r="C103" s="62" t="s">
        <v>431</v>
      </c>
      <c r="D103" s="17" t="s">
        <v>11</v>
      </c>
      <c r="E103" s="17" t="s">
        <v>16</v>
      </c>
      <c r="F103" s="17" t="s">
        <v>65</v>
      </c>
      <c r="G103" s="17" t="s">
        <v>172</v>
      </c>
      <c r="H103" s="17" t="s">
        <v>456</v>
      </c>
      <c r="I103" s="17"/>
      <c r="J103" s="17" t="s">
        <v>15</v>
      </c>
      <c r="K103" s="201">
        <f t="shared" ref="K103" si="8">(K102/1000)*0.229</f>
        <v>224.875023</v>
      </c>
      <c r="L103" s="201"/>
      <c r="M103" s="201"/>
      <c r="N103" s="201"/>
      <c r="O103" s="201"/>
      <c r="P103" s="201"/>
      <c r="Q103" s="201"/>
      <c r="R103" s="201"/>
      <c r="S103" s="201"/>
      <c r="T103" s="201"/>
      <c r="U103" s="201"/>
      <c r="V103" s="201"/>
      <c r="W103" s="46"/>
      <c r="X103" s="46">
        <f t="shared" si="3"/>
        <v>224.875023</v>
      </c>
    </row>
    <row r="104" spans="1:24" x14ac:dyDescent="0.3">
      <c r="A104" s="166"/>
      <c r="B104" s="166">
        <v>2026</v>
      </c>
      <c r="C104" s="63" t="s">
        <v>431</v>
      </c>
      <c r="D104" s="19" t="s">
        <v>11</v>
      </c>
      <c r="E104" s="19" t="s">
        <v>16</v>
      </c>
      <c r="F104" s="19" t="s">
        <v>65</v>
      </c>
      <c r="G104" s="19" t="s">
        <v>172</v>
      </c>
      <c r="H104" s="20" t="s">
        <v>134</v>
      </c>
      <c r="I104" s="20"/>
      <c r="J104" s="20" t="s">
        <v>96</v>
      </c>
      <c r="K104" s="202">
        <f t="shared" ref="K104" si="9">K102*0.4747/1000</f>
        <v>466.14922889999997</v>
      </c>
      <c r="L104" s="202"/>
      <c r="M104" s="202"/>
      <c r="N104" s="202"/>
      <c r="O104" s="202"/>
      <c r="P104" s="202"/>
      <c r="Q104" s="202"/>
      <c r="R104" s="202"/>
      <c r="S104" s="202"/>
      <c r="T104" s="202"/>
      <c r="U104" s="202"/>
      <c r="V104" s="202"/>
      <c r="W104" s="47"/>
      <c r="X104" s="47">
        <f t="shared" si="3"/>
        <v>466.14922889999997</v>
      </c>
    </row>
    <row r="105" spans="1:24" x14ac:dyDescent="0.3">
      <c r="A105" s="166" t="s">
        <v>240</v>
      </c>
      <c r="B105" s="166">
        <v>2026</v>
      </c>
      <c r="C105" s="24" t="s">
        <v>431</v>
      </c>
      <c r="D105" s="14" t="s">
        <v>11</v>
      </c>
      <c r="E105" s="14" t="s">
        <v>16</v>
      </c>
      <c r="F105" s="14" t="s">
        <v>65</v>
      </c>
      <c r="G105" s="14" t="s">
        <v>172</v>
      </c>
      <c r="H105" s="14" t="s">
        <v>132</v>
      </c>
      <c r="I105" s="14"/>
      <c r="J105" s="14" t="s">
        <v>13</v>
      </c>
      <c r="K105" s="197">
        <v>19809281</v>
      </c>
      <c r="L105" s="197"/>
      <c r="M105" s="197"/>
      <c r="N105" s="197"/>
      <c r="O105" s="197"/>
      <c r="P105" s="197"/>
      <c r="Q105" s="197"/>
      <c r="R105" s="197"/>
      <c r="S105" s="197"/>
      <c r="T105" s="197"/>
      <c r="U105" s="197"/>
      <c r="V105" s="198"/>
      <c r="W105" s="48"/>
      <c r="X105" s="48">
        <f t="shared" si="3"/>
        <v>19809281</v>
      </c>
    </row>
    <row r="106" spans="1:24" x14ac:dyDescent="0.3">
      <c r="A106" s="166"/>
      <c r="B106" s="166">
        <v>2026</v>
      </c>
      <c r="C106" s="61" t="s">
        <v>431</v>
      </c>
      <c r="D106" s="16" t="s">
        <v>11</v>
      </c>
      <c r="E106" s="16" t="s">
        <v>16</v>
      </c>
      <c r="F106" s="16" t="s">
        <v>65</v>
      </c>
      <c r="G106" s="16" t="s">
        <v>172</v>
      </c>
      <c r="H106" s="16" t="s">
        <v>132</v>
      </c>
      <c r="I106" s="16"/>
      <c r="J106" s="16" t="s">
        <v>14</v>
      </c>
      <c r="K106" s="199">
        <v>81360</v>
      </c>
      <c r="L106" s="199"/>
      <c r="M106" s="199"/>
      <c r="N106" s="199"/>
      <c r="O106" s="199"/>
      <c r="P106" s="199"/>
      <c r="Q106" s="199"/>
      <c r="R106" s="199"/>
      <c r="S106" s="199"/>
      <c r="T106" s="199"/>
      <c r="U106" s="199"/>
      <c r="V106" s="200"/>
      <c r="W106" s="45"/>
      <c r="X106" s="45">
        <f t="shared" si="3"/>
        <v>81360</v>
      </c>
    </row>
    <row r="107" spans="1:24" x14ac:dyDescent="0.3">
      <c r="A107" s="166"/>
      <c r="B107" s="166">
        <v>2026</v>
      </c>
      <c r="C107" s="62" t="s">
        <v>431</v>
      </c>
      <c r="D107" s="17" t="s">
        <v>11</v>
      </c>
      <c r="E107" s="17" t="s">
        <v>16</v>
      </c>
      <c r="F107" s="17" t="s">
        <v>65</v>
      </c>
      <c r="G107" s="17" t="s">
        <v>172</v>
      </c>
      <c r="H107" s="17" t="s">
        <v>132</v>
      </c>
      <c r="I107" s="17"/>
      <c r="J107" s="17" t="s">
        <v>15</v>
      </c>
      <c r="K107" s="201">
        <f t="shared" ref="K107" si="10">(K106/1000)*0.229</f>
        <v>18.631440000000001</v>
      </c>
      <c r="L107" s="201"/>
      <c r="M107" s="201"/>
      <c r="N107" s="201"/>
      <c r="O107" s="201"/>
      <c r="P107" s="201"/>
      <c r="Q107" s="201"/>
      <c r="R107" s="201"/>
      <c r="S107" s="201"/>
      <c r="T107" s="201"/>
      <c r="U107" s="201"/>
      <c r="V107" s="201"/>
      <c r="W107" s="46"/>
      <c r="X107" s="46">
        <f t="shared" si="3"/>
        <v>18.631440000000001</v>
      </c>
    </row>
    <row r="108" spans="1:24" x14ac:dyDescent="0.3">
      <c r="A108" s="166"/>
      <c r="B108" s="166">
        <v>2026</v>
      </c>
      <c r="C108" s="63" t="s">
        <v>431</v>
      </c>
      <c r="D108" s="19" t="s">
        <v>11</v>
      </c>
      <c r="E108" s="19" t="s">
        <v>16</v>
      </c>
      <c r="F108" s="19" t="s">
        <v>65</v>
      </c>
      <c r="G108" s="19" t="s">
        <v>172</v>
      </c>
      <c r="H108" s="20" t="s">
        <v>132</v>
      </c>
      <c r="I108" s="20"/>
      <c r="J108" s="20" t="s">
        <v>96</v>
      </c>
      <c r="K108" s="202">
        <f t="shared" ref="K108" si="11">K106*0.4747/1000</f>
        <v>38.621592000000007</v>
      </c>
      <c r="L108" s="202"/>
      <c r="M108" s="202"/>
      <c r="N108" s="202"/>
      <c r="O108" s="202"/>
      <c r="P108" s="202"/>
      <c r="Q108" s="202"/>
      <c r="R108" s="202"/>
      <c r="S108" s="202"/>
      <c r="T108" s="202"/>
      <c r="U108" s="202"/>
      <c r="V108" s="202"/>
      <c r="W108" s="47"/>
      <c r="X108" s="47">
        <f t="shared" si="3"/>
        <v>38.621592000000007</v>
      </c>
    </row>
    <row r="109" spans="1:24" x14ac:dyDescent="0.3">
      <c r="A109" s="166" t="s">
        <v>242</v>
      </c>
      <c r="B109" s="166">
        <v>2026</v>
      </c>
      <c r="C109" s="60" t="s">
        <v>431</v>
      </c>
      <c r="D109" s="14" t="s">
        <v>11</v>
      </c>
      <c r="E109" s="14" t="s">
        <v>16</v>
      </c>
      <c r="F109" s="14" t="s">
        <v>90</v>
      </c>
      <c r="G109" s="14" t="s">
        <v>172</v>
      </c>
      <c r="H109" s="14" t="s">
        <v>133</v>
      </c>
      <c r="I109" s="14"/>
      <c r="J109" s="14" t="s">
        <v>13</v>
      </c>
      <c r="K109" s="197">
        <v>0</v>
      </c>
      <c r="L109" s="197"/>
      <c r="M109" s="197"/>
      <c r="N109" s="197"/>
      <c r="O109" s="197"/>
      <c r="P109" s="197"/>
      <c r="Q109" s="197"/>
      <c r="R109" s="197"/>
      <c r="S109" s="197"/>
      <c r="T109" s="197"/>
      <c r="U109" s="197"/>
      <c r="V109" s="198"/>
      <c r="W109" s="44"/>
      <c r="X109" s="44">
        <f t="shared" si="3"/>
        <v>0</v>
      </c>
    </row>
    <row r="110" spans="1:24" x14ac:dyDescent="0.3">
      <c r="A110" s="166"/>
      <c r="B110" s="166">
        <v>2026</v>
      </c>
      <c r="C110" s="61" t="s">
        <v>431</v>
      </c>
      <c r="D110" s="16" t="s">
        <v>11</v>
      </c>
      <c r="E110" s="16" t="s">
        <v>16</v>
      </c>
      <c r="F110" s="16" t="s">
        <v>90</v>
      </c>
      <c r="G110" s="16" t="s">
        <v>172</v>
      </c>
      <c r="H110" s="16" t="s">
        <v>133</v>
      </c>
      <c r="I110" s="16"/>
      <c r="J110" s="16" t="s">
        <v>14</v>
      </c>
      <c r="K110" s="203">
        <v>0</v>
      </c>
      <c r="L110" s="203"/>
      <c r="M110" s="203"/>
      <c r="N110" s="203"/>
      <c r="O110" s="203"/>
      <c r="P110" s="203"/>
      <c r="Q110" s="203"/>
      <c r="R110" s="203"/>
      <c r="S110" s="203"/>
      <c r="T110" s="203"/>
      <c r="U110" s="203"/>
      <c r="V110" s="204"/>
      <c r="W110" s="45"/>
      <c r="X110" s="45">
        <f t="shared" si="3"/>
        <v>0</v>
      </c>
    </row>
    <row r="111" spans="1:24" x14ac:dyDescent="0.3">
      <c r="A111" s="166"/>
      <c r="B111" s="166">
        <v>2026</v>
      </c>
      <c r="C111" s="62" t="s">
        <v>431</v>
      </c>
      <c r="D111" s="17" t="s">
        <v>11</v>
      </c>
      <c r="E111" s="17" t="s">
        <v>16</v>
      </c>
      <c r="F111" s="17" t="s">
        <v>90</v>
      </c>
      <c r="G111" s="17" t="s">
        <v>172</v>
      </c>
      <c r="H111" s="17" t="s">
        <v>133</v>
      </c>
      <c r="I111" s="17"/>
      <c r="J111" s="17" t="s">
        <v>15</v>
      </c>
      <c r="K111" s="201">
        <f t="shared" ref="K111" si="12">(K110/1000)*0.229</f>
        <v>0</v>
      </c>
      <c r="L111" s="201"/>
      <c r="M111" s="201"/>
      <c r="N111" s="201"/>
      <c r="O111" s="201"/>
      <c r="P111" s="201"/>
      <c r="Q111" s="201"/>
      <c r="R111" s="201"/>
      <c r="S111" s="201"/>
      <c r="T111" s="201"/>
      <c r="U111" s="201"/>
      <c r="V111" s="201"/>
      <c r="W111" s="46"/>
      <c r="X111" s="46">
        <f t="shared" si="3"/>
        <v>0</v>
      </c>
    </row>
    <row r="112" spans="1:24" x14ac:dyDescent="0.3">
      <c r="A112" s="166"/>
      <c r="B112" s="166">
        <v>2026</v>
      </c>
      <c r="C112" s="63" t="s">
        <v>431</v>
      </c>
      <c r="D112" s="19" t="s">
        <v>11</v>
      </c>
      <c r="E112" s="19" t="s">
        <v>16</v>
      </c>
      <c r="F112" s="19" t="s">
        <v>90</v>
      </c>
      <c r="G112" s="19" t="s">
        <v>172</v>
      </c>
      <c r="H112" s="20" t="s">
        <v>133</v>
      </c>
      <c r="I112" s="20"/>
      <c r="J112" s="20" t="s">
        <v>96</v>
      </c>
      <c r="K112" s="202">
        <f t="shared" ref="K112" si="13">K110*0.4747/1000</f>
        <v>0</v>
      </c>
      <c r="L112" s="202"/>
      <c r="M112" s="202"/>
      <c r="N112" s="202"/>
      <c r="O112" s="202"/>
      <c r="P112" s="202"/>
      <c r="Q112" s="202"/>
      <c r="R112" s="202"/>
      <c r="S112" s="202"/>
      <c r="T112" s="202"/>
      <c r="U112" s="202"/>
      <c r="V112" s="202"/>
      <c r="W112" s="47"/>
      <c r="X112" s="47">
        <f t="shared" si="3"/>
        <v>0</v>
      </c>
    </row>
    <row r="113" spans="1:24" x14ac:dyDescent="0.3">
      <c r="A113" s="166" t="s">
        <v>243</v>
      </c>
      <c r="B113" s="166">
        <v>2026</v>
      </c>
      <c r="C113" s="60" t="s">
        <v>431</v>
      </c>
      <c r="D113" s="14" t="s">
        <v>11</v>
      </c>
      <c r="E113" s="14" t="s">
        <v>16</v>
      </c>
      <c r="F113" s="14" t="s">
        <v>90</v>
      </c>
      <c r="G113" s="14" t="s">
        <v>172</v>
      </c>
      <c r="H113" s="14" t="s">
        <v>134</v>
      </c>
      <c r="I113" s="14"/>
      <c r="J113" s="14" t="s">
        <v>13</v>
      </c>
      <c r="K113" s="198">
        <v>159743477</v>
      </c>
      <c r="L113" s="197"/>
      <c r="M113" s="197"/>
      <c r="N113" s="197"/>
      <c r="O113" s="197"/>
      <c r="P113" s="197"/>
      <c r="Q113" s="197"/>
      <c r="R113" s="198"/>
      <c r="S113" s="197"/>
      <c r="T113" s="197"/>
      <c r="U113" s="198"/>
      <c r="V113" s="197"/>
      <c r="W113" s="44"/>
      <c r="X113" s="44">
        <f t="shared" si="3"/>
        <v>159743477</v>
      </c>
    </row>
    <row r="114" spans="1:24" x14ac:dyDescent="0.3">
      <c r="A114" s="166"/>
      <c r="B114" s="166">
        <v>2026</v>
      </c>
      <c r="C114" s="61" t="s">
        <v>431</v>
      </c>
      <c r="D114" s="16" t="s">
        <v>11</v>
      </c>
      <c r="E114" s="16" t="s">
        <v>16</v>
      </c>
      <c r="F114" s="16" t="s">
        <v>90</v>
      </c>
      <c r="G114" s="16" t="s">
        <v>172</v>
      </c>
      <c r="H114" s="16" t="s">
        <v>134</v>
      </c>
      <c r="I114" s="16"/>
      <c r="J114" s="16" t="s">
        <v>14</v>
      </c>
      <c r="K114" s="204">
        <v>965244.99999999988</v>
      </c>
      <c r="L114" s="203"/>
      <c r="M114" s="203"/>
      <c r="N114" s="203"/>
      <c r="O114" s="199"/>
      <c r="P114" s="199"/>
      <c r="Q114" s="199"/>
      <c r="R114" s="200"/>
      <c r="S114" s="199"/>
      <c r="T114" s="199"/>
      <c r="U114" s="200"/>
      <c r="V114" s="200"/>
      <c r="W114" s="45"/>
      <c r="X114" s="45">
        <f t="shared" si="3"/>
        <v>965244.99999999988</v>
      </c>
    </row>
    <row r="115" spans="1:24" x14ac:dyDescent="0.3">
      <c r="A115" s="166"/>
      <c r="B115" s="166">
        <v>2026</v>
      </c>
      <c r="C115" s="62" t="s">
        <v>431</v>
      </c>
      <c r="D115" s="17" t="s">
        <v>11</v>
      </c>
      <c r="E115" s="17" t="s">
        <v>16</v>
      </c>
      <c r="F115" s="17" t="s">
        <v>90</v>
      </c>
      <c r="G115" s="17" t="s">
        <v>172</v>
      </c>
      <c r="H115" s="17" t="s">
        <v>134</v>
      </c>
      <c r="I115" s="17"/>
      <c r="J115" s="17" t="s">
        <v>15</v>
      </c>
      <c r="K115" s="201">
        <f t="shared" ref="K115" si="14">(K114/1000)*0.229</f>
        <v>221.04110499999999</v>
      </c>
      <c r="L115" s="201"/>
      <c r="M115" s="201"/>
      <c r="N115" s="201"/>
      <c r="O115" s="201"/>
      <c r="P115" s="201"/>
      <c r="Q115" s="201"/>
      <c r="R115" s="201"/>
      <c r="S115" s="201"/>
      <c r="T115" s="201"/>
      <c r="U115" s="201"/>
      <c r="V115" s="201"/>
      <c r="W115" s="46"/>
      <c r="X115" s="46">
        <f t="shared" si="3"/>
        <v>221.04110499999999</v>
      </c>
    </row>
    <row r="116" spans="1:24" x14ac:dyDescent="0.3">
      <c r="A116" s="166"/>
      <c r="B116" s="166">
        <v>2026</v>
      </c>
      <c r="C116" s="63" t="s">
        <v>431</v>
      </c>
      <c r="D116" s="19" t="s">
        <v>11</v>
      </c>
      <c r="E116" s="19" t="s">
        <v>16</v>
      </c>
      <c r="F116" s="19" t="s">
        <v>90</v>
      </c>
      <c r="G116" s="19" t="s">
        <v>172</v>
      </c>
      <c r="H116" s="20" t="s">
        <v>134</v>
      </c>
      <c r="I116" s="20"/>
      <c r="J116" s="20" t="s">
        <v>96</v>
      </c>
      <c r="K116" s="202">
        <f t="shared" ref="K116" si="15">K114*0.4747/1000</f>
        <v>458.20180149999993</v>
      </c>
      <c r="L116" s="202"/>
      <c r="M116" s="202"/>
      <c r="N116" s="202"/>
      <c r="O116" s="202"/>
      <c r="P116" s="202"/>
      <c r="Q116" s="202"/>
      <c r="R116" s="202"/>
      <c r="S116" s="202"/>
      <c r="T116" s="202"/>
      <c r="U116" s="202"/>
      <c r="V116" s="202"/>
      <c r="W116" s="47"/>
      <c r="X116" s="47">
        <f t="shared" si="3"/>
        <v>458.20180149999993</v>
      </c>
    </row>
    <row r="117" spans="1:24" x14ac:dyDescent="0.3">
      <c r="A117" s="166" t="s">
        <v>241</v>
      </c>
      <c r="B117" s="166">
        <v>2026</v>
      </c>
      <c r="C117" s="60" t="s">
        <v>431</v>
      </c>
      <c r="D117" s="14" t="s">
        <v>11</v>
      </c>
      <c r="E117" s="14" t="s">
        <v>16</v>
      </c>
      <c r="F117" s="14" t="s">
        <v>90</v>
      </c>
      <c r="G117" s="14" t="s">
        <v>172</v>
      </c>
      <c r="H117" s="14" t="s">
        <v>132</v>
      </c>
      <c r="I117" s="14"/>
      <c r="J117" s="14" t="s">
        <v>13</v>
      </c>
      <c r="K117" s="197">
        <v>0</v>
      </c>
      <c r="L117" s="197"/>
      <c r="M117" s="197"/>
      <c r="N117" s="197"/>
      <c r="O117" s="197"/>
      <c r="P117" s="197"/>
      <c r="Q117" s="197"/>
      <c r="R117" s="197"/>
      <c r="S117" s="197"/>
      <c r="T117" s="197"/>
      <c r="U117" s="197"/>
      <c r="V117" s="198"/>
      <c r="W117" s="44"/>
      <c r="X117" s="44">
        <f t="shared" si="3"/>
        <v>0</v>
      </c>
    </row>
    <row r="118" spans="1:24" x14ac:dyDescent="0.3">
      <c r="A118" s="166"/>
      <c r="B118" s="166">
        <v>2026</v>
      </c>
      <c r="C118" s="61" t="s">
        <v>431</v>
      </c>
      <c r="D118" s="16" t="s">
        <v>11</v>
      </c>
      <c r="E118" s="16" t="s">
        <v>16</v>
      </c>
      <c r="F118" s="16" t="s">
        <v>90</v>
      </c>
      <c r="G118" s="16" t="s">
        <v>172</v>
      </c>
      <c r="H118" s="16" t="s">
        <v>132</v>
      </c>
      <c r="I118" s="16"/>
      <c r="J118" s="16" t="s">
        <v>14</v>
      </c>
      <c r="K118" s="203">
        <v>0</v>
      </c>
      <c r="L118" s="203"/>
      <c r="M118" s="203"/>
      <c r="N118" s="203"/>
      <c r="O118" s="203"/>
      <c r="P118" s="203"/>
      <c r="Q118" s="203"/>
      <c r="R118" s="203"/>
      <c r="S118" s="203"/>
      <c r="T118" s="203"/>
      <c r="U118" s="203"/>
      <c r="V118" s="204"/>
      <c r="W118" s="45"/>
      <c r="X118" s="45">
        <f t="shared" si="3"/>
        <v>0</v>
      </c>
    </row>
    <row r="119" spans="1:24" x14ac:dyDescent="0.3">
      <c r="A119" s="166"/>
      <c r="B119" s="166">
        <v>2026</v>
      </c>
      <c r="C119" s="62" t="s">
        <v>431</v>
      </c>
      <c r="D119" s="17" t="s">
        <v>11</v>
      </c>
      <c r="E119" s="17" t="s">
        <v>16</v>
      </c>
      <c r="F119" s="17" t="s">
        <v>90</v>
      </c>
      <c r="G119" s="17" t="s">
        <v>172</v>
      </c>
      <c r="H119" s="17" t="s">
        <v>132</v>
      </c>
      <c r="I119" s="17"/>
      <c r="J119" s="17" t="s">
        <v>15</v>
      </c>
      <c r="K119" s="201">
        <f t="shared" ref="K119" si="16">(K118/1000)*0.229</f>
        <v>0</v>
      </c>
      <c r="L119" s="201"/>
      <c r="M119" s="201"/>
      <c r="N119" s="201"/>
      <c r="O119" s="201"/>
      <c r="P119" s="201"/>
      <c r="Q119" s="201"/>
      <c r="R119" s="201"/>
      <c r="S119" s="201"/>
      <c r="T119" s="201"/>
      <c r="U119" s="201"/>
      <c r="V119" s="201"/>
      <c r="W119" s="46"/>
      <c r="X119" s="46">
        <f t="shared" si="3"/>
        <v>0</v>
      </c>
    </row>
    <row r="120" spans="1:24" x14ac:dyDescent="0.3">
      <c r="A120" s="166"/>
      <c r="B120" s="166">
        <v>2026</v>
      </c>
      <c r="C120" s="63" t="s">
        <v>431</v>
      </c>
      <c r="D120" s="19" t="s">
        <v>11</v>
      </c>
      <c r="E120" s="19" t="s">
        <v>16</v>
      </c>
      <c r="F120" s="19" t="s">
        <v>90</v>
      </c>
      <c r="G120" s="19" t="s">
        <v>172</v>
      </c>
      <c r="H120" s="20" t="s">
        <v>132</v>
      </c>
      <c r="I120" s="20"/>
      <c r="J120" s="20" t="s">
        <v>96</v>
      </c>
      <c r="K120" s="202">
        <f t="shared" ref="K120" si="17">K118*0.4747/1000</f>
        <v>0</v>
      </c>
      <c r="L120" s="202"/>
      <c r="M120" s="202"/>
      <c r="N120" s="202"/>
      <c r="O120" s="202"/>
      <c r="P120" s="202"/>
      <c r="Q120" s="202"/>
      <c r="R120" s="202"/>
      <c r="S120" s="202"/>
      <c r="T120" s="202"/>
      <c r="U120" s="202"/>
      <c r="V120" s="202"/>
      <c r="W120" s="47"/>
      <c r="X120" s="47">
        <f t="shared" si="3"/>
        <v>0</v>
      </c>
    </row>
    <row r="121" spans="1:24" x14ac:dyDescent="0.3">
      <c r="A121" s="166" t="s">
        <v>382</v>
      </c>
      <c r="B121" s="166">
        <v>2026</v>
      </c>
      <c r="C121" s="60" t="s">
        <v>431</v>
      </c>
      <c r="D121" s="14" t="s">
        <v>11</v>
      </c>
      <c r="E121" s="14" t="s">
        <v>16</v>
      </c>
      <c r="F121" s="14" t="s">
        <v>67</v>
      </c>
      <c r="G121" s="14" t="s">
        <v>86</v>
      </c>
      <c r="H121" s="14" t="s">
        <v>34</v>
      </c>
      <c r="I121" s="14"/>
      <c r="J121" s="14" t="s">
        <v>13</v>
      </c>
      <c r="K121" s="197">
        <v>57653788</v>
      </c>
      <c r="L121" s="197"/>
      <c r="M121" s="197"/>
      <c r="N121" s="197"/>
      <c r="O121" s="197"/>
      <c r="P121" s="197"/>
      <c r="Q121" s="197"/>
      <c r="R121" s="197"/>
      <c r="S121" s="197"/>
      <c r="T121" s="197"/>
      <c r="U121" s="197"/>
      <c r="V121" s="198"/>
      <c r="W121" s="44"/>
      <c r="X121" s="44">
        <f t="shared" si="3"/>
        <v>57653788</v>
      </c>
    </row>
    <row r="122" spans="1:24" x14ac:dyDescent="0.3">
      <c r="A122" s="166"/>
      <c r="B122" s="166">
        <v>2026</v>
      </c>
      <c r="C122" s="61" t="s">
        <v>431</v>
      </c>
      <c r="D122" s="16" t="s">
        <v>11</v>
      </c>
      <c r="E122" s="16" t="s">
        <v>16</v>
      </c>
      <c r="F122" s="16" t="s">
        <v>67</v>
      </c>
      <c r="G122" s="16" t="s">
        <v>86</v>
      </c>
      <c r="H122" s="16" t="s">
        <v>34</v>
      </c>
      <c r="I122" s="16"/>
      <c r="J122" s="16" t="s">
        <v>14</v>
      </c>
      <c r="K122" s="199">
        <v>348389</v>
      </c>
      <c r="L122" s="199"/>
      <c r="M122" s="199"/>
      <c r="N122" s="199"/>
      <c r="O122" s="199"/>
      <c r="P122" s="199"/>
      <c r="Q122" s="199"/>
      <c r="R122" s="199"/>
      <c r="S122" s="199"/>
      <c r="T122" s="199"/>
      <c r="U122" s="199"/>
      <c r="V122" s="200"/>
      <c r="W122" s="45"/>
      <c r="X122" s="45">
        <f t="shared" si="3"/>
        <v>348389</v>
      </c>
    </row>
    <row r="123" spans="1:24" x14ac:dyDescent="0.3">
      <c r="A123" s="166"/>
      <c r="B123" s="166">
        <v>2026</v>
      </c>
      <c r="C123" s="62" t="s">
        <v>431</v>
      </c>
      <c r="D123" s="17" t="s">
        <v>11</v>
      </c>
      <c r="E123" s="17" t="s">
        <v>16</v>
      </c>
      <c r="F123" s="17" t="s">
        <v>67</v>
      </c>
      <c r="G123" s="17" t="s">
        <v>86</v>
      </c>
      <c r="H123" s="17" t="s">
        <v>34</v>
      </c>
      <c r="I123" s="17"/>
      <c r="J123" s="17" t="s">
        <v>15</v>
      </c>
      <c r="K123" s="201">
        <f t="shared" ref="K123" si="18">(K122/1000)*0.229</f>
        <v>79.781081</v>
      </c>
      <c r="L123" s="201"/>
      <c r="M123" s="201"/>
      <c r="N123" s="201"/>
      <c r="O123" s="201"/>
      <c r="P123" s="201"/>
      <c r="Q123" s="201"/>
      <c r="R123" s="201"/>
      <c r="S123" s="201"/>
      <c r="T123" s="201"/>
      <c r="U123" s="201"/>
      <c r="V123" s="201"/>
      <c r="W123" s="46"/>
      <c r="X123" s="46">
        <f t="shared" si="3"/>
        <v>79.781081</v>
      </c>
    </row>
    <row r="124" spans="1:24" x14ac:dyDescent="0.3">
      <c r="A124" s="166"/>
      <c r="B124" s="166">
        <v>2026</v>
      </c>
      <c r="C124" s="63" t="s">
        <v>431</v>
      </c>
      <c r="D124" s="19" t="s">
        <v>11</v>
      </c>
      <c r="E124" s="19" t="s">
        <v>16</v>
      </c>
      <c r="F124" s="19" t="s">
        <v>67</v>
      </c>
      <c r="G124" s="19" t="s">
        <v>86</v>
      </c>
      <c r="H124" s="20" t="s">
        <v>34</v>
      </c>
      <c r="I124" s="20"/>
      <c r="J124" s="20" t="s">
        <v>96</v>
      </c>
      <c r="K124" s="202">
        <f t="shared" ref="K124" si="19">K122*0.4747/1000</f>
        <v>165.38025830000001</v>
      </c>
      <c r="L124" s="202"/>
      <c r="M124" s="202"/>
      <c r="N124" s="202"/>
      <c r="O124" s="202"/>
      <c r="P124" s="202"/>
      <c r="Q124" s="202"/>
      <c r="R124" s="202"/>
      <c r="S124" s="202"/>
      <c r="T124" s="202"/>
      <c r="U124" s="202"/>
      <c r="V124" s="202"/>
      <c r="W124" s="47"/>
      <c r="X124" s="47">
        <f t="shared" si="3"/>
        <v>165.38025830000001</v>
      </c>
    </row>
    <row r="125" spans="1:24" x14ac:dyDescent="0.3">
      <c r="A125" s="166" t="s">
        <v>223</v>
      </c>
      <c r="B125" s="166">
        <v>2026</v>
      </c>
      <c r="C125" s="60" t="s">
        <v>431</v>
      </c>
      <c r="D125" s="14" t="s">
        <v>11</v>
      </c>
      <c r="E125" s="14" t="s">
        <v>16</v>
      </c>
      <c r="F125" s="14" t="s">
        <v>88</v>
      </c>
      <c r="G125" s="14" t="s">
        <v>86</v>
      </c>
      <c r="H125" s="14" t="s">
        <v>135</v>
      </c>
      <c r="I125" s="14"/>
      <c r="J125" s="14" t="s">
        <v>13</v>
      </c>
      <c r="K125" s="197">
        <v>2342115</v>
      </c>
      <c r="L125" s="197"/>
      <c r="M125" s="197"/>
      <c r="N125" s="197"/>
      <c r="O125" s="197"/>
      <c r="P125" s="197"/>
      <c r="Q125" s="197"/>
      <c r="R125" s="197"/>
      <c r="S125" s="197"/>
      <c r="T125" s="197"/>
      <c r="U125" s="197"/>
      <c r="V125" s="198"/>
      <c r="W125" s="44"/>
      <c r="X125" s="44">
        <f t="shared" si="3"/>
        <v>2342115</v>
      </c>
    </row>
    <row r="126" spans="1:24" x14ac:dyDescent="0.3">
      <c r="A126" s="166"/>
      <c r="B126" s="166">
        <v>2026</v>
      </c>
      <c r="C126" s="61" t="s">
        <v>431</v>
      </c>
      <c r="D126" s="16" t="s">
        <v>11</v>
      </c>
      <c r="E126" s="16" t="s">
        <v>16</v>
      </c>
      <c r="F126" s="16" t="s">
        <v>88</v>
      </c>
      <c r="G126" s="16" t="s">
        <v>86</v>
      </c>
      <c r="H126" s="16" t="s">
        <v>135</v>
      </c>
      <c r="I126" s="16"/>
      <c r="J126" s="16" t="s">
        <v>14</v>
      </c>
      <c r="K126" s="203">
        <v>14154</v>
      </c>
      <c r="L126" s="203"/>
      <c r="M126" s="203"/>
      <c r="N126" s="203"/>
      <c r="O126" s="203"/>
      <c r="P126" s="203"/>
      <c r="Q126" s="203"/>
      <c r="R126" s="203"/>
      <c r="S126" s="203"/>
      <c r="T126" s="203"/>
      <c r="U126" s="203"/>
      <c r="V126" s="204"/>
      <c r="W126" s="45"/>
      <c r="X126" s="45">
        <f t="shared" si="3"/>
        <v>14154</v>
      </c>
    </row>
    <row r="127" spans="1:24" x14ac:dyDescent="0.3">
      <c r="A127" s="166"/>
      <c r="B127" s="166">
        <v>2026</v>
      </c>
      <c r="C127" s="62" t="s">
        <v>431</v>
      </c>
      <c r="D127" s="17" t="s">
        <v>11</v>
      </c>
      <c r="E127" s="17" t="s">
        <v>16</v>
      </c>
      <c r="F127" s="17" t="s">
        <v>88</v>
      </c>
      <c r="G127" s="17" t="s">
        <v>86</v>
      </c>
      <c r="H127" s="17" t="s">
        <v>135</v>
      </c>
      <c r="I127" s="17"/>
      <c r="J127" s="17" t="s">
        <v>15</v>
      </c>
      <c r="K127" s="201">
        <f t="shared" ref="K127" si="20">(K126/1000)*0.229</f>
        <v>3.241266</v>
      </c>
      <c r="L127" s="201"/>
      <c r="M127" s="201"/>
      <c r="N127" s="201"/>
      <c r="O127" s="201"/>
      <c r="P127" s="201"/>
      <c r="Q127" s="201"/>
      <c r="R127" s="201"/>
      <c r="S127" s="201"/>
      <c r="T127" s="201"/>
      <c r="U127" s="201"/>
      <c r="V127" s="201"/>
      <c r="W127" s="46"/>
      <c r="X127" s="46">
        <f t="shared" si="3"/>
        <v>3.241266</v>
      </c>
    </row>
    <row r="128" spans="1:24" x14ac:dyDescent="0.3">
      <c r="A128" s="166"/>
      <c r="B128" s="166">
        <v>2026</v>
      </c>
      <c r="C128" s="63" t="s">
        <v>431</v>
      </c>
      <c r="D128" s="19" t="s">
        <v>11</v>
      </c>
      <c r="E128" s="19" t="s">
        <v>16</v>
      </c>
      <c r="F128" s="19" t="s">
        <v>88</v>
      </c>
      <c r="G128" s="19" t="s">
        <v>86</v>
      </c>
      <c r="H128" s="20" t="s">
        <v>135</v>
      </c>
      <c r="I128" s="20"/>
      <c r="J128" s="20" t="s">
        <v>96</v>
      </c>
      <c r="K128" s="202">
        <f t="shared" ref="K128" si="21">K126*0.4747/1000</f>
        <v>6.7189037999999996</v>
      </c>
      <c r="L128" s="202"/>
      <c r="M128" s="202"/>
      <c r="N128" s="202"/>
      <c r="O128" s="202"/>
      <c r="P128" s="202"/>
      <c r="Q128" s="202"/>
      <c r="R128" s="202"/>
      <c r="S128" s="202"/>
      <c r="T128" s="202"/>
      <c r="U128" s="202"/>
      <c r="V128" s="202"/>
      <c r="W128" s="47"/>
      <c r="X128" s="47">
        <f t="shared" si="3"/>
        <v>6.7189037999999996</v>
      </c>
    </row>
    <row r="129" spans="1:24" x14ac:dyDescent="0.3">
      <c r="A129" s="166" t="s">
        <v>224</v>
      </c>
      <c r="B129" s="166">
        <v>2026</v>
      </c>
      <c r="C129" s="60" t="s">
        <v>431</v>
      </c>
      <c r="D129" s="14" t="s">
        <v>11</v>
      </c>
      <c r="E129" s="14" t="s">
        <v>16</v>
      </c>
      <c r="F129" s="14" t="s">
        <v>88</v>
      </c>
      <c r="G129" s="14" t="s">
        <v>86</v>
      </c>
      <c r="H129" s="14" t="s">
        <v>156</v>
      </c>
      <c r="I129" s="14"/>
      <c r="J129" s="14" t="s">
        <v>13</v>
      </c>
      <c r="K129" s="197">
        <v>509099</v>
      </c>
      <c r="L129" s="197"/>
      <c r="M129" s="197"/>
      <c r="N129" s="197"/>
      <c r="O129" s="197"/>
      <c r="P129" s="197"/>
      <c r="Q129" s="197"/>
      <c r="R129" s="197"/>
      <c r="S129" s="197"/>
      <c r="T129" s="197"/>
      <c r="U129" s="197"/>
      <c r="V129" s="198"/>
      <c r="W129" s="44"/>
      <c r="X129" s="44">
        <f t="shared" si="3"/>
        <v>509099</v>
      </c>
    </row>
    <row r="130" spans="1:24" x14ac:dyDescent="0.3">
      <c r="A130" s="166"/>
      <c r="B130" s="166">
        <v>2026</v>
      </c>
      <c r="C130" s="61" t="s">
        <v>431</v>
      </c>
      <c r="D130" s="16" t="s">
        <v>11</v>
      </c>
      <c r="E130" s="16" t="s">
        <v>16</v>
      </c>
      <c r="F130" s="16" t="s">
        <v>88</v>
      </c>
      <c r="G130" s="16" t="s">
        <v>86</v>
      </c>
      <c r="H130" s="16" t="s">
        <v>156</v>
      </c>
      <c r="I130" s="16"/>
      <c r="J130" s="16" t="s">
        <v>14</v>
      </c>
      <c r="K130" s="205">
        <v>2091</v>
      </c>
      <c r="L130" s="205"/>
      <c r="M130" s="205"/>
      <c r="N130" s="205"/>
      <c r="O130" s="205"/>
      <c r="P130" s="205"/>
      <c r="Q130" s="205"/>
      <c r="R130" s="205"/>
      <c r="S130" s="205"/>
      <c r="T130" s="205"/>
      <c r="U130" s="205"/>
      <c r="V130" s="206"/>
      <c r="W130" s="45"/>
      <c r="X130" s="45">
        <f t="shared" si="3"/>
        <v>2091</v>
      </c>
    </row>
    <row r="131" spans="1:24" x14ac:dyDescent="0.3">
      <c r="A131" s="166"/>
      <c r="B131" s="166">
        <v>2026</v>
      </c>
      <c r="C131" s="62" t="s">
        <v>431</v>
      </c>
      <c r="D131" s="17" t="s">
        <v>11</v>
      </c>
      <c r="E131" s="17" t="s">
        <v>16</v>
      </c>
      <c r="F131" s="17" t="s">
        <v>88</v>
      </c>
      <c r="G131" s="17" t="s">
        <v>86</v>
      </c>
      <c r="H131" s="17" t="s">
        <v>156</v>
      </c>
      <c r="I131" s="17"/>
      <c r="J131" s="17" t="s">
        <v>15</v>
      </c>
      <c r="K131" s="201">
        <f>(K130/1000)*0.229</f>
        <v>0.47883900000000007</v>
      </c>
      <c r="L131" s="201"/>
      <c r="M131" s="201"/>
      <c r="N131" s="201"/>
      <c r="O131" s="201"/>
      <c r="P131" s="201"/>
      <c r="Q131" s="201"/>
      <c r="R131" s="201"/>
      <c r="S131" s="201"/>
      <c r="T131" s="201"/>
      <c r="U131" s="201"/>
      <c r="V131" s="201"/>
      <c r="W131" s="46"/>
      <c r="X131" s="46">
        <f t="shared" si="3"/>
        <v>0.47883900000000007</v>
      </c>
    </row>
    <row r="132" spans="1:24" x14ac:dyDescent="0.3">
      <c r="A132" s="166"/>
      <c r="B132" s="166">
        <v>2026</v>
      </c>
      <c r="C132" s="63" t="s">
        <v>431</v>
      </c>
      <c r="D132" s="19" t="s">
        <v>11</v>
      </c>
      <c r="E132" s="19" t="s">
        <v>16</v>
      </c>
      <c r="F132" s="19" t="s">
        <v>88</v>
      </c>
      <c r="G132" s="19" t="s">
        <v>86</v>
      </c>
      <c r="H132" s="20" t="s">
        <v>156</v>
      </c>
      <c r="I132" s="20"/>
      <c r="J132" s="20" t="s">
        <v>96</v>
      </c>
      <c r="K132" s="202">
        <f t="shared" ref="K132" si="22">K130*0.4747/1000</f>
        <v>0.99259770000000003</v>
      </c>
      <c r="L132" s="202"/>
      <c r="M132" s="202"/>
      <c r="N132" s="202"/>
      <c r="O132" s="202"/>
      <c r="P132" s="202"/>
      <c r="Q132" s="202"/>
      <c r="R132" s="202"/>
      <c r="S132" s="202"/>
      <c r="T132" s="202"/>
      <c r="U132" s="202"/>
      <c r="V132" s="202"/>
      <c r="W132" s="47"/>
      <c r="X132" s="47">
        <f t="shared" si="3"/>
        <v>0.99259770000000003</v>
      </c>
    </row>
    <row r="133" spans="1:24" x14ac:dyDescent="0.3">
      <c r="A133" s="166" t="s">
        <v>382</v>
      </c>
      <c r="B133" s="166">
        <v>2026</v>
      </c>
      <c r="C133" s="60" t="s">
        <v>431</v>
      </c>
      <c r="D133" s="14" t="s">
        <v>11</v>
      </c>
      <c r="E133" s="14" t="s">
        <v>16</v>
      </c>
      <c r="F133" s="14" t="s">
        <v>67</v>
      </c>
      <c r="G133" s="14" t="s">
        <v>87</v>
      </c>
      <c r="H133" s="14" t="s">
        <v>35</v>
      </c>
      <c r="I133" s="14"/>
      <c r="J133" s="14" t="s">
        <v>13</v>
      </c>
      <c r="K133" s="197">
        <v>312349436</v>
      </c>
      <c r="L133" s="197"/>
      <c r="M133" s="197"/>
      <c r="N133" s="197"/>
      <c r="O133" s="197"/>
      <c r="P133" s="197"/>
      <c r="Q133" s="197"/>
      <c r="R133" s="197"/>
      <c r="S133" s="197"/>
      <c r="T133" s="197"/>
      <c r="U133" s="197"/>
      <c r="V133" s="198"/>
      <c r="W133" s="44"/>
      <c r="X133" s="44">
        <f t="shared" si="3"/>
        <v>312349436</v>
      </c>
    </row>
    <row r="134" spans="1:24" x14ac:dyDescent="0.3">
      <c r="A134" s="166"/>
      <c r="B134" s="166">
        <v>2026</v>
      </c>
      <c r="C134" s="61" t="s">
        <v>431</v>
      </c>
      <c r="D134" s="16" t="s">
        <v>11</v>
      </c>
      <c r="E134" s="16" t="s">
        <v>16</v>
      </c>
      <c r="F134" s="16" t="s">
        <v>67</v>
      </c>
      <c r="G134" s="16" t="s">
        <v>87</v>
      </c>
      <c r="H134" s="16" t="s">
        <v>35</v>
      </c>
      <c r="I134" s="16"/>
      <c r="J134" s="16" t="s">
        <v>14</v>
      </c>
      <c r="K134" s="199">
        <v>1861488</v>
      </c>
      <c r="L134" s="199"/>
      <c r="M134" s="199"/>
      <c r="N134" s="199"/>
      <c r="O134" s="199"/>
      <c r="P134" s="199"/>
      <c r="Q134" s="199"/>
      <c r="R134" s="199"/>
      <c r="S134" s="199"/>
      <c r="T134" s="199"/>
      <c r="U134" s="199"/>
      <c r="V134" s="200"/>
      <c r="W134" s="45"/>
      <c r="X134" s="45">
        <f t="shared" si="3"/>
        <v>1861488</v>
      </c>
    </row>
    <row r="135" spans="1:24" x14ac:dyDescent="0.3">
      <c r="A135" s="166"/>
      <c r="B135" s="166">
        <v>2026</v>
      </c>
      <c r="C135" s="62" t="s">
        <v>431</v>
      </c>
      <c r="D135" s="17" t="s">
        <v>11</v>
      </c>
      <c r="E135" s="17" t="s">
        <v>16</v>
      </c>
      <c r="F135" s="17" t="s">
        <v>67</v>
      </c>
      <c r="G135" s="17" t="s">
        <v>87</v>
      </c>
      <c r="H135" s="17" t="s">
        <v>35</v>
      </c>
      <c r="I135" s="17"/>
      <c r="J135" s="17" t="s">
        <v>15</v>
      </c>
      <c r="K135" s="201">
        <f t="shared" ref="K135" si="23">(K134/1000)*0.229</f>
        <v>426.28075200000001</v>
      </c>
      <c r="L135" s="201"/>
      <c r="M135" s="201"/>
      <c r="N135" s="201"/>
      <c r="O135" s="201"/>
      <c r="P135" s="201"/>
      <c r="Q135" s="201"/>
      <c r="R135" s="201"/>
      <c r="S135" s="201"/>
      <c r="T135" s="201"/>
      <c r="U135" s="201"/>
      <c r="V135" s="201"/>
      <c r="W135" s="46"/>
      <c r="X135" s="46">
        <f t="shared" si="3"/>
        <v>426.28075200000001</v>
      </c>
    </row>
    <row r="136" spans="1:24" x14ac:dyDescent="0.3">
      <c r="A136" s="166"/>
      <c r="B136" s="166">
        <v>2026</v>
      </c>
      <c r="C136" s="63" t="s">
        <v>431</v>
      </c>
      <c r="D136" s="19" t="s">
        <v>11</v>
      </c>
      <c r="E136" s="19" t="s">
        <v>16</v>
      </c>
      <c r="F136" s="19" t="s">
        <v>67</v>
      </c>
      <c r="G136" s="19" t="s">
        <v>87</v>
      </c>
      <c r="H136" s="20" t="s">
        <v>35</v>
      </c>
      <c r="I136" s="20"/>
      <c r="J136" s="20" t="s">
        <v>96</v>
      </c>
      <c r="K136" s="202">
        <f t="shared" ref="K136" si="24">K134*0.4747/1000</f>
        <v>883.64835360000006</v>
      </c>
      <c r="L136" s="202"/>
      <c r="M136" s="202"/>
      <c r="N136" s="202"/>
      <c r="O136" s="202"/>
      <c r="P136" s="202"/>
      <c r="Q136" s="202"/>
      <c r="R136" s="202"/>
      <c r="S136" s="202"/>
      <c r="T136" s="202"/>
      <c r="U136" s="202"/>
      <c r="V136" s="202"/>
      <c r="W136" s="47"/>
      <c r="X136" s="47">
        <f t="shared" si="3"/>
        <v>883.64835360000006</v>
      </c>
    </row>
    <row r="137" spans="1:24" x14ac:dyDescent="0.3">
      <c r="A137" s="166" t="s">
        <v>225</v>
      </c>
      <c r="B137" s="166">
        <v>2026</v>
      </c>
      <c r="C137" s="60" t="s">
        <v>431</v>
      </c>
      <c r="D137" s="14" t="s">
        <v>11</v>
      </c>
      <c r="E137" s="14" t="s">
        <v>16</v>
      </c>
      <c r="F137" s="14" t="s">
        <v>88</v>
      </c>
      <c r="G137" s="14" t="s">
        <v>87</v>
      </c>
      <c r="H137" s="14" t="s">
        <v>136</v>
      </c>
      <c r="I137" s="14"/>
      <c r="J137" s="14" t="s">
        <v>13</v>
      </c>
      <c r="K137" s="197">
        <v>20814752</v>
      </c>
      <c r="L137" s="197"/>
      <c r="M137" s="197"/>
      <c r="N137" s="197"/>
      <c r="O137" s="197"/>
      <c r="P137" s="197"/>
      <c r="Q137" s="197"/>
      <c r="R137" s="197"/>
      <c r="S137" s="197"/>
      <c r="T137" s="197"/>
      <c r="U137" s="197"/>
      <c r="V137" s="198"/>
      <c r="W137" s="44"/>
      <c r="X137" s="44">
        <f t="shared" si="3"/>
        <v>20814752</v>
      </c>
    </row>
    <row r="138" spans="1:24" x14ac:dyDescent="0.3">
      <c r="A138" s="166"/>
      <c r="B138" s="166">
        <v>2026</v>
      </c>
      <c r="C138" s="61" t="s">
        <v>431</v>
      </c>
      <c r="D138" s="16" t="s">
        <v>11</v>
      </c>
      <c r="E138" s="16" t="s">
        <v>16</v>
      </c>
      <c r="F138" s="16" t="s">
        <v>88</v>
      </c>
      <c r="G138" s="16" t="s">
        <v>87</v>
      </c>
      <c r="H138" s="16" t="s">
        <v>136</v>
      </c>
      <c r="I138" s="16"/>
      <c r="J138" s="16" t="s">
        <v>14</v>
      </c>
      <c r="K138" s="203">
        <v>125791</v>
      </c>
      <c r="L138" s="203"/>
      <c r="M138" s="203"/>
      <c r="N138" s="203"/>
      <c r="O138" s="203"/>
      <c r="P138" s="203"/>
      <c r="Q138" s="203"/>
      <c r="R138" s="203"/>
      <c r="S138" s="203"/>
      <c r="T138" s="203"/>
      <c r="U138" s="203"/>
      <c r="V138" s="204"/>
      <c r="W138" s="45"/>
      <c r="X138" s="45">
        <f t="shared" si="3"/>
        <v>125791</v>
      </c>
    </row>
    <row r="139" spans="1:24" x14ac:dyDescent="0.3">
      <c r="A139" s="166"/>
      <c r="B139" s="166">
        <v>2026</v>
      </c>
      <c r="C139" s="62" t="s">
        <v>431</v>
      </c>
      <c r="D139" s="17" t="s">
        <v>11</v>
      </c>
      <c r="E139" s="17" t="s">
        <v>16</v>
      </c>
      <c r="F139" s="17" t="s">
        <v>88</v>
      </c>
      <c r="G139" s="17" t="s">
        <v>87</v>
      </c>
      <c r="H139" s="17" t="s">
        <v>136</v>
      </c>
      <c r="I139" s="17"/>
      <c r="J139" s="17" t="s">
        <v>15</v>
      </c>
      <c r="K139" s="201">
        <f t="shared" ref="K139" si="25">(K138/1000)*0.229</f>
        <v>28.806139000000002</v>
      </c>
      <c r="L139" s="201"/>
      <c r="M139" s="201"/>
      <c r="N139" s="201"/>
      <c r="O139" s="201"/>
      <c r="P139" s="201"/>
      <c r="Q139" s="201"/>
      <c r="R139" s="201"/>
      <c r="S139" s="201"/>
      <c r="T139" s="201"/>
      <c r="U139" s="201"/>
      <c r="V139" s="201"/>
      <c r="W139" s="46"/>
      <c r="X139" s="46">
        <f t="shared" si="3"/>
        <v>28.806139000000002</v>
      </c>
    </row>
    <row r="140" spans="1:24" x14ac:dyDescent="0.3">
      <c r="A140" s="166"/>
      <c r="B140" s="166">
        <v>2026</v>
      </c>
      <c r="C140" s="63" t="s">
        <v>431</v>
      </c>
      <c r="D140" s="19" t="s">
        <v>11</v>
      </c>
      <c r="E140" s="19" t="s">
        <v>16</v>
      </c>
      <c r="F140" s="19" t="s">
        <v>88</v>
      </c>
      <c r="G140" s="19" t="s">
        <v>87</v>
      </c>
      <c r="H140" s="20" t="s">
        <v>136</v>
      </c>
      <c r="I140" s="20"/>
      <c r="J140" s="20" t="s">
        <v>96</v>
      </c>
      <c r="K140" s="202">
        <f t="shared" ref="K140" si="26">K138*0.4747/1000</f>
        <v>59.712987699999999</v>
      </c>
      <c r="L140" s="202"/>
      <c r="M140" s="202"/>
      <c r="N140" s="202"/>
      <c r="O140" s="202"/>
      <c r="P140" s="202"/>
      <c r="Q140" s="202"/>
      <c r="R140" s="202"/>
      <c r="S140" s="202"/>
      <c r="T140" s="202"/>
      <c r="U140" s="202"/>
      <c r="V140" s="202"/>
      <c r="W140" s="47"/>
      <c r="X140" s="47">
        <f t="shared" si="3"/>
        <v>59.712987699999999</v>
      </c>
    </row>
    <row r="141" spans="1:24" x14ac:dyDescent="0.3">
      <c r="A141" s="166" t="s">
        <v>226</v>
      </c>
      <c r="B141" s="166">
        <v>2026</v>
      </c>
      <c r="C141" s="60" t="s">
        <v>431</v>
      </c>
      <c r="D141" s="14" t="s">
        <v>11</v>
      </c>
      <c r="E141" s="14" t="s">
        <v>16</v>
      </c>
      <c r="F141" s="14" t="s">
        <v>88</v>
      </c>
      <c r="G141" s="14" t="s">
        <v>87</v>
      </c>
      <c r="H141" s="14" t="s">
        <v>157</v>
      </c>
      <c r="I141" s="14"/>
      <c r="J141" s="14" t="s">
        <v>13</v>
      </c>
      <c r="K141" s="197">
        <v>4524440</v>
      </c>
      <c r="L141" s="197"/>
      <c r="M141" s="197"/>
      <c r="N141" s="197"/>
      <c r="O141" s="197"/>
      <c r="P141" s="197"/>
      <c r="Q141" s="197"/>
      <c r="R141" s="197"/>
      <c r="S141" s="197"/>
      <c r="T141" s="197"/>
      <c r="U141" s="197"/>
      <c r="V141" s="198"/>
      <c r="W141" s="44"/>
      <c r="X141" s="44">
        <f t="shared" si="3"/>
        <v>4524440</v>
      </c>
    </row>
    <row r="142" spans="1:24" x14ac:dyDescent="0.3">
      <c r="A142" s="166"/>
      <c r="B142" s="166">
        <v>2026</v>
      </c>
      <c r="C142" s="61" t="s">
        <v>431</v>
      </c>
      <c r="D142" s="16" t="s">
        <v>11</v>
      </c>
      <c r="E142" s="16" t="s">
        <v>16</v>
      </c>
      <c r="F142" s="16" t="s">
        <v>88</v>
      </c>
      <c r="G142" s="16" t="s">
        <v>87</v>
      </c>
      <c r="H142" s="16" t="s">
        <v>157</v>
      </c>
      <c r="I142" s="16"/>
      <c r="J142" s="16" t="s">
        <v>14</v>
      </c>
      <c r="K142" s="203">
        <v>18583</v>
      </c>
      <c r="L142" s="203"/>
      <c r="M142" s="203"/>
      <c r="N142" s="203"/>
      <c r="O142" s="203"/>
      <c r="P142" s="203"/>
      <c r="Q142" s="203"/>
      <c r="R142" s="203"/>
      <c r="S142" s="203"/>
      <c r="T142" s="203"/>
      <c r="U142" s="203"/>
      <c r="V142" s="204"/>
      <c r="W142" s="45"/>
      <c r="X142" s="45">
        <f t="shared" si="3"/>
        <v>18583</v>
      </c>
    </row>
    <row r="143" spans="1:24" x14ac:dyDescent="0.3">
      <c r="A143" s="166"/>
      <c r="B143" s="166">
        <v>2026</v>
      </c>
      <c r="C143" s="62" t="s">
        <v>431</v>
      </c>
      <c r="D143" s="17" t="s">
        <v>11</v>
      </c>
      <c r="E143" s="17" t="s">
        <v>16</v>
      </c>
      <c r="F143" s="17" t="s">
        <v>88</v>
      </c>
      <c r="G143" s="17" t="s">
        <v>87</v>
      </c>
      <c r="H143" s="17" t="s">
        <v>157</v>
      </c>
      <c r="I143" s="17"/>
      <c r="J143" s="17" t="s">
        <v>15</v>
      </c>
      <c r="K143" s="201">
        <f t="shared" ref="K143" si="27">(K142/1000)*0.229</f>
        <v>4.2555069999999997</v>
      </c>
      <c r="L143" s="201"/>
      <c r="M143" s="201"/>
      <c r="N143" s="201"/>
      <c r="O143" s="201"/>
      <c r="P143" s="201"/>
      <c r="Q143" s="201"/>
      <c r="R143" s="201"/>
      <c r="S143" s="201"/>
      <c r="T143" s="201"/>
      <c r="U143" s="201"/>
      <c r="V143" s="201"/>
      <c r="W143" s="46"/>
      <c r="X143" s="46">
        <f t="shared" si="3"/>
        <v>4.2555069999999997</v>
      </c>
    </row>
    <row r="144" spans="1:24" x14ac:dyDescent="0.3">
      <c r="A144" s="166"/>
      <c r="B144" s="166">
        <v>2026</v>
      </c>
      <c r="C144" s="63" t="s">
        <v>431</v>
      </c>
      <c r="D144" s="19" t="s">
        <v>11</v>
      </c>
      <c r="E144" s="19" t="s">
        <v>16</v>
      </c>
      <c r="F144" s="19" t="s">
        <v>88</v>
      </c>
      <c r="G144" s="19" t="s">
        <v>87</v>
      </c>
      <c r="H144" s="20" t="s">
        <v>157</v>
      </c>
      <c r="I144" s="20"/>
      <c r="J144" s="20" t="s">
        <v>96</v>
      </c>
      <c r="K144" s="202">
        <f t="shared" ref="K144" si="28">K142*0.4747/1000</f>
        <v>8.8213501000000001</v>
      </c>
      <c r="L144" s="202"/>
      <c r="M144" s="202"/>
      <c r="N144" s="202"/>
      <c r="O144" s="202"/>
      <c r="P144" s="202"/>
      <c r="Q144" s="202"/>
      <c r="R144" s="202"/>
      <c r="S144" s="202"/>
      <c r="T144" s="202"/>
      <c r="U144" s="202"/>
      <c r="V144" s="202"/>
      <c r="W144" s="47"/>
      <c r="X144" s="47">
        <f t="shared" si="3"/>
        <v>8.8213501000000001</v>
      </c>
    </row>
    <row r="145" spans="1:24" x14ac:dyDescent="0.3">
      <c r="A145" s="166"/>
      <c r="B145" s="166">
        <v>2026</v>
      </c>
      <c r="C145" s="60" t="s">
        <v>431</v>
      </c>
      <c r="D145" s="14" t="s">
        <v>11</v>
      </c>
      <c r="E145" s="14" t="s">
        <v>16</v>
      </c>
      <c r="F145" s="14" t="s">
        <v>67</v>
      </c>
      <c r="G145" s="14" t="s">
        <v>173</v>
      </c>
      <c r="H145" s="14" t="s">
        <v>36</v>
      </c>
      <c r="I145" s="14"/>
      <c r="J145" s="14" t="s">
        <v>13</v>
      </c>
      <c r="K145" s="197">
        <v>72133575</v>
      </c>
      <c r="L145" s="197"/>
      <c r="M145" s="197"/>
      <c r="N145" s="197"/>
      <c r="O145" s="197"/>
      <c r="P145" s="197"/>
      <c r="Q145" s="197"/>
      <c r="R145" s="197"/>
      <c r="S145" s="197"/>
      <c r="T145" s="197"/>
      <c r="U145" s="197"/>
      <c r="V145" s="198"/>
      <c r="W145" s="44"/>
      <c r="X145" s="44">
        <f t="shared" si="3"/>
        <v>72133575</v>
      </c>
    </row>
    <row r="146" spans="1:24" x14ac:dyDescent="0.3">
      <c r="A146" s="166"/>
      <c r="B146" s="166">
        <v>2026</v>
      </c>
      <c r="C146" s="61" t="s">
        <v>431</v>
      </c>
      <c r="D146" s="16" t="s">
        <v>11</v>
      </c>
      <c r="E146" s="16" t="s">
        <v>16</v>
      </c>
      <c r="F146" s="16" t="s">
        <v>67</v>
      </c>
      <c r="G146" s="16" t="s">
        <v>173</v>
      </c>
      <c r="H146" s="16" t="s">
        <v>36</v>
      </c>
      <c r="I146" s="16"/>
      <c r="J146" s="16" t="s">
        <v>14</v>
      </c>
      <c r="K146" s="199">
        <v>418736</v>
      </c>
      <c r="L146" s="199"/>
      <c r="M146" s="199"/>
      <c r="N146" s="199"/>
      <c r="O146" s="199"/>
      <c r="P146" s="199"/>
      <c r="Q146" s="199"/>
      <c r="R146" s="199"/>
      <c r="S146" s="199"/>
      <c r="T146" s="199"/>
      <c r="U146" s="199"/>
      <c r="V146" s="200"/>
      <c r="W146" s="45"/>
      <c r="X146" s="45">
        <f t="shared" si="3"/>
        <v>418736</v>
      </c>
    </row>
    <row r="147" spans="1:24" x14ac:dyDescent="0.3">
      <c r="A147" s="166"/>
      <c r="B147" s="166">
        <v>2026</v>
      </c>
      <c r="C147" s="62" t="s">
        <v>431</v>
      </c>
      <c r="D147" s="17" t="s">
        <v>11</v>
      </c>
      <c r="E147" s="17" t="s">
        <v>16</v>
      </c>
      <c r="F147" s="17" t="s">
        <v>67</v>
      </c>
      <c r="G147" s="17" t="s">
        <v>173</v>
      </c>
      <c r="H147" s="17" t="s">
        <v>36</v>
      </c>
      <c r="I147" s="17"/>
      <c r="J147" s="17" t="s">
        <v>15</v>
      </c>
      <c r="K147" s="201">
        <f t="shared" ref="K147" si="29">(K146/1000)*0.229</f>
        <v>95.890544000000006</v>
      </c>
      <c r="L147" s="201"/>
      <c r="M147" s="201"/>
      <c r="N147" s="201"/>
      <c r="O147" s="201"/>
      <c r="P147" s="201"/>
      <c r="Q147" s="201"/>
      <c r="R147" s="201"/>
      <c r="S147" s="201"/>
      <c r="T147" s="201"/>
      <c r="U147" s="201"/>
      <c r="V147" s="201"/>
      <c r="W147" s="46"/>
      <c r="X147" s="46">
        <f t="shared" si="3"/>
        <v>95.890544000000006</v>
      </c>
    </row>
    <row r="148" spans="1:24" x14ac:dyDescent="0.3">
      <c r="A148" s="166"/>
      <c r="B148" s="166">
        <v>2026</v>
      </c>
      <c r="C148" s="63" t="s">
        <v>431</v>
      </c>
      <c r="D148" s="19" t="s">
        <v>11</v>
      </c>
      <c r="E148" s="19" t="s">
        <v>16</v>
      </c>
      <c r="F148" s="19" t="s">
        <v>67</v>
      </c>
      <c r="G148" s="19" t="s">
        <v>173</v>
      </c>
      <c r="H148" s="20" t="s">
        <v>36</v>
      </c>
      <c r="I148" s="20"/>
      <c r="J148" s="20" t="s">
        <v>96</v>
      </c>
      <c r="K148" s="202">
        <f t="shared" ref="K148" si="30">K146*0.4747/1000</f>
        <v>198.77397920000001</v>
      </c>
      <c r="L148" s="202"/>
      <c r="M148" s="202"/>
      <c r="N148" s="202"/>
      <c r="O148" s="202"/>
      <c r="P148" s="202"/>
      <c r="Q148" s="202"/>
      <c r="R148" s="202"/>
      <c r="S148" s="202"/>
      <c r="T148" s="202"/>
      <c r="U148" s="202"/>
      <c r="V148" s="202"/>
      <c r="W148" s="47"/>
      <c r="X148" s="47">
        <f t="shared" si="3"/>
        <v>198.77397920000001</v>
      </c>
    </row>
    <row r="149" spans="1:24" x14ac:dyDescent="0.3">
      <c r="A149" s="166" t="s">
        <v>227</v>
      </c>
      <c r="B149" s="166">
        <v>2026</v>
      </c>
      <c r="C149" s="60" t="s">
        <v>431</v>
      </c>
      <c r="D149" s="14" t="s">
        <v>11</v>
      </c>
      <c r="E149" s="14" t="s">
        <v>16</v>
      </c>
      <c r="F149" s="14" t="s">
        <v>88</v>
      </c>
      <c r="G149" s="14" t="s">
        <v>173</v>
      </c>
      <c r="H149" s="14" t="s">
        <v>137</v>
      </c>
      <c r="I149" s="14"/>
      <c r="J149" s="14" t="s">
        <v>13</v>
      </c>
      <c r="K149" s="197">
        <v>0</v>
      </c>
      <c r="L149" s="197"/>
      <c r="M149" s="197"/>
      <c r="N149" s="197"/>
      <c r="O149" s="197"/>
      <c r="P149" s="197"/>
      <c r="Q149" s="197"/>
      <c r="R149" s="197"/>
      <c r="S149" s="197"/>
      <c r="T149" s="197"/>
      <c r="U149" s="197"/>
      <c r="V149" s="198"/>
      <c r="W149" s="44"/>
      <c r="X149" s="44">
        <f t="shared" si="3"/>
        <v>0</v>
      </c>
    </row>
    <row r="150" spans="1:24" x14ac:dyDescent="0.3">
      <c r="A150" s="166"/>
      <c r="B150" s="166">
        <v>2026</v>
      </c>
      <c r="C150" s="61" t="s">
        <v>431</v>
      </c>
      <c r="D150" s="16" t="s">
        <v>11</v>
      </c>
      <c r="E150" s="16" t="s">
        <v>16</v>
      </c>
      <c r="F150" s="16" t="s">
        <v>88</v>
      </c>
      <c r="G150" s="16" t="s">
        <v>173</v>
      </c>
      <c r="H150" s="16" t="s">
        <v>137</v>
      </c>
      <c r="I150" s="16"/>
      <c r="J150" s="16" t="s">
        <v>14</v>
      </c>
      <c r="K150" s="199">
        <v>0</v>
      </c>
      <c r="L150" s="199"/>
      <c r="M150" s="199"/>
      <c r="N150" s="199"/>
      <c r="O150" s="199"/>
      <c r="P150" s="199"/>
      <c r="Q150" s="199"/>
      <c r="R150" s="199"/>
      <c r="S150" s="199"/>
      <c r="T150" s="199"/>
      <c r="U150" s="199"/>
      <c r="V150" s="200"/>
      <c r="W150" s="45"/>
      <c r="X150" s="45">
        <f t="shared" si="3"/>
        <v>0</v>
      </c>
    </row>
    <row r="151" spans="1:24" x14ac:dyDescent="0.3">
      <c r="A151" s="166"/>
      <c r="B151" s="166">
        <v>2026</v>
      </c>
      <c r="C151" s="62" t="s">
        <v>431</v>
      </c>
      <c r="D151" s="17" t="s">
        <v>11</v>
      </c>
      <c r="E151" s="17" t="s">
        <v>16</v>
      </c>
      <c r="F151" s="17" t="s">
        <v>88</v>
      </c>
      <c r="G151" s="17" t="s">
        <v>173</v>
      </c>
      <c r="H151" s="17" t="s">
        <v>137</v>
      </c>
      <c r="I151" s="17"/>
      <c r="J151" s="17" t="s">
        <v>15</v>
      </c>
      <c r="K151" s="201">
        <f t="shared" ref="K151" si="31">(K150/1000)*0.229</f>
        <v>0</v>
      </c>
      <c r="L151" s="201"/>
      <c r="M151" s="201"/>
      <c r="N151" s="201"/>
      <c r="O151" s="201"/>
      <c r="P151" s="201"/>
      <c r="Q151" s="201"/>
      <c r="R151" s="201"/>
      <c r="S151" s="201"/>
      <c r="T151" s="201"/>
      <c r="U151" s="201"/>
      <c r="V151" s="201"/>
      <c r="W151" s="46"/>
      <c r="X151" s="46">
        <f t="shared" si="3"/>
        <v>0</v>
      </c>
    </row>
    <row r="152" spans="1:24" x14ac:dyDescent="0.3">
      <c r="A152" s="166"/>
      <c r="B152" s="166">
        <v>2026</v>
      </c>
      <c r="C152" s="63" t="s">
        <v>431</v>
      </c>
      <c r="D152" s="19" t="s">
        <v>11</v>
      </c>
      <c r="E152" s="19" t="s">
        <v>16</v>
      </c>
      <c r="F152" s="19" t="s">
        <v>88</v>
      </c>
      <c r="G152" s="19" t="s">
        <v>173</v>
      </c>
      <c r="H152" s="20" t="s">
        <v>137</v>
      </c>
      <c r="I152" s="20"/>
      <c r="J152" s="20" t="s">
        <v>96</v>
      </c>
      <c r="K152" s="202">
        <f t="shared" ref="K152" si="32">K150*0.4747/1000</f>
        <v>0</v>
      </c>
      <c r="L152" s="202"/>
      <c r="M152" s="202"/>
      <c r="N152" s="202"/>
      <c r="O152" s="202"/>
      <c r="P152" s="202"/>
      <c r="Q152" s="202"/>
      <c r="R152" s="202"/>
      <c r="S152" s="202"/>
      <c r="T152" s="202"/>
      <c r="U152" s="202"/>
      <c r="V152" s="202"/>
      <c r="W152" s="47"/>
      <c r="X152" s="47">
        <f t="shared" si="3"/>
        <v>0</v>
      </c>
    </row>
    <row r="153" spans="1:24" x14ac:dyDescent="0.3">
      <c r="A153" s="166" t="s">
        <v>228</v>
      </c>
      <c r="B153" s="166">
        <v>2026</v>
      </c>
      <c r="C153" s="60" t="s">
        <v>431</v>
      </c>
      <c r="D153" s="14" t="s">
        <v>11</v>
      </c>
      <c r="E153" s="14" t="s">
        <v>16</v>
      </c>
      <c r="F153" s="14" t="s">
        <v>88</v>
      </c>
      <c r="G153" s="14" t="s">
        <v>173</v>
      </c>
      <c r="H153" s="14" t="s">
        <v>158</v>
      </c>
      <c r="I153" s="14"/>
      <c r="J153" s="14" t="s">
        <v>13</v>
      </c>
      <c r="K153" s="197">
        <v>0</v>
      </c>
      <c r="L153" s="197"/>
      <c r="M153" s="197"/>
      <c r="N153" s="197"/>
      <c r="O153" s="197"/>
      <c r="P153" s="197"/>
      <c r="Q153" s="197"/>
      <c r="R153" s="197"/>
      <c r="S153" s="197"/>
      <c r="T153" s="197"/>
      <c r="U153" s="197"/>
      <c r="V153" s="198"/>
      <c r="W153" s="44"/>
      <c r="X153" s="44">
        <f t="shared" ref="X153:X216" si="33">AVERAGE(K153:V153)</f>
        <v>0</v>
      </c>
    </row>
    <row r="154" spans="1:24" x14ac:dyDescent="0.3">
      <c r="A154" s="166"/>
      <c r="B154" s="166">
        <v>2026</v>
      </c>
      <c r="C154" s="61" t="s">
        <v>431</v>
      </c>
      <c r="D154" s="16" t="s">
        <v>11</v>
      </c>
      <c r="E154" s="16" t="s">
        <v>16</v>
      </c>
      <c r="F154" s="16" t="s">
        <v>88</v>
      </c>
      <c r="G154" s="16" t="s">
        <v>173</v>
      </c>
      <c r="H154" s="16" t="s">
        <v>158</v>
      </c>
      <c r="I154" s="16"/>
      <c r="J154" s="16" t="s">
        <v>14</v>
      </c>
      <c r="K154" s="199">
        <v>0</v>
      </c>
      <c r="L154" s="199"/>
      <c r="M154" s="199"/>
      <c r="N154" s="199"/>
      <c r="O154" s="199"/>
      <c r="P154" s="199"/>
      <c r="Q154" s="199"/>
      <c r="R154" s="199"/>
      <c r="S154" s="199"/>
      <c r="T154" s="199"/>
      <c r="U154" s="199"/>
      <c r="V154" s="200"/>
      <c r="W154" s="45"/>
      <c r="X154" s="45">
        <f t="shared" si="33"/>
        <v>0</v>
      </c>
    </row>
    <row r="155" spans="1:24" x14ac:dyDescent="0.3">
      <c r="A155" s="166"/>
      <c r="B155" s="166">
        <v>2026</v>
      </c>
      <c r="C155" s="62" t="s">
        <v>431</v>
      </c>
      <c r="D155" s="17" t="s">
        <v>11</v>
      </c>
      <c r="E155" s="17" t="s">
        <v>16</v>
      </c>
      <c r="F155" s="17" t="s">
        <v>88</v>
      </c>
      <c r="G155" s="17" t="s">
        <v>173</v>
      </c>
      <c r="H155" s="17" t="s">
        <v>158</v>
      </c>
      <c r="I155" s="17"/>
      <c r="J155" s="17" t="s">
        <v>15</v>
      </c>
      <c r="K155" s="201">
        <f t="shared" ref="K155" si="34">(K154/1000)*0.229</f>
        <v>0</v>
      </c>
      <c r="L155" s="201"/>
      <c r="M155" s="201"/>
      <c r="N155" s="201"/>
      <c r="O155" s="201"/>
      <c r="P155" s="201"/>
      <c r="Q155" s="201"/>
      <c r="R155" s="201"/>
      <c r="S155" s="201"/>
      <c r="T155" s="201"/>
      <c r="U155" s="201"/>
      <c r="V155" s="201"/>
      <c r="W155" s="46"/>
      <c r="X155" s="46">
        <f t="shared" si="33"/>
        <v>0</v>
      </c>
    </row>
    <row r="156" spans="1:24" x14ac:dyDescent="0.3">
      <c r="A156" s="166"/>
      <c r="B156" s="166">
        <v>2026</v>
      </c>
      <c r="C156" s="63" t="s">
        <v>431</v>
      </c>
      <c r="D156" s="19" t="s">
        <v>11</v>
      </c>
      <c r="E156" s="19" t="s">
        <v>16</v>
      </c>
      <c r="F156" s="19" t="s">
        <v>88</v>
      </c>
      <c r="G156" s="19" t="s">
        <v>173</v>
      </c>
      <c r="H156" s="20" t="s">
        <v>158</v>
      </c>
      <c r="I156" s="20"/>
      <c r="J156" s="20" t="s">
        <v>96</v>
      </c>
      <c r="K156" s="202">
        <f t="shared" ref="K156" si="35">K154*0.4747/1000</f>
        <v>0</v>
      </c>
      <c r="L156" s="202"/>
      <c r="M156" s="202"/>
      <c r="N156" s="202"/>
      <c r="O156" s="202"/>
      <c r="P156" s="202"/>
      <c r="Q156" s="202"/>
      <c r="R156" s="202"/>
      <c r="S156" s="202"/>
      <c r="T156" s="202"/>
      <c r="U156" s="202"/>
      <c r="V156" s="202"/>
      <c r="W156" s="47"/>
      <c r="X156" s="47">
        <f t="shared" si="33"/>
        <v>0</v>
      </c>
    </row>
    <row r="157" spans="1:24" x14ac:dyDescent="0.3">
      <c r="A157" s="166"/>
      <c r="B157" s="166">
        <v>2026</v>
      </c>
      <c r="C157" s="60" t="s">
        <v>431</v>
      </c>
      <c r="D157" s="14" t="s">
        <v>11</v>
      </c>
      <c r="E157" s="14" t="s">
        <v>16</v>
      </c>
      <c r="F157" s="14" t="s">
        <v>67</v>
      </c>
      <c r="G157" s="14" t="s">
        <v>410</v>
      </c>
      <c r="H157" s="14" t="s">
        <v>411</v>
      </c>
      <c r="I157" s="14"/>
      <c r="J157" s="14" t="s">
        <v>13</v>
      </c>
      <c r="K157" s="197">
        <v>93549594</v>
      </c>
      <c r="L157" s="197"/>
      <c r="M157" s="197"/>
      <c r="N157" s="197"/>
      <c r="O157" s="198"/>
      <c r="P157" s="197"/>
      <c r="Q157" s="197"/>
      <c r="R157" s="197"/>
      <c r="S157" s="198"/>
      <c r="T157" s="197"/>
      <c r="U157" s="197"/>
      <c r="V157" s="198"/>
      <c r="W157" s="44"/>
      <c r="X157" s="44">
        <f t="shared" si="33"/>
        <v>93549594</v>
      </c>
    </row>
    <row r="158" spans="1:24" x14ac:dyDescent="0.3">
      <c r="A158" s="166"/>
      <c r="B158" s="166">
        <v>2026</v>
      </c>
      <c r="C158" s="61" t="s">
        <v>431</v>
      </c>
      <c r="D158" s="16" t="s">
        <v>11</v>
      </c>
      <c r="E158" s="16" t="s">
        <v>16</v>
      </c>
      <c r="F158" s="16" t="s">
        <v>67</v>
      </c>
      <c r="G158" s="16" t="s">
        <v>410</v>
      </c>
      <c r="H158" s="16" t="s">
        <v>411</v>
      </c>
      <c r="I158" s="16"/>
      <c r="J158" s="16" t="s">
        <v>14</v>
      </c>
      <c r="K158" s="199">
        <v>509370</v>
      </c>
      <c r="L158" s="199"/>
      <c r="M158" s="199"/>
      <c r="N158" s="199"/>
      <c r="O158" s="200"/>
      <c r="P158" s="199"/>
      <c r="Q158" s="199"/>
      <c r="R158" s="199"/>
      <c r="S158" s="200"/>
      <c r="T158" s="199"/>
      <c r="U158" s="199"/>
      <c r="V158" s="200"/>
      <c r="W158" s="45"/>
      <c r="X158" s="45">
        <f t="shared" si="33"/>
        <v>509370</v>
      </c>
    </row>
    <row r="159" spans="1:24" x14ac:dyDescent="0.3">
      <c r="A159" s="166"/>
      <c r="B159" s="166">
        <v>2026</v>
      </c>
      <c r="C159" s="62" t="s">
        <v>431</v>
      </c>
      <c r="D159" s="17" t="s">
        <v>11</v>
      </c>
      <c r="E159" s="17" t="s">
        <v>16</v>
      </c>
      <c r="F159" s="17" t="s">
        <v>67</v>
      </c>
      <c r="G159" s="17" t="s">
        <v>410</v>
      </c>
      <c r="H159" s="17" t="s">
        <v>411</v>
      </c>
      <c r="I159" s="17"/>
      <c r="J159" s="17" t="s">
        <v>15</v>
      </c>
      <c r="K159" s="201">
        <f>(K158/1000)*0.229</f>
        <v>116.64573</v>
      </c>
      <c r="L159" s="201"/>
      <c r="M159" s="201"/>
      <c r="N159" s="201"/>
      <c r="O159" s="201"/>
      <c r="P159" s="201"/>
      <c r="Q159" s="201"/>
      <c r="R159" s="201"/>
      <c r="S159" s="201"/>
      <c r="T159" s="201"/>
      <c r="U159" s="201"/>
      <c r="V159" s="201"/>
      <c r="W159" s="46"/>
      <c r="X159" s="46">
        <f t="shared" si="33"/>
        <v>116.64573</v>
      </c>
    </row>
    <row r="160" spans="1:24" x14ac:dyDescent="0.3">
      <c r="A160" s="166"/>
      <c r="B160" s="166">
        <v>2026</v>
      </c>
      <c r="C160" s="63" t="s">
        <v>431</v>
      </c>
      <c r="D160" s="19" t="s">
        <v>11</v>
      </c>
      <c r="E160" s="19" t="s">
        <v>16</v>
      </c>
      <c r="F160" s="19" t="s">
        <v>67</v>
      </c>
      <c r="G160" s="19" t="s">
        <v>410</v>
      </c>
      <c r="H160" s="20" t="s">
        <v>411</v>
      </c>
      <c r="I160" s="20"/>
      <c r="J160" s="20" t="s">
        <v>96</v>
      </c>
      <c r="K160" s="202">
        <f>K158*0.4747/1000</f>
        <v>241.79793900000001</v>
      </c>
      <c r="L160" s="202"/>
      <c r="M160" s="202"/>
      <c r="N160" s="202"/>
      <c r="O160" s="202"/>
      <c r="P160" s="202"/>
      <c r="Q160" s="202"/>
      <c r="R160" s="202"/>
      <c r="S160" s="202"/>
      <c r="T160" s="202"/>
      <c r="U160" s="202"/>
      <c r="V160" s="202"/>
      <c r="W160" s="47"/>
      <c r="X160" s="47">
        <f t="shared" si="33"/>
        <v>241.79793900000001</v>
      </c>
    </row>
    <row r="161" spans="1:24" x14ac:dyDescent="0.3">
      <c r="A161" s="166" t="s">
        <v>229</v>
      </c>
      <c r="B161" s="166">
        <v>2026</v>
      </c>
      <c r="C161" s="60" t="s">
        <v>431</v>
      </c>
      <c r="D161" s="14" t="s">
        <v>11</v>
      </c>
      <c r="E161" s="14" t="s">
        <v>16</v>
      </c>
      <c r="F161" s="14" t="s">
        <v>88</v>
      </c>
      <c r="G161" s="14" t="s">
        <v>410</v>
      </c>
      <c r="H161" s="14" t="s">
        <v>412</v>
      </c>
      <c r="I161" s="14"/>
      <c r="J161" s="14" t="s">
        <v>13</v>
      </c>
      <c r="K161" s="197">
        <v>4192113</v>
      </c>
      <c r="L161" s="197"/>
      <c r="M161" s="197"/>
      <c r="N161" s="197"/>
      <c r="O161" s="197"/>
      <c r="P161" s="197"/>
      <c r="Q161" s="197"/>
      <c r="R161" s="197"/>
      <c r="S161" s="197"/>
      <c r="T161" s="197"/>
      <c r="U161" s="197"/>
      <c r="V161" s="198"/>
      <c r="W161" s="44"/>
      <c r="X161" s="44">
        <f t="shared" si="33"/>
        <v>4192113</v>
      </c>
    </row>
    <row r="162" spans="1:24" x14ac:dyDescent="0.3">
      <c r="A162" s="166"/>
      <c r="B162" s="166">
        <v>2026</v>
      </c>
      <c r="C162" s="61" t="s">
        <v>431</v>
      </c>
      <c r="D162" s="16" t="s">
        <v>11</v>
      </c>
      <c r="E162" s="16" t="s">
        <v>16</v>
      </c>
      <c r="F162" s="16" t="s">
        <v>88</v>
      </c>
      <c r="G162" s="16" t="s">
        <v>410</v>
      </c>
      <c r="H162" s="16" t="s">
        <v>412</v>
      </c>
      <c r="I162" s="16"/>
      <c r="J162" s="16" t="s">
        <v>14</v>
      </c>
      <c r="K162" s="199">
        <v>25334</v>
      </c>
      <c r="L162" s="199"/>
      <c r="M162" s="199"/>
      <c r="N162" s="199"/>
      <c r="O162" s="199"/>
      <c r="P162" s="199"/>
      <c r="Q162" s="199"/>
      <c r="R162" s="199"/>
      <c r="S162" s="199"/>
      <c r="T162" s="199"/>
      <c r="U162" s="199"/>
      <c r="V162" s="200"/>
      <c r="W162" s="45"/>
      <c r="X162" s="45">
        <f t="shared" si="33"/>
        <v>25334</v>
      </c>
    </row>
    <row r="163" spans="1:24" x14ac:dyDescent="0.3">
      <c r="A163" s="166"/>
      <c r="B163" s="166">
        <v>2026</v>
      </c>
      <c r="C163" s="62" t="s">
        <v>431</v>
      </c>
      <c r="D163" s="17" t="s">
        <v>11</v>
      </c>
      <c r="E163" s="17" t="s">
        <v>16</v>
      </c>
      <c r="F163" s="17" t="s">
        <v>88</v>
      </c>
      <c r="G163" s="17" t="s">
        <v>410</v>
      </c>
      <c r="H163" s="17" t="s">
        <v>412</v>
      </c>
      <c r="I163" s="17"/>
      <c r="J163" s="17" t="s">
        <v>15</v>
      </c>
      <c r="K163" s="201">
        <f t="shared" ref="K163" si="36">(K162/1000)*0.229</f>
        <v>5.8014860000000006</v>
      </c>
      <c r="L163" s="201"/>
      <c r="M163" s="201"/>
      <c r="N163" s="201"/>
      <c r="O163" s="201"/>
      <c r="P163" s="201"/>
      <c r="Q163" s="201"/>
      <c r="R163" s="201"/>
      <c r="S163" s="201"/>
      <c r="T163" s="201"/>
      <c r="U163" s="201"/>
      <c r="V163" s="201"/>
      <c r="W163" s="46"/>
      <c r="X163" s="46">
        <f t="shared" si="33"/>
        <v>5.8014860000000006</v>
      </c>
    </row>
    <row r="164" spans="1:24" x14ac:dyDescent="0.3">
      <c r="A164" s="166"/>
      <c r="B164" s="166">
        <v>2026</v>
      </c>
      <c r="C164" s="63" t="s">
        <v>431</v>
      </c>
      <c r="D164" s="19" t="s">
        <v>11</v>
      </c>
      <c r="E164" s="19" t="s">
        <v>16</v>
      </c>
      <c r="F164" s="19" t="s">
        <v>88</v>
      </c>
      <c r="G164" s="19" t="s">
        <v>410</v>
      </c>
      <c r="H164" s="20" t="s">
        <v>412</v>
      </c>
      <c r="I164" s="20"/>
      <c r="J164" s="20" t="s">
        <v>96</v>
      </c>
      <c r="K164" s="202">
        <f t="shared" ref="K164" si="37">K162*0.4747/1000</f>
        <v>12.026049800000001</v>
      </c>
      <c r="L164" s="202"/>
      <c r="M164" s="202"/>
      <c r="N164" s="202"/>
      <c r="O164" s="202"/>
      <c r="P164" s="202"/>
      <c r="Q164" s="202"/>
      <c r="R164" s="202"/>
      <c r="S164" s="202"/>
      <c r="T164" s="202"/>
      <c r="U164" s="202"/>
      <c r="V164" s="202"/>
      <c r="W164" s="47"/>
      <c r="X164" s="47">
        <f t="shared" si="33"/>
        <v>12.026049800000001</v>
      </c>
    </row>
    <row r="165" spans="1:24" x14ac:dyDescent="0.3">
      <c r="A165" s="166" t="s">
        <v>230</v>
      </c>
      <c r="B165" s="166">
        <v>2026</v>
      </c>
      <c r="C165" s="60" t="s">
        <v>431</v>
      </c>
      <c r="D165" s="14" t="s">
        <v>11</v>
      </c>
      <c r="E165" s="14" t="s">
        <v>16</v>
      </c>
      <c r="F165" s="14" t="s">
        <v>88</v>
      </c>
      <c r="G165" s="14" t="s">
        <v>410</v>
      </c>
      <c r="H165" s="14" t="s">
        <v>413</v>
      </c>
      <c r="I165" s="14"/>
      <c r="J165" s="14" t="s">
        <v>13</v>
      </c>
      <c r="K165" s="197">
        <v>911227</v>
      </c>
      <c r="L165" s="197"/>
      <c r="M165" s="197"/>
      <c r="N165" s="197"/>
      <c r="O165" s="197"/>
      <c r="P165" s="197"/>
      <c r="Q165" s="197"/>
      <c r="R165" s="197"/>
      <c r="S165" s="197"/>
      <c r="T165" s="197"/>
      <c r="U165" s="197"/>
      <c r="V165" s="198"/>
      <c r="W165" s="44"/>
      <c r="X165" s="44">
        <f t="shared" si="33"/>
        <v>911227</v>
      </c>
    </row>
    <row r="166" spans="1:24" x14ac:dyDescent="0.3">
      <c r="A166" s="166"/>
      <c r="B166" s="166">
        <v>2026</v>
      </c>
      <c r="C166" s="61" t="s">
        <v>431</v>
      </c>
      <c r="D166" s="16" t="s">
        <v>11</v>
      </c>
      <c r="E166" s="16" t="s">
        <v>16</v>
      </c>
      <c r="F166" s="16" t="s">
        <v>88</v>
      </c>
      <c r="G166" s="16" t="s">
        <v>410</v>
      </c>
      <c r="H166" s="16" t="s">
        <v>413</v>
      </c>
      <c r="I166" s="16"/>
      <c r="J166" s="16" t="s">
        <v>14</v>
      </c>
      <c r="K166" s="199">
        <v>3743</v>
      </c>
      <c r="L166" s="199"/>
      <c r="M166" s="199"/>
      <c r="N166" s="199"/>
      <c r="O166" s="199"/>
      <c r="P166" s="199"/>
      <c r="Q166" s="199"/>
      <c r="R166" s="199"/>
      <c r="S166" s="199"/>
      <c r="T166" s="199"/>
      <c r="U166" s="199"/>
      <c r="V166" s="200"/>
      <c r="W166" s="45"/>
      <c r="X166" s="45">
        <f t="shared" si="33"/>
        <v>3743</v>
      </c>
    </row>
    <row r="167" spans="1:24" x14ac:dyDescent="0.3">
      <c r="A167" s="166"/>
      <c r="B167" s="166">
        <v>2026</v>
      </c>
      <c r="C167" s="62" t="s">
        <v>431</v>
      </c>
      <c r="D167" s="17" t="s">
        <v>11</v>
      </c>
      <c r="E167" s="17" t="s">
        <v>16</v>
      </c>
      <c r="F167" s="17" t="s">
        <v>88</v>
      </c>
      <c r="G167" s="17" t="s">
        <v>410</v>
      </c>
      <c r="H167" s="17" t="s">
        <v>413</v>
      </c>
      <c r="I167" s="17"/>
      <c r="J167" s="17" t="s">
        <v>15</v>
      </c>
      <c r="K167" s="201">
        <f t="shared" ref="K167" si="38">(K166/1000)*0.229</f>
        <v>0.85714699999999999</v>
      </c>
      <c r="L167" s="201"/>
      <c r="M167" s="201"/>
      <c r="N167" s="201"/>
      <c r="O167" s="201"/>
      <c r="P167" s="201"/>
      <c r="Q167" s="201"/>
      <c r="R167" s="201"/>
      <c r="S167" s="201"/>
      <c r="T167" s="201"/>
      <c r="U167" s="201"/>
      <c r="V167" s="201"/>
      <c r="W167" s="46"/>
      <c r="X167" s="46">
        <f t="shared" si="33"/>
        <v>0.85714699999999999</v>
      </c>
    </row>
    <row r="168" spans="1:24" x14ac:dyDescent="0.3">
      <c r="A168" s="166"/>
      <c r="B168" s="166">
        <v>2026</v>
      </c>
      <c r="C168" s="63" t="s">
        <v>431</v>
      </c>
      <c r="D168" s="19" t="s">
        <v>11</v>
      </c>
      <c r="E168" s="19" t="s">
        <v>16</v>
      </c>
      <c r="F168" s="19" t="s">
        <v>88</v>
      </c>
      <c r="G168" s="19" t="s">
        <v>410</v>
      </c>
      <c r="H168" s="20" t="s">
        <v>413</v>
      </c>
      <c r="I168" s="20"/>
      <c r="J168" s="20" t="s">
        <v>96</v>
      </c>
      <c r="K168" s="202">
        <f t="shared" ref="K168" si="39">K166*0.4747/1000</f>
        <v>1.7768021000000001</v>
      </c>
      <c r="L168" s="202"/>
      <c r="M168" s="202"/>
      <c r="N168" s="202"/>
      <c r="O168" s="202"/>
      <c r="P168" s="202"/>
      <c r="Q168" s="202"/>
      <c r="R168" s="202"/>
      <c r="S168" s="202"/>
      <c r="T168" s="202"/>
      <c r="U168" s="202"/>
      <c r="V168" s="202"/>
      <c r="W168" s="47"/>
      <c r="X168" s="47">
        <f t="shared" si="33"/>
        <v>1.7768021000000001</v>
      </c>
    </row>
    <row r="169" spans="1:24" x14ac:dyDescent="0.3">
      <c r="A169" s="166" t="s">
        <v>254</v>
      </c>
      <c r="B169" s="166">
        <v>2026</v>
      </c>
      <c r="C169" s="60" t="s">
        <v>431</v>
      </c>
      <c r="D169" s="14" t="s">
        <v>11</v>
      </c>
      <c r="E169" s="14" t="s">
        <v>16</v>
      </c>
      <c r="F169" s="14" t="s">
        <v>67</v>
      </c>
      <c r="G169" s="14" t="s">
        <v>76</v>
      </c>
      <c r="H169" s="14" t="s">
        <v>38</v>
      </c>
      <c r="I169" s="14"/>
      <c r="J169" s="14" t="s">
        <v>13</v>
      </c>
      <c r="K169" s="197">
        <v>550652677</v>
      </c>
      <c r="L169" s="197"/>
      <c r="M169" s="197"/>
      <c r="N169" s="197"/>
      <c r="O169" s="197"/>
      <c r="P169" s="197"/>
      <c r="Q169" s="197"/>
      <c r="R169" s="197"/>
      <c r="S169" s="197"/>
      <c r="T169" s="197"/>
      <c r="U169" s="197"/>
      <c r="V169" s="198"/>
      <c r="W169" s="44"/>
      <c r="X169" s="44">
        <f t="shared" si="33"/>
        <v>550652677</v>
      </c>
    </row>
    <row r="170" spans="1:24" x14ac:dyDescent="0.3">
      <c r="A170" s="166"/>
      <c r="B170" s="166">
        <v>2026</v>
      </c>
      <c r="C170" s="61" t="s">
        <v>431</v>
      </c>
      <c r="D170" s="16" t="s">
        <v>11</v>
      </c>
      <c r="E170" s="16" t="s">
        <v>16</v>
      </c>
      <c r="F170" s="16" t="s">
        <v>67</v>
      </c>
      <c r="G170" s="16" t="s">
        <v>76</v>
      </c>
      <c r="H170" s="16" t="s">
        <v>38</v>
      </c>
      <c r="I170" s="16"/>
      <c r="J170" s="16" t="s">
        <v>14</v>
      </c>
      <c r="K170" s="203">
        <v>3480987</v>
      </c>
      <c r="L170" s="203"/>
      <c r="M170" s="203"/>
      <c r="N170" s="203"/>
      <c r="O170" s="199"/>
      <c r="P170" s="199"/>
      <c r="Q170" s="199"/>
      <c r="R170" s="199"/>
      <c r="S170" s="199"/>
      <c r="T170" s="199"/>
      <c r="U170" s="199"/>
      <c r="V170" s="200"/>
      <c r="W170" s="45"/>
      <c r="X170" s="45">
        <f t="shared" si="33"/>
        <v>3480987</v>
      </c>
    </row>
    <row r="171" spans="1:24" x14ac:dyDescent="0.3">
      <c r="A171" s="166"/>
      <c r="B171" s="166">
        <v>2026</v>
      </c>
      <c r="C171" s="62" t="s">
        <v>431</v>
      </c>
      <c r="D171" s="17" t="s">
        <v>11</v>
      </c>
      <c r="E171" s="17" t="s">
        <v>16</v>
      </c>
      <c r="F171" s="17" t="s">
        <v>67</v>
      </c>
      <c r="G171" s="17" t="s">
        <v>76</v>
      </c>
      <c r="H171" s="17" t="s">
        <v>38</v>
      </c>
      <c r="I171" s="17"/>
      <c r="J171" s="17" t="s">
        <v>15</v>
      </c>
      <c r="K171" s="201">
        <f t="shared" ref="K171" si="40">(K170/1000)*0.229</f>
        <v>797.14602300000001</v>
      </c>
      <c r="L171" s="201"/>
      <c r="M171" s="201"/>
      <c r="N171" s="201"/>
      <c r="O171" s="201"/>
      <c r="P171" s="201"/>
      <c r="Q171" s="201"/>
      <c r="R171" s="201"/>
      <c r="S171" s="201"/>
      <c r="T171" s="201"/>
      <c r="U171" s="201"/>
      <c r="V171" s="201"/>
      <c r="W171" s="46"/>
      <c r="X171" s="46">
        <f t="shared" si="33"/>
        <v>797.14602300000001</v>
      </c>
    </row>
    <row r="172" spans="1:24" x14ac:dyDescent="0.3">
      <c r="A172" s="166"/>
      <c r="B172" s="166">
        <v>2026</v>
      </c>
      <c r="C172" s="63" t="s">
        <v>431</v>
      </c>
      <c r="D172" s="19" t="s">
        <v>11</v>
      </c>
      <c r="E172" s="19" t="s">
        <v>16</v>
      </c>
      <c r="F172" s="19" t="s">
        <v>67</v>
      </c>
      <c r="G172" s="19" t="s">
        <v>76</v>
      </c>
      <c r="H172" s="20" t="s">
        <v>38</v>
      </c>
      <c r="I172" s="20"/>
      <c r="J172" s="20" t="s">
        <v>96</v>
      </c>
      <c r="K172" s="202">
        <f t="shared" ref="K172" si="41">K170*0.4747/1000</f>
        <v>1652.4245289</v>
      </c>
      <c r="L172" s="202"/>
      <c r="M172" s="202"/>
      <c r="N172" s="202"/>
      <c r="O172" s="202"/>
      <c r="P172" s="202"/>
      <c r="Q172" s="202"/>
      <c r="R172" s="202"/>
      <c r="S172" s="202"/>
      <c r="T172" s="202"/>
      <c r="U172" s="202"/>
      <c r="V172" s="202"/>
      <c r="W172" s="47"/>
      <c r="X172" s="47">
        <f t="shared" si="33"/>
        <v>1652.4245289</v>
      </c>
    </row>
    <row r="173" spans="1:24" x14ac:dyDescent="0.3">
      <c r="A173" s="166" t="s">
        <v>231</v>
      </c>
      <c r="B173" s="166">
        <v>2026</v>
      </c>
      <c r="C173" s="60" t="s">
        <v>431</v>
      </c>
      <c r="D173" s="14" t="s">
        <v>11</v>
      </c>
      <c r="E173" s="14" t="s">
        <v>16</v>
      </c>
      <c r="F173" s="14" t="s">
        <v>88</v>
      </c>
      <c r="G173" s="14" t="s">
        <v>76</v>
      </c>
      <c r="H173" s="14" t="s">
        <v>139</v>
      </c>
      <c r="I173" s="14"/>
      <c r="J173" s="14" t="s">
        <v>13</v>
      </c>
      <c r="K173" s="197">
        <v>21252190</v>
      </c>
      <c r="L173" s="197"/>
      <c r="M173" s="197"/>
      <c r="N173" s="197"/>
      <c r="O173" s="197"/>
      <c r="P173" s="197"/>
      <c r="Q173" s="197"/>
      <c r="R173" s="197"/>
      <c r="S173" s="197"/>
      <c r="T173" s="197"/>
      <c r="U173" s="197"/>
      <c r="V173" s="198"/>
      <c r="W173" s="44"/>
      <c r="X173" s="44">
        <f t="shared" si="33"/>
        <v>21252190</v>
      </c>
    </row>
    <row r="174" spans="1:24" x14ac:dyDescent="0.3">
      <c r="A174" s="166"/>
      <c r="B174" s="166">
        <v>2026</v>
      </c>
      <c r="C174" s="61" t="s">
        <v>431</v>
      </c>
      <c r="D174" s="16" t="s">
        <v>11</v>
      </c>
      <c r="E174" s="16" t="s">
        <v>16</v>
      </c>
      <c r="F174" s="16" t="s">
        <v>88</v>
      </c>
      <c r="G174" s="16" t="s">
        <v>76</v>
      </c>
      <c r="H174" s="16" t="s">
        <v>139</v>
      </c>
      <c r="I174" s="16"/>
      <c r="J174" s="16" t="s">
        <v>14</v>
      </c>
      <c r="K174" s="199">
        <v>128434</v>
      </c>
      <c r="L174" s="199"/>
      <c r="M174" s="199"/>
      <c r="N174" s="199"/>
      <c r="O174" s="199"/>
      <c r="P174" s="199"/>
      <c r="Q174" s="199"/>
      <c r="R174" s="199"/>
      <c r="S174" s="199"/>
      <c r="T174" s="199"/>
      <c r="U174" s="199"/>
      <c r="V174" s="200"/>
      <c r="W174" s="45"/>
      <c r="X174" s="45">
        <f t="shared" si="33"/>
        <v>128434</v>
      </c>
    </row>
    <row r="175" spans="1:24" x14ac:dyDescent="0.3">
      <c r="A175" s="166"/>
      <c r="B175" s="166">
        <v>2026</v>
      </c>
      <c r="C175" s="62" t="s">
        <v>431</v>
      </c>
      <c r="D175" s="17" t="s">
        <v>11</v>
      </c>
      <c r="E175" s="17" t="s">
        <v>16</v>
      </c>
      <c r="F175" s="17" t="s">
        <v>88</v>
      </c>
      <c r="G175" s="17" t="s">
        <v>76</v>
      </c>
      <c r="H175" s="17" t="s">
        <v>139</v>
      </c>
      <c r="I175" s="17"/>
      <c r="J175" s="17" t="s">
        <v>15</v>
      </c>
      <c r="K175" s="201">
        <f t="shared" ref="K175" si="42">(K174/1000)*0.229</f>
        <v>29.411386</v>
      </c>
      <c r="L175" s="201"/>
      <c r="M175" s="201"/>
      <c r="N175" s="201"/>
      <c r="O175" s="201"/>
      <c r="P175" s="201"/>
      <c r="Q175" s="201"/>
      <c r="R175" s="201"/>
      <c r="S175" s="201"/>
      <c r="T175" s="201"/>
      <c r="U175" s="201"/>
      <c r="V175" s="201"/>
      <c r="W175" s="46"/>
      <c r="X175" s="46">
        <f t="shared" si="33"/>
        <v>29.411386</v>
      </c>
    </row>
    <row r="176" spans="1:24" x14ac:dyDescent="0.3">
      <c r="A176" s="166"/>
      <c r="B176" s="166">
        <v>2026</v>
      </c>
      <c r="C176" s="63" t="s">
        <v>431</v>
      </c>
      <c r="D176" s="19" t="s">
        <v>11</v>
      </c>
      <c r="E176" s="19" t="s">
        <v>16</v>
      </c>
      <c r="F176" s="19" t="s">
        <v>88</v>
      </c>
      <c r="G176" s="19" t="s">
        <v>76</v>
      </c>
      <c r="H176" s="20" t="s">
        <v>139</v>
      </c>
      <c r="I176" s="20"/>
      <c r="J176" s="20" t="s">
        <v>96</v>
      </c>
      <c r="K176" s="202">
        <f t="shared" ref="K176" si="43">K174*0.4747/1000</f>
        <v>60.967619800000001</v>
      </c>
      <c r="L176" s="202"/>
      <c r="M176" s="202"/>
      <c r="N176" s="202"/>
      <c r="O176" s="202"/>
      <c r="P176" s="202"/>
      <c r="Q176" s="202"/>
      <c r="R176" s="202"/>
      <c r="S176" s="202"/>
      <c r="T176" s="202"/>
      <c r="U176" s="202"/>
      <c r="V176" s="202"/>
      <c r="W176" s="47"/>
      <c r="X176" s="47">
        <f t="shared" si="33"/>
        <v>60.967619800000001</v>
      </c>
    </row>
    <row r="177" spans="1:24" x14ac:dyDescent="0.3">
      <c r="A177" s="166" t="s">
        <v>232</v>
      </c>
      <c r="B177" s="166">
        <v>2026</v>
      </c>
      <c r="C177" s="60" t="s">
        <v>431</v>
      </c>
      <c r="D177" s="14" t="s">
        <v>11</v>
      </c>
      <c r="E177" s="14" t="s">
        <v>16</v>
      </c>
      <c r="F177" s="14" t="s">
        <v>88</v>
      </c>
      <c r="G177" s="14" t="s">
        <v>76</v>
      </c>
      <c r="H177" s="14" t="s">
        <v>160</v>
      </c>
      <c r="I177" s="14"/>
      <c r="J177" s="14" t="s">
        <v>13</v>
      </c>
      <c r="K177" s="197">
        <v>4619524</v>
      </c>
      <c r="L177" s="197"/>
      <c r="M177" s="197"/>
      <c r="N177" s="197"/>
      <c r="O177" s="197"/>
      <c r="P177" s="197"/>
      <c r="Q177" s="197"/>
      <c r="R177" s="197"/>
      <c r="S177" s="197"/>
      <c r="T177" s="197"/>
      <c r="U177" s="197"/>
      <c r="V177" s="198"/>
      <c r="W177" s="44"/>
      <c r="X177" s="44">
        <f t="shared" si="33"/>
        <v>4619524</v>
      </c>
    </row>
    <row r="178" spans="1:24" x14ac:dyDescent="0.3">
      <c r="A178" s="166"/>
      <c r="B178" s="166">
        <v>2026</v>
      </c>
      <c r="C178" s="61" t="s">
        <v>431</v>
      </c>
      <c r="D178" s="16" t="s">
        <v>11</v>
      </c>
      <c r="E178" s="16" t="s">
        <v>16</v>
      </c>
      <c r="F178" s="16" t="s">
        <v>88</v>
      </c>
      <c r="G178" s="16" t="s">
        <v>76</v>
      </c>
      <c r="H178" s="16" t="s">
        <v>160</v>
      </c>
      <c r="I178" s="16"/>
      <c r="J178" s="16" t="s">
        <v>14</v>
      </c>
      <c r="K178" s="199">
        <v>18973</v>
      </c>
      <c r="L178" s="199"/>
      <c r="M178" s="199"/>
      <c r="N178" s="199"/>
      <c r="O178" s="199"/>
      <c r="P178" s="199"/>
      <c r="Q178" s="199"/>
      <c r="R178" s="199"/>
      <c r="S178" s="199"/>
      <c r="T178" s="199"/>
      <c r="U178" s="199"/>
      <c r="V178" s="200"/>
      <c r="W178" s="45"/>
      <c r="X178" s="45">
        <f t="shared" si="33"/>
        <v>18973</v>
      </c>
    </row>
    <row r="179" spans="1:24" x14ac:dyDescent="0.3">
      <c r="A179" s="166"/>
      <c r="B179" s="166">
        <v>2026</v>
      </c>
      <c r="C179" s="62" t="s">
        <v>431</v>
      </c>
      <c r="D179" s="17" t="s">
        <v>11</v>
      </c>
      <c r="E179" s="17" t="s">
        <v>16</v>
      </c>
      <c r="F179" s="17" t="s">
        <v>88</v>
      </c>
      <c r="G179" s="17" t="s">
        <v>76</v>
      </c>
      <c r="H179" s="17" t="s">
        <v>160</v>
      </c>
      <c r="I179" s="17"/>
      <c r="J179" s="17" t="s">
        <v>15</v>
      </c>
      <c r="K179" s="201">
        <f t="shared" ref="K179" si="44">(K178/1000)*0.229</f>
        <v>4.3448169999999999</v>
      </c>
      <c r="L179" s="201"/>
      <c r="M179" s="201"/>
      <c r="N179" s="201"/>
      <c r="O179" s="201"/>
      <c r="P179" s="201"/>
      <c r="Q179" s="201"/>
      <c r="R179" s="201"/>
      <c r="S179" s="201"/>
      <c r="T179" s="201"/>
      <c r="U179" s="201"/>
      <c r="V179" s="201"/>
      <c r="W179" s="46"/>
      <c r="X179" s="46">
        <f t="shared" si="33"/>
        <v>4.3448169999999999</v>
      </c>
    </row>
    <row r="180" spans="1:24" x14ac:dyDescent="0.3">
      <c r="A180" s="166"/>
      <c r="B180" s="166">
        <v>2026</v>
      </c>
      <c r="C180" s="63" t="s">
        <v>431</v>
      </c>
      <c r="D180" s="19" t="s">
        <v>11</v>
      </c>
      <c r="E180" s="19" t="s">
        <v>16</v>
      </c>
      <c r="F180" s="19" t="s">
        <v>88</v>
      </c>
      <c r="G180" s="19" t="s">
        <v>76</v>
      </c>
      <c r="H180" s="20" t="s">
        <v>160</v>
      </c>
      <c r="I180" s="20"/>
      <c r="J180" s="20" t="s">
        <v>96</v>
      </c>
      <c r="K180" s="202">
        <f t="shared" ref="K180" si="45">K178*0.4747/1000</f>
        <v>9.0064830999999987</v>
      </c>
      <c r="L180" s="202"/>
      <c r="M180" s="202"/>
      <c r="N180" s="202"/>
      <c r="O180" s="202"/>
      <c r="P180" s="202"/>
      <c r="Q180" s="202"/>
      <c r="R180" s="202"/>
      <c r="S180" s="202"/>
      <c r="T180" s="202"/>
      <c r="U180" s="202"/>
      <c r="V180" s="202"/>
      <c r="W180" s="47"/>
      <c r="X180" s="47">
        <f t="shared" si="33"/>
        <v>9.0064830999999987</v>
      </c>
    </row>
    <row r="181" spans="1:24" x14ac:dyDescent="0.3">
      <c r="A181" s="166"/>
      <c r="B181" s="166">
        <v>2026</v>
      </c>
      <c r="C181" s="60" t="s">
        <v>431</v>
      </c>
      <c r="D181" s="14" t="s">
        <v>11</v>
      </c>
      <c r="E181" s="14" t="s">
        <v>16</v>
      </c>
      <c r="F181" s="14" t="s">
        <v>67</v>
      </c>
      <c r="G181" s="14" t="s">
        <v>175</v>
      </c>
      <c r="H181" s="14" t="s">
        <v>39</v>
      </c>
      <c r="I181" s="14"/>
      <c r="J181" s="14" t="s">
        <v>13</v>
      </c>
      <c r="K181" s="197">
        <v>106353398</v>
      </c>
      <c r="L181" s="197"/>
      <c r="M181" s="197"/>
      <c r="N181" s="197"/>
      <c r="O181" s="197"/>
      <c r="P181" s="197"/>
      <c r="Q181" s="197"/>
      <c r="R181" s="197"/>
      <c r="S181" s="197"/>
      <c r="T181" s="197"/>
      <c r="U181" s="197"/>
      <c r="V181" s="198"/>
      <c r="W181" s="44"/>
      <c r="X181" s="44">
        <f t="shared" si="33"/>
        <v>106353398</v>
      </c>
    </row>
    <row r="182" spans="1:24" x14ac:dyDescent="0.3">
      <c r="A182" s="166"/>
      <c r="B182" s="166">
        <v>2026</v>
      </c>
      <c r="C182" s="61" t="s">
        <v>431</v>
      </c>
      <c r="D182" s="16" t="s">
        <v>11</v>
      </c>
      <c r="E182" s="16" t="s">
        <v>16</v>
      </c>
      <c r="F182" s="16" t="s">
        <v>67</v>
      </c>
      <c r="G182" s="16" t="s">
        <v>175</v>
      </c>
      <c r="H182" s="16" t="s">
        <v>39</v>
      </c>
      <c r="I182" s="16"/>
      <c r="J182" s="16" t="s">
        <v>14</v>
      </c>
      <c r="K182" s="199">
        <v>595790</v>
      </c>
      <c r="L182" s="199"/>
      <c r="M182" s="199"/>
      <c r="N182" s="199"/>
      <c r="O182" s="199"/>
      <c r="P182" s="199"/>
      <c r="Q182" s="199"/>
      <c r="R182" s="199"/>
      <c r="S182" s="199"/>
      <c r="T182" s="199"/>
      <c r="U182" s="199"/>
      <c r="V182" s="200"/>
      <c r="W182" s="45"/>
      <c r="X182" s="45">
        <f t="shared" si="33"/>
        <v>595790</v>
      </c>
    </row>
    <row r="183" spans="1:24" x14ac:dyDescent="0.3">
      <c r="A183" s="166"/>
      <c r="B183" s="166">
        <v>2026</v>
      </c>
      <c r="C183" s="62" t="s">
        <v>431</v>
      </c>
      <c r="D183" s="17" t="s">
        <v>11</v>
      </c>
      <c r="E183" s="17" t="s">
        <v>16</v>
      </c>
      <c r="F183" s="17" t="s">
        <v>67</v>
      </c>
      <c r="G183" s="17" t="s">
        <v>175</v>
      </c>
      <c r="H183" s="17" t="s">
        <v>39</v>
      </c>
      <c r="I183" s="17"/>
      <c r="J183" s="17" t="s">
        <v>15</v>
      </c>
      <c r="K183" s="201">
        <f t="shared" ref="K183" si="46">(K182/1000)*0.229</f>
        <v>136.43591000000001</v>
      </c>
      <c r="L183" s="201"/>
      <c r="M183" s="201"/>
      <c r="N183" s="201"/>
      <c r="O183" s="201"/>
      <c r="P183" s="201"/>
      <c r="Q183" s="201"/>
      <c r="R183" s="201"/>
      <c r="S183" s="201"/>
      <c r="T183" s="201"/>
      <c r="U183" s="201"/>
      <c r="V183" s="201"/>
      <c r="W183" s="46"/>
      <c r="X183" s="46">
        <f t="shared" si="33"/>
        <v>136.43591000000001</v>
      </c>
    </row>
    <row r="184" spans="1:24" x14ac:dyDescent="0.3">
      <c r="A184" s="166"/>
      <c r="B184" s="166">
        <v>2026</v>
      </c>
      <c r="C184" s="63" t="s">
        <v>431</v>
      </c>
      <c r="D184" s="19" t="s">
        <v>11</v>
      </c>
      <c r="E184" s="19" t="s">
        <v>16</v>
      </c>
      <c r="F184" s="19" t="s">
        <v>67</v>
      </c>
      <c r="G184" s="19" t="s">
        <v>175</v>
      </c>
      <c r="H184" s="20" t="s">
        <v>39</v>
      </c>
      <c r="I184" s="20"/>
      <c r="J184" s="20" t="s">
        <v>96</v>
      </c>
      <c r="K184" s="202">
        <f t="shared" ref="K184" si="47">K182*0.4747/1000</f>
        <v>282.82151300000004</v>
      </c>
      <c r="L184" s="202"/>
      <c r="M184" s="202"/>
      <c r="N184" s="202"/>
      <c r="O184" s="202"/>
      <c r="P184" s="202"/>
      <c r="Q184" s="202"/>
      <c r="R184" s="202"/>
      <c r="S184" s="202"/>
      <c r="T184" s="202"/>
      <c r="U184" s="202"/>
      <c r="V184" s="202"/>
      <c r="W184" s="47"/>
      <c r="X184" s="47">
        <f t="shared" si="33"/>
        <v>282.82151300000004</v>
      </c>
    </row>
    <row r="185" spans="1:24" x14ac:dyDescent="0.3">
      <c r="A185" s="166" t="s">
        <v>233</v>
      </c>
      <c r="B185" s="166">
        <v>2026</v>
      </c>
      <c r="C185" s="60" t="s">
        <v>431</v>
      </c>
      <c r="D185" s="14" t="s">
        <v>11</v>
      </c>
      <c r="E185" s="14" t="s">
        <v>16</v>
      </c>
      <c r="F185" s="14" t="s">
        <v>88</v>
      </c>
      <c r="G185" s="14" t="s">
        <v>175</v>
      </c>
      <c r="H185" s="14" t="s">
        <v>140</v>
      </c>
      <c r="I185" s="14"/>
      <c r="J185" s="14" t="s">
        <v>13</v>
      </c>
      <c r="K185" s="197">
        <v>8092601</v>
      </c>
      <c r="L185" s="197"/>
      <c r="M185" s="197"/>
      <c r="N185" s="197"/>
      <c r="O185" s="197"/>
      <c r="P185" s="197"/>
      <c r="Q185" s="197"/>
      <c r="R185" s="197"/>
      <c r="S185" s="197"/>
      <c r="T185" s="197"/>
      <c r="U185" s="197"/>
      <c r="V185" s="198"/>
      <c r="W185" s="44"/>
      <c r="X185" s="44">
        <f t="shared" si="33"/>
        <v>8092601</v>
      </c>
    </row>
    <row r="186" spans="1:24" x14ac:dyDescent="0.3">
      <c r="A186" s="166"/>
      <c r="B186" s="166">
        <v>2026</v>
      </c>
      <c r="C186" s="61" t="s">
        <v>431</v>
      </c>
      <c r="D186" s="16" t="s">
        <v>11</v>
      </c>
      <c r="E186" s="16" t="s">
        <v>16</v>
      </c>
      <c r="F186" s="16" t="s">
        <v>88</v>
      </c>
      <c r="G186" s="16" t="s">
        <v>175</v>
      </c>
      <c r="H186" s="16" t="s">
        <v>140</v>
      </c>
      <c r="I186" s="16"/>
      <c r="J186" s="16" t="s">
        <v>14</v>
      </c>
      <c r="K186" s="199">
        <v>48906</v>
      </c>
      <c r="L186" s="199"/>
      <c r="M186" s="199"/>
      <c r="N186" s="199"/>
      <c r="O186" s="199"/>
      <c r="P186" s="199"/>
      <c r="Q186" s="199"/>
      <c r="R186" s="199"/>
      <c r="S186" s="199"/>
      <c r="T186" s="199"/>
      <c r="U186" s="199"/>
      <c r="V186" s="200"/>
      <c r="W186" s="45"/>
      <c r="X186" s="45">
        <f t="shared" si="33"/>
        <v>48906</v>
      </c>
    </row>
    <row r="187" spans="1:24" x14ac:dyDescent="0.3">
      <c r="A187" s="166"/>
      <c r="B187" s="166">
        <v>2026</v>
      </c>
      <c r="C187" s="62" t="s">
        <v>431</v>
      </c>
      <c r="D187" s="17" t="s">
        <v>11</v>
      </c>
      <c r="E187" s="17" t="s">
        <v>16</v>
      </c>
      <c r="F187" s="17" t="s">
        <v>88</v>
      </c>
      <c r="G187" s="17" t="s">
        <v>175</v>
      </c>
      <c r="H187" s="17" t="s">
        <v>140</v>
      </c>
      <c r="I187" s="17"/>
      <c r="J187" s="17" t="s">
        <v>15</v>
      </c>
      <c r="K187" s="201">
        <f t="shared" ref="K187" si="48">(K186/1000)*0.229</f>
        <v>11.199474</v>
      </c>
      <c r="L187" s="201"/>
      <c r="M187" s="201"/>
      <c r="N187" s="201"/>
      <c r="O187" s="201"/>
      <c r="P187" s="201"/>
      <c r="Q187" s="201"/>
      <c r="R187" s="201"/>
      <c r="S187" s="201"/>
      <c r="T187" s="201"/>
      <c r="U187" s="201"/>
      <c r="V187" s="201"/>
      <c r="W187" s="46"/>
      <c r="X187" s="46">
        <f t="shared" si="33"/>
        <v>11.199474</v>
      </c>
    </row>
    <row r="188" spans="1:24" x14ac:dyDescent="0.3">
      <c r="A188" s="166"/>
      <c r="B188" s="166">
        <v>2026</v>
      </c>
      <c r="C188" s="63" t="s">
        <v>431</v>
      </c>
      <c r="D188" s="19" t="s">
        <v>11</v>
      </c>
      <c r="E188" s="19" t="s">
        <v>16</v>
      </c>
      <c r="F188" s="19" t="s">
        <v>88</v>
      </c>
      <c r="G188" s="19" t="s">
        <v>175</v>
      </c>
      <c r="H188" s="20" t="s">
        <v>140</v>
      </c>
      <c r="I188" s="20"/>
      <c r="J188" s="20" t="s">
        <v>96</v>
      </c>
      <c r="K188" s="202">
        <f t="shared" ref="K188" si="49">K186*0.4747/1000</f>
        <v>23.215678200000003</v>
      </c>
      <c r="L188" s="202"/>
      <c r="M188" s="202"/>
      <c r="N188" s="202"/>
      <c r="O188" s="202"/>
      <c r="P188" s="202"/>
      <c r="Q188" s="202"/>
      <c r="R188" s="202"/>
      <c r="S188" s="202"/>
      <c r="T188" s="202"/>
      <c r="U188" s="202"/>
      <c r="V188" s="202"/>
      <c r="W188" s="47"/>
      <c r="X188" s="47">
        <f t="shared" si="33"/>
        <v>23.215678200000003</v>
      </c>
    </row>
    <row r="189" spans="1:24" x14ac:dyDescent="0.3">
      <c r="A189" s="166" t="s">
        <v>234</v>
      </c>
      <c r="B189" s="166">
        <v>2026</v>
      </c>
      <c r="C189" s="60" t="s">
        <v>431</v>
      </c>
      <c r="D189" s="14" t="s">
        <v>11</v>
      </c>
      <c r="E189" s="14" t="s">
        <v>16</v>
      </c>
      <c r="F189" s="14" t="s">
        <v>88</v>
      </c>
      <c r="G189" s="14" t="s">
        <v>175</v>
      </c>
      <c r="H189" s="14" t="s">
        <v>161</v>
      </c>
      <c r="I189" s="14"/>
      <c r="J189" s="14" t="s">
        <v>13</v>
      </c>
      <c r="K189" s="207">
        <v>1759064</v>
      </c>
      <c r="L189" s="207"/>
      <c r="M189" s="207"/>
      <c r="N189" s="207"/>
      <c r="O189" s="207"/>
      <c r="P189" s="207"/>
      <c r="Q189" s="207"/>
      <c r="R189" s="207"/>
      <c r="S189" s="207"/>
      <c r="T189" s="207"/>
      <c r="U189" s="207"/>
      <c r="V189" s="208"/>
      <c r="W189" s="44"/>
      <c r="X189" s="44">
        <f t="shared" si="33"/>
        <v>1759064</v>
      </c>
    </row>
    <row r="190" spans="1:24" x14ac:dyDescent="0.3">
      <c r="A190" s="166"/>
      <c r="B190" s="166">
        <v>2026</v>
      </c>
      <c r="C190" s="61" t="s">
        <v>431</v>
      </c>
      <c r="D190" s="16" t="s">
        <v>11</v>
      </c>
      <c r="E190" s="16" t="s">
        <v>16</v>
      </c>
      <c r="F190" s="16" t="s">
        <v>88</v>
      </c>
      <c r="G190" s="16" t="s">
        <v>175</v>
      </c>
      <c r="H190" s="16" t="s">
        <v>161</v>
      </c>
      <c r="I190" s="16"/>
      <c r="J190" s="16" t="s">
        <v>14</v>
      </c>
      <c r="K190" s="199">
        <v>7224</v>
      </c>
      <c r="L190" s="199"/>
      <c r="M190" s="199"/>
      <c r="N190" s="199"/>
      <c r="O190" s="199"/>
      <c r="P190" s="199"/>
      <c r="Q190" s="199"/>
      <c r="R190" s="199"/>
      <c r="S190" s="199"/>
      <c r="T190" s="199"/>
      <c r="U190" s="199"/>
      <c r="V190" s="200"/>
      <c r="W190" s="45"/>
      <c r="X190" s="45">
        <f t="shared" si="33"/>
        <v>7224</v>
      </c>
    </row>
    <row r="191" spans="1:24" x14ac:dyDescent="0.3">
      <c r="A191" s="166"/>
      <c r="B191" s="166">
        <v>2026</v>
      </c>
      <c r="C191" s="62" t="s">
        <v>431</v>
      </c>
      <c r="D191" s="17" t="s">
        <v>11</v>
      </c>
      <c r="E191" s="17" t="s">
        <v>16</v>
      </c>
      <c r="F191" s="17" t="s">
        <v>88</v>
      </c>
      <c r="G191" s="17" t="s">
        <v>175</v>
      </c>
      <c r="H191" s="17" t="s">
        <v>161</v>
      </c>
      <c r="I191" s="17"/>
      <c r="J191" s="17" t="s">
        <v>15</v>
      </c>
      <c r="K191" s="201">
        <f t="shared" ref="K191" si="50">(K190/1000)*0.229</f>
        <v>1.6542960000000002</v>
      </c>
      <c r="L191" s="201"/>
      <c r="M191" s="201"/>
      <c r="N191" s="201"/>
      <c r="O191" s="201"/>
      <c r="P191" s="201"/>
      <c r="Q191" s="201"/>
      <c r="R191" s="201"/>
      <c r="S191" s="201"/>
      <c r="T191" s="201"/>
      <c r="U191" s="201"/>
      <c r="V191" s="201"/>
      <c r="W191" s="46"/>
      <c r="X191" s="46">
        <f t="shared" si="33"/>
        <v>1.6542960000000002</v>
      </c>
    </row>
    <row r="192" spans="1:24" x14ac:dyDescent="0.3">
      <c r="A192" s="166"/>
      <c r="B192" s="166">
        <v>2026</v>
      </c>
      <c r="C192" s="63" t="s">
        <v>431</v>
      </c>
      <c r="D192" s="19" t="s">
        <v>11</v>
      </c>
      <c r="E192" s="19" t="s">
        <v>16</v>
      </c>
      <c r="F192" s="19" t="s">
        <v>88</v>
      </c>
      <c r="G192" s="19" t="s">
        <v>175</v>
      </c>
      <c r="H192" s="20" t="s">
        <v>161</v>
      </c>
      <c r="I192" s="20"/>
      <c r="J192" s="20" t="s">
        <v>96</v>
      </c>
      <c r="K192" s="202">
        <f t="shared" ref="K192" si="51">K190*0.4747/1000</f>
        <v>3.4292328000000003</v>
      </c>
      <c r="L192" s="202"/>
      <c r="M192" s="202"/>
      <c r="N192" s="202"/>
      <c r="O192" s="202"/>
      <c r="P192" s="202"/>
      <c r="Q192" s="202"/>
      <c r="R192" s="202"/>
      <c r="S192" s="202"/>
      <c r="T192" s="202"/>
      <c r="U192" s="202"/>
      <c r="V192" s="202"/>
      <c r="W192" s="47"/>
      <c r="X192" s="47">
        <f t="shared" si="33"/>
        <v>3.4292328000000003</v>
      </c>
    </row>
    <row r="193" spans="1:24" x14ac:dyDescent="0.3">
      <c r="A193" s="166" t="s">
        <v>246</v>
      </c>
      <c r="B193" s="166">
        <v>2026</v>
      </c>
      <c r="C193" s="60" t="s">
        <v>431</v>
      </c>
      <c r="D193" s="1" t="s">
        <v>23</v>
      </c>
      <c r="E193" s="1" t="s">
        <v>81</v>
      </c>
      <c r="F193" s="1" t="s">
        <v>31</v>
      </c>
      <c r="G193" s="1" t="s">
        <v>187</v>
      </c>
      <c r="H193" s="1" t="s">
        <v>114</v>
      </c>
      <c r="I193" s="1"/>
      <c r="J193" s="1" t="s">
        <v>13</v>
      </c>
      <c r="K193" s="197">
        <v>328180176</v>
      </c>
      <c r="L193" s="197"/>
      <c r="M193" s="197"/>
      <c r="N193" s="197"/>
      <c r="O193" s="197"/>
      <c r="P193" s="197"/>
      <c r="Q193" s="197"/>
      <c r="R193" s="197"/>
      <c r="S193" s="197"/>
      <c r="T193" s="197"/>
      <c r="U193" s="197"/>
      <c r="V193" s="198"/>
      <c r="W193" s="49"/>
      <c r="X193" s="49">
        <f t="shared" si="33"/>
        <v>328180176</v>
      </c>
    </row>
    <row r="194" spans="1:24" x14ac:dyDescent="0.3">
      <c r="A194" s="166"/>
      <c r="B194" s="166">
        <v>2026</v>
      </c>
      <c r="C194" s="24" t="s">
        <v>431</v>
      </c>
      <c r="D194" s="2" t="s">
        <v>23</v>
      </c>
      <c r="E194" s="2" t="s">
        <v>81</v>
      </c>
      <c r="F194" s="2" t="s">
        <v>31</v>
      </c>
      <c r="G194" s="2" t="s">
        <v>187</v>
      </c>
      <c r="H194" s="2" t="s">
        <v>114</v>
      </c>
      <c r="I194" s="2"/>
      <c r="J194" s="2" t="s">
        <v>14</v>
      </c>
      <c r="K194" s="203">
        <v>2045676.429</v>
      </c>
      <c r="L194" s="203"/>
      <c r="M194" s="203"/>
      <c r="N194" s="203"/>
      <c r="O194" s="209"/>
      <c r="P194" s="209"/>
      <c r="Q194" s="209"/>
      <c r="R194" s="209"/>
      <c r="S194" s="209"/>
      <c r="T194" s="209"/>
      <c r="U194" s="209"/>
      <c r="V194" s="210"/>
      <c r="W194" s="50"/>
      <c r="X194" s="50">
        <f t="shared" si="33"/>
        <v>2045676.429</v>
      </c>
    </row>
    <row r="195" spans="1:24" x14ac:dyDescent="0.3">
      <c r="A195" s="166"/>
      <c r="B195" s="166">
        <v>2026</v>
      </c>
      <c r="C195" s="62" t="s">
        <v>431</v>
      </c>
      <c r="D195" s="28" t="s">
        <v>23</v>
      </c>
      <c r="E195" s="28" t="s">
        <v>81</v>
      </c>
      <c r="F195" s="28" t="s">
        <v>31</v>
      </c>
      <c r="G195" s="28" t="s">
        <v>187</v>
      </c>
      <c r="H195" s="28" t="s">
        <v>114</v>
      </c>
      <c r="I195" s="28"/>
      <c r="J195" s="28" t="s">
        <v>15</v>
      </c>
      <c r="K195" s="201">
        <f t="shared" ref="K195" si="52">(K194/1000)*0.229</f>
        <v>468.45990224100007</v>
      </c>
      <c r="L195" s="201"/>
      <c r="M195" s="201"/>
      <c r="N195" s="201"/>
      <c r="O195" s="201"/>
      <c r="P195" s="201"/>
      <c r="Q195" s="201"/>
      <c r="R195" s="201"/>
      <c r="S195" s="201"/>
      <c r="T195" s="201"/>
      <c r="U195" s="201"/>
      <c r="V195" s="201"/>
      <c r="W195" s="46"/>
      <c r="X195" s="51">
        <f t="shared" si="33"/>
        <v>468.45990224100007</v>
      </c>
    </row>
    <row r="196" spans="1:24" x14ac:dyDescent="0.3">
      <c r="A196" s="166"/>
      <c r="B196" s="166">
        <v>2026</v>
      </c>
      <c r="C196" s="63" t="s">
        <v>431</v>
      </c>
      <c r="D196" s="20" t="s">
        <v>23</v>
      </c>
      <c r="E196" s="20" t="s">
        <v>81</v>
      </c>
      <c r="F196" s="20" t="s">
        <v>31</v>
      </c>
      <c r="G196" s="20" t="s">
        <v>187</v>
      </c>
      <c r="H196" s="20" t="s">
        <v>114</v>
      </c>
      <c r="I196" s="20"/>
      <c r="J196" s="20" t="s">
        <v>96</v>
      </c>
      <c r="K196" s="202">
        <f t="shared" ref="K196" si="53">K194*0.4747/1000</f>
        <v>971.08260084630001</v>
      </c>
      <c r="L196" s="202"/>
      <c r="M196" s="202"/>
      <c r="N196" s="202"/>
      <c r="O196" s="202"/>
      <c r="P196" s="202"/>
      <c r="Q196" s="202"/>
      <c r="R196" s="202"/>
      <c r="S196" s="202"/>
      <c r="T196" s="202"/>
      <c r="U196" s="202"/>
      <c r="V196" s="202"/>
      <c r="W196" s="47"/>
      <c r="X196" s="52">
        <f t="shared" si="33"/>
        <v>971.08260084630001</v>
      </c>
    </row>
    <row r="197" spans="1:24" x14ac:dyDescent="0.3">
      <c r="A197" s="166" t="s">
        <v>246</v>
      </c>
      <c r="B197" s="166">
        <v>2026</v>
      </c>
      <c r="C197" s="60" t="s">
        <v>431</v>
      </c>
      <c r="D197" s="1" t="s">
        <v>11</v>
      </c>
      <c r="E197" s="1" t="s">
        <v>16</v>
      </c>
      <c r="F197" s="1" t="s">
        <v>67</v>
      </c>
      <c r="G197" s="1" t="s">
        <v>188</v>
      </c>
      <c r="H197" s="1" t="s">
        <v>116</v>
      </c>
      <c r="I197" s="1"/>
      <c r="J197" s="1" t="s">
        <v>13</v>
      </c>
      <c r="K197" s="197">
        <v>166297187</v>
      </c>
      <c r="L197" s="197"/>
      <c r="M197" s="197"/>
      <c r="N197" s="197"/>
      <c r="O197" s="197"/>
      <c r="P197" s="197"/>
      <c r="Q197" s="197"/>
      <c r="R197" s="197"/>
      <c r="S197" s="197"/>
      <c r="T197" s="197"/>
      <c r="U197" s="197"/>
      <c r="V197" s="198"/>
      <c r="W197" s="49"/>
      <c r="X197" s="49">
        <f t="shared" si="33"/>
        <v>166297187</v>
      </c>
    </row>
    <row r="198" spans="1:24" x14ac:dyDescent="0.3">
      <c r="A198" s="166"/>
      <c r="B198" s="166">
        <v>2026</v>
      </c>
      <c r="C198" s="24" t="s">
        <v>431</v>
      </c>
      <c r="D198" s="2" t="s">
        <v>11</v>
      </c>
      <c r="E198" s="2" t="s">
        <v>16</v>
      </c>
      <c r="F198" s="2" t="s">
        <v>67</v>
      </c>
      <c r="G198" s="29" t="s">
        <v>188</v>
      </c>
      <c r="H198" s="2" t="s">
        <v>115</v>
      </c>
      <c r="I198" s="2"/>
      <c r="J198" s="2" t="s">
        <v>14</v>
      </c>
      <c r="K198" s="203">
        <v>1037024.571</v>
      </c>
      <c r="L198" s="203"/>
      <c r="M198" s="203"/>
      <c r="N198" s="203"/>
      <c r="O198" s="209"/>
      <c r="P198" s="209"/>
      <c r="Q198" s="209"/>
      <c r="R198" s="209"/>
      <c r="S198" s="209"/>
      <c r="T198" s="209"/>
      <c r="U198" s="209"/>
      <c r="V198" s="210"/>
      <c r="W198" s="50"/>
      <c r="X198" s="50">
        <f t="shared" si="33"/>
        <v>1037024.571</v>
      </c>
    </row>
    <row r="199" spans="1:24" x14ac:dyDescent="0.3">
      <c r="A199" s="166"/>
      <c r="B199" s="166">
        <v>2026</v>
      </c>
      <c r="C199" s="62" t="s">
        <v>431</v>
      </c>
      <c r="D199" s="28" t="s">
        <v>11</v>
      </c>
      <c r="E199" s="28" t="s">
        <v>16</v>
      </c>
      <c r="F199" s="28" t="s">
        <v>67</v>
      </c>
      <c r="G199" s="28" t="s">
        <v>188</v>
      </c>
      <c r="H199" s="28" t="s">
        <v>115</v>
      </c>
      <c r="I199" s="28"/>
      <c r="J199" s="28" t="s">
        <v>15</v>
      </c>
      <c r="K199" s="201">
        <f t="shared" ref="K199" si="54">(K198/1000)*0.229</f>
        <v>237.47862675899998</v>
      </c>
      <c r="L199" s="201"/>
      <c r="M199" s="201"/>
      <c r="N199" s="201"/>
      <c r="O199" s="201"/>
      <c r="P199" s="201"/>
      <c r="Q199" s="201"/>
      <c r="R199" s="201"/>
      <c r="S199" s="201"/>
      <c r="T199" s="201"/>
      <c r="U199" s="201"/>
      <c r="V199" s="201"/>
      <c r="W199" s="46"/>
      <c r="X199" s="51">
        <f t="shared" si="33"/>
        <v>237.47862675899998</v>
      </c>
    </row>
    <row r="200" spans="1:24" x14ac:dyDescent="0.3">
      <c r="A200" s="166"/>
      <c r="B200" s="166">
        <v>2026</v>
      </c>
      <c r="C200" s="63" t="s">
        <v>431</v>
      </c>
      <c r="D200" s="20" t="s">
        <v>11</v>
      </c>
      <c r="E200" s="20" t="s">
        <v>16</v>
      </c>
      <c r="F200" s="20" t="s">
        <v>67</v>
      </c>
      <c r="G200" s="20" t="s">
        <v>188</v>
      </c>
      <c r="H200" s="20" t="s">
        <v>115</v>
      </c>
      <c r="I200" s="20"/>
      <c r="J200" s="20" t="s">
        <v>96</v>
      </c>
      <c r="K200" s="202">
        <f t="shared" ref="K200" si="55">K198*0.4747/1000</f>
        <v>492.27556385370002</v>
      </c>
      <c r="L200" s="202"/>
      <c r="M200" s="202"/>
      <c r="N200" s="202"/>
      <c r="O200" s="202"/>
      <c r="P200" s="202"/>
      <c r="Q200" s="202"/>
      <c r="R200" s="202"/>
      <c r="S200" s="202"/>
      <c r="T200" s="202"/>
      <c r="U200" s="202"/>
      <c r="V200" s="202"/>
      <c r="W200" s="47"/>
      <c r="X200" s="52">
        <f t="shared" si="33"/>
        <v>492.27556385370002</v>
      </c>
    </row>
    <row r="201" spans="1:24" x14ac:dyDescent="0.3">
      <c r="A201" s="166" t="s">
        <v>235</v>
      </c>
      <c r="B201" s="166">
        <v>2026</v>
      </c>
      <c r="C201" s="60" t="s">
        <v>431</v>
      </c>
      <c r="D201" s="1" t="s">
        <v>11</v>
      </c>
      <c r="E201" s="1" t="s">
        <v>16</v>
      </c>
      <c r="F201" s="1" t="s">
        <v>89</v>
      </c>
      <c r="G201" s="1" t="s">
        <v>189</v>
      </c>
      <c r="H201" s="1" t="s">
        <v>191</v>
      </c>
      <c r="I201" s="1"/>
      <c r="J201" s="1" t="s">
        <v>13</v>
      </c>
      <c r="K201" s="197">
        <v>28941389</v>
      </c>
      <c r="L201" s="197"/>
      <c r="M201" s="197"/>
      <c r="N201" s="197"/>
      <c r="O201" s="197"/>
      <c r="P201" s="197"/>
      <c r="Q201" s="197"/>
      <c r="R201" s="197"/>
      <c r="S201" s="197"/>
      <c r="T201" s="197"/>
      <c r="U201" s="197"/>
      <c r="V201" s="198"/>
      <c r="W201" s="49"/>
      <c r="X201" s="49">
        <f t="shared" si="33"/>
        <v>28941389</v>
      </c>
    </row>
    <row r="202" spans="1:24" x14ac:dyDescent="0.3">
      <c r="A202" s="166"/>
      <c r="B202" s="166">
        <v>2026</v>
      </c>
      <c r="C202" s="24" t="s">
        <v>431</v>
      </c>
      <c r="D202" s="2" t="s">
        <v>11</v>
      </c>
      <c r="E202" s="2" t="s">
        <v>16</v>
      </c>
      <c r="F202" s="2" t="s">
        <v>88</v>
      </c>
      <c r="G202" s="29" t="s">
        <v>189</v>
      </c>
      <c r="H202" s="2" t="str">
        <f>H201</f>
        <v>E_LGCS_냉방</v>
      </c>
      <c r="I202" s="2"/>
      <c r="J202" s="2" t="s">
        <v>14</v>
      </c>
      <c r="K202" s="209">
        <v>174901.59330000001</v>
      </c>
      <c r="L202" s="209"/>
      <c r="M202" s="209"/>
      <c r="N202" s="209"/>
      <c r="O202" s="209"/>
      <c r="P202" s="209"/>
      <c r="Q202" s="209"/>
      <c r="R202" s="209"/>
      <c r="S202" s="209"/>
      <c r="T202" s="209"/>
      <c r="U202" s="209"/>
      <c r="V202" s="210"/>
      <c r="W202" s="50"/>
      <c r="X202" s="50">
        <f t="shared" si="33"/>
        <v>174901.59330000001</v>
      </c>
    </row>
    <row r="203" spans="1:24" x14ac:dyDescent="0.3">
      <c r="A203" s="166"/>
      <c r="B203" s="166">
        <v>2026</v>
      </c>
      <c r="C203" s="62" t="s">
        <v>431</v>
      </c>
      <c r="D203" s="28" t="s">
        <v>11</v>
      </c>
      <c r="E203" s="28" t="s">
        <v>16</v>
      </c>
      <c r="F203" s="28" t="s">
        <v>88</v>
      </c>
      <c r="G203" s="28" t="s">
        <v>189</v>
      </c>
      <c r="H203" s="28" t="str">
        <f>H202</f>
        <v>E_LGCS_냉방</v>
      </c>
      <c r="I203" s="28"/>
      <c r="J203" s="28" t="s">
        <v>15</v>
      </c>
      <c r="K203" s="201">
        <f t="shared" ref="K203" si="56">(K202/1000)*0.229</f>
        <v>40.052464865700003</v>
      </c>
      <c r="L203" s="201"/>
      <c r="M203" s="201"/>
      <c r="N203" s="201"/>
      <c r="O203" s="201"/>
      <c r="P203" s="201"/>
      <c r="Q203" s="201"/>
      <c r="R203" s="201"/>
      <c r="S203" s="201"/>
      <c r="T203" s="201"/>
      <c r="U203" s="201"/>
      <c r="V203" s="201"/>
      <c r="W203" s="46"/>
      <c r="X203" s="51">
        <f t="shared" si="33"/>
        <v>40.052464865700003</v>
      </c>
    </row>
    <row r="204" spans="1:24" x14ac:dyDescent="0.3">
      <c r="A204" s="166"/>
      <c r="B204" s="166">
        <v>2026</v>
      </c>
      <c r="C204" s="63" t="s">
        <v>431</v>
      </c>
      <c r="D204" s="20" t="s">
        <v>11</v>
      </c>
      <c r="E204" s="20" t="s">
        <v>16</v>
      </c>
      <c r="F204" s="20" t="s">
        <v>88</v>
      </c>
      <c r="G204" s="20" t="s">
        <v>189</v>
      </c>
      <c r="H204" s="20" t="str">
        <f>H203</f>
        <v>E_LGCS_냉방</v>
      </c>
      <c r="I204" s="20"/>
      <c r="J204" s="20" t="s">
        <v>96</v>
      </c>
      <c r="K204" s="202">
        <f t="shared" ref="K204" si="57">K202*0.4747/1000</f>
        <v>83.025786339510006</v>
      </c>
      <c r="L204" s="202"/>
      <c r="M204" s="202"/>
      <c r="N204" s="202"/>
      <c r="O204" s="202"/>
      <c r="P204" s="202"/>
      <c r="Q204" s="202"/>
      <c r="R204" s="202"/>
      <c r="S204" s="202"/>
      <c r="T204" s="202"/>
      <c r="U204" s="202"/>
      <c r="V204" s="202"/>
      <c r="W204" s="47"/>
      <c r="X204" s="52">
        <f t="shared" si="33"/>
        <v>83.025786339510006</v>
      </c>
    </row>
    <row r="205" spans="1:24" x14ac:dyDescent="0.3">
      <c r="A205" s="166" t="s">
        <v>236</v>
      </c>
      <c r="B205" s="166">
        <v>2026</v>
      </c>
      <c r="C205" s="60" t="s">
        <v>431</v>
      </c>
      <c r="D205" s="1" t="s">
        <v>11</v>
      </c>
      <c r="E205" s="1" t="s">
        <v>16</v>
      </c>
      <c r="F205" s="1" t="s">
        <v>88</v>
      </c>
      <c r="G205" s="1" t="s">
        <v>188</v>
      </c>
      <c r="H205" s="1" t="s">
        <v>192</v>
      </c>
      <c r="I205" s="1"/>
      <c r="J205" s="1" t="s">
        <v>13</v>
      </c>
      <c r="K205" s="197">
        <v>5370143</v>
      </c>
      <c r="L205" s="197"/>
      <c r="M205" s="197"/>
      <c r="N205" s="197"/>
      <c r="O205" s="197"/>
      <c r="P205" s="197"/>
      <c r="Q205" s="197"/>
      <c r="R205" s="197"/>
      <c r="S205" s="197"/>
      <c r="T205" s="197"/>
      <c r="U205" s="197"/>
      <c r="V205" s="198"/>
      <c r="W205" s="49"/>
      <c r="X205" s="49">
        <f t="shared" si="33"/>
        <v>5370143</v>
      </c>
    </row>
    <row r="206" spans="1:24" x14ac:dyDescent="0.3">
      <c r="A206" s="166"/>
      <c r="B206" s="166">
        <v>2026</v>
      </c>
      <c r="C206" s="24" t="s">
        <v>431</v>
      </c>
      <c r="D206" s="2" t="s">
        <v>11</v>
      </c>
      <c r="E206" s="2" t="s">
        <v>16</v>
      </c>
      <c r="F206" s="2" t="s">
        <v>88</v>
      </c>
      <c r="G206" s="29" t="s">
        <v>188</v>
      </c>
      <c r="H206" s="2" t="str">
        <f>H205</f>
        <v>E_LGES_냉방</v>
      </c>
      <c r="I206" s="2"/>
      <c r="J206" s="2" t="s">
        <v>14</v>
      </c>
      <c r="K206" s="209">
        <v>32453.4067</v>
      </c>
      <c r="L206" s="209"/>
      <c r="M206" s="209"/>
      <c r="N206" s="209"/>
      <c r="O206" s="209"/>
      <c r="P206" s="209"/>
      <c r="Q206" s="209"/>
      <c r="R206" s="209"/>
      <c r="S206" s="209"/>
      <c r="T206" s="209"/>
      <c r="U206" s="209"/>
      <c r="V206" s="210"/>
      <c r="W206" s="50"/>
      <c r="X206" s="50">
        <f t="shared" si="33"/>
        <v>32453.4067</v>
      </c>
    </row>
    <row r="207" spans="1:24" x14ac:dyDescent="0.3">
      <c r="A207" s="166"/>
      <c r="B207" s="166">
        <v>2026</v>
      </c>
      <c r="C207" s="62" t="s">
        <v>431</v>
      </c>
      <c r="D207" s="28" t="s">
        <v>11</v>
      </c>
      <c r="E207" s="28" t="s">
        <v>16</v>
      </c>
      <c r="F207" s="28" t="s">
        <v>88</v>
      </c>
      <c r="G207" s="28" t="s">
        <v>188</v>
      </c>
      <c r="H207" s="28" t="str">
        <f>H206</f>
        <v>E_LGES_냉방</v>
      </c>
      <c r="I207" s="28"/>
      <c r="J207" s="28" t="s">
        <v>15</v>
      </c>
      <c r="K207" s="201">
        <f t="shared" ref="K207" si="58">(K206/1000)*0.229</f>
        <v>7.4318301343000011</v>
      </c>
      <c r="L207" s="201"/>
      <c r="M207" s="201"/>
      <c r="N207" s="201"/>
      <c r="O207" s="201"/>
      <c r="P207" s="201"/>
      <c r="Q207" s="201"/>
      <c r="R207" s="201"/>
      <c r="S207" s="201"/>
      <c r="T207" s="201"/>
      <c r="U207" s="201"/>
      <c r="V207" s="201"/>
      <c r="W207" s="46"/>
      <c r="X207" s="51">
        <f t="shared" si="33"/>
        <v>7.4318301343000011</v>
      </c>
    </row>
    <row r="208" spans="1:24" x14ac:dyDescent="0.3">
      <c r="A208" s="166"/>
      <c r="B208" s="166">
        <v>2026</v>
      </c>
      <c r="C208" s="63" t="s">
        <v>431</v>
      </c>
      <c r="D208" s="20" t="s">
        <v>11</v>
      </c>
      <c r="E208" s="20" t="s">
        <v>16</v>
      </c>
      <c r="F208" s="20" t="s">
        <v>88</v>
      </c>
      <c r="G208" s="20" t="s">
        <v>188</v>
      </c>
      <c r="H208" s="20" t="str">
        <f>H207</f>
        <v>E_LGES_냉방</v>
      </c>
      <c r="I208" s="20"/>
      <c r="J208" s="20" t="s">
        <v>96</v>
      </c>
      <c r="K208" s="202">
        <f t="shared" ref="K208" si="59">K206*0.4747/1000</f>
        <v>15.405632160490001</v>
      </c>
      <c r="L208" s="202"/>
      <c r="M208" s="202"/>
      <c r="N208" s="202"/>
      <c r="O208" s="202"/>
      <c r="P208" s="202"/>
      <c r="Q208" s="202"/>
      <c r="R208" s="202"/>
      <c r="S208" s="202"/>
      <c r="T208" s="202"/>
      <c r="U208" s="202"/>
      <c r="V208" s="202"/>
      <c r="W208" s="47"/>
      <c r="X208" s="52">
        <f t="shared" si="33"/>
        <v>15.405632160490001</v>
      </c>
    </row>
    <row r="209" spans="1:24" x14ac:dyDescent="0.3">
      <c r="A209" s="166" t="s">
        <v>235</v>
      </c>
      <c r="B209" s="166">
        <v>2026</v>
      </c>
      <c r="C209" s="60" t="s">
        <v>431</v>
      </c>
      <c r="D209" s="1" t="s">
        <v>11</v>
      </c>
      <c r="E209" s="1" t="s">
        <v>16</v>
      </c>
      <c r="F209" s="1" t="s">
        <v>88</v>
      </c>
      <c r="G209" s="1" t="s">
        <v>187</v>
      </c>
      <c r="H209" s="1" t="s">
        <v>193</v>
      </c>
      <c r="I209" s="1"/>
      <c r="J209" s="1" t="s">
        <v>13</v>
      </c>
      <c r="K209" s="197">
        <v>6290902</v>
      </c>
      <c r="L209" s="197"/>
      <c r="M209" s="197"/>
      <c r="N209" s="197"/>
      <c r="O209" s="197"/>
      <c r="P209" s="197"/>
      <c r="Q209" s="197"/>
      <c r="R209" s="197"/>
      <c r="S209" s="197"/>
      <c r="T209" s="197"/>
      <c r="U209" s="197"/>
      <c r="V209" s="198"/>
      <c r="W209" s="49"/>
      <c r="X209" s="49">
        <f t="shared" si="33"/>
        <v>6290902</v>
      </c>
    </row>
    <row r="210" spans="1:24" x14ac:dyDescent="0.3">
      <c r="A210" s="166"/>
      <c r="B210" s="166">
        <v>2026</v>
      </c>
      <c r="C210" s="24" t="s">
        <v>431</v>
      </c>
      <c r="D210" s="2" t="s">
        <v>11</v>
      </c>
      <c r="E210" s="2" t="s">
        <v>16</v>
      </c>
      <c r="F210" s="2" t="s">
        <v>88</v>
      </c>
      <c r="G210" s="29" t="s">
        <v>189</v>
      </c>
      <c r="H210" s="2" t="str">
        <f>H209</f>
        <v>E_LGCS_심야</v>
      </c>
      <c r="I210" s="2"/>
      <c r="J210" s="2" t="s">
        <v>14</v>
      </c>
      <c r="K210" s="209">
        <v>25837.744999999999</v>
      </c>
      <c r="L210" s="209"/>
      <c r="M210" s="209"/>
      <c r="N210" s="209"/>
      <c r="O210" s="209"/>
      <c r="P210" s="209"/>
      <c r="Q210" s="209"/>
      <c r="R210" s="209"/>
      <c r="S210" s="209"/>
      <c r="T210" s="209"/>
      <c r="U210" s="209"/>
      <c r="V210" s="210"/>
      <c r="W210" s="50"/>
      <c r="X210" s="50">
        <f t="shared" si="33"/>
        <v>25837.744999999999</v>
      </c>
    </row>
    <row r="211" spans="1:24" x14ac:dyDescent="0.3">
      <c r="A211" s="166"/>
      <c r="B211" s="166">
        <v>2026</v>
      </c>
      <c r="C211" s="62" t="s">
        <v>431</v>
      </c>
      <c r="D211" s="28" t="s">
        <v>11</v>
      </c>
      <c r="E211" s="28" t="s">
        <v>16</v>
      </c>
      <c r="F211" s="28" t="s">
        <v>88</v>
      </c>
      <c r="G211" s="28" t="s">
        <v>189</v>
      </c>
      <c r="H211" s="28" t="str">
        <f>H210</f>
        <v>E_LGCS_심야</v>
      </c>
      <c r="I211" s="28"/>
      <c r="J211" s="28" t="s">
        <v>15</v>
      </c>
      <c r="K211" s="201">
        <f t="shared" ref="K211" si="60">(K210/1000)*0.229</f>
        <v>5.9168436049999995</v>
      </c>
      <c r="L211" s="201"/>
      <c r="M211" s="201"/>
      <c r="N211" s="201"/>
      <c r="O211" s="201"/>
      <c r="P211" s="201"/>
      <c r="Q211" s="201"/>
      <c r="R211" s="201"/>
      <c r="S211" s="201"/>
      <c r="T211" s="201"/>
      <c r="U211" s="201"/>
      <c r="V211" s="201"/>
      <c r="W211" s="46"/>
      <c r="X211" s="51">
        <f t="shared" si="33"/>
        <v>5.9168436049999995</v>
      </c>
    </row>
    <row r="212" spans="1:24" x14ac:dyDescent="0.3">
      <c r="A212" s="166"/>
      <c r="B212" s="166">
        <v>2026</v>
      </c>
      <c r="C212" s="63" t="s">
        <v>431</v>
      </c>
      <c r="D212" s="20" t="s">
        <v>11</v>
      </c>
      <c r="E212" s="20" t="s">
        <v>16</v>
      </c>
      <c r="F212" s="20" t="s">
        <v>88</v>
      </c>
      <c r="G212" s="20" t="s">
        <v>189</v>
      </c>
      <c r="H212" s="20" t="str">
        <f>H211</f>
        <v>E_LGCS_심야</v>
      </c>
      <c r="I212" s="20"/>
      <c r="J212" s="20" t="s">
        <v>96</v>
      </c>
      <c r="K212" s="202">
        <f t="shared" ref="K212" si="61">K210*0.4747/1000</f>
        <v>12.265177551499999</v>
      </c>
      <c r="L212" s="202"/>
      <c r="M212" s="202"/>
      <c r="N212" s="202"/>
      <c r="O212" s="202"/>
      <c r="P212" s="202"/>
      <c r="Q212" s="202"/>
      <c r="R212" s="202"/>
      <c r="S212" s="202"/>
      <c r="T212" s="202"/>
      <c r="U212" s="202"/>
      <c r="V212" s="202"/>
      <c r="W212" s="47"/>
      <c r="X212" s="52">
        <f t="shared" si="33"/>
        <v>12.265177551499999</v>
      </c>
    </row>
    <row r="213" spans="1:24" x14ac:dyDescent="0.3">
      <c r="A213" s="166" t="s">
        <v>237</v>
      </c>
      <c r="B213" s="166">
        <v>2026</v>
      </c>
      <c r="C213" s="60" t="s">
        <v>431</v>
      </c>
      <c r="D213" s="1" t="s">
        <v>11</v>
      </c>
      <c r="E213" s="1" t="s">
        <v>16</v>
      </c>
      <c r="F213" s="1" t="s">
        <v>88</v>
      </c>
      <c r="G213" s="1" t="s">
        <v>188</v>
      </c>
      <c r="H213" s="1" t="s">
        <v>194</v>
      </c>
      <c r="I213" s="1"/>
      <c r="J213" s="1" t="s">
        <v>13</v>
      </c>
      <c r="K213" s="197">
        <v>1167292</v>
      </c>
      <c r="L213" s="197"/>
      <c r="M213" s="197"/>
      <c r="N213" s="197"/>
      <c r="O213" s="197"/>
      <c r="P213" s="197"/>
      <c r="Q213" s="197"/>
      <c r="R213" s="197"/>
      <c r="S213" s="197"/>
      <c r="T213" s="197"/>
      <c r="U213" s="197"/>
      <c r="V213" s="198"/>
      <c r="W213" s="49"/>
      <c r="X213" s="49">
        <f t="shared" si="33"/>
        <v>1167292</v>
      </c>
    </row>
    <row r="214" spans="1:24" x14ac:dyDescent="0.3">
      <c r="A214" s="166"/>
      <c r="B214" s="166">
        <v>2026</v>
      </c>
      <c r="C214" s="24" t="s">
        <v>431</v>
      </c>
      <c r="D214" s="2" t="s">
        <v>11</v>
      </c>
      <c r="E214" s="2" t="s">
        <v>16</v>
      </c>
      <c r="F214" s="2" t="s">
        <v>88</v>
      </c>
      <c r="G214" s="29" t="s">
        <v>188</v>
      </c>
      <c r="H214" s="2" t="str">
        <f>H213</f>
        <v>E_LGES_심야</v>
      </c>
      <c r="I214" s="2"/>
      <c r="J214" s="2" t="s">
        <v>14</v>
      </c>
      <c r="K214" s="209">
        <v>4794.2550000000001</v>
      </c>
      <c r="L214" s="209"/>
      <c r="M214" s="209"/>
      <c r="N214" s="209"/>
      <c r="O214" s="209"/>
      <c r="P214" s="209"/>
      <c r="Q214" s="209"/>
      <c r="R214" s="209"/>
      <c r="S214" s="209"/>
      <c r="T214" s="209"/>
      <c r="U214" s="209"/>
      <c r="V214" s="210"/>
      <c r="W214" s="50"/>
      <c r="X214" s="50">
        <f t="shared" si="33"/>
        <v>4794.2550000000001</v>
      </c>
    </row>
    <row r="215" spans="1:24" x14ac:dyDescent="0.3">
      <c r="A215" s="166"/>
      <c r="B215" s="166">
        <v>2026</v>
      </c>
      <c r="C215" s="62" t="s">
        <v>431</v>
      </c>
      <c r="D215" s="28" t="s">
        <v>11</v>
      </c>
      <c r="E215" s="28" t="s">
        <v>16</v>
      </c>
      <c r="F215" s="28" t="s">
        <v>88</v>
      </c>
      <c r="G215" s="28" t="s">
        <v>188</v>
      </c>
      <c r="H215" s="28" t="str">
        <f>H214</f>
        <v>E_LGES_심야</v>
      </c>
      <c r="I215" s="28"/>
      <c r="J215" s="28" t="s">
        <v>15</v>
      </c>
      <c r="K215" s="201">
        <f t="shared" ref="K215" si="62">(K214/1000)*0.229</f>
        <v>1.0978843949999999</v>
      </c>
      <c r="L215" s="201"/>
      <c r="M215" s="201"/>
      <c r="N215" s="201"/>
      <c r="O215" s="201"/>
      <c r="P215" s="201"/>
      <c r="Q215" s="201"/>
      <c r="R215" s="201"/>
      <c r="S215" s="201"/>
      <c r="T215" s="201"/>
      <c r="U215" s="201"/>
      <c r="V215" s="201"/>
      <c r="W215" s="46"/>
      <c r="X215" s="51">
        <f t="shared" si="33"/>
        <v>1.0978843949999999</v>
      </c>
    </row>
    <row r="216" spans="1:24" x14ac:dyDescent="0.3">
      <c r="A216" s="166"/>
      <c r="B216" s="166">
        <v>2026</v>
      </c>
      <c r="C216" s="63" t="s">
        <v>431</v>
      </c>
      <c r="D216" s="20" t="s">
        <v>11</v>
      </c>
      <c r="E216" s="20" t="s">
        <v>16</v>
      </c>
      <c r="F216" s="20" t="s">
        <v>88</v>
      </c>
      <c r="G216" s="20" t="s">
        <v>188</v>
      </c>
      <c r="H216" s="20" t="str">
        <f>H215</f>
        <v>E_LGES_심야</v>
      </c>
      <c r="I216" s="20"/>
      <c r="J216" s="20" t="s">
        <v>96</v>
      </c>
      <c r="K216" s="202">
        <f t="shared" ref="K216" si="63">K214*0.4747/1000</f>
        <v>2.2758328485000003</v>
      </c>
      <c r="L216" s="202"/>
      <c r="M216" s="202"/>
      <c r="N216" s="202"/>
      <c r="O216" s="202"/>
      <c r="P216" s="202"/>
      <c r="Q216" s="202"/>
      <c r="R216" s="202"/>
      <c r="S216" s="202"/>
      <c r="T216" s="202"/>
      <c r="U216" s="202"/>
      <c r="V216" s="202"/>
      <c r="W216" s="47"/>
      <c r="X216" s="47">
        <f t="shared" si="33"/>
        <v>2.2758328485000003</v>
      </c>
    </row>
    <row r="217" spans="1:24" x14ac:dyDescent="0.3">
      <c r="A217" s="166" t="s">
        <v>212</v>
      </c>
      <c r="B217" s="166">
        <v>2026</v>
      </c>
      <c r="C217" s="60" t="s">
        <v>431</v>
      </c>
      <c r="D217" s="1" t="s">
        <v>11</v>
      </c>
      <c r="E217" s="1" t="s">
        <v>17</v>
      </c>
      <c r="F217" s="1" t="s">
        <v>65</v>
      </c>
      <c r="G217" s="1" t="s">
        <v>167</v>
      </c>
      <c r="H217" s="1" t="s">
        <v>43</v>
      </c>
      <c r="I217" s="1"/>
      <c r="J217" s="1" t="s">
        <v>13</v>
      </c>
      <c r="K217" s="15">
        <v>41075595</v>
      </c>
      <c r="L217" s="15"/>
      <c r="M217" s="15"/>
      <c r="N217" s="15"/>
      <c r="O217" s="26"/>
      <c r="P217" s="26"/>
      <c r="Q217" s="26"/>
      <c r="R217" s="26"/>
      <c r="S217" s="26"/>
      <c r="T217" s="26"/>
      <c r="U217" s="26"/>
      <c r="V217" s="26"/>
      <c r="W217" s="44"/>
      <c r="X217" s="44">
        <f t="shared" ref="X217:X280" si="64">AVERAGE(K217:V217)</f>
        <v>41075595</v>
      </c>
    </row>
    <row r="218" spans="1:24" x14ac:dyDescent="0.3">
      <c r="A218" s="166"/>
      <c r="B218" s="166">
        <v>2026</v>
      </c>
      <c r="C218" s="61" t="s">
        <v>431</v>
      </c>
      <c r="D218" s="30" t="s">
        <v>11</v>
      </c>
      <c r="E218" s="30" t="s">
        <v>17</v>
      </c>
      <c r="F218" s="30" t="s">
        <v>65</v>
      </c>
      <c r="G218" s="30" t="s">
        <v>167</v>
      </c>
      <c r="H218" s="30" t="s">
        <v>43</v>
      </c>
      <c r="I218" s="30"/>
      <c r="J218" s="30" t="s">
        <v>14</v>
      </c>
      <c r="K218" s="4">
        <v>250858</v>
      </c>
      <c r="L218" s="4"/>
      <c r="M218" s="4"/>
      <c r="N218" s="4"/>
      <c r="O218" s="68"/>
      <c r="P218" s="4"/>
      <c r="Q218" s="4"/>
      <c r="R218" s="4"/>
      <c r="S218" s="4"/>
      <c r="T218" s="4"/>
      <c r="U218" s="4"/>
      <c r="V218" s="68"/>
      <c r="W218" s="45"/>
      <c r="X218" s="45">
        <f t="shared" si="64"/>
        <v>250858</v>
      </c>
    </row>
    <row r="219" spans="1:24" x14ac:dyDescent="0.3">
      <c r="A219" s="166"/>
      <c r="B219" s="166">
        <v>2026</v>
      </c>
      <c r="C219" s="62" t="s">
        <v>431</v>
      </c>
      <c r="D219" s="17" t="s">
        <v>11</v>
      </c>
      <c r="E219" s="17" t="s">
        <v>17</v>
      </c>
      <c r="F219" s="17" t="s">
        <v>65</v>
      </c>
      <c r="G219" s="17" t="s">
        <v>167</v>
      </c>
      <c r="H219" s="17" t="s">
        <v>43</v>
      </c>
      <c r="I219" s="17"/>
      <c r="J219" s="17" t="s">
        <v>15</v>
      </c>
      <c r="K219" s="18">
        <f t="shared" ref="K219" si="65">(K218/1000)*0.229</f>
        <v>57.446482000000003</v>
      </c>
      <c r="L219" s="18"/>
      <c r="M219" s="18"/>
      <c r="N219" s="18"/>
      <c r="O219" s="18"/>
      <c r="P219" s="18"/>
      <c r="Q219" s="18"/>
      <c r="R219" s="18"/>
      <c r="S219" s="18"/>
      <c r="T219" s="18"/>
      <c r="U219" s="18"/>
      <c r="V219" s="18"/>
      <c r="W219" s="46"/>
      <c r="X219" s="46">
        <f t="shared" si="64"/>
        <v>57.446482000000003</v>
      </c>
    </row>
    <row r="220" spans="1:24" x14ac:dyDescent="0.3">
      <c r="A220" s="166"/>
      <c r="B220" s="166">
        <v>2026</v>
      </c>
      <c r="C220" s="63" t="s">
        <v>431</v>
      </c>
      <c r="D220" s="19" t="s">
        <v>11</v>
      </c>
      <c r="E220" s="19" t="s">
        <v>17</v>
      </c>
      <c r="F220" s="19" t="s">
        <v>65</v>
      </c>
      <c r="G220" s="19" t="s">
        <v>167</v>
      </c>
      <c r="H220" s="20" t="s">
        <v>43</v>
      </c>
      <c r="I220" s="20"/>
      <c r="J220" s="20" t="s">
        <v>96</v>
      </c>
      <c r="K220" s="21">
        <f t="shared" ref="K220" si="66">K218*0.4747/1000</f>
        <v>119.0822926</v>
      </c>
      <c r="L220" s="21"/>
      <c r="M220" s="21"/>
      <c r="N220" s="21"/>
      <c r="O220" s="21"/>
      <c r="P220" s="21"/>
      <c r="Q220" s="21"/>
      <c r="R220" s="21"/>
      <c r="S220" s="21"/>
      <c r="T220" s="21"/>
      <c r="U220" s="21"/>
      <c r="V220" s="21"/>
      <c r="W220" s="47"/>
      <c r="X220" s="47">
        <f t="shared" si="64"/>
        <v>119.0822926</v>
      </c>
    </row>
    <row r="221" spans="1:24" x14ac:dyDescent="0.3">
      <c r="A221" s="166" t="s">
        <v>214</v>
      </c>
      <c r="B221" s="166">
        <v>2026</v>
      </c>
      <c r="C221" s="60" t="s">
        <v>431</v>
      </c>
      <c r="D221" s="14" t="s">
        <v>11</v>
      </c>
      <c r="E221" s="14" t="s">
        <v>17</v>
      </c>
      <c r="F221" s="14" t="s">
        <v>65</v>
      </c>
      <c r="G221" s="14" t="s">
        <v>167</v>
      </c>
      <c r="H221" s="14" t="s">
        <v>126</v>
      </c>
      <c r="I221" s="14"/>
      <c r="J221" s="14" t="s">
        <v>13</v>
      </c>
      <c r="K221" s="15">
        <v>3887572</v>
      </c>
      <c r="L221" s="15"/>
      <c r="M221" s="15"/>
      <c r="N221" s="15"/>
      <c r="O221" s="15"/>
      <c r="P221" s="15"/>
      <c r="Q221" s="15"/>
      <c r="R221" s="15"/>
      <c r="S221" s="15"/>
      <c r="T221" s="15"/>
      <c r="U221" s="15"/>
      <c r="V221" s="69"/>
      <c r="W221" s="44"/>
      <c r="X221" s="44">
        <f t="shared" si="64"/>
        <v>3887572</v>
      </c>
    </row>
    <row r="222" spans="1:24" x14ac:dyDescent="0.3">
      <c r="A222" s="166"/>
      <c r="B222" s="166">
        <v>2026</v>
      </c>
      <c r="C222" s="61" t="s">
        <v>431</v>
      </c>
      <c r="D222" s="30" t="s">
        <v>11</v>
      </c>
      <c r="E222" s="30" t="s">
        <v>17</v>
      </c>
      <c r="F222" s="30" t="s">
        <v>65</v>
      </c>
      <c r="G222" s="30" t="s">
        <v>167</v>
      </c>
      <c r="H222" s="30" t="s">
        <v>126</v>
      </c>
      <c r="I222" s="30"/>
      <c r="J222" s="30" t="s">
        <v>14</v>
      </c>
      <c r="K222" s="4">
        <v>12732</v>
      </c>
      <c r="L222" s="4"/>
      <c r="M222" s="4"/>
      <c r="N222" s="4"/>
      <c r="O222" s="4"/>
      <c r="P222" s="4"/>
      <c r="Q222" s="4"/>
      <c r="R222" s="4"/>
      <c r="S222" s="4"/>
      <c r="T222" s="4"/>
      <c r="U222" s="4"/>
      <c r="V222" s="68"/>
      <c r="W222" s="45"/>
      <c r="X222" s="45">
        <f t="shared" si="64"/>
        <v>12732</v>
      </c>
    </row>
    <row r="223" spans="1:24" x14ac:dyDescent="0.3">
      <c r="A223" s="166"/>
      <c r="B223" s="166">
        <v>2026</v>
      </c>
      <c r="C223" s="62" t="s">
        <v>431</v>
      </c>
      <c r="D223" s="17" t="s">
        <v>11</v>
      </c>
      <c r="E223" s="17" t="s">
        <v>17</v>
      </c>
      <c r="F223" s="17" t="s">
        <v>65</v>
      </c>
      <c r="G223" s="17" t="s">
        <v>167</v>
      </c>
      <c r="H223" s="17" t="s">
        <v>126</v>
      </c>
      <c r="I223" s="17"/>
      <c r="J223" s="17" t="s">
        <v>15</v>
      </c>
      <c r="K223" s="18">
        <f t="shared" ref="K223" si="67">(K222/1000)*0.229</f>
        <v>2.9156279999999999</v>
      </c>
      <c r="L223" s="18"/>
      <c r="M223" s="18"/>
      <c r="N223" s="18"/>
      <c r="O223" s="18"/>
      <c r="P223" s="18"/>
      <c r="Q223" s="18"/>
      <c r="R223" s="18"/>
      <c r="S223" s="18"/>
      <c r="T223" s="18"/>
      <c r="U223" s="18"/>
      <c r="V223" s="18"/>
      <c r="W223" s="46"/>
      <c r="X223" s="46">
        <f t="shared" si="64"/>
        <v>2.9156279999999999</v>
      </c>
    </row>
    <row r="224" spans="1:24" x14ac:dyDescent="0.3">
      <c r="A224" s="166"/>
      <c r="B224" s="166">
        <v>2026</v>
      </c>
      <c r="C224" s="63" t="s">
        <v>431</v>
      </c>
      <c r="D224" s="19" t="s">
        <v>11</v>
      </c>
      <c r="E224" s="19" t="s">
        <v>17</v>
      </c>
      <c r="F224" s="19" t="s">
        <v>65</v>
      </c>
      <c r="G224" s="19" t="s">
        <v>167</v>
      </c>
      <c r="H224" s="20" t="s">
        <v>126</v>
      </c>
      <c r="I224" s="20"/>
      <c r="J224" s="20" t="s">
        <v>96</v>
      </c>
      <c r="K224" s="21">
        <f t="shared" ref="K224" si="68">K222*0.4747/1000</f>
        <v>6.0438803999999999</v>
      </c>
      <c r="L224" s="21"/>
      <c r="M224" s="21"/>
      <c r="N224" s="21"/>
      <c r="O224" s="21"/>
      <c r="P224" s="21"/>
      <c r="Q224" s="21"/>
      <c r="R224" s="21"/>
      <c r="S224" s="21"/>
      <c r="T224" s="21"/>
      <c r="U224" s="21"/>
      <c r="V224" s="21"/>
      <c r="W224" s="47"/>
      <c r="X224" s="47">
        <f t="shared" si="64"/>
        <v>6.0438803999999999</v>
      </c>
    </row>
    <row r="225" spans="1:24" x14ac:dyDescent="0.3">
      <c r="A225" s="166" t="s">
        <v>213</v>
      </c>
      <c r="B225" s="166">
        <v>2026</v>
      </c>
      <c r="C225" s="60" t="s">
        <v>431</v>
      </c>
      <c r="D225" s="14" t="s">
        <v>11</v>
      </c>
      <c r="E225" s="14" t="s">
        <v>18</v>
      </c>
      <c r="F225" s="14" t="s">
        <v>65</v>
      </c>
      <c r="G225" s="14" t="s">
        <v>72</v>
      </c>
      <c r="H225" s="14" t="s">
        <v>46</v>
      </c>
      <c r="I225" s="14"/>
      <c r="J225" s="14" t="s">
        <v>13</v>
      </c>
      <c r="K225" s="15">
        <v>32870666</v>
      </c>
      <c r="L225" s="15"/>
      <c r="M225" s="15"/>
      <c r="N225" s="15"/>
      <c r="O225" s="15"/>
      <c r="P225" s="15"/>
      <c r="Q225" s="15"/>
      <c r="R225" s="15"/>
      <c r="S225" s="15"/>
      <c r="T225" s="15"/>
      <c r="U225" s="15"/>
      <c r="V225" s="69"/>
      <c r="W225" s="44"/>
      <c r="X225" s="44">
        <f t="shared" si="64"/>
        <v>32870666</v>
      </c>
    </row>
    <row r="226" spans="1:24" x14ac:dyDescent="0.3">
      <c r="A226" s="166"/>
      <c r="B226" s="166">
        <v>2026</v>
      </c>
      <c r="C226" s="61" t="s">
        <v>431</v>
      </c>
      <c r="D226" s="30" t="s">
        <v>11</v>
      </c>
      <c r="E226" s="30" t="s">
        <v>18</v>
      </c>
      <c r="F226" s="30" t="s">
        <v>65</v>
      </c>
      <c r="G226" s="30" t="s">
        <v>72</v>
      </c>
      <c r="H226" s="30" t="s">
        <v>46</v>
      </c>
      <c r="I226" s="30"/>
      <c r="J226" s="30" t="s">
        <v>14</v>
      </c>
      <c r="K226" s="4">
        <v>200571</v>
      </c>
      <c r="L226" s="4"/>
      <c r="M226" s="4"/>
      <c r="N226" s="4"/>
      <c r="O226" s="4"/>
      <c r="P226" s="4"/>
      <c r="Q226" s="4"/>
      <c r="R226" s="4"/>
      <c r="S226" s="4"/>
      <c r="T226" s="4"/>
      <c r="U226" s="4"/>
      <c r="V226" s="68"/>
      <c r="W226" s="45"/>
      <c r="X226" s="45">
        <f t="shared" si="64"/>
        <v>200571</v>
      </c>
    </row>
    <row r="227" spans="1:24" x14ac:dyDescent="0.3">
      <c r="A227" s="166"/>
      <c r="B227" s="166">
        <v>2026</v>
      </c>
      <c r="C227" s="62" t="s">
        <v>431</v>
      </c>
      <c r="D227" s="17" t="s">
        <v>11</v>
      </c>
      <c r="E227" s="17" t="s">
        <v>18</v>
      </c>
      <c r="F227" s="17" t="s">
        <v>65</v>
      </c>
      <c r="G227" s="17" t="s">
        <v>72</v>
      </c>
      <c r="H227" s="17" t="s">
        <v>46</v>
      </c>
      <c r="I227" s="17"/>
      <c r="J227" s="17" t="s">
        <v>15</v>
      </c>
      <c r="K227" s="18">
        <f t="shared" ref="K227" si="69">(K226/1000)*0.229</f>
        <v>45.930759000000002</v>
      </c>
      <c r="L227" s="18"/>
      <c r="M227" s="18"/>
      <c r="N227" s="18"/>
      <c r="O227" s="18"/>
      <c r="P227" s="18"/>
      <c r="Q227" s="18"/>
      <c r="R227" s="18"/>
      <c r="S227" s="18"/>
      <c r="T227" s="18"/>
      <c r="U227" s="18"/>
      <c r="V227" s="18"/>
      <c r="W227" s="46"/>
      <c r="X227" s="46">
        <f t="shared" si="64"/>
        <v>45.930759000000002</v>
      </c>
    </row>
    <row r="228" spans="1:24" x14ac:dyDescent="0.3">
      <c r="A228" s="166"/>
      <c r="B228" s="166">
        <v>2026</v>
      </c>
      <c r="C228" s="63" t="s">
        <v>431</v>
      </c>
      <c r="D228" s="19" t="s">
        <v>11</v>
      </c>
      <c r="E228" s="19" t="s">
        <v>18</v>
      </c>
      <c r="F228" s="19" t="s">
        <v>65</v>
      </c>
      <c r="G228" s="19" t="s">
        <v>72</v>
      </c>
      <c r="H228" s="20" t="s">
        <v>46</v>
      </c>
      <c r="I228" s="20"/>
      <c r="J228" s="20" t="s">
        <v>96</v>
      </c>
      <c r="K228" s="21">
        <f t="shared" ref="K228" si="70">K226*0.4747/1000</f>
        <v>95.211053700000008</v>
      </c>
      <c r="L228" s="21"/>
      <c r="M228" s="21"/>
      <c r="N228" s="21"/>
      <c r="O228" s="21"/>
      <c r="P228" s="21"/>
      <c r="Q228" s="21"/>
      <c r="R228" s="21"/>
      <c r="S228" s="21"/>
      <c r="T228" s="21"/>
      <c r="U228" s="21"/>
      <c r="V228" s="21"/>
      <c r="W228" s="47"/>
      <c r="X228" s="47">
        <f t="shared" si="64"/>
        <v>95.211053700000008</v>
      </c>
    </row>
    <row r="229" spans="1:24" x14ac:dyDescent="0.3">
      <c r="A229" s="166" t="s">
        <v>215</v>
      </c>
      <c r="B229" s="166">
        <v>2026</v>
      </c>
      <c r="C229" s="60" t="s">
        <v>431</v>
      </c>
      <c r="D229" s="14" t="s">
        <v>11</v>
      </c>
      <c r="E229" s="14" t="s">
        <v>18</v>
      </c>
      <c r="F229" s="14" t="s">
        <v>65</v>
      </c>
      <c r="G229" s="14" t="s">
        <v>72</v>
      </c>
      <c r="H229" s="14" t="s">
        <v>127</v>
      </c>
      <c r="I229" s="14"/>
      <c r="J229" s="14" t="s">
        <v>13</v>
      </c>
      <c r="K229" s="15">
        <v>440482</v>
      </c>
      <c r="L229" s="15"/>
      <c r="M229" s="15"/>
      <c r="N229" s="15"/>
      <c r="O229" s="15"/>
      <c r="P229" s="15"/>
      <c r="Q229" s="15"/>
      <c r="R229" s="15"/>
      <c r="S229" s="15"/>
      <c r="T229" s="15"/>
      <c r="U229" s="15"/>
      <c r="V229" s="69"/>
      <c r="W229" s="44"/>
      <c r="X229" s="44">
        <f t="shared" si="64"/>
        <v>440482</v>
      </c>
    </row>
    <row r="230" spans="1:24" x14ac:dyDescent="0.3">
      <c r="A230" s="166"/>
      <c r="B230" s="166">
        <v>2026</v>
      </c>
      <c r="C230" s="61" t="s">
        <v>431</v>
      </c>
      <c r="D230" s="30" t="s">
        <v>11</v>
      </c>
      <c r="E230" s="30" t="s">
        <v>18</v>
      </c>
      <c r="F230" s="30" t="s">
        <v>65</v>
      </c>
      <c r="G230" s="30" t="s">
        <v>72</v>
      </c>
      <c r="H230" s="30" t="s">
        <v>127</v>
      </c>
      <c r="I230" s="30"/>
      <c r="J230" s="30" t="s">
        <v>14</v>
      </c>
      <c r="K230" s="4">
        <v>2688</v>
      </c>
      <c r="L230" s="4"/>
      <c r="M230" s="4"/>
      <c r="N230" s="4"/>
      <c r="O230" s="4"/>
      <c r="P230" s="4"/>
      <c r="Q230" s="4"/>
      <c r="R230" s="4"/>
      <c r="S230" s="4"/>
      <c r="T230" s="4"/>
      <c r="U230" s="4"/>
      <c r="V230" s="68"/>
      <c r="W230" s="45"/>
      <c r="X230" s="45">
        <f t="shared" si="64"/>
        <v>2688</v>
      </c>
    </row>
    <row r="231" spans="1:24" x14ac:dyDescent="0.3">
      <c r="A231" s="166"/>
      <c r="B231" s="166">
        <v>2026</v>
      </c>
      <c r="C231" s="62" t="s">
        <v>431</v>
      </c>
      <c r="D231" s="17" t="s">
        <v>11</v>
      </c>
      <c r="E231" s="17" t="s">
        <v>18</v>
      </c>
      <c r="F231" s="17" t="s">
        <v>65</v>
      </c>
      <c r="G231" s="17" t="s">
        <v>72</v>
      </c>
      <c r="H231" s="17" t="s">
        <v>127</v>
      </c>
      <c r="I231" s="17"/>
      <c r="J231" s="17" t="s">
        <v>15</v>
      </c>
      <c r="K231" s="18">
        <f t="shared" ref="K231" si="71">(K230/1000)*0.229</f>
        <v>0.6155520000000001</v>
      </c>
      <c r="L231" s="18"/>
      <c r="M231" s="18"/>
      <c r="N231" s="18"/>
      <c r="O231" s="18"/>
      <c r="P231" s="18"/>
      <c r="Q231" s="18"/>
      <c r="R231" s="18"/>
      <c r="S231" s="18"/>
      <c r="T231" s="18"/>
      <c r="U231" s="18"/>
      <c r="V231" s="18"/>
      <c r="W231" s="46"/>
      <c r="X231" s="46">
        <f t="shared" si="64"/>
        <v>0.6155520000000001</v>
      </c>
    </row>
    <row r="232" spans="1:24" x14ac:dyDescent="0.3">
      <c r="A232" s="166"/>
      <c r="B232" s="166">
        <v>2026</v>
      </c>
      <c r="C232" s="63" t="s">
        <v>431</v>
      </c>
      <c r="D232" s="19" t="s">
        <v>11</v>
      </c>
      <c r="E232" s="19" t="s">
        <v>18</v>
      </c>
      <c r="F232" s="19" t="s">
        <v>65</v>
      </c>
      <c r="G232" s="19" t="s">
        <v>72</v>
      </c>
      <c r="H232" s="20" t="s">
        <v>127</v>
      </c>
      <c r="I232" s="20"/>
      <c r="J232" s="20" t="s">
        <v>96</v>
      </c>
      <c r="K232" s="21">
        <f t="shared" ref="K232" si="72">K230*0.4747/1000</f>
        <v>1.2759936000000001</v>
      </c>
      <c r="L232" s="21"/>
      <c r="M232" s="21"/>
      <c r="N232" s="21"/>
      <c r="O232" s="21"/>
      <c r="P232" s="21"/>
      <c r="Q232" s="21"/>
      <c r="R232" s="21"/>
      <c r="S232" s="21"/>
      <c r="T232" s="21"/>
      <c r="U232" s="21"/>
      <c r="V232" s="21"/>
      <c r="W232" s="47"/>
      <c r="X232" s="47">
        <f t="shared" si="64"/>
        <v>1.2759936000000001</v>
      </c>
    </row>
    <row r="233" spans="1:24" x14ac:dyDescent="0.3">
      <c r="A233" s="166"/>
      <c r="B233" s="166">
        <v>2026</v>
      </c>
      <c r="C233" s="60" t="s">
        <v>431</v>
      </c>
      <c r="D233" s="14" t="s">
        <v>11</v>
      </c>
      <c r="E233" s="14" t="s">
        <v>17</v>
      </c>
      <c r="F233" s="14" t="s">
        <v>90</v>
      </c>
      <c r="G233" s="14" t="s">
        <v>167</v>
      </c>
      <c r="H233" s="14" t="s">
        <v>43</v>
      </c>
      <c r="I233" s="14"/>
      <c r="J233" s="14" t="s">
        <v>13</v>
      </c>
      <c r="K233" s="15">
        <v>41075595</v>
      </c>
      <c r="L233" s="15"/>
      <c r="M233" s="15"/>
      <c r="N233" s="15"/>
      <c r="O233" s="15"/>
      <c r="P233" s="15"/>
      <c r="Q233" s="15"/>
      <c r="R233" s="15"/>
      <c r="S233" s="15"/>
      <c r="T233" s="15"/>
      <c r="U233" s="15"/>
      <c r="V233" s="69"/>
      <c r="W233" s="44"/>
      <c r="X233" s="44">
        <f t="shared" si="64"/>
        <v>41075595</v>
      </c>
    </row>
    <row r="234" spans="1:24" x14ac:dyDescent="0.3">
      <c r="A234" s="166"/>
      <c r="B234" s="166">
        <v>2026</v>
      </c>
      <c r="C234" s="61" t="s">
        <v>431</v>
      </c>
      <c r="D234" s="30" t="s">
        <v>11</v>
      </c>
      <c r="E234" s="30" t="s">
        <v>17</v>
      </c>
      <c r="F234" s="30" t="s">
        <v>90</v>
      </c>
      <c r="G234" s="30" t="s">
        <v>167</v>
      </c>
      <c r="H234" s="30" t="s">
        <v>43</v>
      </c>
      <c r="I234" s="30"/>
      <c r="J234" s="30" t="s">
        <v>14</v>
      </c>
      <c r="K234" s="4">
        <v>250858</v>
      </c>
      <c r="L234" s="4"/>
      <c r="M234" s="4"/>
      <c r="N234" s="4"/>
      <c r="O234" s="68"/>
      <c r="P234" s="4"/>
      <c r="Q234" s="4"/>
      <c r="R234" s="4"/>
      <c r="S234" s="4"/>
      <c r="T234" s="4"/>
      <c r="U234" s="4"/>
      <c r="V234" s="68"/>
      <c r="W234" s="45"/>
      <c r="X234" s="45">
        <f t="shared" si="64"/>
        <v>250858</v>
      </c>
    </row>
    <row r="235" spans="1:24" x14ac:dyDescent="0.3">
      <c r="A235" s="166"/>
      <c r="B235" s="166">
        <v>2026</v>
      </c>
      <c r="C235" s="62" t="s">
        <v>431</v>
      </c>
      <c r="D235" s="17" t="s">
        <v>11</v>
      </c>
      <c r="E235" s="17" t="s">
        <v>17</v>
      </c>
      <c r="F235" s="17" t="s">
        <v>90</v>
      </c>
      <c r="G235" s="17" t="s">
        <v>167</v>
      </c>
      <c r="H235" s="17" t="s">
        <v>43</v>
      </c>
      <c r="I235" s="17"/>
      <c r="J235" s="17" t="s">
        <v>15</v>
      </c>
      <c r="K235" s="18">
        <f t="shared" ref="K235" si="73">(K234/1000)*0.229</f>
        <v>57.446482000000003</v>
      </c>
      <c r="L235" s="18"/>
      <c r="M235" s="18"/>
      <c r="N235" s="18"/>
      <c r="O235" s="18"/>
      <c r="P235" s="18"/>
      <c r="Q235" s="18"/>
      <c r="R235" s="18"/>
      <c r="S235" s="18"/>
      <c r="T235" s="18"/>
      <c r="U235" s="18"/>
      <c r="V235" s="18"/>
      <c r="W235" s="46"/>
      <c r="X235" s="46">
        <f t="shared" si="64"/>
        <v>57.446482000000003</v>
      </c>
    </row>
    <row r="236" spans="1:24" x14ac:dyDescent="0.3">
      <c r="A236" s="166"/>
      <c r="B236" s="166">
        <v>2026</v>
      </c>
      <c r="C236" s="63" t="s">
        <v>431</v>
      </c>
      <c r="D236" s="19" t="s">
        <v>11</v>
      </c>
      <c r="E236" s="19" t="s">
        <v>17</v>
      </c>
      <c r="F236" s="19" t="s">
        <v>90</v>
      </c>
      <c r="G236" s="19" t="s">
        <v>167</v>
      </c>
      <c r="H236" s="20" t="s">
        <v>43</v>
      </c>
      <c r="I236" s="20"/>
      <c r="J236" s="20" t="s">
        <v>96</v>
      </c>
      <c r="K236" s="21">
        <f t="shared" ref="K236" si="74">K234*0.4747/1000</f>
        <v>119.0822926</v>
      </c>
      <c r="L236" s="21"/>
      <c r="M236" s="21"/>
      <c r="N236" s="21"/>
      <c r="O236" s="21"/>
      <c r="P236" s="21"/>
      <c r="Q236" s="21"/>
      <c r="R236" s="21"/>
      <c r="S236" s="21"/>
      <c r="T236" s="21"/>
      <c r="U236" s="21"/>
      <c r="V236" s="21"/>
      <c r="W236" s="47"/>
      <c r="X236" s="47">
        <f t="shared" si="64"/>
        <v>119.0822926</v>
      </c>
    </row>
    <row r="237" spans="1:24" x14ac:dyDescent="0.3">
      <c r="A237" s="166"/>
      <c r="B237" s="166">
        <v>2026</v>
      </c>
      <c r="C237" s="60" t="s">
        <v>431</v>
      </c>
      <c r="D237" s="14" t="s">
        <v>11</v>
      </c>
      <c r="E237" s="14" t="s">
        <v>17</v>
      </c>
      <c r="F237" s="14" t="s">
        <v>90</v>
      </c>
      <c r="G237" s="14" t="s">
        <v>167</v>
      </c>
      <c r="H237" s="14" t="s">
        <v>126</v>
      </c>
      <c r="I237" s="14"/>
      <c r="J237" s="14" t="s">
        <v>13</v>
      </c>
      <c r="K237" s="15">
        <v>3887572</v>
      </c>
      <c r="L237" s="15"/>
      <c r="M237" s="15"/>
      <c r="N237" s="15"/>
      <c r="O237" s="15"/>
      <c r="P237" s="15"/>
      <c r="Q237" s="15"/>
      <c r="R237" s="15"/>
      <c r="S237" s="15"/>
      <c r="T237" s="15"/>
      <c r="U237" s="15"/>
      <c r="V237" s="69"/>
      <c r="W237" s="44"/>
      <c r="X237" s="44">
        <f t="shared" si="64"/>
        <v>3887572</v>
      </c>
    </row>
    <row r="238" spans="1:24" x14ac:dyDescent="0.3">
      <c r="A238" s="166"/>
      <c r="B238" s="166">
        <v>2026</v>
      </c>
      <c r="C238" s="61" t="s">
        <v>431</v>
      </c>
      <c r="D238" s="30" t="s">
        <v>11</v>
      </c>
      <c r="E238" s="30" t="s">
        <v>17</v>
      </c>
      <c r="F238" s="30" t="s">
        <v>90</v>
      </c>
      <c r="G238" s="30" t="s">
        <v>167</v>
      </c>
      <c r="H238" s="30" t="s">
        <v>126</v>
      </c>
      <c r="I238" s="30"/>
      <c r="J238" s="30" t="s">
        <v>14</v>
      </c>
      <c r="K238" s="4">
        <v>12732</v>
      </c>
      <c r="L238" s="4"/>
      <c r="M238" s="4"/>
      <c r="N238" s="4"/>
      <c r="O238" s="4"/>
      <c r="P238" s="4"/>
      <c r="Q238" s="4"/>
      <c r="R238" s="4"/>
      <c r="S238" s="4"/>
      <c r="T238" s="4"/>
      <c r="U238" s="4"/>
      <c r="V238" s="68"/>
      <c r="W238" s="45"/>
      <c r="X238" s="45">
        <f t="shared" si="64"/>
        <v>12732</v>
      </c>
    </row>
    <row r="239" spans="1:24" x14ac:dyDescent="0.3">
      <c r="A239" s="166"/>
      <c r="B239" s="166">
        <v>2026</v>
      </c>
      <c r="C239" s="62" t="s">
        <v>431</v>
      </c>
      <c r="D239" s="17" t="s">
        <v>11</v>
      </c>
      <c r="E239" s="17" t="s">
        <v>17</v>
      </c>
      <c r="F239" s="17" t="s">
        <v>90</v>
      </c>
      <c r="G239" s="17" t="s">
        <v>167</v>
      </c>
      <c r="H239" s="17" t="s">
        <v>126</v>
      </c>
      <c r="I239" s="17"/>
      <c r="J239" s="17" t="s">
        <v>15</v>
      </c>
      <c r="K239" s="18">
        <f t="shared" ref="K239" si="75">(K238/1000)*0.229</f>
        <v>2.9156279999999999</v>
      </c>
      <c r="L239" s="18"/>
      <c r="M239" s="18"/>
      <c r="N239" s="18"/>
      <c r="O239" s="18"/>
      <c r="P239" s="18"/>
      <c r="Q239" s="18"/>
      <c r="R239" s="18"/>
      <c r="S239" s="18"/>
      <c r="T239" s="18"/>
      <c r="U239" s="18"/>
      <c r="V239" s="18"/>
      <c r="W239" s="46"/>
      <c r="X239" s="46">
        <f t="shared" si="64"/>
        <v>2.9156279999999999</v>
      </c>
    </row>
    <row r="240" spans="1:24" x14ac:dyDescent="0.3">
      <c r="A240" s="166"/>
      <c r="B240" s="166">
        <v>2026</v>
      </c>
      <c r="C240" s="63" t="s">
        <v>431</v>
      </c>
      <c r="D240" s="19" t="s">
        <v>11</v>
      </c>
      <c r="E240" s="19" t="s">
        <v>17</v>
      </c>
      <c r="F240" s="19" t="s">
        <v>90</v>
      </c>
      <c r="G240" s="19" t="s">
        <v>167</v>
      </c>
      <c r="H240" s="20" t="s">
        <v>126</v>
      </c>
      <c r="I240" s="20"/>
      <c r="J240" s="20" t="s">
        <v>96</v>
      </c>
      <c r="K240" s="21">
        <f t="shared" ref="K240" si="76">K238*0.4747/1000</f>
        <v>6.0438803999999999</v>
      </c>
      <c r="L240" s="21"/>
      <c r="M240" s="21"/>
      <c r="N240" s="21"/>
      <c r="O240" s="21"/>
      <c r="P240" s="21"/>
      <c r="Q240" s="21"/>
      <c r="R240" s="21"/>
      <c r="S240" s="21"/>
      <c r="T240" s="21"/>
      <c r="U240" s="21"/>
      <c r="V240" s="21"/>
      <c r="W240" s="47"/>
      <c r="X240" s="47">
        <f t="shared" si="64"/>
        <v>6.0438803999999999</v>
      </c>
    </row>
    <row r="241" spans="1:24" x14ac:dyDescent="0.3">
      <c r="A241" s="166"/>
      <c r="B241" s="166">
        <v>2026</v>
      </c>
      <c r="C241" s="60" t="s">
        <v>431</v>
      </c>
      <c r="D241" s="14" t="s">
        <v>11</v>
      </c>
      <c r="E241" s="14" t="s">
        <v>18</v>
      </c>
      <c r="F241" s="14" t="s">
        <v>90</v>
      </c>
      <c r="G241" s="14" t="s">
        <v>72</v>
      </c>
      <c r="H241" s="14" t="s">
        <v>46</v>
      </c>
      <c r="I241" s="14"/>
      <c r="J241" s="14" t="s">
        <v>13</v>
      </c>
      <c r="K241" s="15">
        <v>32870666</v>
      </c>
      <c r="L241" s="15"/>
      <c r="M241" s="15"/>
      <c r="N241" s="15"/>
      <c r="O241" s="15"/>
      <c r="P241" s="15"/>
      <c r="Q241" s="15"/>
      <c r="R241" s="15"/>
      <c r="S241" s="15"/>
      <c r="T241" s="15"/>
      <c r="U241" s="15"/>
      <c r="V241" s="69"/>
      <c r="W241" s="44"/>
      <c r="X241" s="44">
        <f t="shared" si="64"/>
        <v>32870666</v>
      </c>
    </row>
    <row r="242" spans="1:24" x14ac:dyDescent="0.3">
      <c r="A242" s="166"/>
      <c r="B242" s="166">
        <v>2026</v>
      </c>
      <c r="C242" s="61" t="s">
        <v>431</v>
      </c>
      <c r="D242" s="30" t="s">
        <v>11</v>
      </c>
      <c r="E242" s="30" t="s">
        <v>18</v>
      </c>
      <c r="F242" s="30" t="s">
        <v>90</v>
      </c>
      <c r="G242" s="30" t="s">
        <v>72</v>
      </c>
      <c r="H242" s="30" t="s">
        <v>46</v>
      </c>
      <c r="I242" s="30"/>
      <c r="J242" s="30" t="s">
        <v>14</v>
      </c>
      <c r="K242" s="4">
        <v>200571</v>
      </c>
      <c r="L242" s="4"/>
      <c r="M242" s="4"/>
      <c r="N242" s="4"/>
      <c r="O242" s="4"/>
      <c r="P242" s="4"/>
      <c r="Q242" s="4"/>
      <c r="R242" s="4"/>
      <c r="S242" s="4"/>
      <c r="T242" s="4"/>
      <c r="U242" s="4"/>
      <c r="V242" s="68"/>
      <c r="W242" s="45"/>
      <c r="X242" s="45">
        <f t="shared" si="64"/>
        <v>200571</v>
      </c>
    </row>
    <row r="243" spans="1:24" x14ac:dyDescent="0.3">
      <c r="A243" s="166"/>
      <c r="B243" s="166">
        <v>2026</v>
      </c>
      <c r="C243" s="62" t="s">
        <v>431</v>
      </c>
      <c r="D243" s="17" t="s">
        <v>11</v>
      </c>
      <c r="E243" s="17" t="s">
        <v>18</v>
      </c>
      <c r="F243" s="17" t="s">
        <v>90</v>
      </c>
      <c r="G243" s="17" t="s">
        <v>72</v>
      </c>
      <c r="H243" s="17" t="s">
        <v>46</v>
      </c>
      <c r="I243" s="17"/>
      <c r="J243" s="17" t="s">
        <v>15</v>
      </c>
      <c r="K243" s="18">
        <f t="shared" ref="K243" si="77">(K242/1000)*0.229</f>
        <v>45.930759000000002</v>
      </c>
      <c r="L243" s="18"/>
      <c r="M243" s="18"/>
      <c r="N243" s="18"/>
      <c r="O243" s="18"/>
      <c r="P243" s="18"/>
      <c r="Q243" s="18"/>
      <c r="R243" s="18"/>
      <c r="S243" s="18"/>
      <c r="T243" s="18"/>
      <c r="U243" s="18"/>
      <c r="V243" s="18"/>
      <c r="W243" s="46"/>
      <c r="X243" s="46">
        <f t="shared" si="64"/>
        <v>45.930759000000002</v>
      </c>
    </row>
    <row r="244" spans="1:24" x14ac:dyDescent="0.3">
      <c r="A244" s="166"/>
      <c r="B244" s="166">
        <v>2026</v>
      </c>
      <c r="C244" s="63" t="s">
        <v>431</v>
      </c>
      <c r="D244" s="19" t="s">
        <v>11</v>
      </c>
      <c r="E244" s="19" t="s">
        <v>18</v>
      </c>
      <c r="F244" s="19" t="s">
        <v>90</v>
      </c>
      <c r="G244" s="19" t="s">
        <v>72</v>
      </c>
      <c r="H244" s="20" t="s">
        <v>46</v>
      </c>
      <c r="I244" s="20"/>
      <c r="J244" s="20" t="s">
        <v>96</v>
      </c>
      <c r="K244" s="21">
        <f t="shared" ref="K244" si="78">K242*0.4747/1000</f>
        <v>95.211053700000008</v>
      </c>
      <c r="L244" s="21"/>
      <c r="M244" s="21"/>
      <c r="N244" s="21"/>
      <c r="O244" s="21"/>
      <c r="P244" s="21"/>
      <c r="Q244" s="21"/>
      <c r="R244" s="21"/>
      <c r="S244" s="21"/>
      <c r="T244" s="21"/>
      <c r="U244" s="21"/>
      <c r="V244" s="21"/>
      <c r="W244" s="47"/>
      <c r="X244" s="47">
        <f t="shared" si="64"/>
        <v>95.211053700000008</v>
      </c>
    </row>
    <row r="245" spans="1:24" x14ac:dyDescent="0.3">
      <c r="A245" s="166"/>
      <c r="B245" s="166">
        <v>2026</v>
      </c>
      <c r="C245" s="60" t="s">
        <v>431</v>
      </c>
      <c r="D245" s="14" t="s">
        <v>11</v>
      </c>
      <c r="E245" s="14" t="s">
        <v>18</v>
      </c>
      <c r="F245" s="14" t="s">
        <v>90</v>
      </c>
      <c r="G245" s="14" t="s">
        <v>72</v>
      </c>
      <c r="H245" s="14" t="s">
        <v>127</v>
      </c>
      <c r="I245" s="14"/>
      <c r="J245" s="14" t="s">
        <v>13</v>
      </c>
      <c r="K245" s="15">
        <v>440482</v>
      </c>
      <c r="L245" s="15"/>
      <c r="M245" s="15"/>
      <c r="N245" s="15"/>
      <c r="O245" s="15"/>
      <c r="P245" s="15"/>
      <c r="Q245" s="15"/>
      <c r="R245" s="15"/>
      <c r="S245" s="15"/>
      <c r="T245" s="15"/>
      <c r="U245" s="15"/>
      <c r="V245" s="69"/>
      <c r="W245" s="44"/>
      <c r="X245" s="44">
        <f t="shared" si="64"/>
        <v>440482</v>
      </c>
    </row>
    <row r="246" spans="1:24" x14ac:dyDescent="0.3">
      <c r="A246" s="166"/>
      <c r="B246" s="166">
        <v>2026</v>
      </c>
      <c r="C246" s="61" t="s">
        <v>431</v>
      </c>
      <c r="D246" s="30" t="s">
        <v>11</v>
      </c>
      <c r="E246" s="30" t="s">
        <v>18</v>
      </c>
      <c r="F246" s="30" t="s">
        <v>90</v>
      </c>
      <c r="G246" s="30" t="s">
        <v>72</v>
      </c>
      <c r="H246" s="30" t="s">
        <v>127</v>
      </c>
      <c r="I246" s="30"/>
      <c r="J246" s="30" t="s">
        <v>14</v>
      </c>
      <c r="K246" s="4">
        <v>2688</v>
      </c>
      <c r="L246" s="4"/>
      <c r="M246" s="4"/>
      <c r="N246" s="4"/>
      <c r="O246" s="4"/>
      <c r="P246" s="4"/>
      <c r="Q246" s="4"/>
      <c r="R246" s="4"/>
      <c r="S246" s="4"/>
      <c r="T246" s="4"/>
      <c r="U246" s="4"/>
      <c r="V246" s="68"/>
      <c r="W246" s="45"/>
      <c r="X246" s="45">
        <f t="shared" si="64"/>
        <v>2688</v>
      </c>
    </row>
    <row r="247" spans="1:24" x14ac:dyDescent="0.3">
      <c r="A247" s="166"/>
      <c r="B247" s="166">
        <v>2026</v>
      </c>
      <c r="C247" s="62" t="s">
        <v>431</v>
      </c>
      <c r="D247" s="17" t="s">
        <v>11</v>
      </c>
      <c r="E247" s="17" t="s">
        <v>18</v>
      </c>
      <c r="F247" s="17" t="s">
        <v>90</v>
      </c>
      <c r="G247" s="17" t="s">
        <v>72</v>
      </c>
      <c r="H247" s="17" t="s">
        <v>127</v>
      </c>
      <c r="I247" s="17"/>
      <c r="J247" s="17" t="s">
        <v>15</v>
      </c>
      <c r="K247" s="18">
        <f t="shared" ref="K247" si="79">(K246/1000)*0.229</f>
        <v>0.6155520000000001</v>
      </c>
      <c r="L247" s="18"/>
      <c r="M247" s="18"/>
      <c r="N247" s="18"/>
      <c r="O247" s="18"/>
      <c r="P247" s="18"/>
      <c r="Q247" s="18"/>
      <c r="R247" s="18"/>
      <c r="S247" s="18"/>
      <c r="T247" s="18"/>
      <c r="U247" s="18"/>
      <c r="V247" s="18"/>
      <c r="W247" s="46"/>
      <c r="X247" s="46">
        <f t="shared" si="64"/>
        <v>0.6155520000000001</v>
      </c>
    </row>
    <row r="248" spans="1:24" x14ac:dyDescent="0.3">
      <c r="A248" s="166"/>
      <c r="B248" s="166">
        <v>2026</v>
      </c>
      <c r="C248" s="63" t="s">
        <v>431</v>
      </c>
      <c r="D248" s="19" t="s">
        <v>11</v>
      </c>
      <c r="E248" s="19" t="s">
        <v>18</v>
      </c>
      <c r="F248" s="19" t="s">
        <v>90</v>
      </c>
      <c r="G248" s="19" t="s">
        <v>72</v>
      </c>
      <c r="H248" s="20" t="s">
        <v>127</v>
      </c>
      <c r="I248" s="20"/>
      <c r="J248" s="20" t="s">
        <v>96</v>
      </c>
      <c r="K248" s="21">
        <f t="shared" ref="K248" si="80">K246*0.4747/1000</f>
        <v>1.2759936000000001</v>
      </c>
      <c r="L248" s="21"/>
      <c r="M248" s="21"/>
      <c r="N248" s="21"/>
      <c r="O248" s="21"/>
      <c r="P248" s="21"/>
      <c r="Q248" s="21"/>
      <c r="R248" s="21"/>
      <c r="S248" s="21"/>
      <c r="T248" s="21"/>
      <c r="U248" s="21"/>
      <c r="V248" s="21"/>
      <c r="W248" s="47"/>
      <c r="X248" s="47">
        <f t="shared" si="64"/>
        <v>1.2759936000000001</v>
      </c>
    </row>
    <row r="249" spans="1:24" x14ac:dyDescent="0.3">
      <c r="A249" s="166" t="s">
        <v>210</v>
      </c>
      <c r="B249" s="166">
        <v>2026</v>
      </c>
      <c r="C249" s="60" t="s">
        <v>431</v>
      </c>
      <c r="D249" s="14" t="s">
        <v>11</v>
      </c>
      <c r="E249" s="14" t="s">
        <v>17</v>
      </c>
      <c r="F249" s="14" t="s">
        <v>67</v>
      </c>
      <c r="G249" s="14" t="s">
        <v>176</v>
      </c>
      <c r="H249" s="14" t="s">
        <v>40</v>
      </c>
      <c r="I249" s="14"/>
      <c r="J249" s="14" t="s">
        <v>13</v>
      </c>
      <c r="K249" s="15">
        <v>103299520</v>
      </c>
      <c r="L249" s="15"/>
      <c r="M249" s="15"/>
      <c r="N249" s="15"/>
      <c r="O249" s="15"/>
      <c r="P249" s="15"/>
      <c r="Q249" s="15"/>
      <c r="R249" s="15"/>
      <c r="S249" s="15"/>
      <c r="T249" s="15"/>
      <c r="U249" s="15"/>
      <c r="V249" s="69"/>
      <c r="W249" s="44"/>
      <c r="X249" s="44">
        <f t="shared" si="64"/>
        <v>103299520</v>
      </c>
    </row>
    <row r="250" spans="1:24" x14ac:dyDescent="0.3">
      <c r="A250" s="166"/>
      <c r="B250" s="166">
        <v>2026</v>
      </c>
      <c r="C250" s="61" t="s">
        <v>431</v>
      </c>
      <c r="D250" s="30" t="s">
        <v>11</v>
      </c>
      <c r="E250" s="30" t="s">
        <v>17</v>
      </c>
      <c r="F250" s="30" t="s">
        <v>67</v>
      </c>
      <c r="G250" s="30" t="s">
        <v>176</v>
      </c>
      <c r="H250" s="30" t="s">
        <v>40</v>
      </c>
      <c r="I250" s="30"/>
      <c r="J250" s="30" t="s">
        <v>14</v>
      </c>
      <c r="K250" s="4">
        <v>630876</v>
      </c>
      <c r="L250" s="4"/>
      <c r="M250" s="4"/>
      <c r="N250" s="4"/>
      <c r="O250" s="4"/>
      <c r="P250" s="4"/>
      <c r="Q250" s="4"/>
      <c r="R250" s="4"/>
      <c r="S250" s="4"/>
      <c r="T250" s="4"/>
      <c r="U250" s="4"/>
      <c r="V250" s="68"/>
      <c r="W250" s="45"/>
      <c r="X250" s="45">
        <f t="shared" si="64"/>
        <v>630876</v>
      </c>
    </row>
    <row r="251" spans="1:24" x14ac:dyDescent="0.3">
      <c r="A251" s="166"/>
      <c r="B251" s="166">
        <v>2026</v>
      </c>
      <c r="C251" s="62" t="s">
        <v>431</v>
      </c>
      <c r="D251" s="17" t="s">
        <v>11</v>
      </c>
      <c r="E251" s="17" t="s">
        <v>17</v>
      </c>
      <c r="F251" s="17" t="s">
        <v>67</v>
      </c>
      <c r="G251" s="17" t="s">
        <v>176</v>
      </c>
      <c r="H251" s="17" t="s">
        <v>40</v>
      </c>
      <c r="I251" s="17"/>
      <c r="J251" s="17" t="s">
        <v>15</v>
      </c>
      <c r="K251" s="18">
        <f t="shared" ref="K251" si="81">(K250/1000)*0.229</f>
        <v>144.47060400000001</v>
      </c>
      <c r="L251" s="18"/>
      <c r="M251" s="18"/>
      <c r="N251" s="18"/>
      <c r="O251" s="18"/>
      <c r="P251" s="18"/>
      <c r="Q251" s="18"/>
      <c r="R251" s="18"/>
      <c r="S251" s="18"/>
      <c r="T251" s="18"/>
      <c r="U251" s="18"/>
      <c r="V251" s="18"/>
      <c r="W251" s="46"/>
      <c r="X251" s="46">
        <f t="shared" si="64"/>
        <v>144.47060400000001</v>
      </c>
    </row>
    <row r="252" spans="1:24" x14ac:dyDescent="0.3">
      <c r="A252" s="166"/>
      <c r="B252" s="166">
        <v>2026</v>
      </c>
      <c r="C252" s="63" t="s">
        <v>431</v>
      </c>
      <c r="D252" s="19" t="s">
        <v>11</v>
      </c>
      <c r="E252" s="19" t="s">
        <v>17</v>
      </c>
      <c r="F252" s="19" t="s">
        <v>67</v>
      </c>
      <c r="G252" s="19" t="s">
        <v>176</v>
      </c>
      <c r="H252" s="20" t="s">
        <v>40</v>
      </c>
      <c r="I252" s="20"/>
      <c r="J252" s="20" t="s">
        <v>96</v>
      </c>
      <c r="K252" s="21">
        <f t="shared" ref="K252" si="82">K250*0.4747/1000</f>
        <v>299.47683720000003</v>
      </c>
      <c r="L252" s="21"/>
      <c r="M252" s="21"/>
      <c r="N252" s="21"/>
      <c r="O252" s="21"/>
      <c r="P252" s="21"/>
      <c r="Q252" s="21"/>
      <c r="R252" s="21"/>
      <c r="S252" s="21"/>
      <c r="T252" s="21"/>
      <c r="U252" s="21"/>
      <c r="V252" s="21"/>
      <c r="W252" s="47"/>
      <c r="X252" s="47">
        <f t="shared" si="64"/>
        <v>299.47683720000003</v>
      </c>
    </row>
    <row r="253" spans="1:24" x14ac:dyDescent="0.3">
      <c r="A253" s="166" t="s">
        <v>262</v>
      </c>
      <c r="B253" s="166">
        <v>2026</v>
      </c>
      <c r="C253" s="60" t="s">
        <v>431</v>
      </c>
      <c r="D253" s="14" t="s">
        <v>11</v>
      </c>
      <c r="E253" s="14" t="s">
        <v>17</v>
      </c>
      <c r="F253" s="14" t="s">
        <v>67</v>
      </c>
      <c r="G253" s="14" t="s">
        <v>177</v>
      </c>
      <c r="H253" s="14" t="s">
        <v>41</v>
      </c>
      <c r="I253" s="14"/>
      <c r="J253" s="14" t="s">
        <v>13</v>
      </c>
      <c r="K253" s="15">
        <v>11246745</v>
      </c>
      <c r="L253" s="15"/>
      <c r="M253" s="15"/>
      <c r="N253" s="15"/>
      <c r="O253" s="15"/>
      <c r="P253" s="15"/>
      <c r="Q253" s="15"/>
      <c r="R253" s="15"/>
      <c r="S253" s="15"/>
      <c r="T253" s="15"/>
      <c r="U253" s="15"/>
      <c r="V253" s="69"/>
      <c r="W253" s="44"/>
      <c r="X253" s="44">
        <f t="shared" si="64"/>
        <v>11246745</v>
      </c>
    </row>
    <row r="254" spans="1:24" x14ac:dyDescent="0.3">
      <c r="A254" s="166"/>
      <c r="B254" s="166">
        <v>2026</v>
      </c>
      <c r="C254" s="61" t="s">
        <v>431</v>
      </c>
      <c r="D254" s="30" t="s">
        <v>11</v>
      </c>
      <c r="E254" s="30" t="s">
        <v>17</v>
      </c>
      <c r="F254" s="30" t="s">
        <v>67</v>
      </c>
      <c r="G254" s="30" t="s">
        <v>177</v>
      </c>
      <c r="H254" s="30" t="s">
        <v>41</v>
      </c>
      <c r="I254" s="30"/>
      <c r="J254" s="30" t="s">
        <v>14</v>
      </c>
      <c r="K254" s="4">
        <v>57096</v>
      </c>
      <c r="L254" s="4"/>
      <c r="M254" s="4"/>
      <c r="N254" s="4"/>
      <c r="O254" s="4"/>
      <c r="P254" s="4"/>
      <c r="Q254" s="4"/>
      <c r="R254" s="4"/>
      <c r="S254" s="4"/>
      <c r="T254" s="4"/>
      <c r="U254" s="4"/>
      <c r="V254" s="68"/>
      <c r="W254" s="45"/>
      <c r="X254" s="45">
        <f t="shared" si="64"/>
        <v>57096</v>
      </c>
    </row>
    <row r="255" spans="1:24" x14ac:dyDescent="0.3">
      <c r="A255" s="166"/>
      <c r="B255" s="166">
        <v>2026</v>
      </c>
      <c r="C255" s="62" t="s">
        <v>431</v>
      </c>
      <c r="D255" s="17" t="s">
        <v>11</v>
      </c>
      <c r="E255" s="17" t="s">
        <v>17</v>
      </c>
      <c r="F255" s="17" t="s">
        <v>67</v>
      </c>
      <c r="G255" s="17" t="s">
        <v>177</v>
      </c>
      <c r="H255" s="17" t="s">
        <v>41</v>
      </c>
      <c r="I255" s="17"/>
      <c r="J255" s="17" t="s">
        <v>15</v>
      </c>
      <c r="K255" s="18">
        <f t="shared" ref="K255" si="83">(K254/1000)*0.229</f>
        <v>13.074984000000001</v>
      </c>
      <c r="L255" s="18"/>
      <c r="M255" s="18"/>
      <c r="N255" s="18"/>
      <c r="O255" s="18"/>
      <c r="P255" s="18"/>
      <c r="Q255" s="18"/>
      <c r="R255" s="18"/>
      <c r="S255" s="18"/>
      <c r="T255" s="18"/>
      <c r="U255" s="18"/>
      <c r="V255" s="18"/>
      <c r="W255" s="46"/>
      <c r="X255" s="46">
        <f t="shared" si="64"/>
        <v>13.074984000000001</v>
      </c>
    </row>
    <row r="256" spans="1:24" x14ac:dyDescent="0.3">
      <c r="A256" s="166"/>
      <c r="B256" s="166">
        <v>2026</v>
      </c>
      <c r="C256" s="63" t="s">
        <v>431</v>
      </c>
      <c r="D256" s="19" t="s">
        <v>11</v>
      </c>
      <c r="E256" s="19" t="s">
        <v>17</v>
      </c>
      <c r="F256" s="19" t="s">
        <v>67</v>
      </c>
      <c r="G256" s="19" t="s">
        <v>177</v>
      </c>
      <c r="H256" s="20" t="s">
        <v>41</v>
      </c>
      <c r="I256" s="20"/>
      <c r="J256" s="20" t="s">
        <v>96</v>
      </c>
      <c r="K256" s="21">
        <f t="shared" ref="K256" si="84">K254*0.4747/1000</f>
        <v>27.103471200000001</v>
      </c>
      <c r="L256" s="21"/>
      <c r="M256" s="21"/>
      <c r="N256" s="21"/>
      <c r="O256" s="21"/>
      <c r="P256" s="21"/>
      <c r="Q256" s="21"/>
      <c r="R256" s="21"/>
      <c r="S256" s="21"/>
      <c r="T256" s="21"/>
      <c r="U256" s="21"/>
      <c r="V256" s="21"/>
      <c r="W256" s="47"/>
      <c r="X256" s="47">
        <f t="shared" si="64"/>
        <v>27.103471200000001</v>
      </c>
    </row>
    <row r="257" spans="1:24" x14ac:dyDescent="0.3">
      <c r="A257" s="166" t="s">
        <v>262</v>
      </c>
      <c r="B257" s="166">
        <v>2026</v>
      </c>
      <c r="C257" s="60" t="s">
        <v>431</v>
      </c>
      <c r="D257" s="14" t="s">
        <v>11</v>
      </c>
      <c r="E257" s="14" t="s">
        <v>17</v>
      </c>
      <c r="F257" s="14" t="s">
        <v>67</v>
      </c>
      <c r="G257" s="14" t="s">
        <v>168</v>
      </c>
      <c r="H257" s="14" t="s">
        <v>42</v>
      </c>
      <c r="I257" s="14"/>
      <c r="J257" s="14" t="s">
        <v>13</v>
      </c>
      <c r="K257" s="15">
        <v>36645514</v>
      </c>
      <c r="L257" s="15"/>
      <c r="M257" s="15"/>
      <c r="N257" s="15"/>
      <c r="O257" s="15"/>
      <c r="P257" s="15"/>
      <c r="Q257" s="15"/>
      <c r="R257" s="15"/>
      <c r="S257" s="15"/>
      <c r="T257" s="15"/>
      <c r="U257" s="15"/>
      <c r="V257" s="69"/>
      <c r="W257" s="44"/>
      <c r="X257" s="44">
        <f t="shared" si="64"/>
        <v>36645514</v>
      </c>
    </row>
    <row r="258" spans="1:24" x14ac:dyDescent="0.3">
      <c r="A258" s="166"/>
      <c r="B258" s="166">
        <v>2026</v>
      </c>
      <c r="C258" s="61" t="s">
        <v>431</v>
      </c>
      <c r="D258" s="30" t="s">
        <v>11</v>
      </c>
      <c r="E258" s="30" t="s">
        <v>17</v>
      </c>
      <c r="F258" s="30" t="s">
        <v>67</v>
      </c>
      <c r="G258" s="30" t="s">
        <v>168</v>
      </c>
      <c r="H258" s="30" t="s">
        <v>42</v>
      </c>
      <c r="I258" s="30"/>
      <c r="J258" s="30" t="s">
        <v>14</v>
      </c>
      <c r="K258" s="4">
        <v>193428</v>
      </c>
      <c r="L258" s="4"/>
      <c r="M258" s="4"/>
      <c r="N258" s="4"/>
      <c r="O258" s="4"/>
      <c r="P258" s="4"/>
      <c r="Q258" s="4"/>
      <c r="R258" s="4"/>
      <c r="S258" s="4"/>
      <c r="T258" s="4"/>
      <c r="U258" s="4"/>
      <c r="V258" s="68"/>
      <c r="W258" s="45"/>
      <c r="X258" s="45">
        <f t="shared" si="64"/>
        <v>193428</v>
      </c>
    </row>
    <row r="259" spans="1:24" x14ac:dyDescent="0.3">
      <c r="A259" s="166"/>
      <c r="B259" s="166">
        <v>2026</v>
      </c>
      <c r="C259" s="62" t="s">
        <v>431</v>
      </c>
      <c r="D259" s="17" t="s">
        <v>11</v>
      </c>
      <c r="E259" s="17" t="s">
        <v>17</v>
      </c>
      <c r="F259" s="17" t="s">
        <v>67</v>
      </c>
      <c r="G259" s="17" t="s">
        <v>168</v>
      </c>
      <c r="H259" s="17" t="s">
        <v>42</v>
      </c>
      <c r="I259" s="17"/>
      <c r="J259" s="17" t="s">
        <v>15</v>
      </c>
      <c r="K259" s="18">
        <f t="shared" ref="K259" si="85">(K258/1000)*0.229</f>
        <v>44.295012</v>
      </c>
      <c r="L259" s="18"/>
      <c r="M259" s="18"/>
      <c r="N259" s="18"/>
      <c r="O259" s="18"/>
      <c r="P259" s="18"/>
      <c r="Q259" s="18"/>
      <c r="R259" s="18"/>
      <c r="S259" s="18"/>
      <c r="T259" s="18"/>
      <c r="U259" s="18"/>
      <c r="V259" s="18"/>
      <c r="W259" s="46"/>
      <c r="X259" s="46">
        <f t="shared" si="64"/>
        <v>44.295012</v>
      </c>
    </row>
    <row r="260" spans="1:24" x14ac:dyDescent="0.3">
      <c r="A260" s="166"/>
      <c r="B260" s="166">
        <v>2026</v>
      </c>
      <c r="C260" s="63" t="s">
        <v>431</v>
      </c>
      <c r="D260" s="19" t="s">
        <v>11</v>
      </c>
      <c r="E260" s="19" t="s">
        <v>17</v>
      </c>
      <c r="F260" s="19" t="s">
        <v>67</v>
      </c>
      <c r="G260" s="19" t="s">
        <v>168</v>
      </c>
      <c r="H260" s="20" t="s">
        <v>42</v>
      </c>
      <c r="I260" s="20"/>
      <c r="J260" s="20" t="s">
        <v>96</v>
      </c>
      <c r="K260" s="21">
        <f t="shared" ref="K260" si="86">K258*0.4747/1000</f>
        <v>91.820271600000012</v>
      </c>
      <c r="L260" s="21"/>
      <c r="M260" s="21"/>
      <c r="N260" s="21"/>
      <c r="O260" s="21"/>
      <c r="P260" s="21"/>
      <c r="Q260" s="21"/>
      <c r="R260" s="21"/>
      <c r="S260" s="21"/>
      <c r="T260" s="21"/>
      <c r="U260" s="21"/>
      <c r="V260" s="21"/>
      <c r="W260" s="47"/>
      <c r="X260" s="47">
        <f t="shared" si="64"/>
        <v>91.820271600000012</v>
      </c>
    </row>
    <row r="261" spans="1:24" x14ac:dyDescent="0.3">
      <c r="A261" s="166" t="s">
        <v>211</v>
      </c>
      <c r="B261" s="166">
        <v>2026</v>
      </c>
      <c r="C261" s="60" t="s">
        <v>431</v>
      </c>
      <c r="D261" s="14" t="s">
        <v>11</v>
      </c>
      <c r="E261" s="14" t="s">
        <v>18</v>
      </c>
      <c r="F261" s="14" t="s">
        <v>67</v>
      </c>
      <c r="G261" s="14" t="s">
        <v>178</v>
      </c>
      <c r="H261" s="14" t="s">
        <v>44</v>
      </c>
      <c r="I261" s="14"/>
      <c r="J261" s="14" t="s">
        <v>13</v>
      </c>
      <c r="K261" s="15">
        <v>212762215</v>
      </c>
      <c r="L261" s="15"/>
      <c r="M261" s="15"/>
      <c r="N261" s="15"/>
      <c r="O261" s="15"/>
      <c r="P261" s="15"/>
      <c r="Q261" s="15"/>
      <c r="R261" s="15"/>
      <c r="S261" s="15"/>
      <c r="T261" s="15"/>
      <c r="U261" s="15"/>
      <c r="V261" s="69"/>
      <c r="W261" s="44"/>
      <c r="X261" s="44">
        <f t="shared" si="64"/>
        <v>212762215</v>
      </c>
    </row>
    <row r="262" spans="1:24" x14ac:dyDescent="0.3">
      <c r="A262" s="166"/>
      <c r="B262" s="166">
        <v>2026</v>
      </c>
      <c r="C262" s="61" t="s">
        <v>431</v>
      </c>
      <c r="D262" s="30" t="s">
        <v>11</v>
      </c>
      <c r="E262" s="30" t="s">
        <v>18</v>
      </c>
      <c r="F262" s="30" t="s">
        <v>67</v>
      </c>
      <c r="G262" s="30" t="s">
        <v>178</v>
      </c>
      <c r="H262" s="30" t="s">
        <v>44</v>
      </c>
      <c r="I262" s="30"/>
      <c r="J262" s="30" t="s">
        <v>14</v>
      </c>
      <c r="K262" s="4">
        <v>1298237</v>
      </c>
      <c r="L262" s="4"/>
      <c r="M262" s="4"/>
      <c r="N262" s="4"/>
      <c r="O262" s="4"/>
      <c r="P262" s="4"/>
      <c r="Q262" s="4"/>
      <c r="R262" s="4"/>
      <c r="S262" s="4"/>
      <c r="T262" s="4"/>
      <c r="U262" s="4"/>
      <c r="V262" s="68"/>
      <c r="W262" s="45"/>
      <c r="X262" s="45">
        <f t="shared" si="64"/>
        <v>1298237</v>
      </c>
    </row>
    <row r="263" spans="1:24" x14ac:dyDescent="0.3">
      <c r="A263" s="166"/>
      <c r="B263" s="166">
        <v>2026</v>
      </c>
      <c r="C263" s="62" t="s">
        <v>431</v>
      </c>
      <c r="D263" s="17" t="s">
        <v>11</v>
      </c>
      <c r="E263" s="17" t="s">
        <v>18</v>
      </c>
      <c r="F263" s="17" t="s">
        <v>67</v>
      </c>
      <c r="G263" s="17" t="s">
        <v>178</v>
      </c>
      <c r="H263" s="17" t="s">
        <v>44</v>
      </c>
      <c r="I263" s="17"/>
      <c r="J263" s="17" t="s">
        <v>15</v>
      </c>
      <c r="K263" s="18">
        <f t="shared" ref="K263" si="87">(K262/1000)*0.229</f>
        <v>297.29627300000004</v>
      </c>
      <c r="L263" s="18"/>
      <c r="M263" s="18"/>
      <c r="N263" s="18"/>
      <c r="O263" s="18"/>
      <c r="P263" s="18"/>
      <c r="Q263" s="18"/>
      <c r="R263" s="18"/>
      <c r="S263" s="18"/>
      <c r="T263" s="18"/>
      <c r="U263" s="18"/>
      <c r="V263" s="18"/>
      <c r="W263" s="46"/>
      <c r="X263" s="46">
        <f t="shared" si="64"/>
        <v>297.29627300000004</v>
      </c>
    </row>
    <row r="264" spans="1:24" x14ac:dyDescent="0.3">
      <c r="A264" s="166"/>
      <c r="B264" s="166">
        <v>2026</v>
      </c>
      <c r="C264" s="63" t="s">
        <v>431</v>
      </c>
      <c r="D264" s="19" t="s">
        <v>11</v>
      </c>
      <c r="E264" s="19" t="s">
        <v>18</v>
      </c>
      <c r="F264" s="19" t="s">
        <v>67</v>
      </c>
      <c r="G264" s="19" t="s">
        <v>178</v>
      </c>
      <c r="H264" s="20" t="s">
        <v>44</v>
      </c>
      <c r="I264" s="20"/>
      <c r="J264" s="20" t="s">
        <v>96</v>
      </c>
      <c r="K264" s="21">
        <f t="shared" ref="K264" si="88">K262*0.4747/1000</f>
        <v>616.27310390000002</v>
      </c>
      <c r="L264" s="21"/>
      <c r="M264" s="21"/>
      <c r="N264" s="21"/>
      <c r="O264" s="21"/>
      <c r="P264" s="21"/>
      <c r="Q264" s="21"/>
      <c r="R264" s="21"/>
      <c r="S264" s="21"/>
      <c r="T264" s="21"/>
      <c r="U264" s="21"/>
      <c r="V264" s="21"/>
      <c r="W264" s="47"/>
      <c r="X264" s="47">
        <f t="shared" si="64"/>
        <v>616.27310390000002</v>
      </c>
    </row>
    <row r="265" spans="1:24" x14ac:dyDescent="0.3">
      <c r="A265" s="166" t="s">
        <v>262</v>
      </c>
      <c r="B265" s="166">
        <v>2026</v>
      </c>
      <c r="C265" s="60" t="s">
        <v>431</v>
      </c>
      <c r="D265" s="14" t="s">
        <v>11</v>
      </c>
      <c r="E265" s="14" t="s">
        <v>18</v>
      </c>
      <c r="F265" s="14" t="s">
        <v>67</v>
      </c>
      <c r="G265" s="14" t="s">
        <v>170</v>
      </c>
      <c r="H265" s="14" t="s">
        <v>45</v>
      </c>
      <c r="I265" s="14"/>
      <c r="J265" s="14" t="s">
        <v>13</v>
      </c>
      <c r="K265" s="15">
        <v>43822525</v>
      </c>
      <c r="L265" s="15"/>
      <c r="M265" s="15"/>
      <c r="N265" s="15"/>
      <c r="O265" s="15"/>
      <c r="P265" s="15"/>
      <c r="Q265" s="15"/>
      <c r="R265" s="15"/>
      <c r="S265" s="15"/>
      <c r="T265" s="15"/>
      <c r="U265" s="15"/>
      <c r="V265" s="69"/>
      <c r="W265" s="44"/>
      <c r="X265" s="44">
        <f t="shared" si="64"/>
        <v>43822525</v>
      </c>
    </row>
    <row r="266" spans="1:24" x14ac:dyDescent="0.3">
      <c r="A266" s="166"/>
      <c r="B266" s="166">
        <v>2026</v>
      </c>
      <c r="C266" s="61" t="s">
        <v>431</v>
      </c>
      <c r="D266" s="30" t="s">
        <v>11</v>
      </c>
      <c r="E266" s="30" t="s">
        <v>18</v>
      </c>
      <c r="F266" s="30" t="s">
        <v>67</v>
      </c>
      <c r="G266" s="30" t="s">
        <v>170</v>
      </c>
      <c r="H266" s="30" t="s">
        <v>45</v>
      </c>
      <c r="I266" s="30"/>
      <c r="J266" s="30" t="s">
        <v>14</v>
      </c>
      <c r="K266" s="4">
        <v>232080</v>
      </c>
      <c r="L266" s="4"/>
      <c r="M266" s="4"/>
      <c r="N266" s="4"/>
      <c r="O266" s="4"/>
      <c r="P266" s="4"/>
      <c r="Q266" s="4"/>
      <c r="R266" s="4"/>
      <c r="S266" s="4"/>
      <c r="T266" s="4"/>
      <c r="U266" s="4"/>
      <c r="V266" s="68"/>
      <c r="W266" s="45"/>
      <c r="X266" s="45">
        <f t="shared" si="64"/>
        <v>232080</v>
      </c>
    </row>
    <row r="267" spans="1:24" x14ac:dyDescent="0.3">
      <c r="A267" s="166"/>
      <c r="B267" s="166">
        <v>2026</v>
      </c>
      <c r="C267" s="62" t="s">
        <v>431</v>
      </c>
      <c r="D267" s="17" t="s">
        <v>11</v>
      </c>
      <c r="E267" s="17" t="s">
        <v>18</v>
      </c>
      <c r="F267" s="17" t="s">
        <v>67</v>
      </c>
      <c r="G267" s="17" t="s">
        <v>170</v>
      </c>
      <c r="H267" s="17" t="s">
        <v>45</v>
      </c>
      <c r="I267" s="17"/>
      <c r="J267" s="17" t="s">
        <v>15</v>
      </c>
      <c r="K267" s="18">
        <f t="shared" ref="K267" si="89">(K266/1000)*0.229</f>
        <v>53.146320000000003</v>
      </c>
      <c r="L267" s="18"/>
      <c r="M267" s="18"/>
      <c r="N267" s="18"/>
      <c r="O267" s="18"/>
      <c r="P267" s="18"/>
      <c r="Q267" s="18"/>
      <c r="R267" s="18"/>
      <c r="S267" s="18"/>
      <c r="T267" s="18"/>
      <c r="U267" s="18"/>
      <c r="V267" s="18"/>
      <c r="W267" s="46"/>
      <c r="X267" s="46">
        <f t="shared" si="64"/>
        <v>53.146320000000003</v>
      </c>
    </row>
    <row r="268" spans="1:24" x14ac:dyDescent="0.3">
      <c r="A268" s="166"/>
      <c r="B268" s="166">
        <v>2026</v>
      </c>
      <c r="C268" s="63" t="s">
        <v>431</v>
      </c>
      <c r="D268" s="19" t="s">
        <v>11</v>
      </c>
      <c r="E268" s="19" t="s">
        <v>18</v>
      </c>
      <c r="F268" s="19" t="s">
        <v>67</v>
      </c>
      <c r="G268" s="19" t="s">
        <v>170</v>
      </c>
      <c r="H268" s="20" t="s">
        <v>45</v>
      </c>
      <c r="I268" s="20"/>
      <c r="J268" s="20" t="s">
        <v>96</v>
      </c>
      <c r="K268" s="21">
        <f t="shared" ref="K268" si="90">K266*0.4747/1000</f>
        <v>110.16837600000001</v>
      </c>
      <c r="L268" s="21"/>
      <c r="M268" s="21"/>
      <c r="N268" s="21"/>
      <c r="O268" s="21"/>
      <c r="P268" s="21"/>
      <c r="Q268" s="21"/>
      <c r="R268" s="21"/>
      <c r="S268" s="21"/>
      <c r="T268" s="21"/>
      <c r="U268" s="21"/>
      <c r="V268" s="21"/>
      <c r="W268" s="47"/>
      <c r="X268" s="47">
        <f t="shared" si="64"/>
        <v>110.16837600000001</v>
      </c>
    </row>
    <row r="269" spans="1:24" x14ac:dyDescent="0.3">
      <c r="A269" s="166" t="s">
        <v>208</v>
      </c>
      <c r="B269" s="166">
        <v>2026</v>
      </c>
      <c r="C269" s="60" t="s">
        <v>431</v>
      </c>
      <c r="D269" s="14" t="s">
        <v>26</v>
      </c>
      <c r="E269" s="14" t="s">
        <v>12</v>
      </c>
      <c r="F269" s="14" t="s">
        <v>67</v>
      </c>
      <c r="G269" s="14" t="s">
        <v>12</v>
      </c>
      <c r="H269" s="14" t="s">
        <v>154</v>
      </c>
      <c r="I269" s="14"/>
      <c r="J269" s="14" t="s">
        <v>13</v>
      </c>
      <c r="K269" s="69"/>
      <c r="L269" s="69"/>
      <c r="M269" s="15"/>
      <c r="N269" s="69"/>
      <c r="O269" s="69"/>
      <c r="P269" s="15"/>
      <c r="Q269" s="69"/>
      <c r="R269" s="69"/>
      <c r="S269" s="69"/>
      <c r="T269" s="69"/>
      <c r="U269" s="69"/>
      <c r="V269" s="69"/>
      <c r="W269" s="44"/>
      <c r="X269" s="44" t="e">
        <f t="shared" si="64"/>
        <v>#DIV/0!</v>
      </c>
    </row>
    <row r="270" spans="1:24" x14ac:dyDescent="0.3">
      <c r="A270" s="166"/>
      <c r="B270" s="166">
        <v>2026</v>
      </c>
      <c r="C270" s="61" t="s">
        <v>431</v>
      </c>
      <c r="D270" s="16" t="s">
        <v>26</v>
      </c>
      <c r="E270" s="16" t="s">
        <v>12</v>
      </c>
      <c r="F270" s="16" t="s">
        <v>67</v>
      </c>
      <c r="G270" s="16" t="s">
        <v>12</v>
      </c>
      <c r="H270" s="16" t="s">
        <v>154</v>
      </c>
      <c r="I270" s="16"/>
      <c r="J270" s="16" t="s">
        <v>19</v>
      </c>
      <c r="K270" s="70"/>
      <c r="L270" s="70"/>
      <c r="M270" s="23"/>
      <c r="N270" s="70"/>
      <c r="O270" s="70"/>
      <c r="P270" s="23"/>
      <c r="Q270" s="70"/>
      <c r="R270" s="70"/>
      <c r="S270" s="70"/>
      <c r="T270" s="70"/>
      <c r="U270" s="70"/>
      <c r="V270" s="70"/>
      <c r="W270" s="45"/>
      <c r="X270" s="45" t="e">
        <f t="shared" si="64"/>
        <v>#DIV/0!</v>
      </c>
    </row>
    <row r="271" spans="1:24" x14ac:dyDescent="0.3">
      <c r="A271" s="166"/>
      <c r="B271" s="166">
        <v>2026</v>
      </c>
      <c r="C271" s="61" t="s">
        <v>431</v>
      </c>
      <c r="D271" s="16" t="s">
        <v>26</v>
      </c>
      <c r="E271" s="16" t="s">
        <v>12</v>
      </c>
      <c r="F271" s="16" t="s">
        <v>67</v>
      </c>
      <c r="G271" s="16" t="s">
        <v>12</v>
      </c>
      <c r="H271" s="16" t="s">
        <v>154</v>
      </c>
      <c r="I271" s="16"/>
      <c r="J271" s="16" t="s">
        <v>14</v>
      </c>
      <c r="K271" s="70"/>
      <c r="L271" s="70"/>
      <c r="M271" s="23"/>
      <c r="N271" s="70"/>
      <c r="O271" s="70"/>
      <c r="P271" s="23"/>
      <c r="Q271" s="70"/>
      <c r="R271" s="70"/>
      <c r="S271" s="70"/>
      <c r="T271" s="70"/>
      <c r="U271" s="70"/>
      <c r="V271" s="70"/>
      <c r="W271" s="45"/>
      <c r="X271" s="45" t="e">
        <f t="shared" si="64"/>
        <v>#DIV/0!</v>
      </c>
    </row>
    <row r="272" spans="1:24" x14ac:dyDescent="0.3">
      <c r="A272" s="166"/>
      <c r="B272" s="166">
        <v>2026</v>
      </c>
      <c r="C272" s="64" t="s">
        <v>431</v>
      </c>
      <c r="D272" s="32" t="s">
        <v>26</v>
      </c>
      <c r="E272" s="32" t="s">
        <v>12</v>
      </c>
      <c r="F272" s="32" t="s">
        <v>67</v>
      </c>
      <c r="G272" s="32" t="s">
        <v>12</v>
      </c>
      <c r="H272" s="32" t="s">
        <v>154</v>
      </c>
      <c r="I272" s="32"/>
      <c r="J272" s="32" t="s">
        <v>20</v>
      </c>
      <c r="K272" s="79"/>
      <c r="L272" s="79"/>
      <c r="M272" s="33"/>
      <c r="N272" s="79"/>
      <c r="O272" s="79"/>
      <c r="P272" s="33"/>
      <c r="Q272" s="79"/>
      <c r="R272" s="79"/>
      <c r="S272" s="79"/>
      <c r="T272" s="79"/>
      <c r="U272" s="79"/>
      <c r="V272" s="79"/>
      <c r="W272" s="54"/>
      <c r="X272" s="54" t="e">
        <f t="shared" si="64"/>
        <v>#DIV/0!</v>
      </c>
    </row>
    <row r="273" spans="1:24" x14ac:dyDescent="0.3">
      <c r="A273" s="166"/>
      <c r="B273" s="166">
        <v>2026</v>
      </c>
      <c r="C273" s="62" t="s">
        <v>431</v>
      </c>
      <c r="D273" s="17" t="s">
        <v>26</v>
      </c>
      <c r="E273" s="17" t="s">
        <v>12</v>
      </c>
      <c r="F273" s="17" t="s">
        <v>67</v>
      </c>
      <c r="G273" s="17" t="s">
        <v>12</v>
      </c>
      <c r="H273" s="17" t="s">
        <v>154</v>
      </c>
      <c r="I273" s="17"/>
      <c r="J273" s="17" t="s">
        <v>15</v>
      </c>
      <c r="K273" s="80"/>
      <c r="L273" s="80"/>
      <c r="M273" s="31"/>
      <c r="N273" s="80"/>
      <c r="O273" s="80"/>
      <c r="P273" s="31"/>
      <c r="Q273" s="80"/>
      <c r="R273" s="80"/>
      <c r="S273" s="80"/>
      <c r="T273" s="80"/>
      <c r="U273" s="80"/>
      <c r="V273" s="80"/>
      <c r="W273" s="46"/>
      <c r="X273" s="46" t="e">
        <f t="shared" si="64"/>
        <v>#DIV/0!</v>
      </c>
    </row>
    <row r="274" spans="1:24" x14ac:dyDescent="0.3">
      <c r="A274" s="166"/>
      <c r="B274" s="166">
        <v>2026</v>
      </c>
      <c r="C274" s="63" t="s">
        <v>431</v>
      </c>
      <c r="D274" s="19" t="s">
        <v>26</v>
      </c>
      <c r="E274" s="19" t="s">
        <v>12</v>
      </c>
      <c r="F274" s="19" t="s">
        <v>67</v>
      </c>
      <c r="G274" s="19" t="s">
        <v>12</v>
      </c>
      <c r="H274" s="20" t="s">
        <v>154</v>
      </c>
      <c r="I274" s="20"/>
      <c r="J274" s="20" t="s">
        <v>96</v>
      </c>
      <c r="K274" s="21"/>
      <c r="L274" s="21"/>
      <c r="M274" s="20"/>
      <c r="N274" s="21"/>
      <c r="O274" s="21"/>
      <c r="P274" s="20"/>
      <c r="Q274" s="21"/>
      <c r="R274" s="21"/>
      <c r="S274" s="21"/>
      <c r="T274" s="21"/>
      <c r="U274" s="21"/>
      <c r="V274" s="21"/>
      <c r="W274" s="47"/>
      <c r="X274" s="47" t="e">
        <f t="shared" si="64"/>
        <v>#DIV/0!</v>
      </c>
    </row>
    <row r="275" spans="1:24" x14ac:dyDescent="0.3">
      <c r="A275" s="166"/>
      <c r="B275" s="166">
        <v>2026</v>
      </c>
      <c r="C275" s="60" t="s">
        <v>431</v>
      </c>
      <c r="D275" s="14" t="s">
        <v>26</v>
      </c>
      <c r="E275" s="14" t="s">
        <v>12</v>
      </c>
      <c r="F275" s="14" t="s">
        <v>67</v>
      </c>
      <c r="G275" s="14" t="s">
        <v>12</v>
      </c>
      <c r="H275" s="14" t="s">
        <v>155</v>
      </c>
      <c r="I275" s="14"/>
      <c r="J275" s="14" t="s">
        <v>13</v>
      </c>
      <c r="K275" s="69"/>
      <c r="L275" s="69"/>
      <c r="M275" s="15"/>
      <c r="N275" s="69"/>
      <c r="O275" s="69"/>
      <c r="P275" s="15"/>
      <c r="Q275" s="69"/>
      <c r="R275" s="69"/>
      <c r="S275" s="69"/>
      <c r="T275" s="15"/>
      <c r="U275" s="69"/>
      <c r="V275" s="69"/>
      <c r="W275" s="44"/>
      <c r="X275" s="44" t="e">
        <f t="shared" si="64"/>
        <v>#DIV/0!</v>
      </c>
    </row>
    <row r="276" spans="1:24" x14ac:dyDescent="0.3">
      <c r="A276" s="166"/>
      <c r="B276" s="166">
        <v>2026</v>
      </c>
      <c r="C276" s="61" t="s">
        <v>431</v>
      </c>
      <c r="D276" s="16" t="s">
        <v>26</v>
      </c>
      <c r="E276" s="16" t="s">
        <v>12</v>
      </c>
      <c r="F276" s="16" t="s">
        <v>67</v>
      </c>
      <c r="G276" s="16" t="s">
        <v>12</v>
      </c>
      <c r="H276" s="16" t="s">
        <v>155</v>
      </c>
      <c r="I276" s="16"/>
      <c r="J276" s="16" t="s">
        <v>19</v>
      </c>
      <c r="K276" s="70"/>
      <c r="L276" s="70"/>
      <c r="M276" s="23"/>
      <c r="N276" s="70"/>
      <c r="O276" s="70"/>
      <c r="P276" s="23"/>
      <c r="Q276" s="70"/>
      <c r="R276" s="70"/>
      <c r="S276" s="70"/>
      <c r="T276" s="23"/>
      <c r="U276" s="70"/>
      <c r="V276" s="70"/>
      <c r="W276" s="45"/>
      <c r="X276" s="45" t="e">
        <f t="shared" si="64"/>
        <v>#DIV/0!</v>
      </c>
    </row>
    <row r="277" spans="1:24" x14ac:dyDescent="0.3">
      <c r="A277" s="166"/>
      <c r="B277" s="166">
        <v>2026</v>
      </c>
      <c r="C277" s="61" t="s">
        <v>431</v>
      </c>
      <c r="D277" s="16" t="s">
        <v>26</v>
      </c>
      <c r="E277" s="16" t="s">
        <v>12</v>
      </c>
      <c r="F277" s="16" t="s">
        <v>67</v>
      </c>
      <c r="G277" s="16" t="s">
        <v>12</v>
      </c>
      <c r="H277" s="16" t="s">
        <v>155</v>
      </c>
      <c r="I277" s="16"/>
      <c r="J277" s="16" t="s">
        <v>14</v>
      </c>
      <c r="K277" s="70"/>
      <c r="L277" s="70"/>
      <c r="M277" s="23"/>
      <c r="N277" s="70"/>
      <c r="O277" s="70"/>
      <c r="P277" s="23"/>
      <c r="Q277" s="70"/>
      <c r="R277" s="70"/>
      <c r="S277" s="70"/>
      <c r="T277" s="70"/>
      <c r="U277" s="70"/>
      <c r="V277" s="70"/>
      <c r="W277" s="45"/>
      <c r="X277" s="45" t="e">
        <f t="shared" si="64"/>
        <v>#DIV/0!</v>
      </c>
    </row>
    <row r="278" spans="1:24" x14ac:dyDescent="0.3">
      <c r="A278" s="166"/>
      <c r="B278" s="166">
        <v>2026</v>
      </c>
      <c r="C278" s="64" t="s">
        <v>431</v>
      </c>
      <c r="D278" s="32" t="s">
        <v>26</v>
      </c>
      <c r="E278" s="32" t="s">
        <v>12</v>
      </c>
      <c r="F278" s="32" t="s">
        <v>67</v>
      </c>
      <c r="G278" s="32" t="s">
        <v>12</v>
      </c>
      <c r="H278" s="32" t="s">
        <v>155</v>
      </c>
      <c r="I278" s="32"/>
      <c r="J278" s="32" t="s">
        <v>20</v>
      </c>
      <c r="K278" s="79"/>
      <c r="L278" s="79"/>
      <c r="M278" s="33"/>
      <c r="N278" s="79"/>
      <c r="O278" s="79"/>
      <c r="P278" s="33"/>
      <c r="Q278" s="79"/>
      <c r="R278" s="79"/>
      <c r="S278" s="79"/>
      <c r="T278" s="79"/>
      <c r="U278" s="79"/>
      <c r="V278" s="79"/>
      <c r="W278" s="54"/>
      <c r="X278" s="54" t="e">
        <f t="shared" si="64"/>
        <v>#DIV/0!</v>
      </c>
    </row>
    <row r="279" spans="1:24" x14ac:dyDescent="0.3">
      <c r="A279" s="166"/>
      <c r="B279" s="166">
        <v>2026</v>
      </c>
      <c r="C279" s="62" t="s">
        <v>431</v>
      </c>
      <c r="D279" s="17" t="s">
        <v>26</v>
      </c>
      <c r="E279" s="17" t="s">
        <v>12</v>
      </c>
      <c r="F279" s="17" t="s">
        <v>67</v>
      </c>
      <c r="G279" s="17" t="s">
        <v>12</v>
      </c>
      <c r="H279" s="17" t="s">
        <v>155</v>
      </c>
      <c r="I279" s="17"/>
      <c r="J279" s="17" t="s">
        <v>15</v>
      </c>
      <c r="K279" s="80"/>
      <c r="L279" s="80"/>
      <c r="M279" s="31"/>
      <c r="N279" s="80"/>
      <c r="O279" s="80"/>
      <c r="P279" s="31"/>
      <c r="Q279" s="80"/>
      <c r="R279" s="80"/>
      <c r="S279" s="80"/>
      <c r="T279" s="80"/>
      <c r="U279" s="80"/>
      <c r="V279" s="80"/>
      <c r="W279" s="46"/>
      <c r="X279" s="46" t="e">
        <f t="shared" si="64"/>
        <v>#DIV/0!</v>
      </c>
    </row>
    <row r="280" spans="1:24" x14ac:dyDescent="0.3">
      <c r="A280" s="166"/>
      <c r="B280" s="166">
        <v>2026</v>
      </c>
      <c r="C280" s="63" t="s">
        <v>431</v>
      </c>
      <c r="D280" s="19" t="s">
        <v>26</v>
      </c>
      <c r="E280" s="19" t="s">
        <v>12</v>
      </c>
      <c r="F280" s="19" t="s">
        <v>67</v>
      </c>
      <c r="G280" s="19" t="s">
        <v>12</v>
      </c>
      <c r="H280" s="20" t="s">
        <v>155</v>
      </c>
      <c r="I280" s="20"/>
      <c r="J280" s="20" t="s">
        <v>96</v>
      </c>
      <c r="K280" s="21"/>
      <c r="L280" s="21"/>
      <c r="M280" s="20"/>
      <c r="N280" s="21"/>
      <c r="O280" s="21"/>
      <c r="P280" s="20"/>
      <c r="Q280" s="21"/>
      <c r="R280" s="21"/>
      <c r="S280" s="21"/>
      <c r="T280" s="21"/>
      <c r="U280" s="21"/>
      <c r="V280" s="21"/>
      <c r="W280" s="47"/>
      <c r="X280" s="47" t="e">
        <f t="shared" si="64"/>
        <v>#DIV/0!</v>
      </c>
    </row>
    <row r="281" spans="1:24" x14ac:dyDescent="0.3">
      <c r="A281" s="166" t="s">
        <v>255</v>
      </c>
      <c r="B281" s="166">
        <v>2026</v>
      </c>
      <c r="C281" s="60" t="s">
        <v>431</v>
      </c>
      <c r="D281" s="14" t="s">
        <v>26</v>
      </c>
      <c r="E281" s="14" t="s">
        <v>16</v>
      </c>
      <c r="F281" s="14" t="s">
        <v>65</v>
      </c>
      <c r="G281" s="14" t="s">
        <v>172</v>
      </c>
      <c r="H281" s="14" t="s">
        <v>54</v>
      </c>
      <c r="I281" s="14"/>
      <c r="J281" s="14" t="s">
        <v>13</v>
      </c>
      <c r="K281" s="197">
        <v>92942326</v>
      </c>
      <c r="L281" s="197"/>
      <c r="M281" s="197"/>
      <c r="N281" s="197"/>
      <c r="O281" s="197"/>
      <c r="P281" s="197"/>
      <c r="Q281" s="198"/>
      <c r="R281" s="197"/>
      <c r="S281" s="197"/>
      <c r="T281" s="197"/>
      <c r="U281" s="197"/>
      <c r="V281" s="198"/>
      <c r="W281" s="44"/>
      <c r="X281" s="44">
        <f t="shared" ref="X281:X344" si="91">AVERAGE(K281:V281)</f>
        <v>92942326</v>
      </c>
    </row>
    <row r="282" spans="1:24" x14ac:dyDescent="0.3">
      <c r="A282" s="166"/>
      <c r="B282" s="166">
        <v>2026</v>
      </c>
      <c r="C282" s="65" t="s">
        <v>431</v>
      </c>
      <c r="D282" s="30" t="s">
        <v>26</v>
      </c>
      <c r="E282" s="30" t="s">
        <v>16</v>
      </c>
      <c r="F282" s="30" t="s">
        <v>65</v>
      </c>
      <c r="G282" s="30" t="s">
        <v>172</v>
      </c>
      <c r="H282" s="30" t="s">
        <v>54</v>
      </c>
      <c r="I282" s="30"/>
      <c r="J282" s="30" t="s">
        <v>19</v>
      </c>
      <c r="K282" s="203">
        <v>579</v>
      </c>
      <c r="L282" s="203"/>
      <c r="M282" s="203"/>
      <c r="N282" s="203"/>
      <c r="O282" s="203"/>
      <c r="P282" s="203"/>
      <c r="Q282" s="204"/>
      <c r="R282" s="203"/>
      <c r="S282" s="203"/>
      <c r="T282" s="203"/>
      <c r="U282" s="203"/>
      <c r="V282" s="204"/>
      <c r="W282" s="53"/>
      <c r="X282" s="53">
        <f t="shared" si="91"/>
        <v>579</v>
      </c>
    </row>
    <row r="283" spans="1:24" x14ac:dyDescent="0.3">
      <c r="A283" s="166"/>
      <c r="B283" s="166">
        <v>2026</v>
      </c>
      <c r="C283" s="61" t="s">
        <v>431</v>
      </c>
      <c r="D283" s="16" t="s">
        <v>26</v>
      </c>
      <c r="E283" s="16" t="s">
        <v>16</v>
      </c>
      <c r="F283" s="16" t="s">
        <v>65</v>
      </c>
      <c r="G283" s="16" t="s">
        <v>172</v>
      </c>
      <c r="H283" s="16" t="s">
        <v>54</v>
      </c>
      <c r="I283" s="16"/>
      <c r="J283" s="16" t="s">
        <v>14</v>
      </c>
      <c r="K283" s="203">
        <f t="shared" ref="K283" si="92">K282*1000</f>
        <v>579000</v>
      </c>
      <c r="L283" s="203"/>
      <c r="M283" s="203"/>
      <c r="N283" s="199"/>
      <c r="O283" s="199"/>
      <c r="P283" s="199"/>
      <c r="Q283" s="199"/>
      <c r="R283" s="199"/>
      <c r="S283" s="199"/>
      <c r="T283" s="199"/>
      <c r="U283" s="199"/>
      <c r="V283" s="199"/>
      <c r="W283" s="45"/>
      <c r="X283" s="45">
        <f t="shared" si="91"/>
        <v>579000</v>
      </c>
    </row>
    <row r="284" spans="1:24" x14ac:dyDescent="0.3">
      <c r="A284" s="166"/>
      <c r="B284" s="166">
        <v>2026</v>
      </c>
      <c r="C284" s="64" t="s">
        <v>431</v>
      </c>
      <c r="D284" s="32" t="s">
        <v>26</v>
      </c>
      <c r="E284" s="32" t="s">
        <v>16</v>
      </c>
      <c r="F284" s="32" t="s">
        <v>65</v>
      </c>
      <c r="G284" s="32" t="s">
        <v>172</v>
      </c>
      <c r="H284" s="32" t="s">
        <v>54</v>
      </c>
      <c r="I284" s="32"/>
      <c r="J284" s="32" t="s">
        <v>20</v>
      </c>
      <c r="K284" s="211">
        <f t="shared" ref="K284" si="93">K282*0.86</f>
        <v>497.94</v>
      </c>
      <c r="L284" s="211"/>
      <c r="M284" s="211"/>
      <c r="N284" s="211"/>
      <c r="O284" s="211"/>
      <c r="P284" s="211"/>
      <c r="Q284" s="211"/>
      <c r="R284" s="211"/>
      <c r="S284" s="211"/>
      <c r="T284" s="211"/>
      <c r="U284" s="211"/>
      <c r="V284" s="211"/>
      <c r="W284" s="54"/>
      <c r="X284" s="54">
        <f t="shared" si="91"/>
        <v>497.94</v>
      </c>
    </row>
    <row r="285" spans="1:24" x14ac:dyDescent="0.3">
      <c r="A285" s="166"/>
      <c r="B285" s="166">
        <v>2026</v>
      </c>
      <c r="C285" s="62" t="s">
        <v>431</v>
      </c>
      <c r="D285" s="17" t="s">
        <v>26</v>
      </c>
      <c r="E285" s="17" t="s">
        <v>16</v>
      </c>
      <c r="F285" s="17" t="s">
        <v>65</v>
      </c>
      <c r="G285" s="17" t="s">
        <v>172</v>
      </c>
      <c r="H285" s="17" t="s">
        <v>54</v>
      </c>
      <c r="I285" s="17"/>
      <c r="J285" s="17" t="s">
        <v>15</v>
      </c>
      <c r="K285" s="212">
        <f t="shared" ref="K285" si="94">K284*0.1</f>
        <v>49.794000000000004</v>
      </c>
      <c r="L285" s="212"/>
      <c r="M285" s="212"/>
      <c r="N285" s="212"/>
      <c r="O285" s="212"/>
      <c r="P285" s="212"/>
      <c r="Q285" s="212"/>
      <c r="R285" s="212"/>
      <c r="S285" s="212"/>
      <c r="T285" s="212"/>
      <c r="U285" s="212"/>
      <c r="V285" s="212"/>
      <c r="W285" s="46"/>
      <c r="X285" s="46">
        <f t="shared" si="91"/>
        <v>49.794000000000004</v>
      </c>
    </row>
    <row r="286" spans="1:24" x14ac:dyDescent="0.3">
      <c r="A286" s="166"/>
      <c r="B286" s="166">
        <v>2026</v>
      </c>
      <c r="C286" s="63" t="s">
        <v>431</v>
      </c>
      <c r="D286" s="19" t="s">
        <v>26</v>
      </c>
      <c r="E286" s="19" t="s">
        <v>16</v>
      </c>
      <c r="F286" s="19" t="s">
        <v>65</v>
      </c>
      <c r="G286" s="19" t="s">
        <v>172</v>
      </c>
      <c r="H286" s="20" t="s">
        <v>54</v>
      </c>
      <c r="I286" s="20"/>
      <c r="J286" s="20" t="s">
        <v>96</v>
      </c>
      <c r="K286" s="202">
        <f t="shared" ref="K286" si="95">K282*0.0036*(34866+0.6237*21+0.0624*310)/1000</f>
        <v>72.742311879479999</v>
      </c>
      <c r="L286" s="202"/>
      <c r="M286" s="202"/>
      <c r="N286" s="202"/>
      <c r="O286" s="202"/>
      <c r="P286" s="202"/>
      <c r="Q286" s="202"/>
      <c r="R286" s="202"/>
      <c r="S286" s="202"/>
      <c r="T286" s="202"/>
      <c r="U286" s="202"/>
      <c r="V286" s="202"/>
      <c r="W286" s="47"/>
      <c r="X286" s="47">
        <f t="shared" si="91"/>
        <v>72.742311879479999</v>
      </c>
    </row>
    <row r="287" spans="1:24" x14ac:dyDescent="0.3">
      <c r="A287" s="166"/>
      <c r="B287" s="166">
        <v>2026</v>
      </c>
      <c r="C287" s="60" t="s">
        <v>431</v>
      </c>
      <c r="D287" s="14" t="s">
        <v>26</v>
      </c>
      <c r="E287" s="14" t="s">
        <v>16</v>
      </c>
      <c r="F287" s="14" t="s">
        <v>90</v>
      </c>
      <c r="G287" s="14" t="s">
        <v>172</v>
      </c>
      <c r="H287" s="14" t="s">
        <v>54</v>
      </c>
      <c r="I287" s="14"/>
      <c r="J287" s="14" t="s">
        <v>13</v>
      </c>
      <c r="K287" s="197">
        <v>92942326</v>
      </c>
      <c r="L287" s="197"/>
      <c r="M287" s="197"/>
      <c r="N287" s="198"/>
      <c r="O287" s="198"/>
      <c r="P287" s="197"/>
      <c r="Q287" s="198"/>
      <c r="R287" s="197"/>
      <c r="S287" s="197"/>
      <c r="T287" s="197"/>
      <c r="U287" s="197"/>
      <c r="V287" s="198"/>
      <c r="W287" s="44"/>
      <c r="X287" s="44">
        <f t="shared" si="91"/>
        <v>92942326</v>
      </c>
    </row>
    <row r="288" spans="1:24" x14ac:dyDescent="0.3">
      <c r="A288" s="166"/>
      <c r="B288" s="166">
        <v>2026</v>
      </c>
      <c r="C288" s="61" t="s">
        <v>431</v>
      </c>
      <c r="D288" s="16" t="s">
        <v>26</v>
      </c>
      <c r="E288" s="16" t="s">
        <v>16</v>
      </c>
      <c r="F288" s="16" t="s">
        <v>90</v>
      </c>
      <c r="G288" s="16" t="s">
        <v>172</v>
      </c>
      <c r="H288" s="16" t="s">
        <v>54</v>
      </c>
      <c r="I288" s="16"/>
      <c r="J288" s="16" t="s">
        <v>19</v>
      </c>
      <c r="K288" s="203">
        <v>579</v>
      </c>
      <c r="L288" s="203"/>
      <c r="M288" s="203"/>
      <c r="N288" s="203"/>
      <c r="O288" s="200"/>
      <c r="P288" s="203"/>
      <c r="Q288" s="204"/>
      <c r="R288" s="203"/>
      <c r="S288" s="199"/>
      <c r="T288" s="203"/>
      <c r="U288" s="199"/>
      <c r="V288" s="200"/>
      <c r="W288" s="45"/>
      <c r="X288" s="45">
        <f t="shared" si="91"/>
        <v>579</v>
      </c>
    </row>
    <row r="289" spans="1:24" x14ac:dyDescent="0.3">
      <c r="A289" s="166"/>
      <c r="B289" s="166">
        <v>2026</v>
      </c>
      <c r="C289" s="61" t="s">
        <v>431</v>
      </c>
      <c r="D289" s="16" t="s">
        <v>26</v>
      </c>
      <c r="E289" s="16" t="s">
        <v>16</v>
      </c>
      <c r="F289" s="16" t="s">
        <v>90</v>
      </c>
      <c r="G289" s="16" t="s">
        <v>172</v>
      </c>
      <c r="H289" s="16" t="s">
        <v>54</v>
      </c>
      <c r="I289" s="16"/>
      <c r="J289" s="16" t="s">
        <v>14</v>
      </c>
      <c r="K289" s="203">
        <f t="shared" ref="K289" si="96">K288*1000</f>
        <v>579000</v>
      </c>
      <c r="L289" s="203"/>
      <c r="M289" s="203"/>
      <c r="N289" s="199"/>
      <c r="O289" s="199"/>
      <c r="P289" s="199"/>
      <c r="Q289" s="199"/>
      <c r="R289" s="199"/>
      <c r="S289" s="199"/>
      <c r="T289" s="199"/>
      <c r="U289" s="199"/>
      <c r="V289" s="199"/>
      <c r="W289" s="45"/>
      <c r="X289" s="45">
        <f t="shared" si="91"/>
        <v>579000</v>
      </c>
    </row>
    <row r="290" spans="1:24" x14ac:dyDescent="0.3">
      <c r="A290" s="166"/>
      <c r="B290" s="166">
        <v>2026</v>
      </c>
      <c r="C290" s="64" t="s">
        <v>431</v>
      </c>
      <c r="D290" s="32" t="s">
        <v>26</v>
      </c>
      <c r="E290" s="32" t="s">
        <v>16</v>
      </c>
      <c r="F290" s="32" t="s">
        <v>90</v>
      </c>
      <c r="G290" s="32" t="s">
        <v>172</v>
      </c>
      <c r="H290" s="32" t="s">
        <v>54</v>
      </c>
      <c r="I290" s="32"/>
      <c r="J290" s="32" t="s">
        <v>20</v>
      </c>
      <c r="K290" s="211">
        <f t="shared" ref="K290" si="97">K288*0.86</f>
        <v>497.94</v>
      </c>
      <c r="L290" s="211"/>
      <c r="M290" s="211"/>
      <c r="N290" s="211"/>
      <c r="O290" s="211"/>
      <c r="P290" s="211"/>
      <c r="Q290" s="211"/>
      <c r="R290" s="211"/>
      <c r="S290" s="211"/>
      <c r="T290" s="211"/>
      <c r="U290" s="211"/>
      <c r="V290" s="211"/>
      <c r="W290" s="54"/>
      <c r="X290" s="54">
        <f t="shared" si="91"/>
        <v>497.94</v>
      </c>
    </row>
    <row r="291" spans="1:24" x14ac:dyDescent="0.3">
      <c r="A291" s="166"/>
      <c r="B291" s="166">
        <v>2026</v>
      </c>
      <c r="C291" s="62" t="s">
        <v>431</v>
      </c>
      <c r="D291" s="17" t="s">
        <v>26</v>
      </c>
      <c r="E291" s="17" t="s">
        <v>16</v>
      </c>
      <c r="F291" s="17" t="s">
        <v>90</v>
      </c>
      <c r="G291" s="17" t="s">
        <v>172</v>
      </c>
      <c r="H291" s="17" t="s">
        <v>54</v>
      </c>
      <c r="I291" s="17"/>
      <c r="J291" s="17" t="s">
        <v>15</v>
      </c>
      <c r="K291" s="212">
        <f t="shared" ref="K291" si="98">K290*0.1</f>
        <v>49.794000000000004</v>
      </c>
      <c r="L291" s="212"/>
      <c r="M291" s="212"/>
      <c r="N291" s="212"/>
      <c r="O291" s="212"/>
      <c r="P291" s="212"/>
      <c r="Q291" s="212"/>
      <c r="R291" s="212"/>
      <c r="S291" s="212"/>
      <c r="T291" s="212"/>
      <c r="U291" s="212"/>
      <c r="V291" s="212"/>
      <c r="W291" s="46"/>
      <c r="X291" s="46">
        <f t="shared" si="91"/>
        <v>49.794000000000004</v>
      </c>
    </row>
    <row r="292" spans="1:24" x14ac:dyDescent="0.3">
      <c r="A292" s="166"/>
      <c r="B292" s="166">
        <v>2026</v>
      </c>
      <c r="C292" s="63" t="s">
        <v>431</v>
      </c>
      <c r="D292" s="19" t="s">
        <v>26</v>
      </c>
      <c r="E292" s="19" t="s">
        <v>16</v>
      </c>
      <c r="F292" s="19" t="s">
        <v>90</v>
      </c>
      <c r="G292" s="19" t="s">
        <v>172</v>
      </c>
      <c r="H292" s="20" t="s">
        <v>54</v>
      </c>
      <c r="I292" s="20"/>
      <c r="J292" s="20" t="s">
        <v>96</v>
      </c>
      <c r="K292" s="202">
        <f t="shared" ref="K292" si="99">K288*0.0036*(34866+0.6237*21+0.0624*310)/1000</f>
        <v>72.742311879479999</v>
      </c>
      <c r="L292" s="202"/>
      <c r="M292" s="202"/>
      <c r="N292" s="202"/>
      <c r="O292" s="202"/>
      <c r="P292" s="202"/>
      <c r="Q292" s="202"/>
      <c r="R292" s="202"/>
      <c r="S292" s="202"/>
      <c r="T292" s="202"/>
      <c r="U292" s="202"/>
      <c r="V292" s="202"/>
      <c r="W292" s="47"/>
      <c r="X292" s="47">
        <f t="shared" si="91"/>
        <v>72.742311879479999</v>
      </c>
    </row>
    <row r="293" spans="1:24" x14ac:dyDescent="0.3">
      <c r="A293" s="166" t="s">
        <v>256</v>
      </c>
      <c r="B293" s="166">
        <v>2026</v>
      </c>
      <c r="C293" s="60" t="s">
        <v>431</v>
      </c>
      <c r="D293" s="14" t="s">
        <v>26</v>
      </c>
      <c r="E293" s="14" t="s">
        <v>16</v>
      </c>
      <c r="F293" s="14" t="s">
        <v>67</v>
      </c>
      <c r="G293" s="14" t="s">
        <v>86</v>
      </c>
      <c r="H293" s="14" t="s">
        <v>47</v>
      </c>
      <c r="I293" s="14"/>
      <c r="J293" s="14" t="s">
        <v>13</v>
      </c>
      <c r="K293" s="197">
        <v>52054593</v>
      </c>
      <c r="L293" s="197"/>
      <c r="M293" s="197"/>
      <c r="N293" s="197"/>
      <c r="O293" s="198"/>
      <c r="P293" s="197"/>
      <c r="Q293" s="198"/>
      <c r="R293" s="197"/>
      <c r="S293" s="198"/>
      <c r="T293" s="197"/>
      <c r="U293" s="197"/>
      <c r="V293" s="198"/>
      <c r="W293" s="44"/>
      <c r="X293" s="44">
        <f t="shared" si="91"/>
        <v>52054593</v>
      </c>
    </row>
    <row r="294" spans="1:24" x14ac:dyDescent="0.3">
      <c r="A294" s="166"/>
      <c r="B294" s="166">
        <v>2026</v>
      </c>
      <c r="C294" s="65" t="s">
        <v>431</v>
      </c>
      <c r="D294" s="30" t="s">
        <v>26</v>
      </c>
      <c r="E294" s="30" t="s">
        <v>16</v>
      </c>
      <c r="F294" s="30" t="s">
        <v>67</v>
      </c>
      <c r="G294" s="30" t="s">
        <v>86</v>
      </c>
      <c r="H294" s="30" t="s">
        <v>47</v>
      </c>
      <c r="I294" s="30"/>
      <c r="J294" s="30" t="s">
        <v>19</v>
      </c>
      <c r="K294" s="203">
        <v>323.79999999999995</v>
      </c>
      <c r="L294" s="203"/>
      <c r="M294" s="203"/>
      <c r="N294" s="203"/>
      <c r="O294" s="204"/>
      <c r="P294" s="203"/>
      <c r="Q294" s="204"/>
      <c r="R294" s="204"/>
      <c r="S294" s="204"/>
      <c r="T294" s="203"/>
      <c r="U294" s="203"/>
      <c r="V294" s="204"/>
      <c r="W294" s="53"/>
      <c r="X294" s="53">
        <f t="shared" si="91"/>
        <v>323.79999999999995</v>
      </c>
    </row>
    <row r="295" spans="1:24" x14ac:dyDescent="0.3">
      <c r="A295" s="166"/>
      <c r="B295" s="166">
        <v>2026</v>
      </c>
      <c r="C295" s="61" t="s">
        <v>431</v>
      </c>
      <c r="D295" s="16" t="s">
        <v>26</v>
      </c>
      <c r="E295" s="16" t="s">
        <v>16</v>
      </c>
      <c r="F295" s="16" t="s">
        <v>67</v>
      </c>
      <c r="G295" s="16" t="s">
        <v>86</v>
      </c>
      <c r="H295" s="16" t="s">
        <v>47</v>
      </c>
      <c r="I295" s="16"/>
      <c r="J295" s="16" t="s">
        <v>14</v>
      </c>
      <c r="K295" s="199">
        <f t="shared" ref="K295" si="100">K294*1000</f>
        <v>323799.99999999994</v>
      </c>
      <c r="L295" s="199"/>
      <c r="M295" s="199"/>
      <c r="N295" s="199"/>
      <c r="O295" s="199"/>
      <c r="P295" s="199"/>
      <c r="Q295" s="199"/>
      <c r="R295" s="199"/>
      <c r="S295" s="199"/>
      <c r="T295" s="199"/>
      <c r="U295" s="199"/>
      <c r="V295" s="199"/>
      <c r="W295" s="45"/>
      <c r="X295" s="45">
        <f t="shared" si="91"/>
        <v>323799.99999999994</v>
      </c>
    </row>
    <row r="296" spans="1:24" x14ac:dyDescent="0.3">
      <c r="A296" s="166"/>
      <c r="B296" s="166">
        <v>2026</v>
      </c>
      <c r="C296" s="64" t="s">
        <v>431</v>
      </c>
      <c r="D296" s="32" t="s">
        <v>26</v>
      </c>
      <c r="E296" s="32" t="s">
        <v>16</v>
      </c>
      <c r="F296" s="32" t="s">
        <v>67</v>
      </c>
      <c r="G296" s="32" t="s">
        <v>86</v>
      </c>
      <c r="H296" s="32" t="s">
        <v>47</v>
      </c>
      <c r="I296" s="32"/>
      <c r="J296" s="32" t="s">
        <v>20</v>
      </c>
      <c r="K296" s="211">
        <f t="shared" ref="K296" si="101">K294*0.86</f>
        <v>278.46799999999996</v>
      </c>
      <c r="L296" s="211"/>
      <c r="M296" s="211"/>
      <c r="N296" s="211"/>
      <c r="O296" s="211"/>
      <c r="P296" s="211"/>
      <c r="Q296" s="211"/>
      <c r="R296" s="211"/>
      <c r="S296" s="211"/>
      <c r="T296" s="211"/>
      <c r="U296" s="211"/>
      <c r="V296" s="211"/>
      <c r="W296" s="54"/>
      <c r="X296" s="54">
        <f t="shared" si="91"/>
        <v>278.46799999999996</v>
      </c>
    </row>
    <row r="297" spans="1:24" x14ac:dyDescent="0.3">
      <c r="A297" s="166"/>
      <c r="B297" s="166">
        <v>2026</v>
      </c>
      <c r="C297" s="62" t="s">
        <v>431</v>
      </c>
      <c r="D297" s="17" t="s">
        <v>26</v>
      </c>
      <c r="E297" s="17" t="s">
        <v>16</v>
      </c>
      <c r="F297" s="17" t="s">
        <v>67</v>
      </c>
      <c r="G297" s="17" t="s">
        <v>86</v>
      </c>
      <c r="H297" s="17" t="s">
        <v>47</v>
      </c>
      <c r="I297" s="17"/>
      <c r="J297" s="17" t="s">
        <v>15</v>
      </c>
      <c r="K297" s="212">
        <f t="shared" ref="K297" si="102">K296*0.1</f>
        <v>27.846799999999998</v>
      </c>
      <c r="L297" s="212"/>
      <c r="M297" s="212"/>
      <c r="N297" s="212"/>
      <c r="O297" s="212"/>
      <c r="P297" s="212"/>
      <c r="Q297" s="212"/>
      <c r="R297" s="212"/>
      <c r="S297" s="212"/>
      <c r="T297" s="212"/>
      <c r="U297" s="212"/>
      <c r="V297" s="212"/>
      <c r="W297" s="46"/>
      <c r="X297" s="46">
        <f t="shared" si="91"/>
        <v>27.846799999999998</v>
      </c>
    </row>
    <row r="298" spans="1:24" x14ac:dyDescent="0.3">
      <c r="A298" s="166"/>
      <c r="B298" s="166">
        <v>2026</v>
      </c>
      <c r="C298" s="63" t="s">
        <v>431</v>
      </c>
      <c r="D298" s="19" t="s">
        <v>26</v>
      </c>
      <c r="E298" s="19" t="s">
        <v>16</v>
      </c>
      <c r="F298" s="19" t="s">
        <v>67</v>
      </c>
      <c r="G298" s="19" t="s">
        <v>86</v>
      </c>
      <c r="H298" s="20" t="s">
        <v>47</v>
      </c>
      <c r="I298" s="20"/>
      <c r="J298" s="20" t="s">
        <v>96</v>
      </c>
      <c r="K298" s="202">
        <f t="shared" ref="K298" si="103">K294*0.0036*(34866+0.6237*21+0.0624*310)/1000</f>
        <v>40.680415520855988</v>
      </c>
      <c r="L298" s="202"/>
      <c r="M298" s="202"/>
      <c r="N298" s="202"/>
      <c r="O298" s="202"/>
      <c r="P298" s="202"/>
      <c r="Q298" s="202"/>
      <c r="R298" s="202"/>
      <c r="S298" s="202"/>
      <c r="T298" s="202"/>
      <c r="U298" s="202"/>
      <c r="V298" s="202"/>
      <c r="W298" s="47"/>
      <c r="X298" s="47">
        <f t="shared" si="91"/>
        <v>40.680415520855988</v>
      </c>
    </row>
    <row r="299" spans="1:24" x14ac:dyDescent="0.3">
      <c r="A299" s="166"/>
      <c r="B299" s="166">
        <v>2026</v>
      </c>
      <c r="C299" s="60" t="s">
        <v>431</v>
      </c>
      <c r="D299" s="14" t="s">
        <v>26</v>
      </c>
      <c r="E299" s="14" t="s">
        <v>16</v>
      </c>
      <c r="F299" s="14" t="s">
        <v>67</v>
      </c>
      <c r="G299" s="14" t="s">
        <v>87</v>
      </c>
      <c r="H299" s="14" t="s">
        <v>48</v>
      </c>
      <c r="I299" s="14"/>
      <c r="J299" s="14" t="s">
        <v>13</v>
      </c>
      <c r="K299" s="197">
        <v>126427345</v>
      </c>
      <c r="L299" s="197"/>
      <c r="M299" s="197"/>
      <c r="N299" s="197"/>
      <c r="O299" s="198"/>
      <c r="P299" s="197"/>
      <c r="Q299" s="198"/>
      <c r="R299" s="198"/>
      <c r="S299" s="198"/>
      <c r="T299" s="197"/>
      <c r="U299" s="197"/>
      <c r="V299" s="198"/>
      <c r="W299" s="44"/>
      <c r="X299" s="44">
        <f t="shared" si="91"/>
        <v>126427345</v>
      </c>
    </row>
    <row r="300" spans="1:24" x14ac:dyDescent="0.3">
      <c r="A300" s="166"/>
      <c r="B300" s="166">
        <v>2026</v>
      </c>
      <c r="C300" s="61" t="s">
        <v>431</v>
      </c>
      <c r="D300" s="16" t="s">
        <v>26</v>
      </c>
      <c r="E300" s="16" t="s">
        <v>16</v>
      </c>
      <c r="F300" s="16" t="s">
        <v>67</v>
      </c>
      <c r="G300" s="16" t="s">
        <v>87</v>
      </c>
      <c r="H300" s="16" t="s">
        <v>48</v>
      </c>
      <c r="I300" s="16"/>
      <c r="J300" s="16" t="s">
        <v>19</v>
      </c>
      <c r="K300" s="199">
        <v>788.59999999999991</v>
      </c>
      <c r="L300" s="199"/>
      <c r="M300" s="199"/>
      <c r="N300" s="199"/>
      <c r="O300" s="200"/>
      <c r="P300" s="199"/>
      <c r="Q300" s="200"/>
      <c r="R300" s="200"/>
      <c r="S300" s="200"/>
      <c r="T300" s="199"/>
      <c r="U300" s="199"/>
      <c r="V300" s="200"/>
      <c r="W300" s="45"/>
      <c r="X300" s="45">
        <f t="shared" si="91"/>
        <v>788.59999999999991</v>
      </c>
    </row>
    <row r="301" spans="1:24" x14ac:dyDescent="0.3">
      <c r="A301" s="166"/>
      <c r="B301" s="166">
        <v>2026</v>
      </c>
      <c r="C301" s="61" t="s">
        <v>431</v>
      </c>
      <c r="D301" s="16" t="s">
        <v>26</v>
      </c>
      <c r="E301" s="16" t="s">
        <v>16</v>
      </c>
      <c r="F301" s="16" t="s">
        <v>67</v>
      </c>
      <c r="G301" s="16" t="s">
        <v>87</v>
      </c>
      <c r="H301" s="16" t="s">
        <v>48</v>
      </c>
      <c r="I301" s="16"/>
      <c r="J301" s="16" t="s">
        <v>14</v>
      </c>
      <c r="K301" s="199">
        <f t="shared" ref="K301" si="104">K300*1000</f>
        <v>788599.99999999988</v>
      </c>
      <c r="L301" s="199"/>
      <c r="M301" s="199"/>
      <c r="N301" s="199"/>
      <c r="O301" s="199"/>
      <c r="P301" s="199"/>
      <c r="Q301" s="199"/>
      <c r="R301" s="199"/>
      <c r="S301" s="199"/>
      <c r="T301" s="199"/>
      <c r="U301" s="199"/>
      <c r="V301" s="199"/>
      <c r="W301" s="45"/>
      <c r="X301" s="45">
        <f t="shared" si="91"/>
        <v>788599.99999999988</v>
      </c>
    </row>
    <row r="302" spans="1:24" x14ac:dyDescent="0.3">
      <c r="A302" s="166"/>
      <c r="B302" s="166">
        <v>2026</v>
      </c>
      <c r="C302" s="64" t="s">
        <v>431</v>
      </c>
      <c r="D302" s="32" t="s">
        <v>26</v>
      </c>
      <c r="E302" s="32" t="s">
        <v>16</v>
      </c>
      <c r="F302" s="32" t="s">
        <v>67</v>
      </c>
      <c r="G302" s="32" t="s">
        <v>87</v>
      </c>
      <c r="H302" s="32" t="s">
        <v>48</v>
      </c>
      <c r="I302" s="32"/>
      <c r="J302" s="32" t="s">
        <v>20</v>
      </c>
      <c r="K302" s="211">
        <f t="shared" ref="K302" si="105">K300*0.86</f>
        <v>678.19599999999991</v>
      </c>
      <c r="L302" s="211"/>
      <c r="M302" s="211"/>
      <c r="N302" s="211"/>
      <c r="O302" s="211"/>
      <c r="P302" s="211"/>
      <c r="Q302" s="211"/>
      <c r="R302" s="211"/>
      <c r="S302" s="211"/>
      <c r="T302" s="211"/>
      <c r="U302" s="211"/>
      <c r="V302" s="211"/>
      <c r="W302" s="54"/>
      <c r="X302" s="54">
        <f t="shared" si="91"/>
        <v>678.19599999999991</v>
      </c>
    </row>
    <row r="303" spans="1:24" x14ac:dyDescent="0.3">
      <c r="A303" s="166"/>
      <c r="B303" s="166">
        <v>2026</v>
      </c>
      <c r="C303" s="62" t="s">
        <v>431</v>
      </c>
      <c r="D303" s="17" t="s">
        <v>26</v>
      </c>
      <c r="E303" s="17" t="s">
        <v>16</v>
      </c>
      <c r="F303" s="17" t="s">
        <v>67</v>
      </c>
      <c r="G303" s="17" t="s">
        <v>87</v>
      </c>
      <c r="H303" s="17" t="s">
        <v>48</v>
      </c>
      <c r="I303" s="17"/>
      <c r="J303" s="17" t="s">
        <v>15</v>
      </c>
      <c r="K303" s="212">
        <f t="shared" ref="K303" si="106">K302*0.1</f>
        <v>67.819599999999994</v>
      </c>
      <c r="L303" s="212"/>
      <c r="M303" s="212"/>
      <c r="N303" s="212"/>
      <c r="O303" s="212"/>
      <c r="P303" s="212"/>
      <c r="Q303" s="212"/>
      <c r="R303" s="212"/>
      <c r="S303" s="212"/>
      <c r="T303" s="212"/>
      <c r="U303" s="212"/>
      <c r="V303" s="212"/>
      <c r="W303" s="46"/>
      <c r="X303" s="46">
        <f t="shared" si="91"/>
        <v>67.819599999999994</v>
      </c>
    </row>
    <row r="304" spans="1:24" x14ac:dyDescent="0.3">
      <c r="A304" s="166"/>
      <c r="B304" s="166">
        <v>2026</v>
      </c>
      <c r="C304" s="63" t="s">
        <v>431</v>
      </c>
      <c r="D304" s="19" t="s">
        <v>26</v>
      </c>
      <c r="E304" s="19" t="s">
        <v>16</v>
      </c>
      <c r="F304" s="19" t="s">
        <v>67</v>
      </c>
      <c r="G304" s="19" t="s">
        <v>87</v>
      </c>
      <c r="H304" s="20" t="s">
        <v>48</v>
      </c>
      <c r="I304" s="20"/>
      <c r="J304" s="20" t="s">
        <v>96</v>
      </c>
      <c r="K304" s="202">
        <f t="shared" ref="K304" si="107">K300*0.0036*(34866+0.6237*21+0.0624*310)/1000</f>
        <v>99.075280048631981</v>
      </c>
      <c r="L304" s="202"/>
      <c r="M304" s="202"/>
      <c r="N304" s="202"/>
      <c r="O304" s="202"/>
      <c r="P304" s="202"/>
      <c r="Q304" s="202"/>
      <c r="R304" s="202"/>
      <c r="S304" s="202"/>
      <c r="T304" s="202"/>
      <c r="U304" s="202"/>
      <c r="V304" s="202"/>
      <c r="W304" s="47"/>
      <c r="X304" s="47">
        <f t="shared" si="91"/>
        <v>99.075280048631981</v>
      </c>
    </row>
    <row r="305" spans="1:24" x14ac:dyDescent="0.3">
      <c r="A305" s="166" t="s">
        <v>257</v>
      </c>
      <c r="B305" s="166">
        <v>2026</v>
      </c>
      <c r="C305" s="60" t="s">
        <v>431</v>
      </c>
      <c r="D305" s="14" t="s">
        <v>26</v>
      </c>
      <c r="E305" s="14" t="s">
        <v>16</v>
      </c>
      <c r="F305" s="14" t="s">
        <v>65</v>
      </c>
      <c r="G305" s="14" t="s">
        <v>172</v>
      </c>
      <c r="H305" s="14" t="s">
        <v>55</v>
      </c>
      <c r="I305" s="14"/>
      <c r="J305" s="14" t="s">
        <v>13</v>
      </c>
      <c r="K305" s="197">
        <v>0</v>
      </c>
      <c r="L305" s="197"/>
      <c r="M305" s="197"/>
      <c r="N305" s="198"/>
      <c r="O305" s="198"/>
      <c r="P305" s="197"/>
      <c r="Q305" s="198"/>
      <c r="R305" s="198"/>
      <c r="S305" s="198"/>
      <c r="T305" s="197"/>
      <c r="U305" s="197"/>
      <c r="V305" s="198"/>
      <c r="W305" s="44"/>
      <c r="X305" s="44">
        <f t="shared" si="91"/>
        <v>0</v>
      </c>
    </row>
    <row r="306" spans="1:24" x14ac:dyDescent="0.3">
      <c r="A306" s="166"/>
      <c r="B306" s="166">
        <v>2026</v>
      </c>
      <c r="C306" s="65" t="s">
        <v>431</v>
      </c>
      <c r="D306" s="30" t="s">
        <v>26</v>
      </c>
      <c r="E306" s="30" t="s">
        <v>16</v>
      </c>
      <c r="F306" s="30" t="s">
        <v>65</v>
      </c>
      <c r="G306" s="30" t="s">
        <v>172</v>
      </c>
      <c r="H306" s="30" t="s">
        <v>55</v>
      </c>
      <c r="I306" s="30"/>
      <c r="J306" s="30" t="s">
        <v>19</v>
      </c>
      <c r="K306" s="203">
        <v>0</v>
      </c>
      <c r="L306" s="203"/>
      <c r="M306" s="203"/>
      <c r="N306" s="204"/>
      <c r="O306" s="204"/>
      <c r="P306" s="203"/>
      <c r="Q306" s="204"/>
      <c r="R306" s="204"/>
      <c r="S306" s="204"/>
      <c r="T306" s="203"/>
      <c r="U306" s="203"/>
      <c r="V306" s="204"/>
      <c r="W306" s="53"/>
      <c r="X306" s="53">
        <f t="shared" si="91"/>
        <v>0</v>
      </c>
    </row>
    <row r="307" spans="1:24" x14ac:dyDescent="0.3">
      <c r="A307" s="166"/>
      <c r="B307" s="166">
        <v>2026</v>
      </c>
      <c r="C307" s="61" t="s">
        <v>431</v>
      </c>
      <c r="D307" s="16" t="s">
        <v>26</v>
      </c>
      <c r="E307" s="16" t="s">
        <v>16</v>
      </c>
      <c r="F307" s="16" t="s">
        <v>65</v>
      </c>
      <c r="G307" s="16" t="s">
        <v>172</v>
      </c>
      <c r="H307" s="16" t="s">
        <v>55</v>
      </c>
      <c r="I307" s="16"/>
      <c r="J307" s="16" t="s">
        <v>14</v>
      </c>
      <c r="K307" s="199">
        <f t="shared" ref="K307" si="108">K306*1000</f>
        <v>0</v>
      </c>
      <c r="L307" s="199"/>
      <c r="M307" s="199"/>
      <c r="N307" s="199"/>
      <c r="O307" s="199"/>
      <c r="P307" s="199"/>
      <c r="Q307" s="199"/>
      <c r="R307" s="199"/>
      <c r="S307" s="199"/>
      <c r="T307" s="199"/>
      <c r="U307" s="199"/>
      <c r="V307" s="199"/>
      <c r="W307" s="45"/>
      <c r="X307" s="45">
        <f t="shared" si="91"/>
        <v>0</v>
      </c>
    </row>
    <row r="308" spans="1:24" x14ac:dyDescent="0.3">
      <c r="A308" s="166"/>
      <c r="B308" s="166">
        <v>2026</v>
      </c>
      <c r="C308" s="64" t="s">
        <v>431</v>
      </c>
      <c r="D308" s="32" t="s">
        <v>26</v>
      </c>
      <c r="E308" s="32" t="s">
        <v>16</v>
      </c>
      <c r="F308" s="32" t="s">
        <v>65</v>
      </c>
      <c r="G308" s="32" t="s">
        <v>172</v>
      </c>
      <c r="H308" s="32" t="s">
        <v>55</v>
      </c>
      <c r="I308" s="32"/>
      <c r="J308" s="32" t="s">
        <v>20</v>
      </c>
      <c r="K308" s="211">
        <f t="shared" ref="K308" si="109">K306*0.86</f>
        <v>0</v>
      </c>
      <c r="L308" s="211"/>
      <c r="M308" s="211"/>
      <c r="N308" s="211"/>
      <c r="O308" s="211"/>
      <c r="P308" s="211"/>
      <c r="Q308" s="211"/>
      <c r="R308" s="211"/>
      <c r="S308" s="211"/>
      <c r="T308" s="211"/>
      <c r="U308" s="211"/>
      <c r="V308" s="211"/>
      <c r="W308" s="54"/>
      <c r="X308" s="54">
        <f t="shared" si="91"/>
        <v>0</v>
      </c>
    </row>
    <row r="309" spans="1:24" x14ac:dyDescent="0.3">
      <c r="A309" s="166"/>
      <c r="B309" s="166">
        <v>2026</v>
      </c>
      <c r="C309" s="62" t="s">
        <v>431</v>
      </c>
      <c r="D309" s="17" t="s">
        <v>26</v>
      </c>
      <c r="E309" s="17" t="s">
        <v>16</v>
      </c>
      <c r="F309" s="17" t="s">
        <v>65</v>
      </c>
      <c r="G309" s="17" t="s">
        <v>172</v>
      </c>
      <c r="H309" s="17" t="s">
        <v>55</v>
      </c>
      <c r="I309" s="17"/>
      <c r="J309" s="17" t="s">
        <v>15</v>
      </c>
      <c r="K309" s="212">
        <f t="shared" ref="K309" si="110">K308*0.1</f>
        <v>0</v>
      </c>
      <c r="L309" s="212"/>
      <c r="M309" s="212"/>
      <c r="N309" s="212"/>
      <c r="O309" s="212"/>
      <c r="P309" s="212"/>
      <c r="Q309" s="212"/>
      <c r="R309" s="212"/>
      <c r="S309" s="212"/>
      <c r="T309" s="212"/>
      <c r="U309" s="212"/>
      <c r="V309" s="212"/>
      <c r="W309" s="46"/>
      <c r="X309" s="46">
        <f t="shared" si="91"/>
        <v>0</v>
      </c>
    </row>
    <row r="310" spans="1:24" x14ac:dyDescent="0.3">
      <c r="A310" s="166"/>
      <c r="B310" s="166">
        <v>2026</v>
      </c>
      <c r="C310" s="63" t="s">
        <v>431</v>
      </c>
      <c r="D310" s="19" t="s">
        <v>26</v>
      </c>
      <c r="E310" s="19" t="s">
        <v>16</v>
      </c>
      <c r="F310" s="19" t="s">
        <v>65</v>
      </c>
      <c r="G310" s="19" t="s">
        <v>172</v>
      </c>
      <c r="H310" s="20" t="s">
        <v>55</v>
      </c>
      <c r="I310" s="20"/>
      <c r="J310" s="20" t="s">
        <v>96</v>
      </c>
      <c r="K310" s="202">
        <f t="shared" ref="K310" si="111">K306*0.0036*(34866+0.6237*21+0.0624*310)/1000</f>
        <v>0</v>
      </c>
      <c r="L310" s="202"/>
      <c r="M310" s="202"/>
      <c r="N310" s="202"/>
      <c r="O310" s="202"/>
      <c r="P310" s="202"/>
      <c r="Q310" s="202"/>
      <c r="R310" s="202"/>
      <c r="S310" s="202"/>
      <c r="T310" s="202"/>
      <c r="U310" s="202"/>
      <c r="V310" s="202"/>
      <c r="W310" s="47"/>
      <c r="X310" s="47">
        <f t="shared" si="91"/>
        <v>0</v>
      </c>
    </row>
    <row r="311" spans="1:24" x14ac:dyDescent="0.3">
      <c r="A311" s="166" t="s">
        <v>383</v>
      </c>
      <c r="B311" s="166">
        <v>2026</v>
      </c>
      <c r="C311" s="60" t="s">
        <v>431</v>
      </c>
      <c r="D311" s="14" t="s">
        <v>26</v>
      </c>
      <c r="E311" s="14" t="s">
        <v>16</v>
      </c>
      <c r="F311" s="14" t="s">
        <v>90</v>
      </c>
      <c r="G311" s="14" t="s">
        <v>172</v>
      </c>
      <c r="H311" s="14" t="s">
        <v>55</v>
      </c>
      <c r="I311" s="14"/>
      <c r="J311" s="14" t="s">
        <v>13</v>
      </c>
      <c r="K311" s="197">
        <v>0</v>
      </c>
      <c r="L311" s="197"/>
      <c r="M311" s="197"/>
      <c r="N311" s="198"/>
      <c r="O311" s="198"/>
      <c r="P311" s="197"/>
      <c r="Q311" s="198"/>
      <c r="R311" s="198"/>
      <c r="S311" s="198"/>
      <c r="T311" s="213"/>
      <c r="U311" s="197"/>
      <c r="V311" s="198"/>
      <c r="W311" s="44"/>
      <c r="X311" s="44">
        <f t="shared" si="91"/>
        <v>0</v>
      </c>
    </row>
    <row r="312" spans="1:24" x14ac:dyDescent="0.3">
      <c r="A312" s="166" t="s">
        <v>267</v>
      </c>
      <c r="B312" s="166">
        <v>2026</v>
      </c>
      <c r="C312" s="61" t="s">
        <v>431</v>
      </c>
      <c r="D312" s="16" t="s">
        <v>26</v>
      </c>
      <c r="E312" s="16" t="s">
        <v>16</v>
      </c>
      <c r="F312" s="16" t="s">
        <v>90</v>
      </c>
      <c r="G312" s="16" t="s">
        <v>172</v>
      </c>
      <c r="H312" s="16" t="s">
        <v>55</v>
      </c>
      <c r="I312" s="16"/>
      <c r="J312" s="16" t="s">
        <v>19</v>
      </c>
      <c r="K312" s="199">
        <v>0</v>
      </c>
      <c r="L312" s="199"/>
      <c r="M312" s="199"/>
      <c r="N312" s="204"/>
      <c r="O312" s="200"/>
      <c r="P312" s="199"/>
      <c r="Q312" s="200"/>
      <c r="R312" s="200"/>
      <c r="S312" s="200"/>
      <c r="T312" s="199"/>
      <c r="U312" s="199"/>
      <c r="V312" s="200"/>
      <c r="W312" s="45"/>
      <c r="X312" s="45">
        <f t="shared" si="91"/>
        <v>0</v>
      </c>
    </row>
    <row r="313" spans="1:24" x14ac:dyDescent="0.3">
      <c r="A313" s="166"/>
      <c r="B313" s="166">
        <v>2026</v>
      </c>
      <c r="C313" s="61" t="s">
        <v>431</v>
      </c>
      <c r="D313" s="16" t="s">
        <v>26</v>
      </c>
      <c r="E313" s="16" t="s">
        <v>16</v>
      </c>
      <c r="F313" s="16" t="s">
        <v>90</v>
      </c>
      <c r="G313" s="16" t="s">
        <v>172</v>
      </c>
      <c r="H313" s="16" t="s">
        <v>55</v>
      </c>
      <c r="I313" s="16"/>
      <c r="J313" s="16" t="s">
        <v>14</v>
      </c>
      <c r="K313" s="199">
        <f t="shared" ref="K313" si="112">K312*1000</f>
        <v>0</v>
      </c>
      <c r="L313" s="199"/>
      <c r="M313" s="199"/>
      <c r="N313" s="199"/>
      <c r="O313" s="199"/>
      <c r="P313" s="199"/>
      <c r="Q313" s="199"/>
      <c r="R313" s="199"/>
      <c r="S313" s="199"/>
      <c r="T313" s="199"/>
      <c r="U313" s="199"/>
      <c r="V313" s="199"/>
      <c r="W313" s="45"/>
      <c r="X313" s="45">
        <f t="shared" si="91"/>
        <v>0</v>
      </c>
    </row>
    <row r="314" spans="1:24" x14ac:dyDescent="0.3">
      <c r="A314" s="166"/>
      <c r="B314" s="166">
        <v>2026</v>
      </c>
      <c r="C314" s="64" t="s">
        <v>431</v>
      </c>
      <c r="D314" s="32" t="s">
        <v>26</v>
      </c>
      <c r="E314" s="32" t="s">
        <v>16</v>
      </c>
      <c r="F314" s="32" t="s">
        <v>90</v>
      </c>
      <c r="G314" s="32" t="s">
        <v>172</v>
      </c>
      <c r="H314" s="32" t="s">
        <v>55</v>
      </c>
      <c r="I314" s="32"/>
      <c r="J314" s="32" t="s">
        <v>20</v>
      </c>
      <c r="K314" s="211">
        <f t="shared" ref="K314" si="113">K312*0.86</f>
        <v>0</v>
      </c>
      <c r="L314" s="211"/>
      <c r="M314" s="211"/>
      <c r="N314" s="211"/>
      <c r="O314" s="211"/>
      <c r="P314" s="211"/>
      <c r="Q314" s="211"/>
      <c r="R314" s="211"/>
      <c r="S314" s="211"/>
      <c r="T314" s="211"/>
      <c r="U314" s="211"/>
      <c r="V314" s="211"/>
      <c r="W314" s="54"/>
      <c r="X314" s="54">
        <f t="shared" si="91"/>
        <v>0</v>
      </c>
    </row>
    <row r="315" spans="1:24" x14ac:dyDescent="0.3">
      <c r="A315" s="166"/>
      <c r="B315" s="166">
        <v>2026</v>
      </c>
      <c r="C315" s="62" t="s">
        <v>431</v>
      </c>
      <c r="D315" s="17" t="s">
        <v>26</v>
      </c>
      <c r="E315" s="17" t="s">
        <v>16</v>
      </c>
      <c r="F315" s="17" t="s">
        <v>90</v>
      </c>
      <c r="G315" s="17" t="s">
        <v>172</v>
      </c>
      <c r="H315" s="17" t="s">
        <v>55</v>
      </c>
      <c r="I315" s="17"/>
      <c r="J315" s="17" t="s">
        <v>15</v>
      </c>
      <c r="K315" s="212">
        <f t="shared" ref="K315" si="114">K314*0.1</f>
        <v>0</v>
      </c>
      <c r="L315" s="212"/>
      <c r="M315" s="212"/>
      <c r="N315" s="212"/>
      <c r="O315" s="212"/>
      <c r="P315" s="212"/>
      <c r="Q315" s="212"/>
      <c r="R315" s="212"/>
      <c r="S315" s="212"/>
      <c r="T315" s="212"/>
      <c r="U315" s="212"/>
      <c r="V315" s="212"/>
      <c r="W315" s="46"/>
      <c r="X315" s="46">
        <f t="shared" si="91"/>
        <v>0</v>
      </c>
    </row>
    <row r="316" spans="1:24" x14ac:dyDescent="0.3">
      <c r="A316" s="166"/>
      <c r="B316" s="166">
        <v>2026</v>
      </c>
      <c r="C316" s="63" t="s">
        <v>431</v>
      </c>
      <c r="D316" s="19" t="s">
        <v>26</v>
      </c>
      <c r="E316" s="19" t="s">
        <v>16</v>
      </c>
      <c r="F316" s="19" t="s">
        <v>90</v>
      </c>
      <c r="G316" s="19" t="s">
        <v>172</v>
      </c>
      <c r="H316" s="20" t="s">
        <v>55</v>
      </c>
      <c r="I316" s="20"/>
      <c r="J316" s="20" t="s">
        <v>96</v>
      </c>
      <c r="K316" s="202">
        <f t="shared" ref="K316" si="115">K312*0.0036*(34866+0.6237*21+0.0624*310)/1000</f>
        <v>0</v>
      </c>
      <c r="L316" s="202"/>
      <c r="M316" s="202"/>
      <c r="N316" s="202"/>
      <c r="O316" s="202"/>
      <c r="P316" s="202"/>
      <c r="Q316" s="202"/>
      <c r="R316" s="202"/>
      <c r="S316" s="202"/>
      <c r="T316" s="202"/>
      <c r="U316" s="202"/>
      <c r="V316" s="202"/>
      <c r="W316" s="47"/>
      <c r="X316" s="47">
        <f t="shared" si="91"/>
        <v>0</v>
      </c>
    </row>
    <row r="317" spans="1:24" x14ac:dyDescent="0.3">
      <c r="A317" s="166" t="s">
        <v>249</v>
      </c>
      <c r="B317" s="166">
        <v>2026</v>
      </c>
      <c r="C317" s="60" t="s">
        <v>431</v>
      </c>
      <c r="D317" s="14" t="s">
        <v>26</v>
      </c>
      <c r="E317" s="14" t="s">
        <v>16</v>
      </c>
      <c r="F317" s="14" t="s">
        <v>88</v>
      </c>
      <c r="G317" s="14" t="s">
        <v>86</v>
      </c>
      <c r="H317" s="14" t="s">
        <v>141</v>
      </c>
      <c r="I317" s="14"/>
      <c r="J317" s="14" t="s">
        <v>13</v>
      </c>
      <c r="K317" s="197">
        <v>0</v>
      </c>
      <c r="L317" s="197"/>
      <c r="M317" s="197"/>
      <c r="N317" s="198"/>
      <c r="O317" s="198"/>
      <c r="P317" s="197"/>
      <c r="Q317" s="198"/>
      <c r="R317" s="198"/>
      <c r="S317" s="198"/>
      <c r="T317" s="213"/>
      <c r="U317" s="197"/>
      <c r="V317" s="198"/>
      <c r="W317" s="44"/>
      <c r="X317" s="44">
        <f t="shared" si="91"/>
        <v>0</v>
      </c>
    </row>
    <row r="318" spans="1:24" x14ac:dyDescent="0.3">
      <c r="A318" s="166"/>
      <c r="B318" s="166">
        <v>2026</v>
      </c>
      <c r="C318" s="61" t="s">
        <v>431</v>
      </c>
      <c r="D318" s="16" t="s">
        <v>26</v>
      </c>
      <c r="E318" s="16" t="s">
        <v>16</v>
      </c>
      <c r="F318" s="16" t="s">
        <v>88</v>
      </c>
      <c r="G318" s="16" t="s">
        <v>86</v>
      </c>
      <c r="H318" s="16" t="s">
        <v>141</v>
      </c>
      <c r="I318" s="16"/>
      <c r="J318" s="16" t="s">
        <v>19</v>
      </c>
      <c r="K318" s="199">
        <v>0</v>
      </c>
      <c r="L318" s="199"/>
      <c r="M318" s="199"/>
      <c r="N318" s="200"/>
      <c r="O318" s="200"/>
      <c r="P318" s="199"/>
      <c r="Q318" s="200"/>
      <c r="R318" s="200"/>
      <c r="S318" s="200"/>
      <c r="T318" s="199"/>
      <c r="U318" s="199"/>
      <c r="V318" s="200"/>
      <c r="W318" s="45"/>
      <c r="X318" s="45">
        <f t="shared" si="91"/>
        <v>0</v>
      </c>
    </row>
    <row r="319" spans="1:24" x14ac:dyDescent="0.3">
      <c r="A319" s="166"/>
      <c r="B319" s="166">
        <v>2026</v>
      </c>
      <c r="C319" s="61" t="s">
        <v>431</v>
      </c>
      <c r="D319" s="16" t="s">
        <v>26</v>
      </c>
      <c r="E319" s="16" t="s">
        <v>16</v>
      </c>
      <c r="F319" s="16" t="s">
        <v>88</v>
      </c>
      <c r="G319" s="16" t="s">
        <v>86</v>
      </c>
      <c r="H319" s="16" t="s">
        <v>141</v>
      </c>
      <c r="I319" s="16"/>
      <c r="J319" s="16" t="s">
        <v>14</v>
      </c>
      <c r="K319" s="199">
        <f t="shared" ref="K319" si="116">K318*1000</f>
        <v>0</v>
      </c>
      <c r="L319" s="199"/>
      <c r="M319" s="199"/>
      <c r="N319" s="199"/>
      <c r="O319" s="199"/>
      <c r="P319" s="199"/>
      <c r="Q319" s="199"/>
      <c r="R319" s="199"/>
      <c r="S319" s="199"/>
      <c r="T319" s="199"/>
      <c r="U319" s="199"/>
      <c r="V319" s="199"/>
      <c r="W319" s="45"/>
      <c r="X319" s="45">
        <f t="shared" si="91"/>
        <v>0</v>
      </c>
    </row>
    <row r="320" spans="1:24" x14ac:dyDescent="0.3">
      <c r="A320" s="166"/>
      <c r="B320" s="166">
        <v>2026</v>
      </c>
      <c r="C320" s="64" t="s">
        <v>431</v>
      </c>
      <c r="D320" s="32" t="s">
        <v>26</v>
      </c>
      <c r="E320" s="32" t="s">
        <v>16</v>
      </c>
      <c r="F320" s="32" t="s">
        <v>88</v>
      </c>
      <c r="G320" s="32" t="s">
        <v>86</v>
      </c>
      <c r="H320" s="32" t="s">
        <v>141</v>
      </c>
      <c r="I320" s="32"/>
      <c r="J320" s="32" t="s">
        <v>20</v>
      </c>
      <c r="K320" s="211">
        <f t="shared" ref="K320" si="117">K318*0.86</f>
        <v>0</v>
      </c>
      <c r="L320" s="211"/>
      <c r="M320" s="211"/>
      <c r="N320" s="211"/>
      <c r="O320" s="211"/>
      <c r="P320" s="211"/>
      <c r="Q320" s="211"/>
      <c r="R320" s="211"/>
      <c r="S320" s="211"/>
      <c r="T320" s="211"/>
      <c r="U320" s="211"/>
      <c r="V320" s="211"/>
      <c r="W320" s="54"/>
      <c r="X320" s="54">
        <f t="shared" si="91"/>
        <v>0</v>
      </c>
    </row>
    <row r="321" spans="1:24" x14ac:dyDescent="0.3">
      <c r="A321" s="166"/>
      <c r="B321" s="166">
        <v>2026</v>
      </c>
      <c r="C321" s="62" t="s">
        <v>431</v>
      </c>
      <c r="D321" s="17" t="s">
        <v>26</v>
      </c>
      <c r="E321" s="17" t="s">
        <v>16</v>
      </c>
      <c r="F321" s="17" t="s">
        <v>88</v>
      </c>
      <c r="G321" s="17" t="s">
        <v>86</v>
      </c>
      <c r="H321" s="17" t="s">
        <v>141</v>
      </c>
      <c r="I321" s="17"/>
      <c r="J321" s="17" t="s">
        <v>15</v>
      </c>
      <c r="K321" s="212">
        <f t="shared" ref="K321" si="118">K320*0.1</f>
        <v>0</v>
      </c>
      <c r="L321" s="212"/>
      <c r="M321" s="212"/>
      <c r="N321" s="212"/>
      <c r="O321" s="212"/>
      <c r="P321" s="212"/>
      <c r="Q321" s="212"/>
      <c r="R321" s="212"/>
      <c r="S321" s="212"/>
      <c r="T321" s="212"/>
      <c r="U321" s="212"/>
      <c r="V321" s="212"/>
      <c r="W321" s="46"/>
      <c r="X321" s="46">
        <f t="shared" si="91"/>
        <v>0</v>
      </c>
    </row>
    <row r="322" spans="1:24" x14ac:dyDescent="0.3">
      <c r="A322" s="166"/>
      <c r="B322" s="166">
        <v>2026</v>
      </c>
      <c r="C322" s="63" t="s">
        <v>431</v>
      </c>
      <c r="D322" s="19" t="s">
        <v>26</v>
      </c>
      <c r="E322" s="19" t="s">
        <v>16</v>
      </c>
      <c r="F322" s="19" t="s">
        <v>88</v>
      </c>
      <c r="G322" s="19" t="s">
        <v>86</v>
      </c>
      <c r="H322" s="20" t="s">
        <v>141</v>
      </c>
      <c r="I322" s="20"/>
      <c r="J322" s="20" t="s">
        <v>96</v>
      </c>
      <c r="K322" s="202">
        <f t="shared" ref="K322" si="119">K318*0.0036*(34866+0.6237*21+0.0624*310)/1000</f>
        <v>0</v>
      </c>
      <c r="L322" s="202"/>
      <c r="M322" s="202"/>
      <c r="N322" s="202"/>
      <c r="O322" s="202"/>
      <c r="P322" s="202"/>
      <c r="Q322" s="202"/>
      <c r="R322" s="202"/>
      <c r="S322" s="202"/>
      <c r="T322" s="202"/>
      <c r="U322" s="202"/>
      <c r="V322" s="202"/>
      <c r="W322" s="47"/>
      <c r="X322" s="47">
        <f t="shared" si="91"/>
        <v>0</v>
      </c>
    </row>
    <row r="323" spans="1:24" x14ac:dyDescent="0.3">
      <c r="A323" s="166" t="s">
        <v>248</v>
      </c>
      <c r="B323" s="166">
        <v>2026</v>
      </c>
      <c r="C323" s="60" t="s">
        <v>431</v>
      </c>
      <c r="D323" s="14" t="s">
        <v>26</v>
      </c>
      <c r="E323" s="14" t="s">
        <v>16</v>
      </c>
      <c r="F323" s="14" t="s">
        <v>88</v>
      </c>
      <c r="G323" s="14" t="s">
        <v>87</v>
      </c>
      <c r="H323" s="14" t="s">
        <v>142</v>
      </c>
      <c r="I323" s="14"/>
      <c r="J323" s="14" t="s">
        <v>13</v>
      </c>
      <c r="K323" s="197">
        <v>0</v>
      </c>
      <c r="L323" s="197"/>
      <c r="M323" s="197"/>
      <c r="N323" s="198"/>
      <c r="O323" s="198"/>
      <c r="P323" s="197"/>
      <c r="Q323" s="198"/>
      <c r="R323" s="198"/>
      <c r="S323" s="198"/>
      <c r="T323" s="213"/>
      <c r="U323" s="197"/>
      <c r="V323" s="213"/>
      <c r="W323" s="44"/>
      <c r="X323" s="44">
        <f t="shared" si="91"/>
        <v>0</v>
      </c>
    </row>
    <row r="324" spans="1:24" x14ac:dyDescent="0.3">
      <c r="A324" s="166"/>
      <c r="B324" s="166">
        <v>2026</v>
      </c>
      <c r="C324" s="61" t="s">
        <v>431</v>
      </c>
      <c r="D324" s="16" t="s">
        <v>26</v>
      </c>
      <c r="E324" s="16" t="s">
        <v>16</v>
      </c>
      <c r="F324" s="16" t="s">
        <v>88</v>
      </c>
      <c r="G324" s="16" t="s">
        <v>87</v>
      </c>
      <c r="H324" s="16" t="s">
        <v>142</v>
      </c>
      <c r="I324" s="16"/>
      <c r="J324" s="16" t="s">
        <v>19</v>
      </c>
      <c r="K324" s="199">
        <v>0</v>
      </c>
      <c r="L324" s="199"/>
      <c r="M324" s="199"/>
      <c r="N324" s="200"/>
      <c r="O324" s="200"/>
      <c r="P324" s="199"/>
      <c r="Q324" s="200"/>
      <c r="R324" s="200"/>
      <c r="S324" s="200"/>
      <c r="T324" s="199"/>
      <c r="U324" s="199"/>
      <c r="V324" s="200"/>
      <c r="W324" s="45"/>
      <c r="X324" s="45">
        <f t="shared" si="91"/>
        <v>0</v>
      </c>
    </row>
    <row r="325" spans="1:24" x14ac:dyDescent="0.3">
      <c r="A325" s="166"/>
      <c r="B325" s="166">
        <v>2026</v>
      </c>
      <c r="C325" s="61" t="s">
        <v>431</v>
      </c>
      <c r="D325" s="16" t="s">
        <v>26</v>
      </c>
      <c r="E325" s="16" t="s">
        <v>16</v>
      </c>
      <c r="F325" s="16" t="s">
        <v>88</v>
      </c>
      <c r="G325" s="16" t="s">
        <v>87</v>
      </c>
      <c r="H325" s="16" t="s">
        <v>142</v>
      </c>
      <c r="I325" s="16"/>
      <c r="J325" s="16" t="s">
        <v>14</v>
      </c>
      <c r="K325" s="199">
        <f t="shared" ref="K325" si="120">K324*1000</f>
        <v>0</v>
      </c>
      <c r="L325" s="199"/>
      <c r="M325" s="199"/>
      <c r="N325" s="199"/>
      <c r="O325" s="199"/>
      <c r="P325" s="199"/>
      <c r="Q325" s="199"/>
      <c r="R325" s="199"/>
      <c r="S325" s="199"/>
      <c r="T325" s="199"/>
      <c r="U325" s="199"/>
      <c r="V325" s="199"/>
      <c r="W325" s="45"/>
      <c r="X325" s="45">
        <f t="shared" si="91"/>
        <v>0</v>
      </c>
    </row>
    <row r="326" spans="1:24" x14ac:dyDescent="0.3">
      <c r="A326" s="166"/>
      <c r="B326" s="166">
        <v>2026</v>
      </c>
      <c r="C326" s="64" t="s">
        <v>431</v>
      </c>
      <c r="D326" s="32" t="s">
        <v>26</v>
      </c>
      <c r="E326" s="32" t="s">
        <v>16</v>
      </c>
      <c r="F326" s="32" t="s">
        <v>88</v>
      </c>
      <c r="G326" s="32" t="s">
        <v>87</v>
      </c>
      <c r="H326" s="32" t="s">
        <v>142</v>
      </c>
      <c r="I326" s="32"/>
      <c r="J326" s="32" t="s">
        <v>20</v>
      </c>
      <c r="K326" s="211">
        <f t="shared" ref="K326" si="121">K324*0.86</f>
        <v>0</v>
      </c>
      <c r="L326" s="211"/>
      <c r="M326" s="211"/>
      <c r="N326" s="211"/>
      <c r="O326" s="211"/>
      <c r="P326" s="211"/>
      <c r="Q326" s="211"/>
      <c r="R326" s="211"/>
      <c r="S326" s="211"/>
      <c r="T326" s="211"/>
      <c r="U326" s="211"/>
      <c r="V326" s="211"/>
      <c r="W326" s="54"/>
      <c r="X326" s="54">
        <f t="shared" si="91"/>
        <v>0</v>
      </c>
    </row>
    <row r="327" spans="1:24" x14ac:dyDescent="0.3">
      <c r="A327" s="166"/>
      <c r="B327" s="166">
        <v>2026</v>
      </c>
      <c r="C327" s="62" t="s">
        <v>431</v>
      </c>
      <c r="D327" s="17" t="s">
        <v>26</v>
      </c>
      <c r="E327" s="17" t="s">
        <v>16</v>
      </c>
      <c r="F327" s="17" t="s">
        <v>88</v>
      </c>
      <c r="G327" s="17" t="s">
        <v>87</v>
      </c>
      <c r="H327" s="17" t="s">
        <v>142</v>
      </c>
      <c r="I327" s="17"/>
      <c r="J327" s="17" t="s">
        <v>15</v>
      </c>
      <c r="K327" s="212">
        <f t="shared" ref="K327" si="122">K326*0.1</f>
        <v>0</v>
      </c>
      <c r="L327" s="212"/>
      <c r="M327" s="212"/>
      <c r="N327" s="212"/>
      <c r="O327" s="212"/>
      <c r="P327" s="212"/>
      <c r="Q327" s="212"/>
      <c r="R327" s="212"/>
      <c r="S327" s="212"/>
      <c r="T327" s="212"/>
      <c r="U327" s="212"/>
      <c r="V327" s="212"/>
      <c r="W327" s="46"/>
      <c r="X327" s="46">
        <f t="shared" si="91"/>
        <v>0</v>
      </c>
    </row>
    <row r="328" spans="1:24" x14ac:dyDescent="0.3">
      <c r="A328" s="166"/>
      <c r="B328" s="166">
        <v>2026</v>
      </c>
      <c r="C328" s="63" t="s">
        <v>431</v>
      </c>
      <c r="D328" s="19" t="s">
        <v>26</v>
      </c>
      <c r="E328" s="19" t="s">
        <v>16</v>
      </c>
      <c r="F328" s="19" t="s">
        <v>88</v>
      </c>
      <c r="G328" s="19" t="s">
        <v>87</v>
      </c>
      <c r="H328" s="20" t="s">
        <v>142</v>
      </c>
      <c r="I328" s="20"/>
      <c r="J328" s="20" t="s">
        <v>96</v>
      </c>
      <c r="K328" s="202">
        <f t="shared" ref="K328" si="123">K324*0.0036*(34866+0.6237*21+0.0624*310)/1000</f>
        <v>0</v>
      </c>
      <c r="L328" s="202"/>
      <c r="M328" s="202"/>
      <c r="N328" s="202"/>
      <c r="O328" s="202"/>
      <c r="P328" s="202"/>
      <c r="Q328" s="202"/>
      <c r="R328" s="202"/>
      <c r="S328" s="202"/>
      <c r="T328" s="202"/>
      <c r="U328" s="202"/>
      <c r="V328" s="202"/>
      <c r="W328" s="47"/>
      <c r="X328" s="47">
        <f t="shared" si="91"/>
        <v>0</v>
      </c>
    </row>
    <row r="329" spans="1:24" x14ac:dyDescent="0.3">
      <c r="A329" s="166"/>
      <c r="B329" s="166">
        <v>2026</v>
      </c>
      <c r="C329" s="60" t="s">
        <v>431</v>
      </c>
      <c r="D329" s="14" t="s">
        <v>26</v>
      </c>
      <c r="E329" s="14" t="s">
        <v>16</v>
      </c>
      <c r="F329" s="14" t="s">
        <v>67</v>
      </c>
      <c r="G329" s="14" t="s">
        <v>173</v>
      </c>
      <c r="H329" s="14" t="s">
        <v>56</v>
      </c>
      <c r="I329" s="14"/>
      <c r="J329" s="14" t="s">
        <v>13</v>
      </c>
      <c r="K329" s="197">
        <v>64934654</v>
      </c>
      <c r="L329" s="197"/>
      <c r="M329" s="197"/>
      <c r="N329" s="197"/>
      <c r="O329" s="198"/>
      <c r="P329" s="197"/>
      <c r="Q329" s="198"/>
      <c r="R329" s="198"/>
      <c r="S329" s="198"/>
      <c r="T329" s="197"/>
      <c r="U329" s="197"/>
      <c r="V329" s="198"/>
      <c r="W329" s="44"/>
      <c r="X329" s="44">
        <f t="shared" si="91"/>
        <v>64934654</v>
      </c>
    </row>
    <row r="330" spans="1:24" x14ac:dyDescent="0.3">
      <c r="A330" s="166"/>
      <c r="B330" s="166">
        <v>2026</v>
      </c>
      <c r="C330" s="61" t="s">
        <v>431</v>
      </c>
      <c r="D330" s="16" t="s">
        <v>26</v>
      </c>
      <c r="E330" s="16" t="s">
        <v>16</v>
      </c>
      <c r="F330" s="16" t="s">
        <v>67</v>
      </c>
      <c r="G330" s="16" t="s">
        <v>173</v>
      </c>
      <c r="H330" s="16" t="s">
        <v>56</v>
      </c>
      <c r="I330" s="16"/>
      <c r="J330" s="16" t="s">
        <v>19</v>
      </c>
      <c r="K330" s="199">
        <v>403.90000000000055</v>
      </c>
      <c r="L330" s="199"/>
      <c r="M330" s="199"/>
      <c r="N330" s="199"/>
      <c r="O330" s="200"/>
      <c r="P330" s="199"/>
      <c r="Q330" s="200"/>
      <c r="R330" s="200"/>
      <c r="S330" s="200"/>
      <c r="T330" s="199"/>
      <c r="U330" s="199"/>
      <c r="V330" s="200"/>
      <c r="W330" s="45"/>
      <c r="X330" s="45">
        <f t="shared" si="91"/>
        <v>403.90000000000055</v>
      </c>
    </row>
    <row r="331" spans="1:24" x14ac:dyDescent="0.3">
      <c r="A331" s="166"/>
      <c r="B331" s="166">
        <v>2026</v>
      </c>
      <c r="C331" s="61" t="s">
        <v>431</v>
      </c>
      <c r="D331" s="16" t="s">
        <v>26</v>
      </c>
      <c r="E331" s="16" t="s">
        <v>16</v>
      </c>
      <c r="F331" s="16" t="s">
        <v>67</v>
      </c>
      <c r="G331" s="16" t="s">
        <v>173</v>
      </c>
      <c r="H331" s="16" t="s">
        <v>56</v>
      </c>
      <c r="I331" s="16"/>
      <c r="J331" s="16" t="s">
        <v>14</v>
      </c>
      <c r="K331" s="199">
        <f t="shared" ref="K331" si="124">K330*1000</f>
        <v>403900.00000000052</v>
      </c>
      <c r="L331" s="199"/>
      <c r="M331" s="199"/>
      <c r="N331" s="199"/>
      <c r="O331" s="199"/>
      <c r="P331" s="199"/>
      <c r="Q331" s="199"/>
      <c r="R331" s="199"/>
      <c r="S331" s="199"/>
      <c r="T331" s="199"/>
      <c r="U331" s="199"/>
      <c r="V331" s="199"/>
      <c r="W331" s="45"/>
      <c r="X331" s="45">
        <f t="shared" si="91"/>
        <v>403900.00000000052</v>
      </c>
    </row>
    <row r="332" spans="1:24" x14ac:dyDescent="0.3">
      <c r="A332" s="166"/>
      <c r="B332" s="166">
        <v>2026</v>
      </c>
      <c r="C332" s="64" t="s">
        <v>431</v>
      </c>
      <c r="D332" s="32" t="s">
        <v>26</v>
      </c>
      <c r="E332" s="32" t="s">
        <v>16</v>
      </c>
      <c r="F332" s="32" t="s">
        <v>67</v>
      </c>
      <c r="G332" s="32" t="s">
        <v>173</v>
      </c>
      <c r="H332" s="32" t="s">
        <v>56</v>
      </c>
      <c r="I332" s="32"/>
      <c r="J332" s="32" t="s">
        <v>20</v>
      </c>
      <c r="K332" s="211">
        <f t="shared" ref="K332" si="125">K330*0.86</f>
        <v>347.35400000000044</v>
      </c>
      <c r="L332" s="211"/>
      <c r="M332" s="211"/>
      <c r="N332" s="211"/>
      <c r="O332" s="211"/>
      <c r="P332" s="211"/>
      <c r="Q332" s="211"/>
      <c r="R332" s="211"/>
      <c r="S332" s="211"/>
      <c r="T332" s="211"/>
      <c r="U332" s="211"/>
      <c r="V332" s="211"/>
      <c r="W332" s="54"/>
      <c r="X332" s="54">
        <f t="shared" si="91"/>
        <v>347.35400000000044</v>
      </c>
    </row>
    <row r="333" spans="1:24" x14ac:dyDescent="0.3">
      <c r="A333" s="166"/>
      <c r="B333" s="166">
        <v>2026</v>
      </c>
      <c r="C333" s="62" t="s">
        <v>431</v>
      </c>
      <c r="D333" s="17" t="s">
        <v>26</v>
      </c>
      <c r="E333" s="17" t="s">
        <v>16</v>
      </c>
      <c r="F333" s="17" t="s">
        <v>67</v>
      </c>
      <c r="G333" s="17" t="s">
        <v>173</v>
      </c>
      <c r="H333" s="17" t="s">
        <v>56</v>
      </c>
      <c r="I333" s="17"/>
      <c r="J333" s="17" t="s">
        <v>15</v>
      </c>
      <c r="K333" s="212">
        <f t="shared" ref="K333" si="126">K332*0.1</f>
        <v>34.735400000000048</v>
      </c>
      <c r="L333" s="212"/>
      <c r="M333" s="212"/>
      <c r="N333" s="212"/>
      <c r="O333" s="212"/>
      <c r="P333" s="212"/>
      <c r="Q333" s="212"/>
      <c r="R333" s="212"/>
      <c r="S333" s="212"/>
      <c r="T333" s="212"/>
      <c r="U333" s="212"/>
      <c r="V333" s="212"/>
      <c r="W333" s="46"/>
      <c r="X333" s="46">
        <f t="shared" si="91"/>
        <v>34.735400000000048</v>
      </c>
    </row>
    <row r="334" spans="1:24" x14ac:dyDescent="0.3">
      <c r="A334" s="166"/>
      <c r="B334" s="166">
        <v>2026</v>
      </c>
      <c r="C334" s="63" t="s">
        <v>431</v>
      </c>
      <c r="D334" s="19" t="s">
        <v>26</v>
      </c>
      <c r="E334" s="19" t="s">
        <v>16</v>
      </c>
      <c r="F334" s="19" t="s">
        <v>67</v>
      </c>
      <c r="G334" s="19" t="s">
        <v>173</v>
      </c>
      <c r="H334" s="20" t="s">
        <v>56</v>
      </c>
      <c r="I334" s="20"/>
      <c r="J334" s="20" t="s">
        <v>96</v>
      </c>
      <c r="K334" s="202">
        <f t="shared" ref="K334" si="127">K330*0.0036*(34866+0.6237*21+0.0624*310)/1000</f>
        <v>50.743730169468066</v>
      </c>
      <c r="L334" s="202"/>
      <c r="M334" s="202"/>
      <c r="N334" s="202"/>
      <c r="O334" s="202"/>
      <c r="P334" s="202"/>
      <c r="Q334" s="202"/>
      <c r="R334" s="202"/>
      <c r="S334" s="202"/>
      <c r="T334" s="202"/>
      <c r="U334" s="202"/>
      <c r="V334" s="202"/>
      <c r="W334" s="47"/>
      <c r="X334" s="47">
        <f t="shared" si="91"/>
        <v>50.743730169468066</v>
      </c>
    </row>
    <row r="335" spans="1:24" x14ac:dyDescent="0.3">
      <c r="A335" s="166" t="s">
        <v>253</v>
      </c>
      <c r="B335" s="166">
        <v>2026</v>
      </c>
      <c r="C335" s="60" t="s">
        <v>431</v>
      </c>
      <c r="D335" s="14" t="s">
        <v>26</v>
      </c>
      <c r="E335" s="14" t="s">
        <v>16</v>
      </c>
      <c r="F335" s="14" t="s">
        <v>88</v>
      </c>
      <c r="G335" s="14" t="s">
        <v>173</v>
      </c>
      <c r="H335" s="14" t="s">
        <v>143</v>
      </c>
      <c r="I335" s="14"/>
      <c r="J335" s="14" t="s">
        <v>13</v>
      </c>
      <c r="K335" s="197">
        <v>0</v>
      </c>
      <c r="L335" s="197"/>
      <c r="M335" s="197"/>
      <c r="N335" s="198"/>
      <c r="O335" s="198"/>
      <c r="P335" s="197"/>
      <c r="Q335" s="198"/>
      <c r="R335" s="198"/>
      <c r="S335" s="198"/>
      <c r="T335" s="213"/>
      <c r="U335" s="197"/>
      <c r="V335" s="198"/>
      <c r="W335" s="44"/>
      <c r="X335" s="44">
        <f t="shared" si="91"/>
        <v>0</v>
      </c>
    </row>
    <row r="336" spans="1:24" x14ac:dyDescent="0.3">
      <c r="A336" s="166"/>
      <c r="B336" s="166">
        <v>2026</v>
      </c>
      <c r="C336" s="61" t="s">
        <v>431</v>
      </c>
      <c r="D336" s="16" t="s">
        <v>26</v>
      </c>
      <c r="E336" s="16" t="s">
        <v>16</v>
      </c>
      <c r="F336" s="16" t="s">
        <v>88</v>
      </c>
      <c r="G336" s="16" t="s">
        <v>173</v>
      </c>
      <c r="H336" s="16" t="s">
        <v>143</v>
      </c>
      <c r="I336" s="16"/>
      <c r="J336" s="16" t="s">
        <v>19</v>
      </c>
      <c r="K336" s="199">
        <v>0</v>
      </c>
      <c r="L336" s="199"/>
      <c r="M336" s="199"/>
      <c r="N336" s="200"/>
      <c r="O336" s="200"/>
      <c r="P336" s="199"/>
      <c r="Q336" s="200"/>
      <c r="R336" s="200"/>
      <c r="S336" s="200"/>
      <c r="T336" s="199"/>
      <c r="U336" s="199"/>
      <c r="V336" s="200"/>
      <c r="W336" s="45"/>
      <c r="X336" s="45">
        <f t="shared" si="91"/>
        <v>0</v>
      </c>
    </row>
    <row r="337" spans="1:24" x14ac:dyDescent="0.3">
      <c r="A337" s="166"/>
      <c r="B337" s="166">
        <v>2026</v>
      </c>
      <c r="C337" s="61" t="s">
        <v>431</v>
      </c>
      <c r="D337" s="16" t="s">
        <v>26</v>
      </c>
      <c r="E337" s="16" t="s">
        <v>16</v>
      </c>
      <c r="F337" s="16" t="s">
        <v>88</v>
      </c>
      <c r="G337" s="16" t="s">
        <v>173</v>
      </c>
      <c r="H337" s="16" t="s">
        <v>143</v>
      </c>
      <c r="I337" s="16"/>
      <c r="J337" s="16" t="s">
        <v>14</v>
      </c>
      <c r="K337" s="199">
        <f t="shared" ref="K337" si="128">K336*1000</f>
        <v>0</v>
      </c>
      <c r="L337" s="199"/>
      <c r="M337" s="199"/>
      <c r="N337" s="199"/>
      <c r="O337" s="199"/>
      <c r="P337" s="199"/>
      <c r="Q337" s="199"/>
      <c r="R337" s="199"/>
      <c r="S337" s="199"/>
      <c r="T337" s="199"/>
      <c r="U337" s="199"/>
      <c r="V337" s="199"/>
      <c r="W337" s="45"/>
      <c r="X337" s="45">
        <f t="shared" si="91"/>
        <v>0</v>
      </c>
    </row>
    <row r="338" spans="1:24" x14ac:dyDescent="0.3">
      <c r="A338" s="166"/>
      <c r="B338" s="166">
        <v>2026</v>
      </c>
      <c r="C338" s="64" t="s">
        <v>431</v>
      </c>
      <c r="D338" s="32" t="s">
        <v>26</v>
      </c>
      <c r="E338" s="32" t="s">
        <v>16</v>
      </c>
      <c r="F338" s="32" t="s">
        <v>88</v>
      </c>
      <c r="G338" s="32" t="s">
        <v>173</v>
      </c>
      <c r="H338" s="32" t="s">
        <v>143</v>
      </c>
      <c r="I338" s="32"/>
      <c r="J338" s="32" t="s">
        <v>20</v>
      </c>
      <c r="K338" s="211">
        <f t="shared" ref="K338" si="129">K336*0.86</f>
        <v>0</v>
      </c>
      <c r="L338" s="211"/>
      <c r="M338" s="211"/>
      <c r="N338" s="211"/>
      <c r="O338" s="211"/>
      <c r="P338" s="211"/>
      <c r="Q338" s="211"/>
      <c r="R338" s="211"/>
      <c r="S338" s="211"/>
      <c r="T338" s="211"/>
      <c r="U338" s="211"/>
      <c r="V338" s="211"/>
      <c r="W338" s="54"/>
      <c r="X338" s="54">
        <f t="shared" si="91"/>
        <v>0</v>
      </c>
    </row>
    <row r="339" spans="1:24" x14ac:dyDescent="0.3">
      <c r="A339" s="166"/>
      <c r="B339" s="166">
        <v>2026</v>
      </c>
      <c r="C339" s="62" t="s">
        <v>431</v>
      </c>
      <c r="D339" s="17" t="s">
        <v>26</v>
      </c>
      <c r="E339" s="17" t="s">
        <v>16</v>
      </c>
      <c r="F339" s="17" t="s">
        <v>88</v>
      </c>
      <c r="G339" s="17" t="s">
        <v>173</v>
      </c>
      <c r="H339" s="17" t="s">
        <v>143</v>
      </c>
      <c r="I339" s="17"/>
      <c r="J339" s="17" t="s">
        <v>15</v>
      </c>
      <c r="K339" s="212">
        <f t="shared" ref="K339" si="130">K338*0.1</f>
        <v>0</v>
      </c>
      <c r="L339" s="212"/>
      <c r="M339" s="212"/>
      <c r="N339" s="212"/>
      <c r="O339" s="212"/>
      <c r="P339" s="212"/>
      <c r="Q339" s="212"/>
      <c r="R339" s="212"/>
      <c r="S339" s="212"/>
      <c r="T339" s="212"/>
      <c r="U339" s="212"/>
      <c r="V339" s="212"/>
      <c r="W339" s="46"/>
      <c r="X339" s="46">
        <f t="shared" si="91"/>
        <v>0</v>
      </c>
    </row>
    <row r="340" spans="1:24" x14ac:dyDescent="0.3">
      <c r="A340" s="166"/>
      <c r="B340" s="166">
        <v>2026</v>
      </c>
      <c r="C340" s="63" t="s">
        <v>431</v>
      </c>
      <c r="D340" s="19" t="s">
        <v>26</v>
      </c>
      <c r="E340" s="19" t="s">
        <v>16</v>
      </c>
      <c r="F340" s="19" t="s">
        <v>88</v>
      </c>
      <c r="G340" s="19" t="s">
        <v>173</v>
      </c>
      <c r="H340" s="20" t="s">
        <v>143</v>
      </c>
      <c r="I340" s="20"/>
      <c r="J340" s="20" t="s">
        <v>96</v>
      </c>
      <c r="K340" s="202">
        <f t="shared" ref="K340" si="131">K336*0.0036*(34866+0.6237*21+0.0624*310)/1000</f>
        <v>0</v>
      </c>
      <c r="L340" s="202"/>
      <c r="M340" s="202"/>
      <c r="N340" s="202"/>
      <c r="O340" s="202"/>
      <c r="P340" s="202"/>
      <c r="Q340" s="202"/>
      <c r="R340" s="202"/>
      <c r="S340" s="202"/>
      <c r="T340" s="202"/>
      <c r="U340" s="202"/>
      <c r="V340" s="202"/>
      <c r="W340" s="47"/>
      <c r="X340" s="47">
        <f t="shared" si="91"/>
        <v>0</v>
      </c>
    </row>
    <row r="341" spans="1:24" x14ac:dyDescent="0.3">
      <c r="A341" s="166"/>
      <c r="B341" s="166">
        <v>2026</v>
      </c>
      <c r="C341" s="60" t="s">
        <v>431</v>
      </c>
      <c r="D341" s="14" t="s">
        <v>26</v>
      </c>
      <c r="E341" s="14" t="s">
        <v>16</v>
      </c>
      <c r="F341" s="14" t="s">
        <v>67</v>
      </c>
      <c r="G341" s="14" t="s">
        <v>410</v>
      </c>
      <c r="H341" s="14" t="s">
        <v>414</v>
      </c>
      <c r="I341" s="14"/>
      <c r="J341" s="14" t="s">
        <v>13</v>
      </c>
      <c r="K341" s="197">
        <v>141009529</v>
      </c>
      <c r="L341" s="197"/>
      <c r="M341" s="197"/>
      <c r="N341" s="198"/>
      <c r="O341" s="198"/>
      <c r="P341" s="197"/>
      <c r="Q341" s="198"/>
      <c r="R341" s="198"/>
      <c r="S341" s="198"/>
      <c r="T341" s="197"/>
      <c r="U341" s="197"/>
      <c r="V341" s="198"/>
      <c r="W341" s="44"/>
      <c r="X341" s="44">
        <f t="shared" si="91"/>
        <v>141009529</v>
      </c>
    </row>
    <row r="342" spans="1:24" x14ac:dyDescent="0.3">
      <c r="A342" s="166"/>
      <c r="B342" s="166">
        <v>2026</v>
      </c>
      <c r="C342" s="65" t="s">
        <v>431</v>
      </c>
      <c r="D342" s="30" t="s">
        <v>26</v>
      </c>
      <c r="E342" s="30" t="s">
        <v>16</v>
      </c>
      <c r="F342" s="30" t="s">
        <v>67</v>
      </c>
      <c r="G342" s="30" t="s">
        <v>410</v>
      </c>
      <c r="H342" s="30" t="s">
        <v>414</v>
      </c>
      <c r="I342" s="30"/>
      <c r="J342" s="30" t="s">
        <v>19</v>
      </c>
      <c r="K342" s="203">
        <v>881.84327000000144</v>
      </c>
      <c r="L342" s="203"/>
      <c r="M342" s="203"/>
      <c r="N342" s="204"/>
      <c r="O342" s="204"/>
      <c r="P342" s="203"/>
      <c r="Q342" s="204"/>
      <c r="R342" s="204"/>
      <c r="S342" s="204"/>
      <c r="T342" s="203"/>
      <c r="U342" s="203"/>
      <c r="V342" s="204"/>
      <c r="W342" s="53"/>
      <c r="X342" s="53">
        <f t="shared" si="91"/>
        <v>881.84327000000144</v>
      </c>
    </row>
    <row r="343" spans="1:24" x14ac:dyDescent="0.3">
      <c r="A343" s="166"/>
      <c r="B343" s="166">
        <v>2026</v>
      </c>
      <c r="C343" s="61" t="s">
        <v>431</v>
      </c>
      <c r="D343" s="16" t="s">
        <v>26</v>
      </c>
      <c r="E343" s="16" t="s">
        <v>16</v>
      </c>
      <c r="F343" s="16" t="s">
        <v>67</v>
      </c>
      <c r="G343" s="16" t="s">
        <v>410</v>
      </c>
      <c r="H343" s="16" t="s">
        <v>414</v>
      </c>
      <c r="I343" s="16"/>
      <c r="J343" s="16" t="s">
        <v>14</v>
      </c>
      <c r="K343" s="199">
        <f t="shared" ref="K343" si="132">K342*1000</f>
        <v>881843.27000000142</v>
      </c>
      <c r="L343" s="199"/>
      <c r="M343" s="199"/>
      <c r="N343" s="199"/>
      <c r="O343" s="199"/>
      <c r="P343" s="199"/>
      <c r="Q343" s="199"/>
      <c r="R343" s="199"/>
      <c r="S343" s="199"/>
      <c r="T343" s="199"/>
      <c r="U343" s="199"/>
      <c r="V343" s="199"/>
      <c r="W343" s="45"/>
      <c r="X343" s="45">
        <f t="shared" si="91"/>
        <v>881843.27000000142</v>
      </c>
    </row>
    <row r="344" spans="1:24" x14ac:dyDescent="0.3">
      <c r="A344" s="166"/>
      <c r="B344" s="166">
        <v>2026</v>
      </c>
      <c r="C344" s="64" t="s">
        <v>431</v>
      </c>
      <c r="D344" s="32" t="s">
        <v>26</v>
      </c>
      <c r="E344" s="32" t="s">
        <v>16</v>
      </c>
      <c r="F344" s="32" t="s">
        <v>67</v>
      </c>
      <c r="G344" s="32" t="s">
        <v>410</v>
      </c>
      <c r="H344" s="32" t="s">
        <v>414</v>
      </c>
      <c r="I344" s="32"/>
      <c r="J344" s="32" t="s">
        <v>20</v>
      </c>
      <c r="K344" s="211">
        <f t="shared" ref="K344" si="133">K342*0.86</f>
        <v>758.38521220000121</v>
      </c>
      <c r="L344" s="211"/>
      <c r="M344" s="211"/>
      <c r="N344" s="211"/>
      <c r="O344" s="211"/>
      <c r="P344" s="211"/>
      <c r="Q344" s="211"/>
      <c r="R344" s="211"/>
      <c r="S344" s="211"/>
      <c r="T344" s="211"/>
      <c r="U344" s="211"/>
      <c r="V344" s="211"/>
      <c r="W344" s="54"/>
      <c r="X344" s="54">
        <f t="shared" si="91"/>
        <v>758.38521220000121</v>
      </c>
    </row>
    <row r="345" spans="1:24" x14ac:dyDescent="0.3">
      <c r="A345" s="166"/>
      <c r="B345" s="166">
        <v>2026</v>
      </c>
      <c r="C345" s="62" t="s">
        <v>431</v>
      </c>
      <c r="D345" s="17" t="s">
        <v>26</v>
      </c>
      <c r="E345" s="17" t="s">
        <v>16</v>
      </c>
      <c r="F345" s="17" t="s">
        <v>67</v>
      </c>
      <c r="G345" s="17" t="s">
        <v>410</v>
      </c>
      <c r="H345" s="17" t="s">
        <v>414</v>
      </c>
      <c r="I345" s="17"/>
      <c r="J345" s="17" t="s">
        <v>15</v>
      </c>
      <c r="K345" s="212">
        <f t="shared" ref="K345" si="134">K344*0.1</f>
        <v>75.838521220000118</v>
      </c>
      <c r="L345" s="212"/>
      <c r="M345" s="212"/>
      <c r="N345" s="212"/>
      <c r="O345" s="212"/>
      <c r="P345" s="212"/>
      <c r="Q345" s="212"/>
      <c r="R345" s="212"/>
      <c r="S345" s="212"/>
      <c r="T345" s="212"/>
      <c r="U345" s="212"/>
      <c r="V345" s="212"/>
      <c r="W345" s="46"/>
      <c r="X345" s="46">
        <f t="shared" ref="X345:X408" si="135">AVERAGE(K345:V345)</f>
        <v>75.838521220000118</v>
      </c>
    </row>
    <row r="346" spans="1:24" x14ac:dyDescent="0.3">
      <c r="A346" s="166"/>
      <c r="B346" s="166">
        <v>2026</v>
      </c>
      <c r="C346" s="63" t="s">
        <v>431</v>
      </c>
      <c r="D346" s="19" t="s">
        <v>26</v>
      </c>
      <c r="E346" s="19" t="s">
        <v>16</v>
      </c>
      <c r="F346" s="19" t="s">
        <v>67</v>
      </c>
      <c r="G346" s="19" t="s">
        <v>410</v>
      </c>
      <c r="H346" s="20" t="s">
        <v>414</v>
      </c>
      <c r="I346" s="20"/>
      <c r="J346" s="20" t="s">
        <v>96</v>
      </c>
      <c r="K346" s="202">
        <f t="shared" ref="K346" si="136">K342*0.0036*(34866+0.6237*21+0.0624*310)/1000</f>
        <v>110.78984140787665</v>
      </c>
      <c r="L346" s="202"/>
      <c r="M346" s="202"/>
      <c r="N346" s="202"/>
      <c r="O346" s="202"/>
      <c r="P346" s="202"/>
      <c r="Q346" s="202"/>
      <c r="R346" s="202"/>
      <c r="S346" s="202"/>
      <c r="T346" s="202"/>
      <c r="U346" s="202"/>
      <c r="V346" s="202"/>
      <c r="W346" s="47"/>
      <c r="X346" s="47">
        <f t="shared" si="135"/>
        <v>110.78984140787665</v>
      </c>
    </row>
    <row r="347" spans="1:24" x14ac:dyDescent="0.3">
      <c r="A347" s="166"/>
      <c r="B347" s="166">
        <v>2026</v>
      </c>
      <c r="C347" s="60" t="s">
        <v>431</v>
      </c>
      <c r="D347" s="14" t="s">
        <v>26</v>
      </c>
      <c r="E347" s="14" t="s">
        <v>16</v>
      </c>
      <c r="F347" s="14" t="s">
        <v>88</v>
      </c>
      <c r="G347" s="14" t="s">
        <v>410</v>
      </c>
      <c r="H347" s="14" t="s">
        <v>415</v>
      </c>
      <c r="I347" s="14"/>
      <c r="J347" s="14" t="s">
        <v>13</v>
      </c>
      <c r="K347" s="197">
        <v>0</v>
      </c>
      <c r="L347" s="197"/>
      <c r="M347" s="197"/>
      <c r="N347" s="198"/>
      <c r="O347" s="198"/>
      <c r="P347" s="197"/>
      <c r="Q347" s="198"/>
      <c r="R347" s="198"/>
      <c r="S347" s="198"/>
      <c r="T347" s="197"/>
      <c r="U347" s="197"/>
      <c r="V347" s="198"/>
      <c r="W347" s="44"/>
      <c r="X347" s="44">
        <f t="shared" si="135"/>
        <v>0</v>
      </c>
    </row>
    <row r="348" spans="1:24" x14ac:dyDescent="0.3">
      <c r="A348" s="166"/>
      <c r="B348" s="166">
        <v>2026</v>
      </c>
      <c r="C348" s="61" t="s">
        <v>431</v>
      </c>
      <c r="D348" s="16" t="s">
        <v>26</v>
      </c>
      <c r="E348" s="16" t="s">
        <v>16</v>
      </c>
      <c r="F348" s="16" t="s">
        <v>88</v>
      </c>
      <c r="G348" s="16" t="s">
        <v>410</v>
      </c>
      <c r="H348" s="16" t="s">
        <v>415</v>
      </c>
      <c r="I348" s="16"/>
      <c r="J348" s="16" t="s">
        <v>19</v>
      </c>
      <c r="K348" s="199">
        <v>0</v>
      </c>
      <c r="L348" s="199"/>
      <c r="M348" s="199"/>
      <c r="N348" s="200"/>
      <c r="O348" s="200"/>
      <c r="P348" s="199"/>
      <c r="Q348" s="200"/>
      <c r="R348" s="200"/>
      <c r="S348" s="200"/>
      <c r="T348" s="199"/>
      <c r="U348" s="199"/>
      <c r="V348" s="200"/>
      <c r="W348" s="45"/>
      <c r="X348" s="45">
        <f t="shared" si="135"/>
        <v>0</v>
      </c>
    </row>
    <row r="349" spans="1:24" x14ac:dyDescent="0.3">
      <c r="A349" s="166"/>
      <c r="B349" s="166">
        <v>2026</v>
      </c>
      <c r="C349" s="61" t="s">
        <v>431</v>
      </c>
      <c r="D349" s="16" t="s">
        <v>26</v>
      </c>
      <c r="E349" s="16" t="s">
        <v>16</v>
      </c>
      <c r="F349" s="16" t="s">
        <v>88</v>
      </c>
      <c r="G349" s="16" t="s">
        <v>410</v>
      </c>
      <c r="H349" s="16" t="s">
        <v>415</v>
      </c>
      <c r="I349" s="16"/>
      <c r="J349" s="16" t="s">
        <v>14</v>
      </c>
      <c r="K349" s="199">
        <f t="shared" ref="K349" si="137">K348*1000</f>
        <v>0</v>
      </c>
      <c r="L349" s="199"/>
      <c r="M349" s="199"/>
      <c r="N349" s="199"/>
      <c r="O349" s="199"/>
      <c r="P349" s="199"/>
      <c r="Q349" s="199"/>
      <c r="R349" s="199"/>
      <c r="S349" s="199"/>
      <c r="T349" s="199"/>
      <c r="U349" s="199"/>
      <c r="V349" s="199"/>
      <c r="W349" s="45"/>
      <c r="X349" s="45">
        <f t="shared" si="135"/>
        <v>0</v>
      </c>
    </row>
    <row r="350" spans="1:24" x14ac:dyDescent="0.3">
      <c r="A350" s="166"/>
      <c r="B350" s="166">
        <v>2026</v>
      </c>
      <c r="C350" s="64" t="s">
        <v>431</v>
      </c>
      <c r="D350" s="32" t="s">
        <v>26</v>
      </c>
      <c r="E350" s="32" t="s">
        <v>16</v>
      </c>
      <c r="F350" s="32" t="s">
        <v>88</v>
      </c>
      <c r="G350" s="32" t="s">
        <v>410</v>
      </c>
      <c r="H350" s="32" t="s">
        <v>415</v>
      </c>
      <c r="I350" s="32"/>
      <c r="J350" s="32" t="s">
        <v>20</v>
      </c>
      <c r="K350" s="211">
        <v>0</v>
      </c>
      <c r="L350" s="211"/>
      <c r="M350" s="211"/>
      <c r="N350" s="211"/>
      <c r="O350" s="211"/>
      <c r="P350" s="211"/>
      <c r="Q350" s="211"/>
      <c r="R350" s="211"/>
      <c r="S350" s="211"/>
      <c r="T350" s="211"/>
      <c r="U350" s="211"/>
      <c r="V350" s="211"/>
      <c r="W350" s="54"/>
      <c r="X350" s="54">
        <f t="shared" si="135"/>
        <v>0</v>
      </c>
    </row>
    <row r="351" spans="1:24" x14ac:dyDescent="0.3">
      <c r="A351" s="166"/>
      <c r="B351" s="166">
        <v>2026</v>
      </c>
      <c r="C351" s="62" t="s">
        <v>431</v>
      </c>
      <c r="D351" s="17" t="s">
        <v>26</v>
      </c>
      <c r="E351" s="17" t="s">
        <v>16</v>
      </c>
      <c r="F351" s="17" t="s">
        <v>88</v>
      </c>
      <c r="G351" s="17" t="s">
        <v>410</v>
      </c>
      <c r="H351" s="17" t="s">
        <v>415</v>
      </c>
      <c r="I351" s="17"/>
      <c r="J351" s="17" t="s">
        <v>15</v>
      </c>
      <c r="K351" s="212">
        <v>0</v>
      </c>
      <c r="L351" s="212"/>
      <c r="M351" s="212"/>
      <c r="N351" s="212"/>
      <c r="O351" s="212"/>
      <c r="P351" s="212"/>
      <c r="Q351" s="212"/>
      <c r="R351" s="212"/>
      <c r="S351" s="212"/>
      <c r="T351" s="212"/>
      <c r="U351" s="212"/>
      <c r="V351" s="212"/>
      <c r="W351" s="46"/>
      <c r="X351" s="46">
        <f t="shared" si="135"/>
        <v>0</v>
      </c>
    </row>
    <row r="352" spans="1:24" x14ac:dyDescent="0.3">
      <c r="A352" s="166"/>
      <c r="B352" s="166">
        <v>2026</v>
      </c>
      <c r="C352" s="63" t="s">
        <v>431</v>
      </c>
      <c r="D352" s="19" t="s">
        <v>26</v>
      </c>
      <c r="E352" s="19" t="s">
        <v>16</v>
      </c>
      <c r="F352" s="19" t="s">
        <v>88</v>
      </c>
      <c r="G352" s="19" t="s">
        <v>410</v>
      </c>
      <c r="H352" s="20" t="s">
        <v>415</v>
      </c>
      <c r="I352" s="20"/>
      <c r="J352" s="20" t="s">
        <v>96</v>
      </c>
      <c r="K352" s="202">
        <f t="shared" ref="K352" si="138">K348*0.0036*(34866+0.6237*21+0.0624*310)/1000</f>
        <v>0</v>
      </c>
      <c r="L352" s="202"/>
      <c r="M352" s="202"/>
      <c r="N352" s="202"/>
      <c r="O352" s="202"/>
      <c r="P352" s="202"/>
      <c r="Q352" s="202"/>
      <c r="R352" s="202"/>
      <c r="S352" s="202"/>
      <c r="T352" s="202"/>
      <c r="U352" s="202"/>
      <c r="V352" s="202"/>
      <c r="W352" s="47"/>
      <c r="X352" s="47">
        <f t="shared" si="135"/>
        <v>0</v>
      </c>
    </row>
    <row r="353" spans="1:24" x14ac:dyDescent="0.3">
      <c r="A353" s="166"/>
      <c r="B353" s="166">
        <v>2026</v>
      </c>
      <c r="C353" s="60" t="s">
        <v>431</v>
      </c>
      <c r="D353" s="14" t="s">
        <v>26</v>
      </c>
      <c r="E353" s="14" t="s">
        <v>16</v>
      </c>
      <c r="F353" s="14" t="s">
        <v>67</v>
      </c>
      <c r="G353" s="14" t="s">
        <v>76</v>
      </c>
      <c r="H353" s="14" t="s">
        <v>98</v>
      </c>
      <c r="I353" s="14"/>
      <c r="J353" s="14" t="s">
        <v>13</v>
      </c>
      <c r="K353" s="197">
        <v>712720038</v>
      </c>
      <c r="L353" s="197"/>
      <c r="M353" s="197"/>
      <c r="N353" s="198"/>
      <c r="O353" s="198"/>
      <c r="P353" s="197"/>
      <c r="Q353" s="198"/>
      <c r="R353" s="198"/>
      <c r="S353" s="198"/>
      <c r="T353" s="197"/>
      <c r="U353" s="197"/>
      <c r="V353" s="198"/>
      <c r="W353" s="44"/>
      <c r="X353" s="44">
        <f t="shared" si="135"/>
        <v>712720038</v>
      </c>
    </row>
    <row r="354" spans="1:24" x14ac:dyDescent="0.3">
      <c r="A354" s="166"/>
      <c r="B354" s="166">
        <v>2026</v>
      </c>
      <c r="C354" s="61" t="s">
        <v>431</v>
      </c>
      <c r="D354" s="16" t="s">
        <v>26</v>
      </c>
      <c r="E354" s="16" t="s">
        <v>16</v>
      </c>
      <c r="F354" s="16" t="s">
        <v>67</v>
      </c>
      <c r="G354" s="16" t="s">
        <v>76</v>
      </c>
      <c r="H354" s="16" t="s">
        <v>98</v>
      </c>
      <c r="I354" s="16"/>
      <c r="J354" s="16" t="s">
        <v>19</v>
      </c>
      <c r="K354" s="199">
        <v>4472.6999999999971</v>
      </c>
      <c r="L354" s="199"/>
      <c r="M354" s="199"/>
      <c r="N354" s="200"/>
      <c r="O354" s="200"/>
      <c r="P354" s="199"/>
      <c r="Q354" s="200"/>
      <c r="R354" s="200"/>
      <c r="S354" s="200"/>
      <c r="T354" s="199"/>
      <c r="U354" s="199"/>
      <c r="V354" s="200"/>
      <c r="W354" s="45"/>
      <c r="X354" s="45">
        <f t="shared" si="135"/>
        <v>4472.6999999999971</v>
      </c>
    </row>
    <row r="355" spans="1:24" x14ac:dyDescent="0.3">
      <c r="A355" s="166"/>
      <c r="B355" s="166">
        <v>2026</v>
      </c>
      <c r="C355" s="61" t="s">
        <v>431</v>
      </c>
      <c r="D355" s="16" t="s">
        <v>26</v>
      </c>
      <c r="E355" s="16" t="s">
        <v>16</v>
      </c>
      <c r="F355" s="16" t="s">
        <v>67</v>
      </c>
      <c r="G355" s="16" t="s">
        <v>76</v>
      </c>
      <c r="H355" s="16" t="s">
        <v>98</v>
      </c>
      <c r="I355" s="16"/>
      <c r="J355" s="16" t="s">
        <v>14</v>
      </c>
      <c r="K355" s="199">
        <f t="shared" ref="K355" si="139">K354*1000</f>
        <v>4472699.9999999972</v>
      </c>
      <c r="L355" s="199"/>
      <c r="M355" s="199"/>
      <c r="N355" s="199"/>
      <c r="O355" s="199"/>
      <c r="P355" s="199"/>
      <c r="Q355" s="199"/>
      <c r="R355" s="199"/>
      <c r="S355" s="199"/>
      <c r="T355" s="199"/>
      <c r="U355" s="199"/>
      <c r="V355" s="199"/>
      <c r="W355" s="45"/>
      <c r="X355" s="45">
        <f t="shared" si="135"/>
        <v>4472699.9999999972</v>
      </c>
    </row>
    <row r="356" spans="1:24" x14ac:dyDescent="0.3">
      <c r="A356" s="166"/>
      <c r="B356" s="166">
        <v>2026</v>
      </c>
      <c r="C356" s="64" t="s">
        <v>431</v>
      </c>
      <c r="D356" s="32" t="s">
        <v>26</v>
      </c>
      <c r="E356" s="32" t="s">
        <v>16</v>
      </c>
      <c r="F356" s="32" t="s">
        <v>67</v>
      </c>
      <c r="G356" s="32" t="s">
        <v>76</v>
      </c>
      <c r="H356" s="32" t="s">
        <v>98</v>
      </c>
      <c r="I356" s="32"/>
      <c r="J356" s="32" t="s">
        <v>20</v>
      </c>
      <c r="K356" s="211">
        <f t="shared" ref="K356" si="140">K354*0.86</f>
        <v>3846.5219999999977</v>
      </c>
      <c r="L356" s="211"/>
      <c r="M356" s="211"/>
      <c r="N356" s="211"/>
      <c r="O356" s="211"/>
      <c r="P356" s="211"/>
      <c r="Q356" s="211"/>
      <c r="R356" s="211"/>
      <c r="S356" s="211"/>
      <c r="T356" s="211"/>
      <c r="U356" s="211"/>
      <c r="V356" s="211"/>
      <c r="W356" s="54"/>
      <c r="X356" s="54">
        <f t="shared" si="135"/>
        <v>3846.5219999999977</v>
      </c>
    </row>
    <row r="357" spans="1:24" x14ac:dyDescent="0.3">
      <c r="A357" s="166"/>
      <c r="B357" s="166">
        <v>2026</v>
      </c>
      <c r="C357" s="62" t="s">
        <v>431</v>
      </c>
      <c r="D357" s="17" t="s">
        <v>26</v>
      </c>
      <c r="E357" s="17" t="s">
        <v>16</v>
      </c>
      <c r="F357" s="17" t="s">
        <v>67</v>
      </c>
      <c r="G357" s="17" t="s">
        <v>76</v>
      </c>
      <c r="H357" s="17" t="s">
        <v>98</v>
      </c>
      <c r="I357" s="17"/>
      <c r="J357" s="17" t="s">
        <v>15</v>
      </c>
      <c r="K357" s="212">
        <f t="shared" ref="K357" si="141">K356*0.1</f>
        <v>384.65219999999977</v>
      </c>
      <c r="L357" s="212"/>
      <c r="M357" s="212"/>
      <c r="N357" s="212"/>
      <c r="O357" s="212"/>
      <c r="P357" s="212"/>
      <c r="Q357" s="212"/>
      <c r="R357" s="212"/>
      <c r="S357" s="212"/>
      <c r="T357" s="212"/>
      <c r="U357" s="212"/>
      <c r="V357" s="212"/>
      <c r="W357" s="46"/>
      <c r="X357" s="46">
        <f t="shared" si="135"/>
        <v>384.65219999999977</v>
      </c>
    </row>
    <row r="358" spans="1:24" x14ac:dyDescent="0.3">
      <c r="A358" s="166"/>
      <c r="B358" s="166">
        <v>2026</v>
      </c>
      <c r="C358" s="63" t="s">
        <v>431</v>
      </c>
      <c r="D358" s="19" t="s">
        <v>26</v>
      </c>
      <c r="E358" s="19" t="s">
        <v>16</v>
      </c>
      <c r="F358" s="19" t="s">
        <v>67</v>
      </c>
      <c r="G358" s="19" t="s">
        <v>76</v>
      </c>
      <c r="H358" s="20" t="s">
        <v>98</v>
      </c>
      <c r="I358" s="20"/>
      <c r="J358" s="20" t="s">
        <v>96</v>
      </c>
      <c r="K358" s="202">
        <f t="shared" ref="K358" si="142">K354*0.0036*(34866+0.6237*21+0.0624*310)/1000</f>
        <v>561.92493668972349</v>
      </c>
      <c r="L358" s="202"/>
      <c r="M358" s="202"/>
      <c r="N358" s="202"/>
      <c r="O358" s="202"/>
      <c r="P358" s="202"/>
      <c r="Q358" s="202"/>
      <c r="R358" s="202"/>
      <c r="S358" s="202"/>
      <c r="T358" s="202"/>
      <c r="U358" s="202"/>
      <c r="V358" s="202"/>
      <c r="W358" s="47"/>
      <c r="X358" s="47">
        <f t="shared" si="135"/>
        <v>561.92493668972349</v>
      </c>
    </row>
    <row r="359" spans="1:24" x14ac:dyDescent="0.3">
      <c r="A359" s="166"/>
      <c r="B359" s="166">
        <v>2026</v>
      </c>
      <c r="C359" s="60" t="s">
        <v>431</v>
      </c>
      <c r="D359" s="14" t="s">
        <v>26</v>
      </c>
      <c r="E359" s="14" t="s">
        <v>16</v>
      </c>
      <c r="F359" s="14" t="s">
        <v>88</v>
      </c>
      <c r="G359" s="14" t="s">
        <v>76</v>
      </c>
      <c r="H359" s="14" t="s">
        <v>145</v>
      </c>
      <c r="I359" s="14"/>
      <c r="J359" s="14" t="s">
        <v>13</v>
      </c>
      <c r="K359" s="197">
        <v>0</v>
      </c>
      <c r="L359" s="197"/>
      <c r="M359" s="197"/>
      <c r="N359" s="198"/>
      <c r="O359" s="198"/>
      <c r="P359" s="197"/>
      <c r="Q359" s="198"/>
      <c r="R359" s="198"/>
      <c r="S359" s="198"/>
      <c r="T359" s="213"/>
      <c r="U359" s="197"/>
      <c r="V359" s="198"/>
      <c r="W359" s="44"/>
      <c r="X359" s="44">
        <f t="shared" si="135"/>
        <v>0</v>
      </c>
    </row>
    <row r="360" spans="1:24" x14ac:dyDescent="0.3">
      <c r="A360" s="166"/>
      <c r="B360" s="166">
        <v>2026</v>
      </c>
      <c r="C360" s="61" t="s">
        <v>431</v>
      </c>
      <c r="D360" s="16" t="s">
        <v>26</v>
      </c>
      <c r="E360" s="16" t="s">
        <v>16</v>
      </c>
      <c r="F360" s="16" t="s">
        <v>88</v>
      </c>
      <c r="G360" s="16" t="s">
        <v>76</v>
      </c>
      <c r="H360" s="16" t="s">
        <v>145</v>
      </c>
      <c r="I360" s="16"/>
      <c r="J360" s="16" t="s">
        <v>19</v>
      </c>
      <c r="K360" s="199">
        <v>0</v>
      </c>
      <c r="L360" s="199"/>
      <c r="M360" s="199"/>
      <c r="N360" s="200"/>
      <c r="O360" s="200"/>
      <c r="P360" s="199"/>
      <c r="Q360" s="200"/>
      <c r="R360" s="200"/>
      <c r="S360" s="200"/>
      <c r="T360" s="199"/>
      <c r="U360" s="199"/>
      <c r="V360" s="200"/>
      <c r="W360" s="45"/>
      <c r="X360" s="45">
        <f t="shared" si="135"/>
        <v>0</v>
      </c>
    </row>
    <row r="361" spans="1:24" x14ac:dyDescent="0.3">
      <c r="A361" s="166"/>
      <c r="B361" s="166">
        <v>2026</v>
      </c>
      <c r="C361" s="61" t="s">
        <v>431</v>
      </c>
      <c r="D361" s="16" t="s">
        <v>26</v>
      </c>
      <c r="E361" s="16" t="s">
        <v>16</v>
      </c>
      <c r="F361" s="16" t="s">
        <v>88</v>
      </c>
      <c r="G361" s="16" t="s">
        <v>76</v>
      </c>
      <c r="H361" s="16" t="s">
        <v>145</v>
      </c>
      <c r="I361" s="16"/>
      <c r="J361" s="16" t="s">
        <v>14</v>
      </c>
      <c r="K361" s="199">
        <f t="shared" ref="K361" si="143">K360*1000</f>
        <v>0</v>
      </c>
      <c r="L361" s="199"/>
      <c r="M361" s="199"/>
      <c r="N361" s="199"/>
      <c r="O361" s="199"/>
      <c r="P361" s="199"/>
      <c r="Q361" s="199"/>
      <c r="R361" s="199"/>
      <c r="S361" s="199"/>
      <c r="T361" s="199"/>
      <c r="U361" s="199"/>
      <c r="V361" s="199"/>
      <c r="W361" s="45"/>
      <c r="X361" s="45">
        <f t="shared" si="135"/>
        <v>0</v>
      </c>
    </row>
    <row r="362" spans="1:24" x14ac:dyDescent="0.3">
      <c r="A362" s="166"/>
      <c r="B362" s="166">
        <v>2026</v>
      </c>
      <c r="C362" s="64" t="s">
        <v>431</v>
      </c>
      <c r="D362" s="32" t="s">
        <v>26</v>
      </c>
      <c r="E362" s="32" t="s">
        <v>16</v>
      </c>
      <c r="F362" s="32" t="s">
        <v>88</v>
      </c>
      <c r="G362" s="32" t="s">
        <v>76</v>
      </c>
      <c r="H362" s="32" t="s">
        <v>145</v>
      </c>
      <c r="I362" s="32"/>
      <c r="J362" s="32" t="s">
        <v>20</v>
      </c>
      <c r="K362" s="211">
        <f t="shared" ref="K362" si="144">K360*0.86</f>
        <v>0</v>
      </c>
      <c r="L362" s="211"/>
      <c r="M362" s="211"/>
      <c r="N362" s="211"/>
      <c r="O362" s="211"/>
      <c r="P362" s="211"/>
      <c r="Q362" s="211"/>
      <c r="R362" s="211"/>
      <c r="S362" s="211"/>
      <c r="T362" s="211"/>
      <c r="U362" s="211"/>
      <c r="V362" s="211"/>
      <c r="W362" s="54"/>
      <c r="X362" s="54">
        <f t="shared" si="135"/>
        <v>0</v>
      </c>
    </row>
    <row r="363" spans="1:24" x14ac:dyDescent="0.3">
      <c r="A363" s="166"/>
      <c r="B363" s="166">
        <v>2026</v>
      </c>
      <c r="C363" s="62" t="s">
        <v>431</v>
      </c>
      <c r="D363" s="17" t="s">
        <v>26</v>
      </c>
      <c r="E363" s="17" t="s">
        <v>16</v>
      </c>
      <c r="F363" s="17" t="s">
        <v>88</v>
      </c>
      <c r="G363" s="17" t="s">
        <v>76</v>
      </c>
      <c r="H363" s="17" t="s">
        <v>145</v>
      </c>
      <c r="I363" s="17"/>
      <c r="J363" s="17" t="s">
        <v>15</v>
      </c>
      <c r="K363" s="212">
        <f t="shared" ref="K363" si="145">K362*0.1</f>
        <v>0</v>
      </c>
      <c r="L363" s="212"/>
      <c r="M363" s="212"/>
      <c r="N363" s="212"/>
      <c r="O363" s="212"/>
      <c r="P363" s="212"/>
      <c r="Q363" s="212"/>
      <c r="R363" s="212"/>
      <c r="S363" s="212"/>
      <c r="T363" s="212"/>
      <c r="U363" s="212"/>
      <c r="V363" s="212"/>
      <c r="W363" s="46"/>
      <c r="X363" s="46">
        <f t="shared" si="135"/>
        <v>0</v>
      </c>
    </row>
    <row r="364" spans="1:24" x14ac:dyDescent="0.3">
      <c r="A364" s="166"/>
      <c r="B364" s="166">
        <v>2026</v>
      </c>
      <c r="C364" s="63" t="s">
        <v>431</v>
      </c>
      <c r="D364" s="19" t="s">
        <v>26</v>
      </c>
      <c r="E364" s="19" t="s">
        <v>16</v>
      </c>
      <c r="F364" s="19" t="s">
        <v>88</v>
      </c>
      <c r="G364" s="19" t="s">
        <v>76</v>
      </c>
      <c r="H364" s="20" t="s">
        <v>145</v>
      </c>
      <c r="I364" s="20"/>
      <c r="J364" s="20" t="s">
        <v>96</v>
      </c>
      <c r="K364" s="202">
        <f t="shared" ref="K364" si="146">K360*0.0036*(34866+0.6237*21+0.0624*310)/1000</f>
        <v>0</v>
      </c>
      <c r="L364" s="202"/>
      <c r="M364" s="202"/>
      <c r="N364" s="202"/>
      <c r="O364" s="202"/>
      <c r="P364" s="202"/>
      <c r="Q364" s="202"/>
      <c r="R364" s="202"/>
      <c r="S364" s="202"/>
      <c r="T364" s="202"/>
      <c r="U364" s="202"/>
      <c r="V364" s="202"/>
      <c r="W364" s="47"/>
      <c r="X364" s="47">
        <f t="shared" si="135"/>
        <v>0</v>
      </c>
    </row>
    <row r="365" spans="1:24" x14ac:dyDescent="0.3">
      <c r="A365" s="166"/>
      <c r="B365" s="166">
        <v>2026</v>
      </c>
      <c r="C365" s="60" t="s">
        <v>431</v>
      </c>
      <c r="D365" s="14" t="s">
        <v>26</v>
      </c>
      <c r="E365" s="14" t="s">
        <v>16</v>
      </c>
      <c r="F365" s="14" t="s">
        <v>67</v>
      </c>
      <c r="G365" s="14" t="s">
        <v>175</v>
      </c>
      <c r="H365" s="14" t="s">
        <v>58</v>
      </c>
      <c r="I365" s="14"/>
      <c r="J365" s="14" t="s">
        <v>13</v>
      </c>
      <c r="K365" s="197">
        <v>95571130</v>
      </c>
      <c r="L365" s="197"/>
      <c r="M365" s="197"/>
      <c r="N365" s="198"/>
      <c r="O365" s="198"/>
      <c r="P365" s="197"/>
      <c r="Q365" s="198"/>
      <c r="R365" s="198"/>
      <c r="S365" s="198"/>
      <c r="T365" s="197"/>
      <c r="U365" s="197"/>
      <c r="V365" s="198"/>
      <c r="W365" s="44"/>
      <c r="X365" s="44">
        <f t="shared" si="135"/>
        <v>95571130</v>
      </c>
    </row>
    <row r="366" spans="1:24" x14ac:dyDescent="0.3">
      <c r="A366" s="166"/>
      <c r="B366" s="166">
        <v>2026</v>
      </c>
      <c r="C366" s="65" t="s">
        <v>431</v>
      </c>
      <c r="D366" s="30" t="s">
        <v>26</v>
      </c>
      <c r="E366" s="30" t="s">
        <v>16</v>
      </c>
      <c r="F366" s="30" t="s">
        <v>67</v>
      </c>
      <c r="G366" s="30" t="s">
        <v>175</v>
      </c>
      <c r="H366" s="30" t="s">
        <v>58</v>
      </c>
      <c r="I366" s="30"/>
      <c r="J366" s="30" t="s">
        <v>19</v>
      </c>
      <c r="K366" s="203">
        <v>594.29999999999927</v>
      </c>
      <c r="L366" s="203"/>
      <c r="M366" s="203"/>
      <c r="N366" s="204"/>
      <c r="O366" s="204"/>
      <c r="P366" s="203"/>
      <c r="Q366" s="204"/>
      <c r="R366" s="204"/>
      <c r="S366" s="204"/>
      <c r="T366" s="203"/>
      <c r="U366" s="203"/>
      <c r="V366" s="204"/>
      <c r="W366" s="53"/>
      <c r="X366" s="53">
        <f t="shared" si="135"/>
        <v>594.29999999999927</v>
      </c>
    </row>
    <row r="367" spans="1:24" x14ac:dyDescent="0.3">
      <c r="A367" s="166"/>
      <c r="B367" s="166">
        <v>2026</v>
      </c>
      <c r="C367" s="61" t="s">
        <v>431</v>
      </c>
      <c r="D367" s="16" t="s">
        <v>26</v>
      </c>
      <c r="E367" s="16" t="s">
        <v>16</v>
      </c>
      <c r="F367" s="16" t="s">
        <v>67</v>
      </c>
      <c r="G367" s="16" t="s">
        <v>175</v>
      </c>
      <c r="H367" s="16" t="s">
        <v>58</v>
      </c>
      <c r="I367" s="16"/>
      <c r="J367" s="16" t="s">
        <v>14</v>
      </c>
      <c r="K367" s="199">
        <f t="shared" ref="K367" si="147">K366*1000</f>
        <v>594299.9999999993</v>
      </c>
      <c r="L367" s="199"/>
      <c r="M367" s="199"/>
      <c r="N367" s="199"/>
      <c r="O367" s="199"/>
      <c r="P367" s="199"/>
      <c r="Q367" s="199"/>
      <c r="R367" s="199"/>
      <c r="S367" s="199"/>
      <c r="T367" s="199"/>
      <c r="U367" s="199"/>
      <c r="V367" s="199"/>
      <c r="W367" s="45"/>
      <c r="X367" s="45">
        <f t="shared" si="135"/>
        <v>594299.9999999993</v>
      </c>
    </row>
    <row r="368" spans="1:24" x14ac:dyDescent="0.3">
      <c r="A368" s="166"/>
      <c r="B368" s="166">
        <v>2026</v>
      </c>
      <c r="C368" s="64" t="s">
        <v>431</v>
      </c>
      <c r="D368" s="32" t="s">
        <v>26</v>
      </c>
      <c r="E368" s="32" t="s">
        <v>16</v>
      </c>
      <c r="F368" s="32" t="s">
        <v>67</v>
      </c>
      <c r="G368" s="32" t="s">
        <v>175</v>
      </c>
      <c r="H368" s="32" t="s">
        <v>58</v>
      </c>
      <c r="I368" s="32"/>
      <c r="J368" s="32" t="s">
        <v>20</v>
      </c>
      <c r="K368" s="211">
        <f t="shared" ref="K368" si="148">K366*0.86</f>
        <v>511.09799999999939</v>
      </c>
      <c r="L368" s="211"/>
      <c r="M368" s="211"/>
      <c r="N368" s="211"/>
      <c r="O368" s="211"/>
      <c r="P368" s="211"/>
      <c r="Q368" s="211"/>
      <c r="R368" s="211"/>
      <c r="S368" s="211"/>
      <c r="T368" s="211"/>
      <c r="U368" s="211"/>
      <c r="V368" s="211"/>
      <c r="W368" s="54"/>
      <c r="X368" s="54">
        <f t="shared" si="135"/>
        <v>511.09799999999939</v>
      </c>
    </row>
    <row r="369" spans="1:24" x14ac:dyDescent="0.3">
      <c r="A369" s="166"/>
      <c r="B369" s="166">
        <v>2026</v>
      </c>
      <c r="C369" s="62" t="s">
        <v>431</v>
      </c>
      <c r="D369" s="17" t="s">
        <v>26</v>
      </c>
      <c r="E369" s="17" t="s">
        <v>16</v>
      </c>
      <c r="F369" s="17" t="s">
        <v>67</v>
      </c>
      <c r="G369" s="17" t="s">
        <v>175</v>
      </c>
      <c r="H369" s="17" t="s">
        <v>58</v>
      </c>
      <c r="I369" s="17"/>
      <c r="J369" s="17" t="s">
        <v>15</v>
      </c>
      <c r="K369" s="212">
        <f t="shared" ref="K369" si="149">K368*0.1</f>
        <v>51.109799999999943</v>
      </c>
      <c r="L369" s="212"/>
      <c r="M369" s="212"/>
      <c r="N369" s="212"/>
      <c r="O369" s="212"/>
      <c r="P369" s="212"/>
      <c r="Q369" s="212"/>
      <c r="R369" s="212"/>
      <c r="S369" s="212"/>
      <c r="T369" s="212"/>
      <c r="U369" s="212"/>
      <c r="V369" s="212"/>
      <c r="W369" s="46"/>
      <c r="X369" s="46">
        <f t="shared" si="135"/>
        <v>51.109799999999943</v>
      </c>
    </row>
    <row r="370" spans="1:24" x14ac:dyDescent="0.3">
      <c r="A370" s="166"/>
      <c r="B370" s="166">
        <v>2026</v>
      </c>
      <c r="C370" s="63" t="s">
        <v>431</v>
      </c>
      <c r="D370" s="19" t="s">
        <v>26</v>
      </c>
      <c r="E370" s="19" t="s">
        <v>16</v>
      </c>
      <c r="F370" s="19" t="s">
        <v>67</v>
      </c>
      <c r="G370" s="19" t="s">
        <v>175</v>
      </c>
      <c r="H370" s="20" t="s">
        <v>58</v>
      </c>
      <c r="I370" s="20"/>
      <c r="J370" s="20" t="s">
        <v>96</v>
      </c>
      <c r="K370" s="202">
        <f t="shared" ref="K370" si="150">K366*0.0036*(34866+0.6237*21+0.0624*310)/1000</f>
        <v>74.664518048315898</v>
      </c>
      <c r="L370" s="202"/>
      <c r="M370" s="202"/>
      <c r="N370" s="202"/>
      <c r="O370" s="202"/>
      <c r="P370" s="202"/>
      <c r="Q370" s="202"/>
      <c r="R370" s="202"/>
      <c r="S370" s="202"/>
      <c r="T370" s="202"/>
      <c r="U370" s="202"/>
      <c r="V370" s="202"/>
      <c r="W370" s="47"/>
      <c r="X370" s="47">
        <f t="shared" si="135"/>
        <v>74.664518048315898</v>
      </c>
    </row>
    <row r="371" spans="1:24" x14ac:dyDescent="0.3">
      <c r="A371" s="166"/>
      <c r="B371" s="166">
        <v>2026</v>
      </c>
      <c r="C371" s="60" t="s">
        <v>431</v>
      </c>
      <c r="D371" s="14" t="s">
        <v>26</v>
      </c>
      <c r="E371" s="14" t="s">
        <v>16</v>
      </c>
      <c r="F371" s="14" t="s">
        <v>88</v>
      </c>
      <c r="G371" s="14" t="s">
        <v>175</v>
      </c>
      <c r="H371" s="14" t="s">
        <v>146</v>
      </c>
      <c r="I371" s="14"/>
      <c r="J371" s="14" t="s">
        <v>13</v>
      </c>
      <c r="K371" s="197">
        <v>0</v>
      </c>
      <c r="L371" s="197"/>
      <c r="M371" s="197"/>
      <c r="N371" s="198"/>
      <c r="O371" s="198"/>
      <c r="P371" s="197"/>
      <c r="Q371" s="198"/>
      <c r="R371" s="198"/>
      <c r="S371" s="198"/>
      <c r="T371" s="213"/>
      <c r="U371" s="197"/>
      <c r="V371" s="198"/>
      <c r="W371" s="44"/>
      <c r="X371" s="44">
        <f t="shared" si="135"/>
        <v>0</v>
      </c>
    </row>
    <row r="372" spans="1:24" x14ac:dyDescent="0.3">
      <c r="A372" s="166"/>
      <c r="B372" s="166">
        <v>2026</v>
      </c>
      <c r="C372" s="61" t="s">
        <v>431</v>
      </c>
      <c r="D372" s="16" t="s">
        <v>26</v>
      </c>
      <c r="E372" s="16" t="s">
        <v>16</v>
      </c>
      <c r="F372" s="16" t="s">
        <v>88</v>
      </c>
      <c r="G372" s="16" t="s">
        <v>175</v>
      </c>
      <c r="H372" s="16" t="s">
        <v>146</v>
      </c>
      <c r="I372" s="16"/>
      <c r="J372" s="16" t="s">
        <v>19</v>
      </c>
      <c r="K372" s="199">
        <v>0</v>
      </c>
      <c r="L372" s="199"/>
      <c r="M372" s="199"/>
      <c r="N372" s="200"/>
      <c r="O372" s="200"/>
      <c r="P372" s="199"/>
      <c r="Q372" s="200"/>
      <c r="R372" s="200"/>
      <c r="S372" s="200"/>
      <c r="T372" s="199"/>
      <c r="U372" s="199"/>
      <c r="V372" s="200"/>
      <c r="W372" s="45"/>
      <c r="X372" s="45">
        <f t="shared" si="135"/>
        <v>0</v>
      </c>
    </row>
    <row r="373" spans="1:24" x14ac:dyDescent="0.3">
      <c r="A373" s="166"/>
      <c r="B373" s="166">
        <v>2026</v>
      </c>
      <c r="C373" s="61" t="s">
        <v>431</v>
      </c>
      <c r="D373" s="16" t="s">
        <v>26</v>
      </c>
      <c r="E373" s="16" t="s">
        <v>16</v>
      </c>
      <c r="F373" s="16" t="s">
        <v>88</v>
      </c>
      <c r="G373" s="16" t="s">
        <v>175</v>
      </c>
      <c r="H373" s="16" t="s">
        <v>146</v>
      </c>
      <c r="I373" s="16"/>
      <c r="J373" s="16" t="s">
        <v>14</v>
      </c>
      <c r="K373" s="199">
        <f t="shared" ref="K373" si="151">K372*1000</f>
        <v>0</v>
      </c>
      <c r="L373" s="199"/>
      <c r="M373" s="199"/>
      <c r="N373" s="199"/>
      <c r="O373" s="199"/>
      <c r="P373" s="199"/>
      <c r="Q373" s="199"/>
      <c r="R373" s="199"/>
      <c r="S373" s="199"/>
      <c r="T373" s="199"/>
      <c r="U373" s="199"/>
      <c r="V373" s="199"/>
      <c r="W373" s="45"/>
      <c r="X373" s="45">
        <f t="shared" si="135"/>
        <v>0</v>
      </c>
    </row>
    <row r="374" spans="1:24" x14ac:dyDescent="0.3">
      <c r="A374" s="166"/>
      <c r="B374" s="166">
        <v>2026</v>
      </c>
      <c r="C374" s="64" t="s">
        <v>431</v>
      </c>
      <c r="D374" s="32" t="s">
        <v>26</v>
      </c>
      <c r="E374" s="32" t="s">
        <v>16</v>
      </c>
      <c r="F374" s="32" t="s">
        <v>88</v>
      </c>
      <c r="G374" s="32" t="s">
        <v>175</v>
      </c>
      <c r="H374" s="32" t="s">
        <v>146</v>
      </c>
      <c r="I374" s="32"/>
      <c r="J374" s="32" t="s">
        <v>20</v>
      </c>
      <c r="K374" s="211">
        <f t="shared" ref="K374" si="152">K372*0.86</f>
        <v>0</v>
      </c>
      <c r="L374" s="211"/>
      <c r="M374" s="211"/>
      <c r="N374" s="211"/>
      <c r="O374" s="211"/>
      <c r="P374" s="211"/>
      <c r="Q374" s="211"/>
      <c r="R374" s="211"/>
      <c r="S374" s="211"/>
      <c r="T374" s="211"/>
      <c r="U374" s="211"/>
      <c r="V374" s="211"/>
      <c r="W374" s="54"/>
      <c r="X374" s="54">
        <f t="shared" si="135"/>
        <v>0</v>
      </c>
    </row>
    <row r="375" spans="1:24" x14ac:dyDescent="0.3">
      <c r="A375" s="166"/>
      <c r="B375" s="166">
        <v>2026</v>
      </c>
      <c r="C375" s="62" t="s">
        <v>431</v>
      </c>
      <c r="D375" s="17" t="s">
        <v>26</v>
      </c>
      <c r="E375" s="17" t="s">
        <v>16</v>
      </c>
      <c r="F375" s="17" t="s">
        <v>88</v>
      </c>
      <c r="G375" s="17" t="s">
        <v>175</v>
      </c>
      <c r="H375" s="17" t="s">
        <v>146</v>
      </c>
      <c r="I375" s="17"/>
      <c r="J375" s="17" t="s">
        <v>15</v>
      </c>
      <c r="K375" s="212">
        <f t="shared" ref="K375" si="153">K374*0.1</f>
        <v>0</v>
      </c>
      <c r="L375" s="212"/>
      <c r="M375" s="212"/>
      <c r="N375" s="212"/>
      <c r="O375" s="212"/>
      <c r="P375" s="212"/>
      <c r="Q375" s="212"/>
      <c r="R375" s="212"/>
      <c r="S375" s="212"/>
      <c r="T375" s="212"/>
      <c r="U375" s="212"/>
      <c r="V375" s="212"/>
      <c r="W375" s="46"/>
      <c r="X375" s="46">
        <f t="shared" si="135"/>
        <v>0</v>
      </c>
    </row>
    <row r="376" spans="1:24" x14ac:dyDescent="0.3">
      <c r="A376" s="166"/>
      <c r="B376" s="166">
        <v>2026</v>
      </c>
      <c r="C376" s="63" t="s">
        <v>431</v>
      </c>
      <c r="D376" s="19" t="s">
        <v>26</v>
      </c>
      <c r="E376" s="19" t="s">
        <v>16</v>
      </c>
      <c r="F376" s="19" t="s">
        <v>88</v>
      </c>
      <c r="G376" s="19" t="s">
        <v>175</v>
      </c>
      <c r="H376" s="20" t="s">
        <v>146</v>
      </c>
      <c r="I376" s="20"/>
      <c r="J376" s="20" t="s">
        <v>96</v>
      </c>
      <c r="K376" s="202">
        <f t="shared" ref="K376" si="154">K372*0.0036*(34866+0.6237*21+0.0624*310)/1000</f>
        <v>0</v>
      </c>
      <c r="L376" s="202"/>
      <c r="M376" s="202"/>
      <c r="N376" s="202"/>
      <c r="O376" s="202"/>
      <c r="P376" s="202"/>
      <c r="Q376" s="202"/>
      <c r="R376" s="202"/>
      <c r="S376" s="202"/>
      <c r="T376" s="202"/>
      <c r="U376" s="202"/>
      <c r="V376" s="202"/>
      <c r="W376" s="47"/>
      <c r="X376" s="47">
        <f t="shared" si="135"/>
        <v>0</v>
      </c>
    </row>
    <row r="377" spans="1:24" x14ac:dyDescent="0.3">
      <c r="A377" s="166" t="s">
        <v>258</v>
      </c>
      <c r="B377" s="166">
        <v>2026</v>
      </c>
      <c r="C377" s="60" t="s">
        <v>431</v>
      </c>
      <c r="D377" s="1" t="s">
        <v>29</v>
      </c>
      <c r="E377" s="1" t="s">
        <v>81</v>
      </c>
      <c r="F377" s="1" t="s">
        <v>31</v>
      </c>
      <c r="G377" s="1" t="s">
        <v>189</v>
      </c>
      <c r="H377" s="1" t="s">
        <v>180</v>
      </c>
      <c r="I377" s="1"/>
      <c r="J377" s="1" t="s">
        <v>13</v>
      </c>
      <c r="K377" s="197">
        <v>506161289</v>
      </c>
      <c r="L377" s="197"/>
      <c r="M377" s="197"/>
      <c r="N377" s="197"/>
      <c r="O377" s="198"/>
      <c r="P377" s="197"/>
      <c r="Q377" s="198"/>
      <c r="R377" s="198"/>
      <c r="S377" s="198"/>
      <c r="T377" s="197"/>
      <c r="U377" s="197"/>
      <c r="V377" s="198"/>
      <c r="W377" s="49"/>
      <c r="X377" s="49">
        <f t="shared" si="135"/>
        <v>506161289</v>
      </c>
    </row>
    <row r="378" spans="1:24" x14ac:dyDescent="0.3">
      <c r="A378" s="166"/>
      <c r="B378" s="166">
        <v>2026</v>
      </c>
      <c r="C378" s="24" t="s">
        <v>431</v>
      </c>
      <c r="D378" s="2" t="s">
        <v>26</v>
      </c>
      <c r="E378" s="2" t="s">
        <v>16</v>
      </c>
      <c r="F378" s="2" t="s">
        <v>67</v>
      </c>
      <c r="G378" s="29" t="s">
        <v>189</v>
      </c>
      <c r="H378" s="2" t="s">
        <v>179</v>
      </c>
      <c r="I378" s="2"/>
      <c r="J378" s="2" t="s">
        <v>19</v>
      </c>
      <c r="K378" s="209">
        <v>3154.9</v>
      </c>
      <c r="L378" s="209"/>
      <c r="M378" s="209"/>
      <c r="N378" s="209"/>
      <c r="O378" s="210"/>
      <c r="P378" s="209"/>
      <c r="Q378" s="210"/>
      <c r="R378" s="210"/>
      <c r="S378" s="210"/>
      <c r="T378" s="209"/>
      <c r="U378" s="209"/>
      <c r="V378" s="210"/>
      <c r="W378" s="50"/>
      <c r="X378" s="50">
        <f t="shared" si="135"/>
        <v>3154.9</v>
      </c>
    </row>
    <row r="379" spans="1:24" x14ac:dyDescent="0.3">
      <c r="A379" s="166"/>
      <c r="B379" s="166">
        <v>2026</v>
      </c>
      <c r="C379" s="61" t="s">
        <v>431</v>
      </c>
      <c r="D379" s="16" t="s">
        <v>26</v>
      </c>
      <c r="E379" s="16" t="s">
        <v>16</v>
      </c>
      <c r="F379" s="16" t="s">
        <v>67</v>
      </c>
      <c r="G379" s="16" t="s">
        <v>189</v>
      </c>
      <c r="H379" s="16" t="s">
        <v>179</v>
      </c>
      <c r="I379" s="16"/>
      <c r="J379" s="16" t="s">
        <v>14</v>
      </c>
      <c r="K379" s="199">
        <f t="shared" ref="K379" si="155">K378*1000</f>
        <v>3154900</v>
      </c>
      <c r="L379" s="199"/>
      <c r="M379" s="199"/>
      <c r="N379" s="199"/>
      <c r="O379" s="199"/>
      <c r="P379" s="199"/>
      <c r="Q379" s="199"/>
      <c r="R379" s="199"/>
      <c r="S379" s="199"/>
      <c r="T379" s="199"/>
      <c r="U379" s="199"/>
      <c r="V379" s="199"/>
      <c r="W379" s="45"/>
      <c r="X379" s="45">
        <f t="shared" si="135"/>
        <v>3154900</v>
      </c>
    </row>
    <row r="380" spans="1:24" x14ac:dyDescent="0.3">
      <c r="A380" s="166"/>
      <c r="B380" s="166">
        <v>2026</v>
      </c>
      <c r="C380" s="64" t="s">
        <v>431</v>
      </c>
      <c r="D380" s="3" t="s">
        <v>26</v>
      </c>
      <c r="E380" s="3" t="s">
        <v>16</v>
      </c>
      <c r="F380" s="3" t="s">
        <v>67</v>
      </c>
      <c r="G380" s="3" t="s">
        <v>189</v>
      </c>
      <c r="H380" s="3" t="s">
        <v>179</v>
      </c>
      <c r="I380" s="3"/>
      <c r="J380" s="3" t="s">
        <v>20</v>
      </c>
      <c r="K380" s="211">
        <f t="shared" ref="K380" si="156">K378*0.86</f>
        <v>2713.2139999999999</v>
      </c>
      <c r="L380" s="211"/>
      <c r="M380" s="211"/>
      <c r="N380" s="211"/>
      <c r="O380" s="211"/>
      <c r="P380" s="211"/>
      <c r="Q380" s="211"/>
      <c r="R380" s="211"/>
      <c r="S380" s="211"/>
      <c r="T380" s="211"/>
      <c r="U380" s="211"/>
      <c r="V380" s="211"/>
      <c r="W380" s="54"/>
      <c r="X380" s="55">
        <f t="shared" si="135"/>
        <v>2713.2139999999999</v>
      </c>
    </row>
    <row r="381" spans="1:24" x14ac:dyDescent="0.3">
      <c r="A381" s="166"/>
      <c r="B381" s="166">
        <v>2026</v>
      </c>
      <c r="C381" s="62" t="s">
        <v>431</v>
      </c>
      <c r="D381" s="28" t="s">
        <v>26</v>
      </c>
      <c r="E381" s="28" t="s">
        <v>16</v>
      </c>
      <c r="F381" s="28" t="s">
        <v>67</v>
      </c>
      <c r="G381" s="28" t="s">
        <v>189</v>
      </c>
      <c r="H381" s="28" t="s">
        <v>179</v>
      </c>
      <c r="I381" s="28"/>
      <c r="J381" s="28" t="s">
        <v>15</v>
      </c>
      <c r="K381" s="212">
        <f t="shared" ref="K381" si="157">K380*0.1</f>
        <v>271.32139999999998</v>
      </c>
      <c r="L381" s="212"/>
      <c r="M381" s="212"/>
      <c r="N381" s="212"/>
      <c r="O381" s="212"/>
      <c r="P381" s="212"/>
      <c r="Q381" s="212"/>
      <c r="R381" s="212"/>
      <c r="S381" s="212"/>
      <c r="T381" s="212"/>
      <c r="U381" s="212"/>
      <c r="V381" s="212"/>
      <c r="W381" s="46"/>
      <c r="X381" s="51">
        <f t="shared" si="135"/>
        <v>271.32139999999998</v>
      </c>
    </row>
    <row r="382" spans="1:24" x14ac:dyDescent="0.3">
      <c r="A382" s="166"/>
      <c r="B382" s="166">
        <v>2026</v>
      </c>
      <c r="C382" s="63" t="s">
        <v>431</v>
      </c>
      <c r="D382" s="20" t="s">
        <v>26</v>
      </c>
      <c r="E382" s="20" t="s">
        <v>16</v>
      </c>
      <c r="F382" s="20" t="s">
        <v>67</v>
      </c>
      <c r="G382" s="20" t="s">
        <v>189</v>
      </c>
      <c r="H382" s="20" t="s">
        <v>179</v>
      </c>
      <c r="I382" s="20"/>
      <c r="J382" s="20" t="s">
        <v>96</v>
      </c>
      <c r="K382" s="202">
        <f t="shared" ref="K382" si="158">K378*0.0036*(34866+0.6237*21+0.0624*310)/1000</f>
        <v>396.36393738958793</v>
      </c>
      <c r="L382" s="202"/>
      <c r="M382" s="202"/>
      <c r="N382" s="202"/>
      <c r="O382" s="202"/>
      <c r="P382" s="202"/>
      <c r="Q382" s="202"/>
      <c r="R382" s="202"/>
      <c r="S382" s="202"/>
      <c r="T382" s="202"/>
      <c r="U382" s="202"/>
      <c r="V382" s="202"/>
      <c r="W382" s="47"/>
      <c r="X382" s="56">
        <f t="shared" si="135"/>
        <v>396.36393738958793</v>
      </c>
    </row>
    <row r="383" spans="1:24" x14ac:dyDescent="0.3">
      <c r="A383" s="166"/>
      <c r="B383" s="166">
        <v>2026</v>
      </c>
      <c r="C383" s="60" t="s">
        <v>431</v>
      </c>
      <c r="D383" s="1" t="s">
        <v>29</v>
      </c>
      <c r="E383" s="1" t="s">
        <v>81</v>
      </c>
      <c r="F383" s="1" t="s">
        <v>67</v>
      </c>
      <c r="G383" s="1" t="s">
        <v>188</v>
      </c>
      <c r="H383" s="1" t="s">
        <v>182</v>
      </c>
      <c r="I383" s="1"/>
      <c r="J383" s="1" t="s">
        <v>13</v>
      </c>
      <c r="K383" s="197">
        <v>93919337</v>
      </c>
      <c r="L383" s="197"/>
      <c r="M383" s="197"/>
      <c r="N383" s="197"/>
      <c r="O383" s="198"/>
      <c r="P383" s="197"/>
      <c r="Q383" s="198"/>
      <c r="R383" s="198"/>
      <c r="S383" s="198"/>
      <c r="T383" s="197"/>
      <c r="U383" s="197"/>
      <c r="V383" s="198"/>
      <c r="W383" s="49"/>
      <c r="X383" s="49">
        <f t="shared" si="135"/>
        <v>93919337</v>
      </c>
    </row>
    <row r="384" spans="1:24" x14ac:dyDescent="0.3">
      <c r="A384" s="166"/>
      <c r="B384" s="166">
        <v>2026</v>
      </c>
      <c r="C384" s="24" t="s">
        <v>431</v>
      </c>
      <c r="D384" s="2" t="s">
        <v>26</v>
      </c>
      <c r="E384" s="2" t="s">
        <v>16</v>
      </c>
      <c r="F384" s="2" t="s">
        <v>67</v>
      </c>
      <c r="G384" s="29" t="s">
        <v>188</v>
      </c>
      <c r="H384" s="2" t="s">
        <v>181</v>
      </c>
      <c r="I384" s="2"/>
      <c r="J384" s="2" t="s">
        <v>19</v>
      </c>
      <c r="K384" s="209">
        <v>585.4</v>
      </c>
      <c r="L384" s="209"/>
      <c r="M384" s="209"/>
      <c r="N384" s="209"/>
      <c r="O384" s="210"/>
      <c r="P384" s="209"/>
      <c r="Q384" s="210"/>
      <c r="R384" s="210"/>
      <c r="S384" s="210"/>
      <c r="T384" s="209"/>
      <c r="U384" s="209"/>
      <c r="V384" s="210"/>
      <c r="W384" s="50"/>
      <c r="X384" s="50">
        <f t="shared" si="135"/>
        <v>585.4</v>
      </c>
    </row>
    <row r="385" spans="1:24" x14ac:dyDescent="0.3">
      <c r="A385" s="166"/>
      <c r="B385" s="166">
        <v>2026</v>
      </c>
      <c r="C385" s="61" t="s">
        <v>431</v>
      </c>
      <c r="D385" s="16" t="s">
        <v>26</v>
      </c>
      <c r="E385" s="16" t="s">
        <v>16</v>
      </c>
      <c r="F385" s="16" t="s">
        <v>67</v>
      </c>
      <c r="G385" s="16" t="s">
        <v>188</v>
      </c>
      <c r="H385" s="16" t="s">
        <v>181</v>
      </c>
      <c r="I385" s="16"/>
      <c r="J385" s="16" t="s">
        <v>14</v>
      </c>
      <c r="K385" s="199">
        <f t="shared" ref="K385" si="159">K384*1000</f>
        <v>585400</v>
      </c>
      <c r="L385" s="199"/>
      <c r="M385" s="199"/>
      <c r="N385" s="199"/>
      <c r="O385" s="199"/>
      <c r="P385" s="199"/>
      <c r="Q385" s="199"/>
      <c r="R385" s="199"/>
      <c r="S385" s="199"/>
      <c r="T385" s="199"/>
      <c r="U385" s="199"/>
      <c r="V385" s="199"/>
      <c r="W385" s="45"/>
      <c r="X385" s="45">
        <f t="shared" si="135"/>
        <v>585400</v>
      </c>
    </row>
    <row r="386" spans="1:24" x14ac:dyDescent="0.3">
      <c r="A386" s="166"/>
      <c r="B386" s="166">
        <v>2026</v>
      </c>
      <c r="C386" s="64" t="s">
        <v>431</v>
      </c>
      <c r="D386" s="3" t="s">
        <v>26</v>
      </c>
      <c r="E386" s="3" t="s">
        <v>16</v>
      </c>
      <c r="F386" s="3" t="s">
        <v>67</v>
      </c>
      <c r="G386" s="3" t="s">
        <v>188</v>
      </c>
      <c r="H386" s="3" t="s">
        <v>181</v>
      </c>
      <c r="I386" s="3"/>
      <c r="J386" s="3" t="s">
        <v>20</v>
      </c>
      <c r="K386" s="211">
        <f t="shared" ref="K386" si="160">K384*0.86</f>
        <v>503.44399999999996</v>
      </c>
      <c r="L386" s="211"/>
      <c r="M386" s="211"/>
      <c r="N386" s="211"/>
      <c r="O386" s="211"/>
      <c r="P386" s="211"/>
      <c r="Q386" s="211"/>
      <c r="R386" s="211"/>
      <c r="S386" s="211"/>
      <c r="T386" s="211"/>
      <c r="U386" s="211"/>
      <c r="V386" s="211"/>
      <c r="W386" s="54"/>
      <c r="X386" s="55">
        <f t="shared" si="135"/>
        <v>503.44399999999996</v>
      </c>
    </row>
    <row r="387" spans="1:24" x14ac:dyDescent="0.3">
      <c r="A387" s="166"/>
      <c r="B387" s="166">
        <v>2026</v>
      </c>
      <c r="C387" s="62" t="s">
        <v>431</v>
      </c>
      <c r="D387" s="28" t="s">
        <v>26</v>
      </c>
      <c r="E387" s="28" t="s">
        <v>16</v>
      </c>
      <c r="F387" s="28" t="s">
        <v>67</v>
      </c>
      <c r="G387" s="28" t="s">
        <v>188</v>
      </c>
      <c r="H387" s="28" t="s">
        <v>181</v>
      </c>
      <c r="I387" s="28"/>
      <c r="J387" s="28" t="s">
        <v>15</v>
      </c>
      <c r="K387" s="212">
        <f t="shared" ref="K387" si="161">K386*0.1</f>
        <v>50.3444</v>
      </c>
      <c r="L387" s="212"/>
      <c r="M387" s="212"/>
      <c r="N387" s="212"/>
      <c r="O387" s="212"/>
      <c r="P387" s="212"/>
      <c r="Q387" s="212"/>
      <c r="R387" s="212"/>
      <c r="S387" s="212"/>
      <c r="T387" s="212"/>
      <c r="U387" s="212"/>
      <c r="V387" s="212"/>
      <c r="W387" s="46"/>
      <c r="X387" s="51">
        <f t="shared" si="135"/>
        <v>50.3444</v>
      </c>
    </row>
    <row r="388" spans="1:24" x14ac:dyDescent="0.3">
      <c r="A388" s="166"/>
      <c r="B388" s="166">
        <v>2026</v>
      </c>
      <c r="C388" s="63" t="s">
        <v>431</v>
      </c>
      <c r="D388" s="20" t="s">
        <v>26</v>
      </c>
      <c r="E388" s="20" t="s">
        <v>16</v>
      </c>
      <c r="F388" s="20" t="s">
        <v>67</v>
      </c>
      <c r="G388" s="20" t="s">
        <v>188</v>
      </c>
      <c r="H388" s="20" t="s">
        <v>181</v>
      </c>
      <c r="I388" s="20"/>
      <c r="J388" s="20" t="s">
        <v>96</v>
      </c>
      <c r="K388" s="202">
        <f t="shared" ref="K388" si="162">K384*0.0036*(34866+0.6237*21+0.0624*310)/1000</f>
        <v>73.546371976247983</v>
      </c>
      <c r="L388" s="202"/>
      <c r="M388" s="202"/>
      <c r="N388" s="202"/>
      <c r="O388" s="202"/>
      <c r="P388" s="202"/>
      <c r="Q388" s="202"/>
      <c r="R388" s="202"/>
      <c r="S388" s="202"/>
      <c r="T388" s="202"/>
      <c r="U388" s="202"/>
      <c r="V388" s="202"/>
      <c r="W388" s="47"/>
      <c r="X388" s="56">
        <f t="shared" si="135"/>
        <v>73.546371976247983</v>
      </c>
    </row>
    <row r="389" spans="1:24" x14ac:dyDescent="0.3">
      <c r="A389" s="166"/>
      <c r="B389" s="166">
        <v>2026</v>
      </c>
      <c r="C389" s="60" t="s">
        <v>431</v>
      </c>
      <c r="D389" s="1" t="s">
        <v>29</v>
      </c>
      <c r="E389" s="1" t="s">
        <v>81</v>
      </c>
      <c r="F389" s="1" t="s">
        <v>31</v>
      </c>
      <c r="G389" s="1" t="s">
        <v>189</v>
      </c>
      <c r="H389" s="1" t="s">
        <v>185</v>
      </c>
      <c r="I389" s="1"/>
      <c r="J389" s="1" t="s">
        <v>13</v>
      </c>
      <c r="K389" s="197">
        <v>0</v>
      </c>
      <c r="L389" s="197"/>
      <c r="M389" s="197"/>
      <c r="N389" s="197"/>
      <c r="O389" s="198"/>
      <c r="P389" s="197"/>
      <c r="Q389" s="198"/>
      <c r="R389" s="198"/>
      <c r="S389" s="198"/>
      <c r="T389" s="197"/>
      <c r="U389" s="197"/>
      <c r="V389" s="198"/>
      <c r="W389" s="49"/>
      <c r="X389" s="49">
        <f t="shared" si="135"/>
        <v>0</v>
      </c>
    </row>
    <row r="390" spans="1:24" x14ac:dyDescent="0.3">
      <c r="A390" s="166"/>
      <c r="B390" s="166">
        <v>2026</v>
      </c>
      <c r="C390" s="24" t="s">
        <v>431</v>
      </c>
      <c r="D390" s="2" t="s">
        <v>26</v>
      </c>
      <c r="E390" s="2" t="s">
        <v>16</v>
      </c>
      <c r="F390" s="2" t="s">
        <v>67</v>
      </c>
      <c r="G390" s="29" t="s">
        <v>189</v>
      </c>
      <c r="H390" s="2" t="s">
        <v>185</v>
      </c>
      <c r="I390" s="2"/>
      <c r="J390" s="2" t="s">
        <v>19</v>
      </c>
      <c r="K390" s="209">
        <v>0</v>
      </c>
      <c r="L390" s="209"/>
      <c r="M390" s="209"/>
      <c r="N390" s="209"/>
      <c r="O390" s="210"/>
      <c r="P390" s="209"/>
      <c r="Q390" s="210"/>
      <c r="R390" s="210"/>
      <c r="S390" s="210"/>
      <c r="T390" s="209"/>
      <c r="U390" s="209"/>
      <c r="V390" s="210"/>
      <c r="W390" s="50"/>
      <c r="X390" s="50">
        <f t="shared" si="135"/>
        <v>0</v>
      </c>
    </row>
    <row r="391" spans="1:24" x14ac:dyDescent="0.3">
      <c r="A391" s="166"/>
      <c r="B391" s="166">
        <v>2026</v>
      </c>
      <c r="C391" s="61" t="s">
        <v>431</v>
      </c>
      <c r="D391" s="16" t="s">
        <v>26</v>
      </c>
      <c r="E391" s="16" t="s">
        <v>16</v>
      </c>
      <c r="F391" s="16" t="s">
        <v>67</v>
      </c>
      <c r="G391" s="16" t="s">
        <v>189</v>
      </c>
      <c r="H391" s="16" t="s">
        <v>185</v>
      </c>
      <c r="I391" s="16"/>
      <c r="J391" s="16" t="s">
        <v>14</v>
      </c>
      <c r="K391" s="199">
        <f t="shared" ref="K391" si="163">K390*1000</f>
        <v>0</v>
      </c>
      <c r="L391" s="199"/>
      <c r="M391" s="199"/>
      <c r="N391" s="199"/>
      <c r="O391" s="199"/>
      <c r="P391" s="199"/>
      <c r="Q391" s="199"/>
      <c r="R391" s="199"/>
      <c r="S391" s="199"/>
      <c r="T391" s="199"/>
      <c r="U391" s="199"/>
      <c r="V391" s="199"/>
      <c r="W391" s="45"/>
      <c r="X391" s="45">
        <f t="shared" si="135"/>
        <v>0</v>
      </c>
    </row>
    <row r="392" spans="1:24" x14ac:dyDescent="0.3">
      <c r="A392" s="166"/>
      <c r="B392" s="166">
        <v>2026</v>
      </c>
      <c r="C392" s="64" t="s">
        <v>431</v>
      </c>
      <c r="D392" s="3" t="s">
        <v>26</v>
      </c>
      <c r="E392" s="3" t="s">
        <v>16</v>
      </c>
      <c r="F392" s="3" t="s">
        <v>67</v>
      </c>
      <c r="G392" s="3" t="s">
        <v>189</v>
      </c>
      <c r="H392" s="3" t="s">
        <v>185</v>
      </c>
      <c r="I392" s="3"/>
      <c r="J392" s="3" t="s">
        <v>20</v>
      </c>
      <c r="K392" s="211">
        <f t="shared" ref="K392" si="164">K390*0.86</f>
        <v>0</v>
      </c>
      <c r="L392" s="211"/>
      <c r="M392" s="211"/>
      <c r="N392" s="211"/>
      <c r="O392" s="211"/>
      <c r="P392" s="211"/>
      <c r="Q392" s="211"/>
      <c r="R392" s="211"/>
      <c r="S392" s="211"/>
      <c r="T392" s="211"/>
      <c r="U392" s="211"/>
      <c r="V392" s="211"/>
      <c r="W392" s="54"/>
      <c r="X392" s="55">
        <f t="shared" si="135"/>
        <v>0</v>
      </c>
    </row>
    <row r="393" spans="1:24" x14ac:dyDescent="0.3">
      <c r="A393" s="166"/>
      <c r="B393" s="166">
        <v>2026</v>
      </c>
      <c r="C393" s="62" t="s">
        <v>431</v>
      </c>
      <c r="D393" s="28" t="s">
        <v>26</v>
      </c>
      <c r="E393" s="28" t="s">
        <v>16</v>
      </c>
      <c r="F393" s="28" t="s">
        <v>67</v>
      </c>
      <c r="G393" s="28" t="s">
        <v>189</v>
      </c>
      <c r="H393" s="28" t="s">
        <v>185</v>
      </c>
      <c r="I393" s="28"/>
      <c r="J393" s="28" t="s">
        <v>15</v>
      </c>
      <c r="K393" s="212">
        <f t="shared" ref="K393" si="165">K392*0.1</f>
        <v>0</v>
      </c>
      <c r="L393" s="212"/>
      <c r="M393" s="212"/>
      <c r="N393" s="212"/>
      <c r="O393" s="212"/>
      <c r="P393" s="212"/>
      <c r="Q393" s="212"/>
      <c r="R393" s="212"/>
      <c r="S393" s="212"/>
      <c r="T393" s="212"/>
      <c r="U393" s="212"/>
      <c r="V393" s="212"/>
      <c r="W393" s="46"/>
      <c r="X393" s="51">
        <f t="shared" si="135"/>
        <v>0</v>
      </c>
    </row>
    <row r="394" spans="1:24" x14ac:dyDescent="0.3">
      <c r="A394" s="166"/>
      <c r="B394" s="166">
        <v>2026</v>
      </c>
      <c r="C394" s="63" t="s">
        <v>431</v>
      </c>
      <c r="D394" s="20" t="s">
        <v>26</v>
      </c>
      <c r="E394" s="20" t="s">
        <v>16</v>
      </c>
      <c r="F394" s="20" t="s">
        <v>67</v>
      </c>
      <c r="G394" s="20" t="s">
        <v>189</v>
      </c>
      <c r="H394" s="20" t="s">
        <v>186</v>
      </c>
      <c r="I394" s="20"/>
      <c r="J394" s="20" t="s">
        <v>96</v>
      </c>
      <c r="K394" s="202">
        <f t="shared" ref="K394" si="166">K390*0.0036*(34866+0.6237*21+0.0624*310)/1000</f>
        <v>0</v>
      </c>
      <c r="L394" s="202"/>
      <c r="M394" s="202"/>
      <c r="N394" s="202"/>
      <c r="O394" s="202"/>
      <c r="P394" s="202"/>
      <c r="Q394" s="202"/>
      <c r="R394" s="202"/>
      <c r="S394" s="202"/>
      <c r="T394" s="202"/>
      <c r="U394" s="202"/>
      <c r="V394" s="202"/>
      <c r="W394" s="47"/>
      <c r="X394" s="56">
        <f t="shared" si="135"/>
        <v>0</v>
      </c>
    </row>
    <row r="395" spans="1:24" x14ac:dyDescent="0.3">
      <c r="A395" s="166"/>
      <c r="B395" s="166">
        <v>2026</v>
      </c>
      <c r="C395" s="60" t="s">
        <v>431</v>
      </c>
      <c r="D395" s="1" t="s">
        <v>29</v>
      </c>
      <c r="E395" s="1" t="s">
        <v>81</v>
      </c>
      <c r="F395" s="1" t="s">
        <v>67</v>
      </c>
      <c r="G395" s="1" t="s">
        <v>188</v>
      </c>
      <c r="H395" s="1" t="s">
        <v>183</v>
      </c>
      <c r="I395" s="1"/>
      <c r="J395" s="1" t="s">
        <v>13</v>
      </c>
      <c r="K395" s="197">
        <v>0</v>
      </c>
      <c r="L395" s="197"/>
      <c r="M395" s="197"/>
      <c r="N395" s="197"/>
      <c r="O395" s="198"/>
      <c r="P395" s="197"/>
      <c r="Q395" s="198"/>
      <c r="R395" s="198"/>
      <c r="S395" s="198"/>
      <c r="T395" s="197"/>
      <c r="U395" s="197"/>
      <c r="V395" s="198"/>
      <c r="W395" s="49"/>
      <c r="X395" s="49">
        <f t="shared" si="135"/>
        <v>0</v>
      </c>
    </row>
    <row r="396" spans="1:24" x14ac:dyDescent="0.3">
      <c r="A396" s="166"/>
      <c r="B396" s="166">
        <v>2026</v>
      </c>
      <c r="C396" s="24" t="s">
        <v>431</v>
      </c>
      <c r="D396" s="2" t="s">
        <v>26</v>
      </c>
      <c r="E396" s="2" t="s">
        <v>16</v>
      </c>
      <c r="F396" s="2" t="s">
        <v>67</v>
      </c>
      <c r="G396" s="29" t="s">
        <v>188</v>
      </c>
      <c r="H396" s="2" t="s">
        <v>183</v>
      </c>
      <c r="I396" s="2"/>
      <c r="J396" s="2" t="s">
        <v>19</v>
      </c>
      <c r="K396" s="209">
        <v>0</v>
      </c>
      <c r="L396" s="209"/>
      <c r="M396" s="209"/>
      <c r="N396" s="209"/>
      <c r="O396" s="210"/>
      <c r="P396" s="209"/>
      <c r="Q396" s="210"/>
      <c r="R396" s="210"/>
      <c r="S396" s="210"/>
      <c r="T396" s="209"/>
      <c r="U396" s="209"/>
      <c r="V396" s="210"/>
      <c r="W396" s="50"/>
      <c r="X396" s="50">
        <f t="shared" si="135"/>
        <v>0</v>
      </c>
    </row>
    <row r="397" spans="1:24" x14ac:dyDescent="0.3">
      <c r="A397" s="166"/>
      <c r="B397" s="166">
        <v>2026</v>
      </c>
      <c r="C397" s="61" t="s">
        <v>431</v>
      </c>
      <c r="D397" s="16" t="s">
        <v>26</v>
      </c>
      <c r="E397" s="16" t="s">
        <v>16</v>
      </c>
      <c r="F397" s="16" t="s">
        <v>67</v>
      </c>
      <c r="G397" s="16" t="s">
        <v>188</v>
      </c>
      <c r="H397" s="16" t="s">
        <v>183</v>
      </c>
      <c r="I397" s="16"/>
      <c r="J397" s="16" t="s">
        <v>14</v>
      </c>
      <c r="K397" s="199">
        <f t="shared" ref="K397" si="167">K396*1000</f>
        <v>0</v>
      </c>
      <c r="L397" s="199"/>
      <c r="M397" s="199"/>
      <c r="N397" s="199"/>
      <c r="O397" s="199"/>
      <c r="P397" s="199"/>
      <c r="Q397" s="199"/>
      <c r="R397" s="199"/>
      <c r="S397" s="199"/>
      <c r="T397" s="199"/>
      <c r="U397" s="199"/>
      <c r="V397" s="199"/>
      <c r="W397" s="45"/>
      <c r="X397" s="45">
        <f t="shared" si="135"/>
        <v>0</v>
      </c>
    </row>
    <row r="398" spans="1:24" x14ac:dyDescent="0.3">
      <c r="A398" s="166"/>
      <c r="B398" s="166">
        <v>2026</v>
      </c>
      <c r="C398" s="64" t="s">
        <v>431</v>
      </c>
      <c r="D398" s="3" t="s">
        <v>26</v>
      </c>
      <c r="E398" s="3" t="s">
        <v>16</v>
      </c>
      <c r="F398" s="3" t="s">
        <v>67</v>
      </c>
      <c r="G398" s="3" t="s">
        <v>188</v>
      </c>
      <c r="H398" s="3" t="s">
        <v>183</v>
      </c>
      <c r="I398" s="3"/>
      <c r="J398" s="3" t="s">
        <v>20</v>
      </c>
      <c r="K398" s="211">
        <f t="shared" ref="K398" si="168">K396*0.86</f>
        <v>0</v>
      </c>
      <c r="L398" s="211"/>
      <c r="M398" s="211"/>
      <c r="N398" s="211"/>
      <c r="O398" s="211"/>
      <c r="P398" s="211"/>
      <c r="Q398" s="211"/>
      <c r="R398" s="211"/>
      <c r="S398" s="211"/>
      <c r="T398" s="211"/>
      <c r="U398" s="211"/>
      <c r="V398" s="211"/>
      <c r="W398" s="54"/>
      <c r="X398" s="55">
        <f t="shared" si="135"/>
        <v>0</v>
      </c>
    </row>
    <row r="399" spans="1:24" x14ac:dyDescent="0.3">
      <c r="A399" s="166"/>
      <c r="B399" s="166">
        <v>2026</v>
      </c>
      <c r="C399" s="62" t="s">
        <v>431</v>
      </c>
      <c r="D399" s="28" t="s">
        <v>26</v>
      </c>
      <c r="E399" s="28" t="s">
        <v>16</v>
      </c>
      <c r="F399" s="28" t="s">
        <v>67</v>
      </c>
      <c r="G399" s="28" t="s">
        <v>188</v>
      </c>
      <c r="H399" s="28" t="s">
        <v>183</v>
      </c>
      <c r="I399" s="28"/>
      <c r="J399" s="28" t="s">
        <v>15</v>
      </c>
      <c r="K399" s="212">
        <f t="shared" ref="K399" si="169">K398*0.1</f>
        <v>0</v>
      </c>
      <c r="L399" s="212"/>
      <c r="M399" s="212"/>
      <c r="N399" s="212"/>
      <c r="O399" s="212"/>
      <c r="P399" s="212"/>
      <c r="Q399" s="212"/>
      <c r="R399" s="212"/>
      <c r="S399" s="212"/>
      <c r="T399" s="212"/>
      <c r="U399" s="212"/>
      <c r="V399" s="212"/>
      <c r="W399" s="46"/>
      <c r="X399" s="51">
        <f t="shared" si="135"/>
        <v>0</v>
      </c>
    </row>
    <row r="400" spans="1:24" x14ac:dyDescent="0.3">
      <c r="A400" s="166"/>
      <c r="B400" s="166">
        <v>2026</v>
      </c>
      <c r="C400" s="63" t="s">
        <v>431</v>
      </c>
      <c r="D400" s="20" t="s">
        <v>26</v>
      </c>
      <c r="E400" s="20" t="s">
        <v>16</v>
      </c>
      <c r="F400" s="20" t="s">
        <v>67</v>
      </c>
      <c r="G400" s="20" t="s">
        <v>188</v>
      </c>
      <c r="H400" s="20" t="s">
        <v>184</v>
      </c>
      <c r="I400" s="20"/>
      <c r="J400" s="20" t="s">
        <v>96</v>
      </c>
      <c r="K400" s="202">
        <f t="shared" ref="K400" si="170">K396*0.0036*(34866+0.6237*21+0.0624*310)/1000</f>
        <v>0</v>
      </c>
      <c r="L400" s="202"/>
      <c r="M400" s="202"/>
      <c r="N400" s="202"/>
      <c r="O400" s="202"/>
      <c r="P400" s="202"/>
      <c r="Q400" s="202"/>
      <c r="R400" s="202"/>
      <c r="S400" s="202"/>
      <c r="T400" s="202"/>
      <c r="U400" s="202"/>
      <c r="V400" s="202"/>
      <c r="W400" s="47"/>
      <c r="X400" s="56">
        <f t="shared" si="135"/>
        <v>0</v>
      </c>
    </row>
    <row r="401" spans="1:24" x14ac:dyDescent="0.3">
      <c r="A401" s="166" t="s">
        <v>268</v>
      </c>
      <c r="B401" s="166">
        <v>2026</v>
      </c>
      <c r="C401" s="60" t="s">
        <v>431</v>
      </c>
      <c r="D401" s="1" t="s">
        <v>29</v>
      </c>
      <c r="E401" s="1" t="s">
        <v>81</v>
      </c>
      <c r="F401" s="1" t="s">
        <v>89</v>
      </c>
      <c r="G401" s="1" t="s">
        <v>189</v>
      </c>
      <c r="H401" s="1" t="s">
        <v>186</v>
      </c>
      <c r="I401" s="1"/>
      <c r="J401" s="1" t="s">
        <v>13</v>
      </c>
      <c r="K401" s="197">
        <v>0</v>
      </c>
      <c r="L401" s="197"/>
      <c r="M401" s="197"/>
      <c r="N401" s="198"/>
      <c r="O401" s="198"/>
      <c r="P401" s="197"/>
      <c r="Q401" s="198"/>
      <c r="R401" s="198"/>
      <c r="S401" s="198"/>
      <c r="T401" s="213"/>
      <c r="U401" s="197"/>
      <c r="V401" s="198"/>
      <c r="W401" s="49"/>
      <c r="X401" s="49">
        <f t="shared" si="135"/>
        <v>0</v>
      </c>
    </row>
    <row r="402" spans="1:24" x14ac:dyDescent="0.3">
      <c r="A402" s="166"/>
      <c r="B402" s="166">
        <v>2026</v>
      </c>
      <c r="C402" s="61" t="s">
        <v>431</v>
      </c>
      <c r="D402" s="16" t="s">
        <v>26</v>
      </c>
      <c r="E402" s="16" t="s">
        <v>16</v>
      </c>
      <c r="F402" s="16" t="s">
        <v>88</v>
      </c>
      <c r="G402" s="16" t="s">
        <v>189</v>
      </c>
      <c r="H402" s="16" t="s">
        <v>186</v>
      </c>
      <c r="I402" s="16"/>
      <c r="J402" s="16" t="s">
        <v>19</v>
      </c>
      <c r="K402" s="199">
        <v>0</v>
      </c>
      <c r="L402" s="199"/>
      <c r="M402" s="199"/>
      <c r="N402" s="204"/>
      <c r="O402" s="200"/>
      <c r="P402" s="199"/>
      <c r="Q402" s="200"/>
      <c r="R402" s="200"/>
      <c r="S402" s="200"/>
      <c r="T402" s="199"/>
      <c r="U402" s="199"/>
      <c r="V402" s="200"/>
      <c r="W402" s="45"/>
      <c r="X402" s="45">
        <f t="shared" si="135"/>
        <v>0</v>
      </c>
    </row>
    <row r="403" spans="1:24" x14ac:dyDescent="0.3">
      <c r="A403" s="166"/>
      <c r="B403" s="166">
        <v>2026</v>
      </c>
      <c r="C403" s="61" t="s">
        <v>431</v>
      </c>
      <c r="D403" s="16" t="s">
        <v>26</v>
      </c>
      <c r="E403" s="16" t="s">
        <v>16</v>
      </c>
      <c r="F403" s="16" t="s">
        <v>88</v>
      </c>
      <c r="G403" s="16" t="s">
        <v>189</v>
      </c>
      <c r="H403" s="16" t="s">
        <v>117</v>
      </c>
      <c r="I403" s="16"/>
      <c r="J403" s="16" t="s">
        <v>14</v>
      </c>
      <c r="K403" s="199">
        <f t="shared" ref="K403" si="171">K402*1000</f>
        <v>0</v>
      </c>
      <c r="L403" s="199"/>
      <c r="M403" s="199"/>
      <c r="N403" s="199"/>
      <c r="O403" s="199"/>
      <c r="P403" s="199"/>
      <c r="Q403" s="199"/>
      <c r="R403" s="199"/>
      <c r="S403" s="199"/>
      <c r="T403" s="199"/>
      <c r="U403" s="199"/>
      <c r="V403" s="199"/>
      <c r="W403" s="45"/>
      <c r="X403" s="45">
        <f t="shared" si="135"/>
        <v>0</v>
      </c>
    </row>
    <row r="404" spans="1:24" x14ac:dyDescent="0.3">
      <c r="A404" s="166"/>
      <c r="B404" s="166">
        <v>2026</v>
      </c>
      <c r="C404" s="64" t="s">
        <v>431</v>
      </c>
      <c r="D404" s="3" t="s">
        <v>26</v>
      </c>
      <c r="E404" s="3" t="s">
        <v>16</v>
      </c>
      <c r="F404" s="3" t="s">
        <v>88</v>
      </c>
      <c r="G404" s="3" t="s">
        <v>189</v>
      </c>
      <c r="H404" s="3" t="s">
        <v>117</v>
      </c>
      <c r="I404" s="3"/>
      <c r="J404" s="3" t="s">
        <v>20</v>
      </c>
      <c r="K404" s="211">
        <f t="shared" ref="K404" si="172">K402*0.86</f>
        <v>0</v>
      </c>
      <c r="L404" s="211"/>
      <c r="M404" s="211"/>
      <c r="N404" s="211"/>
      <c r="O404" s="211"/>
      <c r="P404" s="211"/>
      <c r="Q404" s="211"/>
      <c r="R404" s="211"/>
      <c r="S404" s="211"/>
      <c r="T404" s="211"/>
      <c r="U404" s="211"/>
      <c r="V404" s="211"/>
      <c r="W404" s="54"/>
      <c r="X404" s="55">
        <f t="shared" si="135"/>
        <v>0</v>
      </c>
    </row>
    <row r="405" spans="1:24" x14ac:dyDescent="0.3">
      <c r="A405" s="166"/>
      <c r="B405" s="166">
        <v>2026</v>
      </c>
      <c r="C405" s="62" t="s">
        <v>431</v>
      </c>
      <c r="D405" s="28" t="s">
        <v>26</v>
      </c>
      <c r="E405" s="28" t="s">
        <v>16</v>
      </c>
      <c r="F405" s="28" t="s">
        <v>88</v>
      </c>
      <c r="G405" s="28" t="s">
        <v>189</v>
      </c>
      <c r="H405" s="28" t="s">
        <v>117</v>
      </c>
      <c r="I405" s="28"/>
      <c r="J405" s="28" t="s">
        <v>15</v>
      </c>
      <c r="K405" s="212">
        <f t="shared" ref="K405" si="173">K404*0.1</f>
        <v>0</v>
      </c>
      <c r="L405" s="212"/>
      <c r="M405" s="212"/>
      <c r="N405" s="212"/>
      <c r="O405" s="212"/>
      <c r="P405" s="212"/>
      <c r="Q405" s="212"/>
      <c r="R405" s="212"/>
      <c r="S405" s="212"/>
      <c r="T405" s="212"/>
      <c r="U405" s="212"/>
      <c r="V405" s="212"/>
      <c r="W405" s="46"/>
      <c r="X405" s="51">
        <f t="shared" si="135"/>
        <v>0</v>
      </c>
    </row>
    <row r="406" spans="1:24" x14ac:dyDescent="0.3">
      <c r="A406" s="166"/>
      <c r="B406" s="166">
        <v>2026</v>
      </c>
      <c r="C406" s="63" t="s">
        <v>431</v>
      </c>
      <c r="D406" s="20" t="s">
        <v>26</v>
      </c>
      <c r="E406" s="20" t="s">
        <v>16</v>
      </c>
      <c r="F406" s="20" t="s">
        <v>88</v>
      </c>
      <c r="G406" s="20" t="s">
        <v>189</v>
      </c>
      <c r="H406" s="20" t="s">
        <v>117</v>
      </c>
      <c r="I406" s="20"/>
      <c r="J406" s="20" t="s">
        <v>96</v>
      </c>
      <c r="K406" s="202">
        <f t="shared" ref="K406" si="174">K402*0.0036*(34866+0.6237*21+0.0624*310)/1000</f>
        <v>0</v>
      </c>
      <c r="L406" s="202"/>
      <c r="M406" s="202"/>
      <c r="N406" s="202"/>
      <c r="O406" s="202"/>
      <c r="P406" s="202"/>
      <c r="Q406" s="202"/>
      <c r="R406" s="202"/>
      <c r="S406" s="202"/>
      <c r="T406" s="202"/>
      <c r="U406" s="202"/>
      <c r="V406" s="202"/>
      <c r="W406" s="47"/>
      <c r="X406" s="56">
        <f t="shared" si="135"/>
        <v>0</v>
      </c>
    </row>
    <row r="407" spans="1:24" x14ac:dyDescent="0.3">
      <c r="A407" s="166" t="s">
        <v>268</v>
      </c>
      <c r="B407" s="166">
        <v>2026</v>
      </c>
      <c r="C407" s="60" t="s">
        <v>431</v>
      </c>
      <c r="D407" s="1" t="s">
        <v>29</v>
      </c>
      <c r="E407" s="1" t="s">
        <v>81</v>
      </c>
      <c r="F407" s="1" t="s">
        <v>88</v>
      </c>
      <c r="G407" s="1" t="s">
        <v>188</v>
      </c>
      <c r="H407" s="1" t="s">
        <v>184</v>
      </c>
      <c r="I407" s="1"/>
      <c r="J407" s="1" t="s">
        <v>13</v>
      </c>
      <c r="K407" s="197">
        <v>0</v>
      </c>
      <c r="L407" s="197"/>
      <c r="M407" s="197"/>
      <c r="N407" s="198"/>
      <c r="O407" s="198"/>
      <c r="P407" s="197"/>
      <c r="Q407" s="198"/>
      <c r="R407" s="198"/>
      <c r="S407" s="198"/>
      <c r="T407" s="213"/>
      <c r="U407" s="197"/>
      <c r="V407" s="198"/>
      <c r="W407" s="49"/>
      <c r="X407" s="49">
        <f t="shared" si="135"/>
        <v>0</v>
      </c>
    </row>
    <row r="408" spans="1:24" x14ac:dyDescent="0.3">
      <c r="A408" s="166"/>
      <c r="B408" s="166">
        <v>2026</v>
      </c>
      <c r="C408" s="24" t="s">
        <v>431</v>
      </c>
      <c r="D408" s="2" t="s">
        <v>26</v>
      </c>
      <c r="E408" s="2" t="s">
        <v>16</v>
      </c>
      <c r="F408" s="2" t="s">
        <v>88</v>
      </c>
      <c r="G408" s="29" t="s">
        <v>188</v>
      </c>
      <c r="H408" s="2" t="s">
        <v>184</v>
      </c>
      <c r="I408" s="2"/>
      <c r="J408" s="2" t="s">
        <v>19</v>
      </c>
      <c r="K408" s="209">
        <v>0</v>
      </c>
      <c r="L408" s="209"/>
      <c r="M408" s="209"/>
      <c r="N408" s="210"/>
      <c r="O408" s="210"/>
      <c r="P408" s="209"/>
      <c r="Q408" s="210"/>
      <c r="R408" s="209"/>
      <c r="S408" s="209"/>
      <c r="T408" s="209"/>
      <c r="U408" s="209"/>
      <c r="V408" s="210"/>
      <c r="W408" s="50"/>
      <c r="X408" s="50">
        <f t="shared" si="135"/>
        <v>0</v>
      </c>
    </row>
    <row r="409" spans="1:24" x14ac:dyDescent="0.3">
      <c r="A409" s="166"/>
      <c r="B409" s="166">
        <v>2026</v>
      </c>
      <c r="C409" s="61" t="s">
        <v>431</v>
      </c>
      <c r="D409" s="16" t="s">
        <v>26</v>
      </c>
      <c r="E409" s="16" t="s">
        <v>16</v>
      </c>
      <c r="F409" s="16" t="s">
        <v>88</v>
      </c>
      <c r="G409" s="16" t="s">
        <v>188</v>
      </c>
      <c r="H409" s="16" t="s">
        <v>118</v>
      </c>
      <c r="I409" s="16"/>
      <c r="J409" s="16" t="s">
        <v>14</v>
      </c>
      <c r="K409" s="199">
        <f t="shared" ref="K409" si="175">K408*1000</f>
        <v>0</v>
      </c>
      <c r="L409" s="199"/>
      <c r="M409" s="199"/>
      <c r="N409" s="199"/>
      <c r="O409" s="199"/>
      <c r="P409" s="199"/>
      <c r="Q409" s="199"/>
      <c r="R409" s="199"/>
      <c r="S409" s="199"/>
      <c r="T409" s="199"/>
      <c r="U409" s="199"/>
      <c r="V409" s="199"/>
      <c r="W409" s="45"/>
      <c r="X409" s="45">
        <f t="shared" ref="X409:X472" si="176">AVERAGE(K409:V409)</f>
        <v>0</v>
      </c>
    </row>
    <row r="410" spans="1:24" x14ac:dyDescent="0.3">
      <c r="A410" s="166"/>
      <c r="B410" s="166">
        <v>2026</v>
      </c>
      <c r="C410" s="64" t="s">
        <v>431</v>
      </c>
      <c r="D410" s="3" t="s">
        <v>26</v>
      </c>
      <c r="E410" s="3" t="s">
        <v>16</v>
      </c>
      <c r="F410" s="3" t="s">
        <v>88</v>
      </c>
      <c r="G410" s="3" t="s">
        <v>188</v>
      </c>
      <c r="H410" s="3" t="s">
        <v>118</v>
      </c>
      <c r="I410" s="3"/>
      <c r="J410" s="3" t="s">
        <v>20</v>
      </c>
      <c r="K410" s="211">
        <f t="shared" ref="K410" si="177">K408*0.86</f>
        <v>0</v>
      </c>
      <c r="L410" s="211"/>
      <c r="M410" s="211"/>
      <c r="N410" s="211"/>
      <c r="O410" s="211"/>
      <c r="P410" s="211"/>
      <c r="Q410" s="211"/>
      <c r="R410" s="211"/>
      <c r="S410" s="211"/>
      <c r="T410" s="211"/>
      <c r="U410" s="211"/>
      <c r="V410" s="211"/>
      <c r="W410" s="54"/>
      <c r="X410" s="55">
        <f t="shared" si="176"/>
        <v>0</v>
      </c>
    </row>
    <row r="411" spans="1:24" x14ac:dyDescent="0.3">
      <c r="A411" s="166"/>
      <c r="B411" s="166">
        <v>2026</v>
      </c>
      <c r="C411" s="62" t="s">
        <v>431</v>
      </c>
      <c r="D411" s="28" t="s">
        <v>26</v>
      </c>
      <c r="E411" s="28" t="s">
        <v>16</v>
      </c>
      <c r="F411" s="28" t="s">
        <v>88</v>
      </c>
      <c r="G411" s="28" t="s">
        <v>188</v>
      </c>
      <c r="H411" s="28" t="s">
        <v>118</v>
      </c>
      <c r="I411" s="28"/>
      <c r="J411" s="28" t="s">
        <v>15</v>
      </c>
      <c r="K411" s="212">
        <f t="shared" ref="K411" si="178">K410*0.1</f>
        <v>0</v>
      </c>
      <c r="L411" s="212"/>
      <c r="M411" s="212"/>
      <c r="N411" s="212"/>
      <c r="O411" s="212"/>
      <c r="P411" s="212"/>
      <c r="Q411" s="212"/>
      <c r="R411" s="212"/>
      <c r="S411" s="212"/>
      <c r="T411" s="212"/>
      <c r="U411" s="212"/>
      <c r="V411" s="212"/>
      <c r="W411" s="46"/>
      <c r="X411" s="51">
        <f t="shared" si="176"/>
        <v>0</v>
      </c>
    </row>
    <row r="412" spans="1:24" x14ac:dyDescent="0.3">
      <c r="A412" s="166"/>
      <c r="B412" s="166">
        <v>2026</v>
      </c>
      <c r="C412" s="63" t="s">
        <v>431</v>
      </c>
      <c r="D412" s="20" t="s">
        <v>26</v>
      </c>
      <c r="E412" s="20" t="s">
        <v>16</v>
      </c>
      <c r="F412" s="20" t="s">
        <v>88</v>
      </c>
      <c r="G412" s="20" t="s">
        <v>188</v>
      </c>
      <c r="H412" s="20" t="s">
        <v>118</v>
      </c>
      <c r="I412" s="20"/>
      <c r="J412" s="20" t="s">
        <v>96</v>
      </c>
      <c r="K412" s="202">
        <f t="shared" ref="K412" si="179">K408*0.0036*(34866+0.6237*21+0.0624*310)/1000</f>
        <v>0</v>
      </c>
      <c r="L412" s="202"/>
      <c r="M412" s="202"/>
      <c r="N412" s="202"/>
      <c r="O412" s="202"/>
      <c r="P412" s="202"/>
      <c r="Q412" s="202"/>
      <c r="R412" s="202"/>
      <c r="S412" s="202"/>
      <c r="T412" s="202"/>
      <c r="U412" s="202"/>
      <c r="V412" s="202"/>
      <c r="W412" s="47"/>
      <c r="X412" s="47">
        <f t="shared" si="176"/>
        <v>0</v>
      </c>
    </row>
    <row r="413" spans="1:24" x14ac:dyDescent="0.3">
      <c r="A413" s="166" t="s">
        <v>217</v>
      </c>
      <c r="B413" s="166">
        <v>2026</v>
      </c>
      <c r="C413" s="60" t="s">
        <v>431</v>
      </c>
      <c r="D413" s="14" t="s">
        <v>26</v>
      </c>
      <c r="E413" s="14" t="s">
        <v>82</v>
      </c>
      <c r="F413" s="14" t="s">
        <v>65</v>
      </c>
      <c r="G413" s="14" t="s">
        <v>167</v>
      </c>
      <c r="H413" s="14" t="s">
        <v>49</v>
      </c>
      <c r="I413" s="14"/>
      <c r="J413" s="14" t="s">
        <v>13</v>
      </c>
      <c r="K413" s="15">
        <v>62352732</v>
      </c>
      <c r="L413" s="15"/>
      <c r="M413" s="15"/>
      <c r="N413" s="15"/>
      <c r="O413" s="15"/>
      <c r="P413" s="15"/>
      <c r="Q413" s="15"/>
      <c r="R413" s="15"/>
      <c r="S413" s="15"/>
      <c r="T413" s="15"/>
      <c r="U413" s="15"/>
      <c r="V413" s="69"/>
      <c r="W413" s="44"/>
      <c r="X413" s="44">
        <f t="shared" si="176"/>
        <v>62352732</v>
      </c>
    </row>
    <row r="414" spans="1:24" x14ac:dyDescent="0.3">
      <c r="A414" s="166"/>
      <c r="B414" s="166">
        <v>2026</v>
      </c>
      <c r="C414" s="61" t="s">
        <v>431</v>
      </c>
      <c r="D414" s="16" t="s">
        <v>26</v>
      </c>
      <c r="E414" s="16" t="s">
        <v>17</v>
      </c>
      <c r="F414" s="16" t="s">
        <v>65</v>
      </c>
      <c r="G414" s="16" t="s">
        <v>167</v>
      </c>
      <c r="H414" s="16" t="s">
        <v>49</v>
      </c>
      <c r="I414" s="16"/>
      <c r="J414" s="16" t="s">
        <v>19</v>
      </c>
      <c r="K414" s="23">
        <v>387.69999999999982</v>
      </c>
      <c r="L414" s="23"/>
      <c r="M414" s="23"/>
      <c r="N414" s="23"/>
      <c r="O414" s="23"/>
      <c r="P414" s="23"/>
      <c r="Q414" s="23"/>
      <c r="R414" s="23"/>
      <c r="S414" s="23"/>
      <c r="T414" s="23"/>
      <c r="U414" s="23"/>
      <c r="V414" s="70"/>
      <c r="W414" s="45"/>
      <c r="X414" s="45">
        <f t="shared" si="176"/>
        <v>387.69999999999982</v>
      </c>
    </row>
    <row r="415" spans="1:24" x14ac:dyDescent="0.3">
      <c r="A415" s="166"/>
      <c r="B415" s="166">
        <v>2026</v>
      </c>
      <c r="C415" s="61" t="s">
        <v>431</v>
      </c>
      <c r="D415" s="16" t="s">
        <v>26</v>
      </c>
      <c r="E415" s="16" t="s">
        <v>17</v>
      </c>
      <c r="F415" s="16" t="s">
        <v>65</v>
      </c>
      <c r="G415" s="16" t="s">
        <v>167</v>
      </c>
      <c r="H415" s="16" t="s">
        <v>49</v>
      </c>
      <c r="I415" s="16"/>
      <c r="J415" s="16" t="s">
        <v>14</v>
      </c>
      <c r="K415" s="23">
        <f t="shared" ref="K415" si="180">K414*1000</f>
        <v>387699.99999999983</v>
      </c>
      <c r="L415" s="23"/>
      <c r="M415" s="23"/>
      <c r="N415" s="23"/>
      <c r="O415" s="23"/>
      <c r="P415" s="23"/>
      <c r="Q415" s="23"/>
      <c r="R415" s="23"/>
      <c r="S415" s="23"/>
      <c r="T415" s="23"/>
      <c r="U415" s="23"/>
      <c r="V415" s="23"/>
      <c r="W415" s="45"/>
      <c r="X415" s="45">
        <f t="shared" si="176"/>
        <v>387699.99999999983</v>
      </c>
    </row>
    <row r="416" spans="1:24" x14ac:dyDescent="0.3">
      <c r="A416" s="166"/>
      <c r="B416" s="166">
        <v>2026</v>
      </c>
      <c r="C416" s="64" t="s">
        <v>431</v>
      </c>
      <c r="D416" s="32" t="s">
        <v>26</v>
      </c>
      <c r="E416" s="32" t="s">
        <v>17</v>
      </c>
      <c r="F416" s="32" t="s">
        <v>65</v>
      </c>
      <c r="G416" s="32" t="s">
        <v>167</v>
      </c>
      <c r="H416" s="32" t="s">
        <v>49</v>
      </c>
      <c r="I416" s="32"/>
      <c r="J416" s="32" t="s">
        <v>20</v>
      </c>
      <c r="K416" s="33">
        <f t="shared" ref="K416" si="181">K414*0.86</f>
        <v>333.42199999999985</v>
      </c>
      <c r="L416" s="33"/>
      <c r="M416" s="33"/>
      <c r="N416" s="33"/>
      <c r="O416" s="33"/>
      <c r="P416" s="33"/>
      <c r="Q416" s="33"/>
      <c r="R416" s="33"/>
      <c r="S416" s="33"/>
      <c r="T416" s="33"/>
      <c r="U416" s="33"/>
      <c r="V416" s="33"/>
      <c r="W416" s="54"/>
      <c r="X416" s="54">
        <f t="shared" si="176"/>
        <v>333.42199999999985</v>
      </c>
    </row>
    <row r="417" spans="1:24" x14ac:dyDescent="0.3">
      <c r="A417" s="166"/>
      <c r="B417" s="166">
        <v>2026</v>
      </c>
      <c r="C417" s="62" t="s">
        <v>431</v>
      </c>
      <c r="D417" s="17" t="s">
        <v>26</v>
      </c>
      <c r="E417" s="17" t="s">
        <v>17</v>
      </c>
      <c r="F417" s="17" t="s">
        <v>65</v>
      </c>
      <c r="G417" s="17" t="s">
        <v>167</v>
      </c>
      <c r="H417" s="17" t="s">
        <v>49</v>
      </c>
      <c r="I417" s="17"/>
      <c r="J417" s="17" t="s">
        <v>15</v>
      </c>
      <c r="K417" s="31">
        <f t="shared" ref="K417" si="182">K416*0.1</f>
        <v>33.342199999999984</v>
      </c>
      <c r="L417" s="31"/>
      <c r="M417" s="31"/>
      <c r="N417" s="31"/>
      <c r="O417" s="31"/>
      <c r="P417" s="31"/>
      <c r="Q417" s="31"/>
      <c r="R417" s="31"/>
      <c r="S417" s="31"/>
      <c r="T417" s="31"/>
      <c r="U417" s="31"/>
      <c r="V417" s="31"/>
      <c r="W417" s="46"/>
      <c r="X417" s="46">
        <f t="shared" si="176"/>
        <v>33.342199999999984</v>
      </c>
    </row>
    <row r="418" spans="1:24" x14ac:dyDescent="0.3">
      <c r="A418" s="166"/>
      <c r="B418" s="166">
        <v>2026</v>
      </c>
      <c r="C418" s="63" t="s">
        <v>431</v>
      </c>
      <c r="D418" s="19" t="s">
        <v>26</v>
      </c>
      <c r="E418" s="19" t="s">
        <v>17</v>
      </c>
      <c r="F418" s="19" t="s">
        <v>65</v>
      </c>
      <c r="G418" s="19" t="s">
        <v>167</v>
      </c>
      <c r="H418" s="20" t="s">
        <v>49</v>
      </c>
      <c r="I418" s="20"/>
      <c r="J418" s="20" t="s">
        <v>96</v>
      </c>
      <c r="K418" s="21">
        <f t="shared" ref="K418" si="183">K414*0.0036*(34866+0.6237*21+0.0624*310)/1000</f>
        <v>48.708453049523975</v>
      </c>
      <c r="L418" s="21"/>
      <c r="M418" s="21"/>
      <c r="N418" s="21"/>
      <c r="O418" s="21"/>
      <c r="P418" s="21"/>
      <c r="Q418" s="21"/>
      <c r="R418" s="21"/>
      <c r="S418" s="21"/>
      <c r="T418" s="21"/>
      <c r="U418" s="21"/>
      <c r="V418" s="21"/>
      <c r="W418" s="47"/>
      <c r="X418" s="47">
        <f t="shared" si="176"/>
        <v>48.708453049523975</v>
      </c>
    </row>
    <row r="419" spans="1:24" x14ac:dyDescent="0.3">
      <c r="A419" s="166"/>
      <c r="B419" s="166">
        <v>2026</v>
      </c>
      <c r="C419" s="60" t="s">
        <v>431</v>
      </c>
      <c r="D419" s="14" t="s">
        <v>26</v>
      </c>
      <c r="E419" s="14" t="s">
        <v>18</v>
      </c>
      <c r="F419" s="14" t="s">
        <v>65</v>
      </c>
      <c r="G419" s="14" t="s">
        <v>72</v>
      </c>
      <c r="H419" s="14" t="s">
        <v>50</v>
      </c>
      <c r="I419" s="14"/>
      <c r="J419" s="14" t="s">
        <v>13</v>
      </c>
      <c r="K419" s="15">
        <v>72173119</v>
      </c>
      <c r="L419" s="15"/>
      <c r="M419" s="15"/>
      <c r="N419" s="15"/>
      <c r="O419" s="15"/>
      <c r="P419" s="15"/>
      <c r="Q419" s="15"/>
      <c r="R419" s="15"/>
      <c r="S419" s="15"/>
      <c r="T419" s="15"/>
      <c r="U419" s="15"/>
      <c r="V419" s="69"/>
      <c r="W419" s="44"/>
      <c r="X419" s="44">
        <f t="shared" si="176"/>
        <v>72173119</v>
      </c>
    </row>
    <row r="420" spans="1:24" x14ac:dyDescent="0.3">
      <c r="A420" s="166"/>
      <c r="B420" s="166">
        <v>2026</v>
      </c>
      <c r="C420" s="61" t="s">
        <v>431</v>
      </c>
      <c r="D420" s="16" t="s">
        <v>26</v>
      </c>
      <c r="E420" s="16" t="s">
        <v>18</v>
      </c>
      <c r="F420" s="16" t="s">
        <v>65</v>
      </c>
      <c r="G420" s="16" t="s">
        <v>72</v>
      </c>
      <c r="H420" s="16" t="s">
        <v>50</v>
      </c>
      <c r="I420" s="16"/>
      <c r="J420" s="16" t="s">
        <v>19</v>
      </c>
      <c r="K420" s="23">
        <v>448.69999999999982</v>
      </c>
      <c r="L420" s="23"/>
      <c r="M420" s="23"/>
      <c r="N420" s="23"/>
      <c r="O420" s="23"/>
      <c r="P420" s="23"/>
      <c r="Q420" s="23"/>
      <c r="R420" s="23"/>
      <c r="S420" s="23"/>
      <c r="T420" s="23"/>
      <c r="U420" s="23"/>
      <c r="V420" s="70"/>
      <c r="W420" s="45"/>
      <c r="X420" s="45">
        <f t="shared" si="176"/>
        <v>448.69999999999982</v>
      </c>
    </row>
    <row r="421" spans="1:24" x14ac:dyDescent="0.3">
      <c r="A421" s="166"/>
      <c r="B421" s="166">
        <v>2026</v>
      </c>
      <c r="C421" s="61" t="s">
        <v>431</v>
      </c>
      <c r="D421" s="16" t="s">
        <v>26</v>
      </c>
      <c r="E421" s="16" t="s">
        <v>18</v>
      </c>
      <c r="F421" s="16" t="s">
        <v>65</v>
      </c>
      <c r="G421" s="16" t="s">
        <v>72</v>
      </c>
      <c r="H421" s="16" t="s">
        <v>50</v>
      </c>
      <c r="I421" s="16"/>
      <c r="J421" s="16" t="s">
        <v>14</v>
      </c>
      <c r="K421" s="23">
        <f t="shared" ref="K421" si="184">K420*1000</f>
        <v>448699.99999999983</v>
      </c>
      <c r="L421" s="23"/>
      <c r="M421" s="23"/>
      <c r="N421" s="23"/>
      <c r="O421" s="23"/>
      <c r="P421" s="23"/>
      <c r="Q421" s="23"/>
      <c r="R421" s="23"/>
      <c r="S421" s="23"/>
      <c r="T421" s="23"/>
      <c r="U421" s="23"/>
      <c r="V421" s="23"/>
      <c r="W421" s="45"/>
      <c r="X421" s="45">
        <f t="shared" si="176"/>
        <v>448699.99999999983</v>
      </c>
    </row>
    <row r="422" spans="1:24" x14ac:dyDescent="0.3">
      <c r="A422" s="166"/>
      <c r="B422" s="166">
        <v>2026</v>
      </c>
      <c r="C422" s="64" t="s">
        <v>431</v>
      </c>
      <c r="D422" s="32" t="s">
        <v>26</v>
      </c>
      <c r="E422" s="32" t="s">
        <v>18</v>
      </c>
      <c r="F422" s="32" t="s">
        <v>65</v>
      </c>
      <c r="G422" s="32" t="s">
        <v>72</v>
      </c>
      <c r="H422" s="32" t="s">
        <v>50</v>
      </c>
      <c r="I422" s="32"/>
      <c r="J422" s="32" t="s">
        <v>20</v>
      </c>
      <c r="K422" s="33">
        <f t="shared" ref="K422" si="185">K420*0.86</f>
        <v>385.88199999999983</v>
      </c>
      <c r="L422" s="33"/>
      <c r="M422" s="33"/>
      <c r="N422" s="33"/>
      <c r="O422" s="33"/>
      <c r="P422" s="33"/>
      <c r="Q422" s="33"/>
      <c r="R422" s="33"/>
      <c r="S422" s="33"/>
      <c r="T422" s="33"/>
      <c r="U422" s="33"/>
      <c r="V422" s="33"/>
      <c r="W422" s="54"/>
      <c r="X422" s="54">
        <f t="shared" si="176"/>
        <v>385.88199999999983</v>
      </c>
    </row>
    <row r="423" spans="1:24" x14ac:dyDescent="0.3">
      <c r="A423" s="166"/>
      <c r="B423" s="166">
        <v>2026</v>
      </c>
      <c r="C423" s="62" t="s">
        <v>431</v>
      </c>
      <c r="D423" s="17" t="s">
        <v>26</v>
      </c>
      <c r="E423" s="17" t="s">
        <v>18</v>
      </c>
      <c r="F423" s="17" t="s">
        <v>65</v>
      </c>
      <c r="G423" s="17" t="s">
        <v>72</v>
      </c>
      <c r="H423" s="17" t="s">
        <v>50</v>
      </c>
      <c r="I423" s="17"/>
      <c r="J423" s="17" t="s">
        <v>15</v>
      </c>
      <c r="K423" s="31">
        <f t="shared" ref="K423" si="186">K422*0.1</f>
        <v>38.588199999999986</v>
      </c>
      <c r="L423" s="31"/>
      <c r="M423" s="31"/>
      <c r="N423" s="31"/>
      <c r="O423" s="31"/>
      <c r="P423" s="31"/>
      <c r="Q423" s="31"/>
      <c r="R423" s="31"/>
      <c r="S423" s="31"/>
      <c r="T423" s="31"/>
      <c r="U423" s="31"/>
      <c r="V423" s="31"/>
      <c r="W423" s="46"/>
      <c r="X423" s="46">
        <f t="shared" si="176"/>
        <v>38.588199999999986</v>
      </c>
    </row>
    <row r="424" spans="1:24" x14ac:dyDescent="0.3">
      <c r="A424" s="166"/>
      <c r="B424" s="166">
        <v>2026</v>
      </c>
      <c r="C424" s="63" t="s">
        <v>431</v>
      </c>
      <c r="D424" s="19" t="s">
        <v>26</v>
      </c>
      <c r="E424" s="19" t="s">
        <v>18</v>
      </c>
      <c r="F424" s="19" t="s">
        <v>65</v>
      </c>
      <c r="G424" s="19" t="s">
        <v>72</v>
      </c>
      <c r="H424" s="20" t="s">
        <v>50</v>
      </c>
      <c r="I424" s="20"/>
      <c r="J424" s="20" t="s">
        <v>96</v>
      </c>
      <c r="K424" s="21">
        <f t="shared" ref="K424" si="187">K420*0.0036*(34866+0.6237*21+0.0624*310)/1000</f>
        <v>56.372150846843965</v>
      </c>
      <c r="L424" s="21"/>
      <c r="M424" s="21"/>
      <c r="N424" s="21"/>
      <c r="O424" s="21"/>
      <c r="P424" s="21"/>
      <c r="Q424" s="21"/>
      <c r="R424" s="21"/>
      <c r="S424" s="21"/>
      <c r="T424" s="21"/>
      <c r="U424" s="21"/>
      <c r="V424" s="21"/>
      <c r="W424" s="47"/>
      <c r="X424" s="47">
        <f t="shared" si="176"/>
        <v>56.372150846843965</v>
      </c>
    </row>
    <row r="425" spans="1:24" x14ac:dyDescent="0.3">
      <c r="A425" s="166"/>
      <c r="B425" s="166">
        <v>2026</v>
      </c>
      <c r="C425" s="60" t="s">
        <v>431</v>
      </c>
      <c r="D425" s="14" t="s">
        <v>26</v>
      </c>
      <c r="E425" s="14" t="s">
        <v>17</v>
      </c>
      <c r="F425" s="14" t="s">
        <v>90</v>
      </c>
      <c r="G425" s="14" t="s">
        <v>167</v>
      </c>
      <c r="H425" s="14" t="s">
        <v>49</v>
      </c>
      <c r="I425" s="14"/>
      <c r="J425" s="14" t="s">
        <v>13</v>
      </c>
      <c r="K425" s="15">
        <v>62352732</v>
      </c>
      <c r="L425" s="15"/>
      <c r="M425" s="15"/>
      <c r="N425" s="15"/>
      <c r="O425" s="15"/>
      <c r="P425" s="15"/>
      <c r="Q425" s="15"/>
      <c r="R425" s="15"/>
      <c r="S425" s="15"/>
      <c r="T425" s="15"/>
      <c r="U425" s="15"/>
      <c r="V425" s="69"/>
      <c r="W425" s="44"/>
      <c r="X425" s="44">
        <f t="shared" si="176"/>
        <v>62352732</v>
      </c>
    </row>
    <row r="426" spans="1:24" x14ac:dyDescent="0.3">
      <c r="A426" s="166"/>
      <c r="B426" s="166">
        <v>2026</v>
      </c>
      <c r="C426" s="61" t="s">
        <v>431</v>
      </c>
      <c r="D426" s="16" t="s">
        <v>26</v>
      </c>
      <c r="E426" s="16" t="s">
        <v>17</v>
      </c>
      <c r="F426" s="16" t="s">
        <v>90</v>
      </c>
      <c r="G426" s="16" t="s">
        <v>167</v>
      </c>
      <c r="H426" s="16" t="s">
        <v>49</v>
      </c>
      <c r="I426" s="16"/>
      <c r="J426" s="16" t="s">
        <v>19</v>
      </c>
      <c r="K426" s="23">
        <v>387.69999999999982</v>
      </c>
      <c r="L426" s="23"/>
      <c r="M426" s="23"/>
      <c r="N426" s="23"/>
      <c r="O426" s="23"/>
      <c r="P426" s="23"/>
      <c r="Q426" s="23"/>
      <c r="R426" s="23"/>
      <c r="S426" s="23"/>
      <c r="T426" s="23"/>
      <c r="U426" s="23"/>
      <c r="V426" s="70"/>
      <c r="W426" s="45"/>
      <c r="X426" s="45">
        <f t="shared" si="176"/>
        <v>387.69999999999982</v>
      </c>
    </row>
    <row r="427" spans="1:24" x14ac:dyDescent="0.3">
      <c r="A427" s="166"/>
      <c r="B427" s="166">
        <v>2026</v>
      </c>
      <c r="C427" s="61" t="s">
        <v>431</v>
      </c>
      <c r="D427" s="16" t="s">
        <v>26</v>
      </c>
      <c r="E427" s="16" t="s">
        <v>17</v>
      </c>
      <c r="F427" s="16" t="s">
        <v>90</v>
      </c>
      <c r="G427" s="16" t="s">
        <v>167</v>
      </c>
      <c r="H427" s="16" t="s">
        <v>49</v>
      </c>
      <c r="I427" s="16"/>
      <c r="J427" s="16" t="s">
        <v>14</v>
      </c>
      <c r="K427" s="23">
        <f t="shared" ref="K427" si="188">K426*1000</f>
        <v>387699.99999999983</v>
      </c>
      <c r="L427" s="23"/>
      <c r="M427" s="23"/>
      <c r="N427" s="23"/>
      <c r="O427" s="23"/>
      <c r="P427" s="23"/>
      <c r="Q427" s="23"/>
      <c r="R427" s="23"/>
      <c r="S427" s="23"/>
      <c r="T427" s="23"/>
      <c r="U427" s="23"/>
      <c r="V427" s="23"/>
      <c r="W427" s="45"/>
      <c r="X427" s="45">
        <f t="shared" si="176"/>
        <v>387699.99999999983</v>
      </c>
    </row>
    <row r="428" spans="1:24" x14ac:dyDescent="0.3">
      <c r="A428" s="166"/>
      <c r="B428" s="166">
        <v>2026</v>
      </c>
      <c r="C428" s="64" t="s">
        <v>431</v>
      </c>
      <c r="D428" s="32" t="s">
        <v>26</v>
      </c>
      <c r="E428" s="32" t="s">
        <v>17</v>
      </c>
      <c r="F428" s="32" t="s">
        <v>90</v>
      </c>
      <c r="G428" s="32" t="s">
        <v>167</v>
      </c>
      <c r="H428" s="32" t="s">
        <v>49</v>
      </c>
      <c r="I428" s="32"/>
      <c r="J428" s="32" t="s">
        <v>20</v>
      </c>
      <c r="K428" s="33">
        <f t="shared" ref="K428" si="189">K426*0.86</f>
        <v>333.42199999999985</v>
      </c>
      <c r="L428" s="33"/>
      <c r="M428" s="33"/>
      <c r="N428" s="33"/>
      <c r="O428" s="33"/>
      <c r="P428" s="33"/>
      <c r="Q428" s="33"/>
      <c r="R428" s="33"/>
      <c r="S428" s="33"/>
      <c r="T428" s="33"/>
      <c r="U428" s="33"/>
      <c r="V428" s="33"/>
      <c r="W428" s="54"/>
      <c r="X428" s="54">
        <f t="shared" si="176"/>
        <v>333.42199999999985</v>
      </c>
    </row>
    <row r="429" spans="1:24" x14ac:dyDescent="0.3">
      <c r="A429" s="166"/>
      <c r="B429" s="166">
        <v>2026</v>
      </c>
      <c r="C429" s="62" t="s">
        <v>431</v>
      </c>
      <c r="D429" s="17" t="s">
        <v>26</v>
      </c>
      <c r="E429" s="17" t="s">
        <v>17</v>
      </c>
      <c r="F429" s="17" t="s">
        <v>90</v>
      </c>
      <c r="G429" s="17" t="s">
        <v>167</v>
      </c>
      <c r="H429" s="17" t="s">
        <v>49</v>
      </c>
      <c r="I429" s="17"/>
      <c r="J429" s="17" t="s">
        <v>15</v>
      </c>
      <c r="K429" s="31">
        <f t="shared" ref="K429" si="190">K428*0.1</f>
        <v>33.342199999999984</v>
      </c>
      <c r="L429" s="31"/>
      <c r="M429" s="31"/>
      <c r="N429" s="31"/>
      <c r="O429" s="31"/>
      <c r="P429" s="31"/>
      <c r="Q429" s="31"/>
      <c r="R429" s="31"/>
      <c r="S429" s="31"/>
      <c r="T429" s="31"/>
      <c r="U429" s="31"/>
      <c r="V429" s="31"/>
      <c r="W429" s="46"/>
      <c r="X429" s="46">
        <f t="shared" si="176"/>
        <v>33.342199999999984</v>
      </c>
    </row>
    <row r="430" spans="1:24" x14ac:dyDescent="0.3">
      <c r="A430" s="166"/>
      <c r="B430" s="166">
        <v>2026</v>
      </c>
      <c r="C430" s="63" t="s">
        <v>431</v>
      </c>
      <c r="D430" s="19" t="s">
        <v>26</v>
      </c>
      <c r="E430" s="19" t="s">
        <v>17</v>
      </c>
      <c r="F430" s="19" t="s">
        <v>90</v>
      </c>
      <c r="G430" s="19" t="s">
        <v>167</v>
      </c>
      <c r="H430" s="20" t="s">
        <v>49</v>
      </c>
      <c r="I430" s="20"/>
      <c r="J430" s="20" t="s">
        <v>96</v>
      </c>
      <c r="K430" s="21">
        <f t="shared" ref="K430" si="191">K426*0.0036*(34866+0.6237*21+0.0624*310)/1000</f>
        <v>48.708453049523975</v>
      </c>
      <c r="L430" s="21"/>
      <c r="M430" s="21"/>
      <c r="N430" s="21"/>
      <c r="O430" s="21"/>
      <c r="P430" s="21"/>
      <c r="Q430" s="21"/>
      <c r="R430" s="21"/>
      <c r="S430" s="21"/>
      <c r="T430" s="21"/>
      <c r="U430" s="21"/>
      <c r="V430" s="21"/>
      <c r="W430" s="47"/>
      <c r="X430" s="47">
        <f t="shared" si="176"/>
        <v>48.708453049523975</v>
      </c>
    </row>
    <row r="431" spans="1:24" x14ac:dyDescent="0.3">
      <c r="A431" s="166"/>
      <c r="B431" s="166">
        <v>2026</v>
      </c>
      <c r="C431" s="60" t="s">
        <v>431</v>
      </c>
      <c r="D431" s="14" t="s">
        <v>26</v>
      </c>
      <c r="E431" s="14" t="s">
        <v>18</v>
      </c>
      <c r="F431" s="14" t="s">
        <v>90</v>
      </c>
      <c r="G431" s="14" t="s">
        <v>72</v>
      </c>
      <c r="H431" s="14" t="s">
        <v>50</v>
      </c>
      <c r="I431" s="14"/>
      <c r="J431" s="14" t="s">
        <v>13</v>
      </c>
      <c r="K431" s="15">
        <v>72173119</v>
      </c>
      <c r="L431" s="15"/>
      <c r="M431" s="15"/>
      <c r="N431" s="15"/>
      <c r="O431" s="15"/>
      <c r="P431" s="15"/>
      <c r="Q431" s="15"/>
      <c r="R431" s="15"/>
      <c r="S431" s="15"/>
      <c r="T431" s="15"/>
      <c r="U431" s="15"/>
      <c r="V431" s="69"/>
      <c r="W431" s="44"/>
      <c r="X431" s="44">
        <f t="shared" si="176"/>
        <v>72173119</v>
      </c>
    </row>
    <row r="432" spans="1:24" x14ac:dyDescent="0.3">
      <c r="A432" s="166"/>
      <c r="B432" s="166">
        <v>2026</v>
      </c>
      <c r="C432" s="61" t="s">
        <v>431</v>
      </c>
      <c r="D432" s="16" t="s">
        <v>26</v>
      </c>
      <c r="E432" s="16" t="s">
        <v>18</v>
      </c>
      <c r="F432" s="16" t="s">
        <v>90</v>
      </c>
      <c r="G432" s="16" t="s">
        <v>72</v>
      </c>
      <c r="H432" s="16" t="s">
        <v>50</v>
      </c>
      <c r="I432" s="16"/>
      <c r="J432" s="16" t="s">
        <v>19</v>
      </c>
      <c r="K432" s="23">
        <v>448.69999999999982</v>
      </c>
      <c r="L432" s="23"/>
      <c r="M432" s="23"/>
      <c r="N432" s="23"/>
      <c r="O432" s="23"/>
      <c r="P432" s="23"/>
      <c r="Q432" s="23"/>
      <c r="R432" s="23"/>
      <c r="S432" s="23"/>
      <c r="T432" s="23"/>
      <c r="U432" s="23"/>
      <c r="V432" s="70"/>
      <c r="W432" s="45"/>
      <c r="X432" s="45">
        <f t="shared" si="176"/>
        <v>448.69999999999982</v>
      </c>
    </row>
    <row r="433" spans="1:24" x14ac:dyDescent="0.3">
      <c r="A433" s="166"/>
      <c r="B433" s="166">
        <v>2026</v>
      </c>
      <c r="C433" s="61" t="s">
        <v>431</v>
      </c>
      <c r="D433" s="16" t="s">
        <v>26</v>
      </c>
      <c r="E433" s="16" t="s">
        <v>18</v>
      </c>
      <c r="F433" s="16" t="s">
        <v>90</v>
      </c>
      <c r="G433" s="16" t="s">
        <v>72</v>
      </c>
      <c r="H433" s="16" t="s">
        <v>50</v>
      </c>
      <c r="I433" s="16"/>
      <c r="J433" s="16" t="s">
        <v>14</v>
      </c>
      <c r="K433" s="23">
        <f t="shared" ref="K433" si="192">K432*1000</f>
        <v>448699.99999999983</v>
      </c>
      <c r="L433" s="23"/>
      <c r="M433" s="23"/>
      <c r="N433" s="23"/>
      <c r="O433" s="23"/>
      <c r="P433" s="23"/>
      <c r="Q433" s="23"/>
      <c r="R433" s="23"/>
      <c r="S433" s="23"/>
      <c r="T433" s="23"/>
      <c r="U433" s="23"/>
      <c r="V433" s="23"/>
      <c r="W433" s="45"/>
      <c r="X433" s="45">
        <f t="shared" si="176"/>
        <v>448699.99999999983</v>
      </c>
    </row>
    <row r="434" spans="1:24" x14ac:dyDescent="0.3">
      <c r="A434" s="166"/>
      <c r="B434" s="166">
        <v>2026</v>
      </c>
      <c r="C434" s="64" t="s">
        <v>431</v>
      </c>
      <c r="D434" s="32" t="s">
        <v>26</v>
      </c>
      <c r="E434" s="32" t="s">
        <v>18</v>
      </c>
      <c r="F434" s="32" t="s">
        <v>90</v>
      </c>
      <c r="G434" s="32" t="s">
        <v>72</v>
      </c>
      <c r="H434" s="32" t="s">
        <v>50</v>
      </c>
      <c r="I434" s="32"/>
      <c r="J434" s="32" t="s">
        <v>20</v>
      </c>
      <c r="K434" s="33">
        <f t="shared" ref="K434" si="193">K432*0.86</f>
        <v>385.88199999999983</v>
      </c>
      <c r="L434" s="33"/>
      <c r="M434" s="33"/>
      <c r="N434" s="33"/>
      <c r="O434" s="33"/>
      <c r="P434" s="33"/>
      <c r="Q434" s="33"/>
      <c r="R434" s="33"/>
      <c r="S434" s="33"/>
      <c r="T434" s="33"/>
      <c r="U434" s="33"/>
      <c r="V434" s="33"/>
      <c r="W434" s="54"/>
      <c r="X434" s="54">
        <f t="shared" si="176"/>
        <v>385.88199999999983</v>
      </c>
    </row>
    <row r="435" spans="1:24" x14ac:dyDescent="0.3">
      <c r="A435" s="166"/>
      <c r="B435" s="166">
        <v>2026</v>
      </c>
      <c r="C435" s="62" t="s">
        <v>431</v>
      </c>
      <c r="D435" s="17" t="s">
        <v>26</v>
      </c>
      <c r="E435" s="17" t="s">
        <v>18</v>
      </c>
      <c r="F435" s="17" t="s">
        <v>90</v>
      </c>
      <c r="G435" s="17" t="s">
        <v>72</v>
      </c>
      <c r="H435" s="17" t="s">
        <v>50</v>
      </c>
      <c r="I435" s="17"/>
      <c r="J435" s="17" t="s">
        <v>15</v>
      </c>
      <c r="K435" s="31">
        <f t="shared" ref="K435" si="194">K434*0.1</f>
        <v>38.588199999999986</v>
      </c>
      <c r="L435" s="31"/>
      <c r="M435" s="31"/>
      <c r="N435" s="31"/>
      <c r="O435" s="31"/>
      <c r="P435" s="31"/>
      <c r="Q435" s="31"/>
      <c r="R435" s="31"/>
      <c r="S435" s="31"/>
      <c r="T435" s="31"/>
      <c r="U435" s="31"/>
      <c r="V435" s="31"/>
      <c r="W435" s="46"/>
      <c r="X435" s="46">
        <f t="shared" si="176"/>
        <v>38.588199999999986</v>
      </c>
    </row>
    <row r="436" spans="1:24" x14ac:dyDescent="0.3">
      <c r="A436" s="166"/>
      <c r="B436" s="166">
        <v>2026</v>
      </c>
      <c r="C436" s="63" t="s">
        <v>431</v>
      </c>
      <c r="D436" s="19" t="s">
        <v>26</v>
      </c>
      <c r="E436" s="19" t="s">
        <v>18</v>
      </c>
      <c r="F436" s="19" t="s">
        <v>90</v>
      </c>
      <c r="G436" s="19" t="s">
        <v>72</v>
      </c>
      <c r="H436" s="20" t="s">
        <v>50</v>
      </c>
      <c r="I436" s="20"/>
      <c r="J436" s="20" t="s">
        <v>96</v>
      </c>
      <c r="K436" s="21">
        <f t="shared" ref="K436" si="195">K432*0.0036*(34866+0.6237*21+0.0624*310)/1000</f>
        <v>56.372150846843965</v>
      </c>
      <c r="L436" s="21"/>
      <c r="M436" s="21"/>
      <c r="N436" s="21"/>
      <c r="O436" s="21"/>
      <c r="P436" s="21"/>
      <c r="Q436" s="21"/>
      <c r="R436" s="21"/>
      <c r="S436" s="21"/>
      <c r="T436" s="21"/>
      <c r="U436" s="21"/>
      <c r="V436" s="21"/>
      <c r="W436" s="47"/>
      <c r="X436" s="47">
        <f t="shared" si="176"/>
        <v>56.372150846843965</v>
      </c>
    </row>
    <row r="437" spans="1:24" x14ac:dyDescent="0.3">
      <c r="A437" s="166"/>
      <c r="B437" s="166">
        <v>2026</v>
      </c>
      <c r="C437" s="60" t="s">
        <v>431</v>
      </c>
      <c r="D437" s="14" t="s">
        <v>26</v>
      </c>
      <c r="E437" s="14" t="s">
        <v>17</v>
      </c>
      <c r="F437" s="14" t="s">
        <v>67</v>
      </c>
      <c r="G437" s="14" t="s">
        <v>176</v>
      </c>
      <c r="H437" s="14" t="s">
        <v>59</v>
      </c>
      <c r="I437" s="14"/>
      <c r="J437" s="14" t="s">
        <v>13</v>
      </c>
      <c r="K437" s="15">
        <v>117958567</v>
      </c>
      <c r="L437" s="15"/>
      <c r="M437" s="15"/>
      <c r="N437" s="15"/>
      <c r="O437" s="15"/>
      <c r="P437" s="15"/>
      <c r="Q437" s="15"/>
      <c r="R437" s="15"/>
      <c r="S437" s="15"/>
      <c r="T437" s="15"/>
      <c r="U437" s="15"/>
      <c r="V437" s="69"/>
      <c r="W437" s="44"/>
      <c r="X437" s="44">
        <f t="shared" si="176"/>
        <v>117958567</v>
      </c>
    </row>
    <row r="438" spans="1:24" x14ac:dyDescent="0.3">
      <c r="A438" s="166"/>
      <c r="B438" s="166">
        <v>2026</v>
      </c>
      <c r="C438" s="61" t="s">
        <v>431</v>
      </c>
      <c r="D438" s="16" t="s">
        <v>26</v>
      </c>
      <c r="E438" s="16" t="s">
        <v>17</v>
      </c>
      <c r="F438" s="16" t="s">
        <v>67</v>
      </c>
      <c r="G438" s="16" t="s">
        <v>176</v>
      </c>
      <c r="H438" s="16" t="s">
        <v>59</v>
      </c>
      <c r="I438" s="16"/>
      <c r="J438" s="16" t="s">
        <v>19</v>
      </c>
      <c r="K438" s="23">
        <v>731.79999999999927</v>
      </c>
      <c r="L438" s="23"/>
      <c r="M438" s="23"/>
      <c r="N438" s="23"/>
      <c r="O438" s="23"/>
      <c r="P438" s="23"/>
      <c r="Q438" s="23"/>
      <c r="R438" s="23"/>
      <c r="S438" s="23"/>
      <c r="T438" s="23"/>
      <c r="U438" s="23"/>
      <c r="V438" s="70"/>
      <c r="W438" s="45"/>
      <c r="X438" s="45">
        <f t="shared" si="176"/>
        <v>731.79999999999927</v>
      </c>
    </row>
    <row r="439" spans="1:24" x14ac:dyDescent="0.3">
      <c r="A439" s="166"/>
      <c r="B439" s="166">
        <v>2026</v>
      </c>
      <c r="C439" s="61" t="s">
        <v>431</v>
      </c>
      <c r="D439" s="16" t="s">
        <v>26</v>
      </c>
      <c r="E439" s="16" t="s">
        <v>17</v>
      </c>
      <c r="F439" s="16" t="s">
        <v>67</v>
      </c>
      <c r="G439" s="16" t="s">
        <v>176</v>
      </c>
      <c r="H439" s="16" t="s">
        <v>59</v>
      </c>
      <c r="I439" s="16"/>
      <c r="J439" s="16" t="s">
        <v>14</v>
      </c>
      <c r="K439" s="23">
        <f t="shared" ref="K439" si="196">K438*1000</f>
        <v>731799.9999999993</v>
      </c>
      <c r="L439" s="23"/>
      <c r="M439" s="23"/>
      <c r="N439" s="23"/>
      <c r="O439" s="23"/>
      <c r="P439" s="23"/>
      <c r="Q439" s="23"/>
      <c r="R439" s="23"/>
      <c r="S439" s="23"/>
      <c r="T439" s="23"/>
      <c r="U439" s="23"/>
      <c r="V439" s="23"/>
      <c r="W439" s="45"/>
      <c r="X439" s="45">
        <f t="shared" si="176"/>
        <v>731799.9999999993</v>
      </c>
    </row>
    <row r="440" spans="1:24" x14ac:dyDescent="0.3">
      <c r="A440" s="166"/>
      <c r="B440" s="166">
        <v>2026</v>
      </c>
      <c r="C440" s="64" t="s">
        <v>431</v>
      </c>
      <c r="D440" s="32" t="s">
        <v>26</v>
      </c>
      <c r="E440" s="32" t="s">
        <v>17</v>
      </c>
      <c r="F440" s="32" t="s">
        <v>67</v>
      </c>
      <c r="G440" s="32" t="s">
        <v>176</v>
      </c>
      <c r="H440" s="32" t="s">
        <v>59</v>
      </c>
      <c r="I440" s="32"/>
      <c r="J440" s="32" t="s">
        <v>20</v>
      </c>
      <c r="K440" s="33">
        <f t="shared" ref="K440" si="197">K438*0.86</f>
        <v>629.34799999999939</v>
      </c>
      <c r="L440" s="33"/>
      <c r="M440" s="33"/>
      <c r="N440" s="33"/>
      <c r="O440" s="33"/>
      <c r="P440" s="33"/>
      <c r="Q440" s="33"/>
      <c r="R440" s="33"/>
      <c r="S440" s="33"/>
      <c r="T440" s="33"/>
      <c r="U440" s="33"/>
      <c r="V440" s="33"/>
      <c r="W440" s="54"/>
      <c r="X440" s="54">
        <f t="shared" si="176"/>
        <v>629.34799999999939</v>
      </c>
    </row>
    <row r="441" spans="1:24" x14ac:dyDescent="0.3">
      <c r="A441" s="166"/>
      <c r="B441" s="166">
        <v>2026</v>
      </c>
      <c r="C441" s="62" t="s">
        <v>431</v>
      </c>
      <c r="D441" s="17" t="s">
        <v>26</v>
      </c>
      <c r="E441" s="17" t="s">
        <v>17</v>
      </c>
      <c r="F441" s="17" t="s">
        <v>67</v>
      </c>
      <c r="G441" s="17" t="s">
        <v>176</v>
      </c>
      <c r="H441" s="17" t="s">
        <v>59</v>
      </c>
      <c r="I441" s="17"/>
      <c r="J441" s="17" t="s">
        <v>15</v>
      </c>
      <c r="K441" s="31">
        <f t="shared" ref="K441" si="198">K440*0.1</f>
        <v>62.934799999999939</v>
      </c>
      <c r="L441" s="31"/>
      <c r="M441" s="31"/>
      <c r="N441" s="31"/>
      <c r="O441" s="31"/>
      <c r="P441" s="31"/>
      <c r="Q441" s="31"/>
      <c r="R441" s="31"/>
      <c r="S441" s="31"/>
      <c r="T441" s="31"/>
      <c r="U441" s="31"/>
      <c r="V441" s="31"/>
      <c r="W441" s="46"/>
      <c r="X441" s="46">
        <f t="shared" si="176"/>
        <v>62.934799999999939</v>
      </c>
    </row>
    <row r="442" spans="1:24" x14ac:dyDescent="0.3">
      <c r="A442" s="166"/>
      <c r="B442" s="166">
        <v>2026</v>
      </c>
      <c r="C442" s="63" t="s">
        <v>431</v>
      </c>
      <c r="D442" s="19" t="s">
        <v>26</v>
      </c>
      <c r="E442" s="19" t="s">
        <v>17</v>
      </c>
      <c r="F442" s="19" t="s">
        <v>67</v>
      </c>
      <c r="G442" s="19" t="s">
        <v>176</v>
      </c>
      <c r="H442" s="20" t="s">
        <v>59</v>
      </c>
      <c r="I442" s="20"/>
      <c r="J442" s="20" t="s">
        <v>96</v>
      </c>
      <c r="K442" s="21">
        <f t="shared" ref="K442" si="199">K438*0.0036*(34866+0.6237*21+0.0624*310)/1000</f>
        <v>91.939246689815889</v>
      </c>
      <c r="L442" s="21"/>
      <c r="M442" s="21"/>
      <c r="N442" s="21"/>
      <c r="O442" s="21"/>
      <c r="P442" s="21"/>
      <c r="Q442" s="21"/>
      <c r="R442" s="21"/>
      <c r="S442" s="21"/>
      <c r="T442" s="21"/>
      <c r="U442" s="21"/>
      <c r="V442" s="21"/>
      <c r="W442" s="47"/>
      <c r="X442" s="47">
        <f t="shared" si="176"/>
        <v>91.939246689815889</v>
      </c>
    </row>
    <row r="443" spans="1:24" x14ac:dyDescent="0.3">
      <c r="A443" s="166"/>
      <c r="B443" s="166">
        <v>2026</v>
      </c>
      <c r="C443" s="60" t="s">
        <v>431</v>
      </c>
      <c r="D443" s="14" t="s">
        <v>26</v>
      </c>
      <c r="E443" s="14" t="s">
        <v>17</v>
      </c>
      <c r="F443" s="14" t="s">
        <v>67</v>
      </c>
      <c r="G443" s="14" t="s">
        <v>176</v>
      </c>
      <c r="H443" s="14" t="s">
        <v>60</v>
      </c>
      <c r="I443" s="14"/>
      <c r="J443" s="14" t="s">
        <v>13</v>
      </c>
      <c r="K443" s="15">
        <v>0</v>
      </c>
      <c r="L443" s="15"/>
      <c r="M443" s="15"/>
      <c r="N443" s="15"/>
      <c r="O443" s="15"/>
      <c r="P443" s="15"/>
      <c r="Q443" s="15"/>
      <c r="R443" s="15"/>
      <c r="S443" s="15"/>
      <c r="T443" s="15"/>
      <c r="U443" s="15"/>
      <c r="V443" s="69"/>
      <c r="W443" s="44"/>
      <c r="X443" s="44">
        <f t="shared" si="176"/>
        <v>0</v>
      </c>
    </row>
    <row r="444" spans="1:24" x14ac:dyDescent="0.3">
      <c r="A444" s="166"/>
      <c r="B444" s="166">
        <v>2026</v>
      </c>
      <c r="C444" s="61" t="s">
        <v>431</v>
      </c>
      <c r="D444" s="16" t="s">
        <v>26</v>
      </c>
      <c r="E444" s="16" t="s">
        <v>17</v>
      </c>
      <c r="F444" s="16" t="s">
        <v>67</v>
      </c>
      <c r="G444" s="16" t="s">
        <v>176</v>
      </c>
      <c r="H444" s="16" t="s">
        <v>60</v>
      </c>
      <c r="I444" s="16"/>
      <c r="J444" s="16" t="s">
        <v>19</v>
      </c>
      <c r="K444" s="23">
        <v>0</v>
      </c>
      <c r="L444" s="23"/>
      <c r="M444" s="23"/>
      <c r="N444" s="23"/>
      <c r="O444" s="23"/>
      <c r="P444" s="23"/>
      <c r="Q444" s="23"/>
      <c r="R444" s="23"/>
      <c r="S444" s="23"/>
      <c r="T444" s="23"/>
      <c r="U444" s="23"/>
      <c r="V444" s="70"/>
      <c r="W444" s="45"/>
      <c r="X444" s="45">
        <f t="shared" si="176"/>
        <v>0</v>
      </c>
    </row>
    <row r="445" spans="1:24" x14ac:dyDescent="0.3">
      <c r="A445" s="166"/>
      <c r="B445" s="166">
        <v>2026</v>
      </c>
      <c r="C445" s="61" t="s">
        <v>431</v>
      </c>
      <c r="D445" s="16" t="s">
        <v>26</v>
      </c>
      <c r="E445" s="16" t="s">
        <v>17</v>
      </c>
      <c r="F445" s="16" t="s">
        <v>67</v>
      </c>
      <c r="G445" s="16" t="s">
        <v>176</v>
      </c>
      <c r="H445" s="16" t="s">
        <v>60</v>
      </c>
      <c r="I445" s="16"/>
      <c r="J445" s="16" t="s">
        <v>14</v>
      </c>
      <c r="K445" s="23">
        <f t="shared" ref="K445" si="200">K444*1000</f>
        <v>0</v>
      </c>
      <c r="L445" s="23"/>
      <c r="M445" s="23"/>
      <c r="N445" s="23"/>
      <c r="O445" s="23"/>
      <c r="P445" s="23"/>
      <c r="Q445" s="23"/>
      <c r="R445" s="23"/>
      <c r="S445" s="23"/>
      <c r="T445" s="23"/>
      <c r="U445" s="23"/>
      <c r="V445" s="23"/>
      <c r="W445" s="45"/>
      <c r="X445" s="45">
        <f t="shared" si="176"/>
        <v>0</v>
      </c>
    </row>
    <row r="446" spans="1:24" x14ac:dyDescent="0.3">
      <c r="A446" s="166"/>
      <c r="B446" s="166">
        <v>2026</v>
      </c>
      <c r="C446" s="64" t="s">
        <v>431</v>
      </c>
      <c r="D446" s="32" t="s">
        <v>26</v>
      </c>
      <c r="E446" s="32" t="s">
        <v>17</v>
      </c>
      <c r="F446" s="32" t="s">
        <v>67</v>
      </c>
      <c r="G446" s="32" t="s">
        <v>176</v>
      </c>
      <c r="H446" s="32" t="s">
        <v>60</v>
      </c>
      <c r="I446" s="32"/>
      <c r="J446" s="32" t="s">
        <v>20</v>
      </c>
      <c r="K446" s="33">
        <f t="shared" ref="K446" si="201">K444*0.86</f>
        <v>0</v>
      </c>
      <c r="L446" s="33"/>
      <c r="M446" s="33"/>
      <c r="N446" s="33"/>
      <c r="O446" s="33"/>
      <c r="P446" s="33"/>
      <c r="Q446" s="33"/>
      <c r="R446" s="33"/>
      <c r="S446" s="33"/>
      <c r="T446" s="33"/>
      <c r="U446" s="33"/>
      <c r="V446" s="33"/>
      <c r="W446" s="54"/>
      <c r="X446" s="54">
        <f t="shared" si="176"/>
        <v>0</v>
      </c>
    </row>
    <row r="447" spans="1:24" x14ac:dyDescent="0.3">
      <c r="A447" s="166"/>
      <c r="B447" s="166">
        <v>2026</v>
      </c>
      <c r="C447" s="62" t="s">
        <v>431</v>
      </c>
      <c r="D447" s="17" t="s">
        <v>26</v>
      </c>
      <c r="E447" s="17" t="s">
        <v>17</v>
      </c>
      <c r="F447" s="17" t="s">
        <v>67</v>
      </c>
      <c r="G447" s="17" t="s">
        <v>176</v>
      </c>
      <c r="H447" s="17" t="s">
        <v>60</v>
      </c>
      <c r="I447" s="17"/>
      <c r="J447" s="17" t="s">
        <v>15</v>
      </c>
      <c r="K447" s="31">
        <f t="shared" ref="K447" si="202">K446*0.1</f>
        <v>0</v>
      </c>
      <c r="L447" s="31"/>
      <c r="M447" s="31"/>
      <c r="N447" s="31"/>
      <c r="O447" s="31"/>
      <c r="P447" s="31"/>
      <c r="Q447" s="31"/>
      <c r="R447" s="31"/>
      <c r="S447" s="31"/>
      <c r="T447" s="31"/>
      <c r="U447" s="31"/>
      <c r="V447" s="31"/>
      <c r="W447" s="46"/>
      <c r="X447" s="46">
        <f t="shared" si="176"/>
        <v>0</v>
      </c>
    </row>
    <row r="448" spans="1:24" x14ac:dyDescent="0.3">
      <c r="A448" s="166"/>
      <c r="B448" s="166">
        <v>2026</v>
      </c>
      <c r="C448" s="63" t="s">
        <v>431</v>
      </c>
      <c r="D448" s="19" t="s">
        <v>26</v>
      </c>
      <c r="E448" s="19" t="s">
        <v>17</v>
      </c>
      <c r="F448" s="19" t="s">
        <v>67</v>
      </c>
      <c r="G448" s="19" t="s">
        <v>176</v>
      </c>
      <c r="H448" s="20" t="s">
        <v>60</v>
      </c>
      <c r="I448" s="20"/>
      <c r="J448" s="20" t="s">
        <v>96</v>
      </c>
      <c r="K448" s="21">
        <f t="shared" ref="K448" si="203">K444*0.0036*(34866+0.6237*21+0.0624*310)/1000</f>
        <v>0</v>
      </c>
      <c r="L448" s="21"/>
      <c r="M448" s="21"/>
      <c r="N448" s="21"/>
      <c r="O448" s="21"/>
      <c r="P448" s="21"/>
      <c r="Q448" s="21"/>
      <c r="R448" s="21"/>
      <c r="S448" s="21"/>
      <c r="T448" s="21"/>
      <c r="U448" s="21"/>
      <c r="V448" s="21"/>
      <c r="W448" s="47"/>
      <c r="X448" s="47">
        <f t="shared" si="176"/>
        <v>0</v>
      </c>
    </row>
    <row r="449" spans="1:24" x14ac:dyDescent="0.3">
      <c r="A449" s="166"/>
      <c r="B449" s="166">
        <v>2026</v>
      </c>
      <c r="C449" s="60" t="s">
        <v>431</v>
      </c>
      <c r="D449" s="14" t="s">
        <v>26</v>
      </c>
      <c r="E449" s="14" t="s">
        <v>17</v>
      </c>
      <c r="F449" s="14" t="s">
        <v>67</v>
      </c>
      <c r="G449" s="14" t="s">
        <v>168</v>
      </c>
      <c r="H449" s="14" t="s">
        <v>77</v>
      </c>
      <c r="I449" s="14"/>
      <c r="J449" s="14" t="s">
        <v>13</v>
      </c>
      <c r="K449" s="15">
        <v>43907605.174000002</v>
      </c>
      <c r="L449" s="15"/>
      <c r="M449" s="15"/>
      <c r="N449" s="15"/>
      <c r="O449" s="15"/>
      <c r="P449" s="15"/>
      <c r="Q449" s="15"/>
      <c r="R449" s="15"/>
      <c r="S449" s="15"/>
      <c r="T449" s="15"/>
      <c r="U449" s="15"/>
      <c r="V449" s="69"/>
      <c r="W449" s="44"/>
      <c r="X449" s="44">
        <f t="shared" si="176"/>
        <v>43907605.174000002</v>
      </c>
    </row>
    <row r="450" spans="1:24" x14ac:dyDescent="0.3">
      <c r="A450" s="166"/>
      <c r="B450" s="166">
        <v>2026</v>
      </c>
      <c r="C450" s="61" t="s">
        <v>431</v>
      </c>
      <c r="D450" s="16" t="s">
        <v>26</v>
      </c>
      <c r="E450" s="16" t="s">
        <v>17</v>
      </c>
      <c r="F450" s="16" t="s">
        <v>67</v>
      </c>
      <c r="G450" s="16" t="s">
        <v>168</v>
      </c>
      <c r="H450" s="16" t="s">
        <v>77</v>
      </c>
      <c r="I450" s="16"/>
      <c r="J450" s="16" t="s">
        <v>19</v>
      </c>
      <c r="K450" s="23">
        <v>274.5</v>
      </c>
      <c r="L450" s="23"/>
      <c r="M450" s="23"/>
      <c r="N450" s="23"/>
      <c r="O450" s="23"/>
      <c r="P450" s="23"/>
      <c r="Q450" s="23"/>
      <c r="R450" s="23"/>
      <c r="S450" s="23"/>
      <c r="T450" s="23"/>
      <c r="U450" s="23"/>
      <c r="V450" s="70"/>
      <c r="W450" s="45"/>
      <c r="X450" s="45">
        <f t="shared" si="176"/>
        <v>274.5</v>
      </c>
    </row>
    <row r="451" spans="1:24" x14ac:dyDescent="0.3">
      <c r="A451" s="166"/>
      <c r="B451" s="166">
        <v>2026</v>
      </c>
      <c r="C451" s="61" t="s">
        <v>431</v>
      </c>
      <c r="D451" s="16" t="s">
        <v>26</v>
      </c>
      <c r="E451" s="16" t="s">
        <v>17</v>
      </c>
      <c r="F451" s="16" t="s">
        <v>67</v>
      </c>
      <c r="G451" s="16" t="s">
        <v>168</v>
      </c>
      <c r="H451" s="16" t="s">
        <v>77</v>
      </c>
      <c r="I451" s="16"/>
      <c r="J451" s="16" t="s">
        <v>14</v>
      </c>
      <c r="K451" s="23">
        <f t="shared" ref="K451" si="204">K450*1000</f>
        <v>274500</v>
      </c>
      <c r="L451" s="23"/>
      <c r="M451" s="23"/>
      <c r="N451" s="23"/>
      <c r="O451" s="23"/>
      <c r="P451" s="23"/>
      <c r="Q451" s="23"/>
      <c r="R451" s="23"/>
      <c r="S451" s="23"/>
      <c r="T451" s="23"/>
      <c r="U451" s="23"/>
      <c r="V451" s="23"/>
      <c r="W451" s="45"/>
      <c r="X451" s="45">
        <f t="shared" si="176"/>
        <v>274500</v>
      </c>
    </row>
    <row r="452" spans="1:24" x14ac:dyDescent="0.3">
      <c r="A452" s="166"/>
      <c r="B452" s="166">
        <v>2026</v>
      </c>
      <c r="C452" s="64" t="s">
        <v>431</v>
      </c>
      <c r="D452" s="32" t="s">
        <v>26</v>
      </c>
      <c r="E452" s="32" t="s">
        <v>17</v>
      </c>
      <c r="F452" s="32" t="s">
        <v>67</v>
      </c>
      <c r="G452" s="32" t="s">
        <v>168</v>
      </c>
      <c r="H452" s="32" t="s">
        <v>77</v>
      </c>
      <c r="I452" s="32"/>
      <c r="J452" s="32" t="s">
        <v>20</v>
      </c>
      <c r="K452" s="33">
        <f t="shared" ref="K452" si="205">K450*0.86</f>
        <v>236.07</v>
      </c>
      <c r="L452" s="33"/>
      <c r="M452" s="33"/>
      <c r="N452" s="33"/>
      <c r="O452" s="33"/>
      <c r="P452" s="33"/>
      <c r="Q452" s="33"/>
      <c r="R452" s="33"/>
      <c r="S452" s="33"/>
      <c r="T452" s="33"/>
      <c r="U452" s="33"/>
      <c r="V452" s="33"/>
      <c r="W452" s="54"/>
      <c r="X452" s="54">
        <f t="shared" si="176"/>
        <v>236.07</v>
      </c>
    </row>
    <row r="453" spans="1:24" x14ac:dyDescent="0.3">
      <c r="A453" s="166"/>
      <c r="B453" s="166">
        <v>2026</v>
      </c>
      <c r="C453" s="62" t="s">
        <v>431</v>
      </c>
      <c r="D453" s="17" t="s">
        <v>26</v>
      </c>
      <c r="E453" s="17" t="s">
        <v>17</v>
      </c>
      <c r="F453" s="17" t="s">
        <v>67</v>
      </c>
      <c r="G453" s="17" t="s">
        <v>168</v>
      </c>
      <c r="H453" s="17" t="s">
        <v>77</v>
      </c>
      <c r="I453" s="17"/>
      <c r="J453" s="17" t="s">
        <v>15</v>
      </c>
      <c r="K453" s="31">
        <f t="shared" ref="K453" si="206">K452*0.1</f>
        <v>23.606999999999999</v>
      </c>
      <c r="L453" s="31"/>
      <c r="M453" s="31"/>
      <c r="N453" s="31"/>
      <c r="O453" s="31"/>
      <c r="P453" s="31"/>
      <c r="Q453" s="31"/>
      <c r="R453" s="31"/>
      <c r="S453" s="31"/>
      <c r="T453" s="31"/>
      <c r="U453" s="31"/>
      <c r="V453" s="31"/>
      <c r="W453" s="46"/>
      <c r="X453" s="46">
        <f t="shared" si="176"/>
        <v>23.606999999999999</v>
      </c>
    </row>
    <row r="454" spans="1:24" x14ac:dyDescent="0.3">
      <c r="A454" s="166"/>
      <c r="B454" s="166">
        <v>2026</v>
      </c>
      <c r="C454" s="63" t="s">
        <v>431</v>
      </c>
      <c r="D454" s="19" t="s">
        <v>26</v>
      </c>
      <c r="E454" s="19" t="s">
        <v>17</v>
      </c>
      <c r="F454" s="19" t="s">
        <v>67</v>
      </c>
      <c r="G454" s="19" t="s">
        <v>168</v>
      </c>
      <c r="H454" s="20" t="s">
        <v>77</v>
      </c>
      <c r="I454" s="20"/>
      <c r="J454" s="20" t="s">
        <v>96</v>
      </c>
      <c r="K454" s="21">
        <f t="shared" ref="K454" si="207">K450*0.0036*(34866+0.6237*21+0.0624*310)/1000</f>
        <v>34.486640087939996</v>
      </c>
      <c r="L454" s="21"/>
      <c r="M454" s="21"/>
      <c r="N454" s="21"/>
      <c r="O454" s="21"/>
      <c r="P454" s="21"/>
      <c r="Q454" s="21"/>
      <c r="R454" s="21"/>
      <c r="S454" s="21"/>
      <c r="T454" s="21"/>
      <c r="U454" s="21"/>
      <c r="V454" s="21"/>
      <c r="W454" s="47"/>
      <c r="X454" s="47">
        <f t="shared" si="176"/>
        <v>34.486640087939996</v>
      </c>
    </row>
    <row r="455" spans="1:24" x14ac:dyDescent="0.3">
      <c r="A455" s="166"/>
      <c r="B455" s="166">
        <v>2026</v>
      </c>
      <c r="C455" s="60" t="s">
        <v>431</v>
      </c>
      <c r="D455" s="14" t="s">
        <v>26</v>
      </c>
      <c r="E455" s="14" t="s">
        <v>17</v>
      </c>
      <c r="F455" s="14" t="s">
        <v>67</v>
      </c>
      <c r="G455" s="14" t="s">
        <v>168</v>
      </c>
      <c r="H455" s="14" t="s">
        <v>78</v>
      </c>
      <c r="I455" s="14"/>
      <c r="J455" s="14" t="s">
        <v>13</v>
      </c>
      <c r="K455" s="15">
        <v>0</v>
      </c>
      <c r="L455" s="15"/>
      <c r="M455" s="15"/>
      <c r="N455" s="15"/>
      <c r="O455" s="15"/>
      <c r="P455" s="15"/>
      <c r="Q455" s="15"/>
      <c r="R455" s="15"/>
      <c r="S455" s="15"/>
      <c r="T455" s="15"/>
      <c r="U455" s="15"/>
      <c r="V455" s="69"/>
      <c r="W455" s="44"/>
      <c r="X455" s="44">
        <f t="shared" si="176"/>
        <v>0</v>
      </c>
    </row>
    <row r="456" spans="1:24" x14ac:dyDescent="0.3">
      <c r="A456" s="166"/>
      <c r="B456" s="166">
        <v>2026</v>
      </c>
      <c r="C456" s="61" t="s">
        <v>431</v>
      </c>
      <c r="D456" s="16" t="s">
        <v>26</v>
      </c>
      <c r="E456" s="16" t="s">
        <v>17</v>
      </c>
      <c r="F456" s="16" t="s">
        <v>67</v>
      </c>
      <c r="G456" s="16" t="s">
        <v>168</v>
      </c>
      <c r="H456" s="16" t="s">
        <v>78</v>
      </c>
      <c r="I456" s="16"/>
      <c r="J456" s="16" t="s">
        <v>19</v>
      </c>
      <c r="K456" s="23">
        <v>0</v>
      </c>
      <c r="L456" s="23"/>
      <c r="M456" s="23"/>
      <c r="N456" s="4"/>
      <c r="O456" s="23"/>
      <c r="P456" s="23"/>
      <c r="Q456" s="23"/>
      <c r="R456" s="23"/>
      <c r="S456" s="23"/>
      <c r="T456" s="23"/>
      <c r="U456" s="23"/>
      <c r="V456" s="70"/>
      <c r="W456" s="45"/>
      <c r="X456" s="45">
        <f t="shared" si="176"/>
        <v>0</v>
      </c>
    </row>
    <row r="457" spans="1:24" x14ac:dyDescent="0.3">
      <c r="A457" s="166"/>
      <c r="B457" s="166">
        <v>2026</v>
      </c>
      <c r="C457" s="61" t="s">
        <v>431</v>
      </c>
      <c r="D457" s="16" t="s">
        <v>26</v>
      </c>
      <c r="E457" s="16" t="s">
        <v>17</v>
      </c>
      <c r="F457" s="16" t="s">
        <v>67</v>
      </c>
      <c r="G457" s="16" t="s">
        <v>168</v>
      </c>
      <c r="H457" s="16" t="s">
        <v>78</v>
      </c>
      <c r="I457" s="16"/>
      <c r="J457" s="16" t="s">
        <v>14</v>
      </c>
      <c r="K457" s="23">
        <f t="shared" ref="K457" si="208">K456*1000</f>
        <v>0</v>
      </c>
      <c r="L457" s="23"/>
      <c r="M457" s="23"/>
      <c r="N457" s="23"/>
      <c r="O457" s="23"/>
      <c r="P457" s="23"/>
      <c r="Q457" s="23"/>
      <c r="R457" s="23"/>
      <c r="S457" s="23"/>
      <c r="T457" s="23"/>
      <c r="U457" s="23"/>
      <c r="V457" s="23"/>
      <c r="W457" s="45"/>
      <c r="X457" s="45">
        <f t="shared" si="176"/>
        <v>0</v>
      </c>
    </row>
    <row r="458" spans="1:24" x14ac:dyDescent="0.3">
      <c r="A458" s="166"/>
      <c r="B458" s="166">
        <v>2026</v>
      </c>
      <c r="C458" s="64" t="s">
        <v>431</v>
      </c>
      <c r="D458" s="32" t="s">
        <v>26</v>
      </c>
      <c r="E458" s="32" t="s">
        <v>17</v>
      </c>
      <c r="F458" s="32" t="s">
        <v>67</v>
      </c>
      <c r="G458" s="32" t="s">
        <v>168</v>
      </c>
      <c r="H458" s="32" t="s">
        <v>78</v>
      </c>
      <c r="I458" s="32"/>
      <c r="J458" s="32" t="s">
        <v>20</v>
      </c>
      <c r="K458" s="33">
        <f t="shared" ref="K458" si="209">K456*0.86</f>
        <v>0</v>
      </c>
      <c r="L458" s="33"/>
      <c r="M458" s="33"/>
      <c r="N458" s="33"/>
      <c r="O458" s="33"/>
      <c r="P458" s="33"/>
      <c r="Q458" s="33"/>
      <c r="R458" s="33"/>
      <c r="S458" s="33"/>
      <c r="T458" s="33"/>
      <c r="U458" s="33"/>
      <c r="V458" s="33"/>
      <c r="W458" s="54"/>
      <c r="X458" s="54">
        <f t="shared" si="176"/>
        <v>0</v>
      </c>
    </row>
    <row r="459" spans="1:24" x14ac:dyDescent="0.3">
      <c r="A459" s="166"/>
      <c r="B459" s="166">
        <v>2026</v>
      </c>
      <c r="C459" s="62" t="s">
        <v>431</v>
      </c>
      <c r="D459" s="17" t="s">
        <v>26</v>
      </c>
      <c r="E459" s="17" t="s">
        <v>17</v>
      </c>
      <c r="F459" s="17" t="s">
        <v>67</v>
      </c>
      <c r="G459" s="17" t="s">
        <v>168</v>
      </c>
      <c r="H459" s="17" t="s">
        <v>78</v>
      </c>
      <c r="I459" s="17"/>
      <c r="J459" s="17" t="s">
        <v>15</v>
      </c>
      <c r="K459" s="31">
        <f t="shared" ref="K459" si="210">K458*0.1</f>
        <v>0</v>
      </c>
      <c r="L459" s="31"/>
      <c r="M459" s="31"/>
      <c r="N459" s="31"/>
      <c r="O459" s="31"/>
      <c r="P459" s="31"/>
      <c r="Q459" s="31"/>
      <c r="R459" s="31"/>
      <c r="S459" s="31"/>
      <c r="T459" s="31"/>
      <c r="U459" s="31"/>
      <c r="V459" s="31"/>
      <c r="W459" s="46"/>
      <c r="X459" s="46">
        <f t="shared" si="176"/>
        <v>0</v>
      </c>
    </row>
    <row r="460" spans="1:24" x14ac:dyDescent="0.3">
      <c r="A460" s="166"/>
      <c r="B460" s="166">
        <v>2026</v>
      </c>
      <c r="C460" s="63" t="s">
        <v>431</v>
      </c>
      <c r="D460" s="19" t="s">
        <v>26</v>
      </c>
      <c r="E460" s="19" t="s">
        <v>17</v>
      </c>
      <c r="F460" s="19" t="s">
        <v>67</v>
      </c>
      <c r="G460" s="19" t="s">
        <v>168</v>
      </c>
      <c r="H460" s="20" t="s">
        <v>78</v>
      </c>
      <c r="I460" s="20"/>
      <c r="J460" s="20" t="s">
        <v>96</v>
      </c>
      <c r="K460" s="21">
        <f t="shared" ref="K460" si="211">K456*0.0036*(34866+0.6237*21+0.0624*310)/1000</f>
        <v>0</v>
      </c>
      <c r="L460" s="21"/>
      <c r="M460" s="21"/>
      <c r="N460" s="21"/>
      <c r="O460" s="21"/>
      <c r="P460" s="21"/>
      <c r="Q460" s="21"/>
      <c r="R460" s="21"/>
      <c r="S460" s="21"/>
      <c r="T460" s="21"/>
      <c r="U460" s="21"/>
      <c r="V460" s="21"/>
      <c r="W460" s="47"/>
      <c r="X460" s="47">
        <f t="shared" si="176"/>
        <v>0</v>
      </c>
    </row>
    <row r="461" spans="1:24" x14ac:dyDescent="0.3">
      <c r="A461" s="166"/>
      <c r="B461" s="166">
        <v>2026</v>
      </c>
      <c r="C461" s="60" t="s">
        <v>431</v>
      </c>
      <c r="D461" s="14" t="s">
        <v>26</v>
      </c>
      <c r="E461" s="14" t="s">
        <v>17</v>
      </c>
      <c r="F461" s="14" t="s">
        <v>67</v>
      </c>
      <c r="G461" s="14" t="s">
        <v>177</v>
      </c>
      <c r="H461" s="14" t="s">
        <v>79</v>
      </c>
      <c r="I461" s="14"/>
      <c r="J461" s="14" t="s">
        <v>13</v>
      </c>
      <c r="K461" s="15">
        <v>22427667</v>
      </c>
      <c r="L461" s="15"/>
      <c r="M461" s="15"/>
      <c r="N461" s="15"/>
      <c r="O461" s="15"/>
      <c r="P461" s="15"/>
      <c r="Q461" s="15"/>
      <c r="R461" s="15"/>
      <c r="S461" s="15"/>
      <c r="T461" s="15"/>
      <c r="U461" s="15"/>
      <c r="V461" s="69"/>
      <c r="W461" s="44"/>
      <c r="X461" s="44">
        <f t="shared" si="176"/>
        <v>22427667</v>
      </c>
    </row>
    <row r="462" spans="1:24" x14ac:dyDescent="0.3">
      <c r="A462" s="166"/>
      <c r="B462" s="166">
        <v>2026</v>
      </c>
      <c r="C462" s="61" t="s">
        <v>431</v>
      </c>
      <c r="D462" s="16" t="s">
        <v>26</v>
      </c>
      <c r="E462" s="16" t="s">
        <v>17</v>
      </c>
      <c r="F462" s="16" t="s">
        <v>67</v>
      </c>
      <c r="G462" s="16" t="s">
        <v>177</v>
      </c>
      <c r="H462" s="16" t="s">
        <v>79</v>
      </c>
      <c r="I462" s="16"/>
      <c r="J462" s="16" t="s">
        <v>19</v>
      </c>
      <c r="K462" s="23">
        <v>140.19999999999999</v>
      </c>
      <c r="L462" s="23"/>
      <c r="M462" s="23"/>
      <c r="N462" s="23"/>
      <c r="O462" s="23"/>
      <c r="P462" s="23"/>
      <c r="Q462" s="23"/>
      <c r="R462" s="23"/>
      <c r="S462" s="23"/>
      <c r="T462" s="23"/>
      <c r="U462" s="23"/>
      <c r="V462" s="70"/>
      <c r="W462" s="45"/>
      <c r="X462" s="45">
        <f t="shared" si="176"/>
        <v>140.19999999999999</v>
      </c>
    </row>
    <row r="463" spans="1:24" x14ac:dyDescent="0.3">
      <c r="A463" s="166"/>
      <c r="B463" s="166">
        <v>2026</v>
      </c>
      <c r="C463" s="61" t="s">
        <v>431</v>
      </c>
      <c r="D463" s="16" t="s">
        <v>26</v>
      </c>
      <c r="E463" s="16" t="s">
        <v>17</v>
      </c>
      <c r="F463" s="16" t="s">
        <v>67</v>
      </c>
      <c r="G463" s="16" t="s">
        <v>177</v>
      </c>
      <c r="H463" s="16" t="s">
        <v>79</v>
      </c>
      <c r="I463" s="16"/>
      <c r="J463" s="16" t="s">
        <v>14</v>
      </c>
      <c r="K463" s="23">
        <f t="shared" ref="K463" si="212">K462*1000</f>
        <v>140200</v>
      </c>
      <c r="L463" s="23"/>
      <c r="M463" s="23"/>
      <c r="N463" s="23"/>
      <c r="O463" s="23"/>
      <c r="P463" s="23"/>
      <c r="Q463" s="23"/>
      <c r="R463" s="23"/>
      <c r="S463" s="23"/>
      <c r="T463" s="23"/>
      <c r="U463" s="23"/>
      <c r="V463" s="23"/>
      <c r="W463" s="45"/>
      <c r="X463" s="45">
        <f t="shared" si="176"/>
        <v>140200</v>
      </c>
    </row>
    <row r="464" spans="1:24" x14ac:dyDescent="0.3">
      <c r="A464" s="166"/>
      <c r="B464" s="166">
        <v>2026</v>
      </c>
      <c r="C464" s="64" t="s">
        <v>431</v>
      </c>
      <c r="D464" s="32" t="s">
        <v>26</v>
      </c>
      <c r="E464" s="32" t="s">
        <v>17</v>
      </c>
      <c r="F464" s="32" t="s">
        <v>67</v>
      </c>
      <c r="G464" s="32" t="s">
        <v>177</v>
      </c>
      <c r="H464" s="32" t="s">
        <v>79</v>
      </c>
      <c r="I464" s="32"/>
      <c r="J464" s="32" t="s">
        <v>20</v>
      </c>
      <c r="K464" s="33">
        <f t="shared" ref="K464" si="213">K462*0.86</f>
        <v>120.57199999999999</v>
      </c>
      <c r="L464" s="33"/>
      <c r="M464" s="33"/>
      <c r="N464" s="33"/>
      <c r="O464" s="33"/>
      <c r="P464" s="33"/>
      <c r="Q464" s="33"/>
      <c r="R464" s="33"/>
      <c r="S464" s="33"/>
      <c r="T464" s="33"/>
      <c r="U464" s="33"/>
      <c r="V464" s="33"/>
      <c r="W464" s="54"/>
      <c r="X464" s="54">
        <f t="shared" si="176"/>
        <v>120.57199999999999</v>
      </c>
    </row>
    <row r="465" spans="1:24" x14ac:dyDescent="0.3">
      <c r="A465" s="166"/>
      <c r="B465" s="166">
        <v>2026</v>
      </c>
      <c r="C465" s="62" t="s">
        <v>431</v>
      </c>
      <c r="D465" s="17" t="s">
        <v>26</v>
      </c>
      <c r="E465" s="17" t="s">
        <v>17</v>
      </c>
      <c r="F465" s="17" t="s">
        <v>67</v>
      </c>
      <c r="G465" s="17" t="s">
        <v>177</v>
      </c>
      <c r="H465" s="17" t="s">
        <v>79</v>
      </c>
      <c r="I465" s="17"/>
      <c r="J465" s="17" t="s">
        <v>15</v>
      </c>
      <c r="K465" s="31">
        <f t="shared" ref="K465" si="214">K464*0.1</f>
        <v>12.0572</v>
      </c>
      <c r="L465" s="31"/>
      <c r="M465" s="31"/>
      <c r="N465" s="31"/>
      <c r="O465" s="31"/>
      <c r="P465" s="31"/>
      <c r="Q465" s="31"/>
      <c r="R465" s="31"/>
      <c r="S465" s="31"/>
      <c r="T465" s="31"/>
      <c r="U465" s="31"/>
      <c r="V465" s="31"/>
      <c r="W465" s="46"/>
      <c r="X465" s="46">
        <f t="shared" si="176"/>
        <v>12.0572</v>
      </c>
    </row>
    <row r="466" spans="1:24" x14ac:dyDescent="0.3">
      <c r="A466" s="166"/>
      <c r="B466" s="166">
        <v>2026</v>
      </c>
      <c r="C466" s="63" t="s">
        <v>431</v>
      </c>
      <c r="D466" s="19" t="s">
        <v>26</v>
      </c>
      <c r="E466" s="19" t="s">
        <v>17</v>
      </c>
      <c r="F466" s="19" t="s">
        <v>67</v>
      </c>
      <c r="G466" s="19" t="s">
        <v>177</v>
      </c>
      <c r="H466" s="20" t="s">
        <v>79</v>
      </c>
      <c r="I466" s="20"/>
      <c r="J466" s="20" t="s">
        <v>96</v>
      </c>
      <c r="K466" s="21">
        <f t="shared" ref="K466" si="215">K462*0.0036*(34866+0.6237*21+0.0624*310)/1000</f>
        <v>17.613941494823997</v>
      </c>
      <c r="L466" s="21"/>
      <c r="M466" s="21"/>
      <c r="N466" s="21"/>
      <c r="O466" s="21"/>
      <c r="P466" s="21"/>
      <c r="Q466" s="21"/>
      <c r="R466" s="21"/>
      <c r="S466" s="21"/>
      <c r="T466" s="21"/>
      <c r="U466" s="21"/>
      <c r="V466" s="21"/>
      <c r="W466" s="47"/>
      <c r="X466" s="47">
        <f t="shared" si="176"/>
        <v>17.613941494823997</v>
      </c>
    </row>
    <row r="467" spans="1:24" x14ac:dyDescent="0.3">
      <c r="A467" s="166"/>
      <c r="B467" s="166">
        <v>2026</v>
      </c>
      <c r="C467" s="60" t="s">
        <v>431</v>
      </c>
      <c r="D467" s="14" t="s">
        <v>26</v>
      </c>
      <c r="E467" s="14" t="s">
        <v>17</v>
      </c>
      <c r="F467" s="14" t="s">
        <v>67</v>
      </c>
      <c r="G467" s="14" t="s">
        <v>177</v>
      </c>
      <c r="H467" s="14" t="s">
        <v>80</v>
      </c>
      <c r="I467" s="14"/>
      <c r="J467" s="14" t="s">
        <v>13</v>
      </c>
      <c r="K467" s="15">
        <v>0</v>
      </c>
      <c r="L467" s="15"/>
      <c r="M467" s="15"/>
      <c r="N467" s="15"/>
      <c r="O467" s="15"/>
      <c r="P467" s="15"/>
      <c r="Q467" s="15"/>
      <c r="R467" s="15"/>
      <c r="S467" s="15"/>
      <c r="T467" s="15"/>
      <c r="U467" s="15"/>
      <c r="V467" s="69"/>
      <c r="W467" s="44"/>
      <c r="X467" s="44">
        <f t="shared" si="176"/>
        <v>0</v>
      </c>
    </row>
    <row r="468" spans="1:24" x14ac:dyDescent="0.3">
      <c r="A468" s="166"/>
      <c r="B468" s="166">
        <v>2026</v>
      </c>
      <c r="C468" s="61" t="s">
        <v>431</v>
      </c>
      <c r="D468" s="16" t="s">
        <v>26</v>
      </c>
      <c r="E468" s="16" t="s">
        <v>17</v>
      </c>
      <c r="F468" s="16" t="s">
        <v>67</v>
      </c>
      <c r="G468" s="16" t="s">
        <v>177</v>
      </c>
      <c r="H468" s="16" t="s">
        <v>80</v>
      </c>
      <c r="I468" s="16"/>
      <c r="J468" s="16" t="s">
        <v>19</v>
      </c>
      <c r="K468" s="23">
        <v>0</v>
      </c>
      <c r="L468" s="23"/>
      <c r="M468" s="23"/>
      <c r="N468" s="23"/>
      <c r="O468" s="23"/>
      <c r="P468" s="23"/>
      <c r="Q468" s="23"/>
      <c r="R468" s="23"/>
      <c r="S468" s="23"/>
      <c r="T468" s="23"/>
      <c r="U468" s="23"/>
      <c r="V468" s="70"/>
      <c r="W468" s="45"/>
      <c r="X468" s="45">
        <f t="shared" si="176"/>
        <v>0</v>
      </c>
    </row>
    <row r="469" spans="1:24" x14ac:dyDescent="0.3">
      <c r="A469" s="166"/>
      <c r="B469" s="166">
        <v>2026</v>
      </c>
      <c r="C469" s="61" t="s">
        <v>431</v>
      </c>
      <c r="D469" s="16" t="s">
        <v>26</v>
      </c>
      <c r="E469" s="16" t="s">
        <v>17</v>
      </c>
      <c r="F469" s="16" t="s">
        <v>67</v>
      </c>
      <c r="G469" s="16" t="s">
        <v>177</v>
      </c>
      <c r="H469" s="16" t="s">
        <v>80</v>
      </c>
      <c r="I469" s="16"/>
      <c r="J469" s="16" t="s">
        <v>14</v>
      </c>
      <c r="K469" s="23">
        <f t="shared" ref="K469" si="216">K468*1000</f>
        <v>0</v>
      </c>
      <c r="L469" s="23"/>
      <c r="M469" s="23"/>
      <c r="N469" s="23"/>
      <c r="O469" s="23"/>
      <c r="P469" s="23"/>
      <c r="Q469" s="23"/>
      <c r="R469" s="23"/>
      <c r="S469" s="23"/>
      <c r="T469" s="23"/>
      <c r="U469" s="23"/>
      <c r="V469" s="23"/>
      <c r="W469" s="45"/>
      <c r="X469" s="45">
        <f t="shared" si="176"/>
        <v>0</v>
      </c>
    </row>
    <row r="470" spans="1:24" x14ac:dyDescent="0.3">
      <c r="A470" s="166"/>
      <c r="B470" s="166">
        <v>2026</v>
      </c>
      <c r="C470" s="64" t="s">
        <v>431</v>
      </c>
      <c r="D470" s="32" t="s">
        <v>26</v>
      </c>
      <c r="E470" s="32" t="s">
        <v>17</v>
      </c>
      <c r="F470" s="32" t="s">
        <v>67</v>
      </c>
      <c r="G470" s="32" t="s">
        <v>177</v>
      </c>
      <c r="H470" s="32" t="s">
        <v>80</v>
      </c>
      <c r="I470" s="32"/>
      <c r="J470" s="32" t="s">
        <v>20</v>
      </c>
      <c r="K470" s="33">
        <f t="shared" ref="K470" si="217">K468*0.86</f>
        <v>0</v>
      </c>
      <c r="L470" s="33"/>
      <c r="M470" s="33"/>
      <c r="N470" s="33"/>
      <c r="O470" s="33"/>
      <c r="P470" s="33"/>
      <c r="Q470" s="33"/>
      <c r="R470" s="33"/>
      <c r="S470" s="33"/>
      <c r="T470" s="33"/>
      <c r="U470" s="33"/>
      <c r="V470" s="33"/>
      <c r="W470" s="54"/>
      <c r="X470" s="54">
        <f t="shared" si="176"/>
        <v>0</v>
      </c>
    </row>
    <row r="471" spans="1:24" x14ac:dyDescent="0.3">
      <c r="A471" s="166"/>
      <c r="B471" s="166">
        <v>2026</v>
      </c>
      <c r="C471" s="62" t="s">
        <v>431</v>
      </c>
      <c r="D471" s="17" t="s">
        <v>26</v>
      </c>
      <c r="E471" s="17" t="s">
        <v>17</v>
      </c>
      <c r="F471" s="17" t="s">
        <v>67</v>
      </c>
      <c r="G471" s="17" t="s">
        <v>177</v>
      </c>
      <c r="H471" s="17" t="s">
        <v>80</v>
      </c>
      <c r="I471" s="17"/>
      <c r="J471" s="17" t="s">
        <v>15</v>
      </c>
      <c r="K471" s="31">
        <f t="shared" ref="K471" si="218">K470*0.1</f>
        <v>0</v>
      </c>
      <c r="L471" s="31"/>
      <c r="M471" s="31"/>
      <c r="N471" s="31"/>
      <c r="O471" s="31"/>
      <c r="P471" s="31"/>
      <c r="Q471" s="31"/>
      <c r="R471" s="31"/>
      <c r="S471" s="31"/>
      <c r="T471" s="31"/>
      <c r="U471" s="31"/>
      <c r="V471" s="31"/>
      <c r="W471" s="46"/>
      <c r="X471" s="46">
        <f t="shared" si="176"/>
        <v>0</v>
      </c>
    </row>
    <row r="472" spans="1:24" x14ac:dyDescent="0.3">
      <c r="A472" s="166"/>
      <c r="B472" s="166">
        <v>2026</v>
      </c>
      <c r="C472" s="63" t="s">
        <v>431</v>
      </c>
      <c r="D472" s="19" t="s">
        <v>26</v>
      </c>
      <c r="E472" s="19" t="s">
        <v>17</v>
      </c>
      <c r="F472" s="19" t="s">
        <v>67</v>
      </c>
      <c r="G472" s="19" t="s">
        <v>177</v>
      </c>
      <c r="H472" s="20" t="s">
        <v>80</v>
      </c>
      <c r="I472" s="20"/>
      <c r="J472" s="20" t="s">
        <v>96</v>
      </c>
      <c r="K472" s="21">
        <f t="shared" ref="K472" si="219">K468*0.0036*(34866+0.6237*21+0.0624*310)/1000</f>
        <v>0</v>
      </c>
      <c r="L472" s="21"/>
      <c r="M472" s="21"/>
      <c r="N472" s="21"/>
      <c r="O472" s="21"/>
      <c r="P472" s="21"/>
      <c r="Q472" s="21"/>
      <c r="R472" s="21"/>
      <c r="S472" s="21"/>
      <c r="T472" s="21"/>
      <c r="U472" s="21"/>
      <c r="V472" s="21"/>
      <c r="W472" s="47"/>
      <c r="X472" s="47">
        <f t="shared" si="176"/>
        <v>0</v>
      </c>
    </row>
    <row r="473" spans="1:24" x14ac:dyDescent="0.3">
      <c r="A473" s="166"/>
      <c r="B473" s="166">
        <v>2026</v>
      </c>
      <c r="C473" s="60" t="s">
        <v>431</v>
      </c>
      <c r="D473" s="14" t="s">
        <v>26</v>
      </c>
      <c r="E473" s="14" t="s">
        <v>18</v>
      </c>
      <c r="F473" s="14" t="s">
        <v>67</v>
      </c>
      <c r="G473" s="14" t="s">
        <v>178</v>
      </c>
      <c r="H473" s="14" t="s">
        <v>61</v>
      </c>
      <c r="I473" s="14"/>
      <c r="J473" s="14" t="s">
        <v>13</v>
      </c>
      <c r="K473" s="15">
        <v>71037500</v>
      </c>
      <c r="L473" s="15"/>
      <c r="M473" s="15"/>
      <c r="N473" s="15"/>
      <c r="O473" s="15"/>
      <c r="P473" s="15"/>
      <c r="Q473" s="15"/>
      <c r="R473" s="15"/>
      <c r="S473" s="15"/>
      <c r="T473" s="15"/>
      <c r="U473" s="15"/>
      <c r="V473" s="69"/>
      <c r="W473" s="44"/>
      <c r="X473" s="44">
        <f t="shared" ref="X473:X536" si="220">AVERAGE(K473:V473)</f>
        <v>71037500</v>
      </c>
    </row>
    <row r="474" spans="1:24" x14ac:dyDescent="0.3">
      <c r="A474" s="166"/>
      <c r="B474" s="166">
        <v>2026</v>
      </c>
      <c r="C474" s="61" t="s">
        <v>431</v>
      </c>
      <c r="D474" s="16" t="s">
        <v>26</v>
      </c>
      <c r="E474" s="16" t="s">
        <v>18</v>
      </c>
      <c r="F474" s="16" t="s">
        <v>67</v>
      </c>
      <c r="G474" s="16" t="s">
        <v>178</v>
      </c>
      <c r="H474" s="16" t="s">
        <v>61</v>
      </c>
      <c r="I474" s="16"/>
      <c r="J474" s="16" t="s">
        <v>19</v>
      </c>
      <c r="K474" s="23">
        <v>440.30000000000018</v>
      </c>
      <c r="L474" s="23"/>
      <c r="M474" s="23"/>
      <c r="N474" s="23"/>
      <c r="O474" s="23"/>
      <c r="P474" s="23"/>
      <c r="Q474" s="23"/>
      <c r="R474" s="23"/>
      <c r="S474" s="23"/>
      <c r="T474" s="23"/>
      <c r="U474" s="23"/>
      <c r="V474" s="70"/>
      <c r="W474" s="45"/>
      <c r="X474" s="45">
        <f t="shared" si="220"/>
        <v>440.30000000000018</v>
      </c>
    </row>
    <row r="475" spans="1:24" x14ac:dyDescent="0.3">
      <c r="A475" s="166"/>
      <c r="B475" s="166">
        <v>2026</v>
      </c>
      <c r="C475" s="61" t="s">
        <v>431</v>
      </c>
      <c r="D475" s="16" t="s">
        <v>26</v>
      </c>
      <c r="E475" s="16" t="s">
        <v>18</v>
      </c>
      <c r="F475" s="16" t="s">
        <v>67</v>
      </c>
      <c r="G475" s="16" t="s">
        <v>178</v>
      </c>
      <c r="H475" s="16" t="s">
        <v>61</v>
      </c>
      <c r="I475" s="16"/>
      <c r="J475" s="16" t="s">
        <v>14</v>
      </c>
      <c r="K475" s="23">
        <f t="shared" ref="K475" si="221">K474*1000</f>
        <v>440300.00000000017</v>
      </c>
      <c r="L475" s="23"/>
      <c r="M475" s="23"/>
      <c r="N475" s="23"/>
      <c r="O475" s="23"/>
      <c r="P475" s="23"/>
      <c r="Q475" s="23"/>
      <c r="R475" s="23"/>
      <c r="S475" s="23"/>
      <c r="T475" s="23"/>
      <c r="U475" s="23"/>
      <c r="V475" s="23"/>
      <c r="W475" s="45"/>
      <c r="X475" s="45">
        <f t="shared" si="220"/>
        <v>440300.00000000017</v>
      </c>
    </row>
    <row r="476" spans="1:24" x14ac:dyDescent="0.3">
      <c r="A476" s="166"/>
      <c r="B476" s="166">
        <v>2026</v>
      </c>
      <c r="C476" s="64" t="s">
        <v>431</v>
      </c>
      <c r="D476" s="32" t="s">
        <v>26</v>
      </c>
      <c r="E476" s="32" t="s">
        <v>18</v>
      </c>
      <c r="F476" s="32" t="s">
        <v>67</v>
      </c>
      <c r="G476" s="32" t="s">
        <v>178</v>
      </c>
      <c r="H476" s="32" t="s">
        <v>61</v>
      </c>
      <c r="I476" s="32"/>
      <c r="J476" s="32" t="s">
        <v>20</v>
      </c>
      <c r="K476" s="33">
        <f t="shared" ref="K476" si="222">K474*0.86</f>
        <v>378.65800000000013</v>
      </c>
      <c r="L476" s="33"/>
      <c r="M476" s="33"/>
      <c r="N476" s="33"/>
      <c r="O476" s="33"/>
      <c r="P476" s="33"/>
      <c r="Q476" s="33"/>
      <c r="R476" s="33"/>
      <c r="S476" s="33"/>
      <c r="T476" s="33"/>
      <c r="U476" s="33"/>
      <c r="V476" s="33"/>
      <c r="W476" s="54"/>
      <c r="X476" s="54">
        <f t="shared" si="220"/>
        <v>378.65800000000013</v>
      </c>
    </row>
    <row r="477" spans="1:24" x14ac:dyDescent="0.3">
      <c r="A477" s="166"/>
      <c r="B477" s="166">
        <v>2026</v>
      </c>
      <c r="C477" s="62" t="s">
        <v>431</v>
      </c>
      <c r="D477" s="17" t="s">
        <v>26</v>
      </c>
      <c r="E477" s="17" t="s">
        <v>18</v>
      </c>
      <c r="F477" s="17" t="s">
        <v>67</v>
      </c>
      <c r="G477" s="17" t="s">
        <v>178</v>
      </c>
      <c r="H477" s="17" t="s">
        <v>61</v>
      </c>
      <c r="I477" s="17"/>
      <c r="J477" s="17" t="s">
        <v>15</v>
      </c>
      <c r="K477" s="31">
        <f t="shared" ref="K477" si="223">K476*0.1</f>
        <v>37.865800000000014</v>
      </c>
      <c r="L477" s="31"/>
      <c r="M477" s="31"/>
      <c r="N477" s="31"/>
      <c r="O477" s="31"/>
      <c r="P477" s="31"/>
      <c r="Q477" s="31"/>
      <c r="R477" s="31"/>
      <c r="S477" s="31"/>
      <c r="T477" s="31"/>
      <c r="U477" s="31"/>
      <c r="V477" s="31"/>
      <c r="W477" s="46"/>
      <c r="X477" s="46">
        <f t="shared" si="220"/>
        <v>37.865800000000014</v>
      </c>
    </row>
    <row r="478" spans="1:24" x14ac:dyDescent="0.3">
      <c r="A478" s="166"/>
      <c r="B478" s="166">
        <v>2026</v>
      </c>
      <c r="C478" s="63" t="s">
        <v>431</v>
      </c>
      <c r="D478" s="19" t="s">
        <v>26</v>
      </c>
      <c r="E478" s="19" t="s">
        <v>18</v>
      </c>
      <c r="F478" s="19" t="s">
        <v>67</v>
      </c>
      <c r="G478" s="19" t="s">
        <v>178</v>
      </c>
      <c r="H478" s="20" t="s">
        <v>61</v>
      </c>
      <c r="I478" s="20"/>
      <c r="J478" s="20" t="s">
        <v>96</v>
      </c>
      <c r="K478" s="21">
        <f t="shared" ref="K478" si="224">K474*0.0036*(34866+0.6237*21+0.0624*310)/1000</f>
        <v>55.31682196983602</v>
      </c>
      <c r="L478" s="21"/>
      <c r="M478" s="21"/>
      <c r="N478" s="21"/>
      <c r="O478" s="21"/>
      <c r="P478" s="21"/>
      <c r="Q478" s="21"/>
      <c r="R478" s="21"/>
      <c r="S478" s="21"/>
      <c r="T478" s="21"/>
      <c r="U478" s="21"/>
      <c r="V478" s="21"/>
      <c r="W478" s="47"/>
      <c r="X478" s="47">
        <f t="shared" si="220"/>
        <v>55.31682196983602</v>
      </c>
    </row>
    <row r="479" spans="1:24" x14ac:dyDescent="0.3">
      <c r="A479" s="166"/>
      <c r="B479" s="166">
        <v>2026</v>
      </c>
      <c r="C479" s="60" t="s">
        <v>431</v>
      </c>
      <c r="D479" s="14" t="s">
        <v>26</v>
      </c>
      <c r="E479" s="14" t="s">
        <v>18</v>
      </c>
      <c r="F479" s="14" t="s">
        <v>67</v>
      </c>
      <c r="G479" s="14" t="s">
        <v>178</v>
      </c>
      <c r="H479" s="14" t="s">
        <v>62</v>
      </c>
      <c r="I479" s="14"/>
      <c r="J479" s="14" t="s">
        <v>13</v>
      </c>
      <c r="K479" s="15">
        <v>0</v>
      </c>
      <c r="L479" s="15"/>
      <c r="M479" s="15"/>
      <c r="N479" s="15"/>
      <c r="O479" s="15"/>
      <c r="P479" s="15"/>
      <c r="Q479" s="15"/>
      <c r="R479" s="15"/>
      <c r="S479" s="15"/>
      <c r="T479" s="15"/>
      <c r="U479" s="15"/>
      <c r="V479" s="69"/>
      <c r="W479" s="44"/>
      <c r="X479" s="44">
        <f t="shared" si="220"/>
        <v>0</v>
      </c>
    </row>
    <row r="480" spans="1:24" x14ac:dyDescent="0.3">
      <c r="A480" s="166"/>
      <c r="B480" s="166">
        <v>2026</v>
      </c>
      <c r="C480" s="61" t="s">
        <v>431</v>
      </c>
      <c r="D480" s="16" t="s">
        <v>26</v>
      </c>
      <c r="E480" s="16" t="s">
        <v>18</v>
      </c>
      <c r="F480" s="16" t="s">
        <v>67</v>
      </c>
      <c r="G480" s="16" t="s">
        <v>178</v>
      </c>
      <c r="H480" s="16" t="s">
        <v>62</v>
      </c>
      <c r="I480" s="16"/>
      <c r="J480" s="16" t="s">
        <v>19</v>
      </c>
      <c r="K480" s="23">
        <v>0</v>
      </c>
      <c r="L480" s="23"/>
      <c r="M480" s="23"/>
      <c r="N480" s="23"/>
      <c r="O480" s="23"/>
      <c r="P480" s="23"/>
      <c r="Q480" s="23"/>
      <c r="R480" s="23"/>
      <c r="S480" s="23"/>
      <c r="T480" s="23"/>
      <c r="U480" s="23"/>
      <c r="V480" s="70"/>
      <c r="W480" s="45"/>
      <c r="X480" s="45">
        <f t="shared" si="220"/>
        <v>0</v>
      </c>
    </row>
    <row r="481" spans="1:24" x14ac:dyDescent="0.3">
      <c r="A481" s="166"/>
      <c r="B481" s="166">
        <v>2026</v>
      </c>
      <c r="C481" s="61" t="s">
        <v>431</v>
      </c>
      <c r="D481" s="16" t="s">
        <v>26</v>
      </c>
      <c r="E481" s="16" t="s">
        <v>18</v>
      </c>
      <c r="F481" s="16" t="s">
        <v>67</v>
      </c>
      <c r="G481" s="16" t="s">
        <v>178</v>
      </c>
      <c r="H481" s="16" t="s">
        <v>62</v>
      </c>
      <c r="I481" s="16"/>
      <c r="J481" s="16" t="s">
        <v>14</v>
      </c>
      <c r="K481" s="23">
        <f t="shared" ref="K481" si="225">K480*1000</f>
        <v>0</v>
      </c>
      <c r="L481" s="23"/>
      <c r="M481" s="23"/>
      <c r="N481" s="23"/>
      <c r="O481" s="23"/>
      <c r="P481" s="23"/>
      <c r="Q481" s="23"/>
      <c r="R481" s="23"/>
      <c r="S481" s="23"/>
      <c r="T481" s="23"/>
      <c r="U481" s="23"/>
      <c r="V481" s="23"/>
      <c r="W481" s="45"/>
      <c r="X481" s="45">
        <f t="shared" si="220"/>
        <v>0</v>
      </c>
    </row>
    <row r="482" spans="1:24" x14ac:dyDescent="0.3">
      <c r="A482" s="166"/>
      <c r="B482" s="166">
        <v>2026</v>
      </c>
      <c r="C482" s="64" t="s">
        <v>431</v>
      </c>
      <c r="D482" s="32" t="s">
        <v>26</v>
      </c>
      <c r="E482" s="32" t="s">
        <v>18</v>
      </c>
      <c r="F482" s="32" t="s">
        <v>67</v>
      </c>
      <c r="G482" s="32" t="s">
        <v>178</v>
      </c>
      <c r="H482" s="32" t="s">
        <v>62</v>
      </c>
      <c r="I482" s="32"/>
      <c r="J482" s="32" t="s">
        <v>20</v>
      </c>
      <c r="K482" s="33">
        <f t="shared" ref="K482" si="226">K480*0.86</f>
        <v>0</v>
      </c>
      <c r="L482" s="33"/>
      <c r="M482" s="33"/>
      <c r="N482" s="33"/>
      <c r="O482" s="33"/>
      <c r="P482" s="33"/>
      <c r="Q482" s="33"/>
      <c r="R482" s="33"/>
      <c r="S482" s="33"/>
      <c r="T482" s="33"/>
      <c r="U482" s="33"/>
      <c r="V482" s="33"/>
      <c r="W482" s="54"/>
      <c r="X482" s="54">
        <f t="shared" si="220"/>
        <v>0</v>
      </c>
    </row>
    <row r="483" spans="1:24" x14ac:dyDescent="0.3">
      <c r="A483" s="166"/>
      <c r="B483" s="166">
        <v>2026</v>
      </c>
      <c r="C483" s="62" t="s">
        <v>431</v>
      </c>
      <c r="D483" s="17" t="s">
        <v>26</v>
      </c>
      <c r="E483" s="17" t="s">
        <v>18</v>
      </c>
      <c r="F483" s="17" t="s">
        <v>67</v>
      </c>
      <c r="G483" s="17" t="s">
        <v>178</v>
      </c>
      <c r="H483" s="17" t="s">
        <v>62</v>
      </c>
      <c r="I483" s="17"/>
      <c r="J483" s="17" t="s">
        <v>15</v>
      </c>
      <c r="K483" s="31">
        <f t="shared" ref="K483" si="227">K482*0.1</f>
        <v>0</v>
      </c>
      <c r="L483" s="31"/>
      <c r="M483" s="31"/>
      <c r="N483" s="31"/>
      <c r="O483" s="31"/>
      <c r="P483" s="31"/>
      <c r="Q483" s="31"/>
      <c r="R483" s="31"/>
      <c r="S483" s="31"/>
      <c r="T483" s="31"/>
      <c r="U483" s="31"/>
      <c r="V483" s="31"/>
      <c r="W483" s="46"/>
      <c r="X483" s="46">
        <f t="shared" si="220"/>
        <v>0</v>
      </c>
    </row>
    <row r="484" spans="1:24" x14ac:dyDescent="0.3">
      <c r="A484" s="166"/>
      <c r="B484" s="166">
        <v>2026</v>
      </c>
      <c r="C484" s="63" t="s">
        <v>431</v>
      </c>
      <c r="D484" s="19" t="s">
        <v>26</v>
      </c>
      <c r="E484" s="19" t="s">
        <v>18</v>
      </c>
      <c r="F484" s="19" t="s">
        <v>67</v>
      </c>
      <c r="G484" s="19" t="s">
        <v>178</v>
      </c>
      <c r="H484" s="20" t="s">
        <v>62</v>
      </c>
      <c r="I484" s="20"/>
      <c r="J484" s="20" t="s">
        <v>96</v>
      </c>
      <c r="K484" s="21">
        <f t="shared" ref="K484" si="228">K480*0.0036*(34866+0.6237*21+0.0624*310)/1000</f>
        <v>0</v>
      </c>
      <c r="L484" s="21"/>
      <c r="M484" s="21"/>
      <c r="N484" s="21"/>
      <c r="O484" s="21"/>
      <c r="P484" s="21"/>
      <c r="Q484" s="21"/>
      <c r="R484" s="21"/>
      <c r="S484" s="21"/>
      <c r="T484" s="21"/>
      <c r="U484" s="21"/>
      <c r="V484" s="21"/>
      <c r="W484" s="47"/>
      <c r="X484" s="47">
        <f t="shared" si="220"/>
        <v>0</v>
      </c>
    </row>
    <row r="485" spans="1:24" x14ac:dyDescent="0.3">
      <c r="A485" s="166"/>
      <c r="B485" s="166">
        <v>2026</v>
      </c>
      <c r="C485" s="60" t="s">
        <v>431</v>
      </c>
      <c r="D485" s="14" t="s">
        <v>26</v>
      </c>
      <c r="E485" s="14" t="s">
        <v>18</v>
      </c>
      <c r="F485" s="14" t="s">
        <v>67</v>
      </c>
      <c r="G485" s="14" t="s">
        <v>170</v>
      </c>
      <c r="H485" s="14" t="s">
        <v>64</v>
      </c>
      <c r="I485" s="14"/>
      <c r="J485" s="14" t="s">
        <v>13</v>
      </c>
      <c r="K485" s="15">
        <v>61902198</v>
      </c>
      <c r="L485" s="15"/>
      <c r="M485" s="15"/>
      <c r="N485" s="15"/>
      <c r="O485" s="15"/>
      <c r="P485" s="15"/>
      <c r="Q485" s="15"/>
      <c r="R485" s="15"/>
      <c r="S485" s="15"/>
      <c r="T485" s="15"/>
      <c r="U485" s="15"/>
      <c r="V485" s="69"/>
      <c r="W485" s="44"/>
      <c r="X485" s="44">
        <f t="shared" si="220"/>
        <v>61902198</v>
      </c>
    </row>
    <row r="486" spans="1:24" x14ac:dyDescent="0.3">
      <c r="A486" s="166"/>
      <c r="B486" s="166">
        <v>2026</v>
      </c>
      <c r="C486" s="61" t="s">
        <v>431</v>
      </c>
      <c r="D486" s="16" t="s">
        <v>26</v>
      </c>
      <c r="E486" s="16" t="s">
        <v>18</v>
      </c>
      <c r="F486" s="16" t="s">
        <v>67</v>
      </c>
      <c r="G486" s="16" t="s">
        <v>170</v>
      </c>
      <c r="H486" s="16" t="s">
        <v>64</v>
      </c>
      <c r="I486" s="16"/>
      <c r="J486" s="16" t="s">
        <v>19</v>
      </c>
      <c r="K486" s="23">
        <v>386.90000000000009</v>
      </c>
      <c r="L486" s="23"/>
      <c r="M486" s="23"/>
      <c r="N486" s="23"/>
      <c r="O486" s="23"/>
      <c r="P486" s="23"/>
      <c r="Q486" s="23"/>
      <c r="R486" s="23"/>
      <c r="S486" s="23"/>
      <c r="T486" s="23"/>
      <c r="U486" s="23"/>
      <c r="V486" s="70"/>
      <c r="W486" s="45"/>
      <c r="X486" s="45">
        <f t="shared" si="220"/>
        <v>386.90000000000009</v>
      </c>
    </row>
    <row r="487" spans="1:24" x14ac:dyDescent="0.3">
      <c r="A487" s="166"/>
      <c r="B487" s="166">
        <v>2026</v>
      </c>
      <c r="C487" s="61" t="s">
        <v>431</v>
      </c>
      <c r="D487" s="16" t="s">
        <v>26</v>
      </c>
      <c r="E487" s="16" t="s">
        <v>18</v>
      </c>
      <c r="F487" s="16" t="s">
        <v>67</v>
      </c>
      <c r="G487" s="16" t="s">
        <v>170</v>
      </c>
      <c r="H487" s="16" t="s">
        <v>64</v>
      </c>
      <c r="I487" s="16"/>
      <c r="J487" s="16" t="s">
        <v>14</v>
      </c>
      <c r="K487" s="23">
        <f t="shared" ref="K487" si="229">K486*1000</f>
        <v>386900.00000000012</v>
      </c>
      <c r="L487" s="23"/>
      <c r="M487" s="23"/>
      <c r="N487" s="23"/>
      <c r="O487" s="23"/>
      <c r="P487" s="23"/>
      <c r="Q487" s="23"/>
      <c r="R487" s="23"/>
      <c r="S487" s="23"/>
      <c r="T487" s="23"/>
      <c r="U487" s="23"/>
      <c r="V487" s="23"/>
      <c r="W487" s="45"/>
      <c r="X487" s="45">
        <f t="shared" si="220"/>
        <v>386900.00000000012</v>
      </c>
    </row>
    <row r="488" spans="1:24" x14ac:dyDescent="0.3">
      <c r="A488" s="166"/>
      <c r="B488" s="166">
        <v>2026</v>
      </c>
      <c r="C488" s="64" t="s">
        <v>431</v>
      </c>
      <c r="D488" s="32" t="s">
        <v>26</v>
      </c>
      <c r="E488" s="32" t="s">
        <v>18</v>
      </c>
      <c r="F488" s="32" t="s">
        <v>67</v>
      </c>
      <c r="G488" s="32" t="s">
        <v>170</v>
      </c>
      <c r="H488" s="32" t="s">
        <v>64</v>
      </c>
      <c r="I488" s="32"/>
      <c r="J488" s="32" t="s">
        <v>20</v>
      </c>
      <c r="K488" s="33">
        <f t="shared" ref="K488" si="230">K486*0.86</f>
        <v>332.73400000000009</v>
      </c>
      <c r="L488" s="33"/>
      <c r="M488" s="33"/>
      <c r="N488" s="33"/>
      <c r="O488" s="33"/>
      <c r="P488" s="33"/>
      <c r="Q488" s="33"/>
      <c r="R488" s="33"/>
      <c r="S488" s="33"/>
      <c r="T488" s="33"/>
      <c r="U488" s="33"/>
      <c r="V488" s="33"/>
      <c r="W488" s="54"/>
      <c r="X488" s="54">
        <f t="shared" si="220"/>
        <v>332.73400000000009</v>
      </c>
    </row>
    <row r="489" spans="1:24" x14ac:dyDescent="0.3">
      <c r="A489" s="166"/>
      <c r="B489" s="166">
        <v>2026</v>
      </c>
      <c r="C489" s="62" t="s">
        <v>431</v>
      </c>
      <c r="D489" s="17" t="s">
        <v>26</v>
      </c>
      <c r="E489" s="17" t="s">
        <v>18</v>
      </c>
      <c r="F489" s="17" t="s">
        <v>67</v>
      </c>
      <c r="G489" s="17" t="s">
        <v>170</v>
      </c>
      <c r="H489" s="17" t="s">
        <v>64</v>
      </c>
      <c r="I489" s="17"/>
      <c r="J489" s="17" t="s">
        <v>15</v>
      </c>
      <c r="K489" s="31">
        <f t="shared" ref="K489" si="231">K488*0.1</f>
        <v>33.273400000000009</v>
      </c>
      <c r="L489" s="31"/>
      <c r="M489" s="31"/>
      <c r="N489" s="31"/>
      <c r="O489" s="31"/>
      <c r="P489" s="31"/>
      <c r="Q489" s="31"/>
      <c r="R489" s="31"/>
      <c r="S489" s="31"/>
      <c r="T489" s="31"/>
      <c r="U489" s="31"/>
      <c r="V489" s="31"/>
      <c r="W489" s="46"/>
      <c r="X489" s="46">
        <f t="shared" si="220"/>
        <v>33.273400000000009</v>
      </c>
    </row>
    <row r="490" spans="1:24" x14ac:dyDescent="0.3">
      <c r="A490" s="166"/>
      <c r="B490" s="166">
        <v>2026</v>
      </c>
      <c r="C490" s="63" t="s">
        <v>431</v>
      </c>
      <c r="D490" s="19" t="s">
        <v>26</v>
      </c>
      <c r="E490" s="19" t="s">
        <v>18</v>
      </c>
      <c r="F490" s="19" t="s">
        <v>67</v>
      </c>
      <c r="G490" s="19" t="s">
        <v>170</v>
      </c>
      <c r="H490" s="20" t="s">
        <v>64</v>
      </c>
      <c r="I490" s="20"/>
      <c r="J490" s="20" t="s">
        <v>96</v>
      </c>
      <c r="K490" s="21">
        <f t="shared" ref="K490" si="232">K486*0.0036*(34866+0.6237*21+0.0624*310)/1000</f>
        <v>48.607945537428009</v>
      </c>
      <c r="L490" s="21"/>
      <c r="M490" s="21"/>
      <c r="N490" s="21"/>
      <c r="O490" s="21"/>
      <c r="P490" s="21"/>
      <c r="Q490" s="21"/>
      <c r="R490" s="21"/>
      <c r="S490" s="21"/>
      <c r="T490" s="21"/>
      <c r="U490" s="21"/>
      <c r="V490" s="21"/>
      <c r="W490" s="47"/>
      <c r="X490" s="47">
        <f t="shared" si="220"/>
        <v>48.607945537428009</v>
      </c>
    </row>
    <row r="491" spans="1:24" x14ac:dyDescent="0.3">
      <c r="A491" s="166"/>
      <c r="B491" s="166">
        <v>2026</v>
      </c>
      <c r="C491" s="60" t="s">
        <v>431</v>
      </c>
      <c r="D491" s="14" t="s">
        <v>26</v>
      </c>
      <c r="E491" s="14" t="s">
        <v>18</v>
      </c>
      <c r="F491" s="14" t="s">
        <v>67</v>
      </c>
      <c r="G491" s="14" t="s">
        <v>170</v>
      </c>
      <c r="H491" s="14" t="s">
        <v>63</v>
      </c>
      <c r="I491" s="14"/>
      <c r="J491" s="14" t="s">
        <v>13</v>
      </c>
      <c r="K491" s="15">
        <v>0</v>
      </c>
      <c r="L491" s="15"/>
      <c r="M491" s="15"/>
      <c r="N491" s="15"/>
      <c r="O491" s="15"/>
      <c r="P491" s="15"/>
      <c r="Q491" s="15"/>
      <c r="R491" s="15"/>
      <c r="S491" s="15"/>
      <c r="T491" s="15"/>
      <c r="U491" s="15"/>
      <c r="V491" s="69"/>
      <c r="W491" s="44"/>
      <c r="X491" s="44">
        <f t="shared" si="220"/>
        <v>0</v>
      </c>
    </row>
    <row r="492" spans="1:24" x14ac:dyDescent="0.3">
      <c r="A492" s="166"/>
      <c r="B492" s="166">
        <v>2026</v>
      </c>
      <c r="C492" s="61" t="s">
        <v>431</v>
      </c>
      <c r="D492" s="16" t="s">
        <v>26</v>
      </c>
      <c r="E492" s="16" t="s">
        <v>18</v>
      </c>
      <c r="F492" s="16" t="s">
        <v>67</v>
      </c>
      <c r="G492" s="16" t="s">
        <v>170</v>
      </c>
      <c r="H492" s="16" t="s">
        <v>63</v>
      </c>
      <c r="I492" s="16"/>
      <c r="J492" s="16" t="s">
        <v>19</v>
      </c>
      <c r="K492" s="23">
        <v>0</v>
      </c>
      <c r="L492" s="23"/>
      <c r="M492" s="23"/>
      <c r="N492" s="4"/>
      <c r="O492" s="23"/>
      <c r="P492" s="23"/>
      <c r="Q492" s="23"/>
      <c r="R492" s="23"/>
      <c r="S492" s="23"/>
      <c r="T492" s="23"/>
      <c r="U492" s="23"/>
      <c r="V492" s="70"/>
      <c r="W492" s="45"/>
      <c r="X492" s="45">
        <f t="shared" si="220"/>
        <v>0</v>
      </c>
    </row>
    <row r="493" spans="1:24" x14ac:dyDescent="0.3">
      <c r="A493" s="166"/>
      <c r="B493" s="166">
        <v>2026</v>
      </c>
      <c r="C493" s="61" t="s">
        <v>431</v>
      </c>
      <c r="D493" s="16" t="s">
        <v>26</v>
      </c>
      <c r="E493" s="16" t="s">
        <v>18</v>
      </c>
      <c r="F493" s="16" t="s">
        <v>67</v>
      </c>
      <c r="G493" s="16" t="s">
        <v>170</v>
      </c>
      <c r="H493" s="16" t="s">
        <v>63</v>
      </c>
      <c r="I493" s="16"/>
      <c r="J493" s="16" t="s">
        <v>14</v>
      </c>
      <c r="K493" s="23">
        <f t="shared" ref="K493" si="233">K492*1000</f>
        <v>0</v>
      </c>
      <c r="L493" s="23"/>
      <c r="M493" s="23"/>
      <c r="N493" s="23"/>
      <c r="O493" s="23"/>
      <c r="P493" s="23"/>
      <c r="Q493" s="23"/>
      <c r="R493" s="23"/>
      <c r="S493" s="23"/>
      <c r="T493" s="23"/>
      <c r="U493" s="23"/>
      <c r="V493" s="23"/>
      <c r="W493" s="45"/>
      <c r="X493" s="45">
        <f t="shared" si="220"/>
        <v>0</v>
      </c>
    </row>
    <row r="494" spans="1:24" x14ac:dyDescent="0.3">
      <c r="A494" s="166"/>
      <c r="B494" s="166">
        <v>2026</v>
      </c>
      <c r="C494" s="64" t="s">
        <v>431</v>
      </c>
      <c r="D494" s="32" t="s">
        <v>26</v>
      </c>
      <c r="E494" s="32" t="s">
        <v>18</v>
      </c>
      <c r="F494" s="32" t="s">
        <v>67</v>
      </c>
      <c r="G494" s="32" t="s">
        <v>170</v>
      </c>
      <c r="H494" s="32" t="s">
        <v>63</v>
      </c>
      <c r="I494" s="32"/>
      <c r="J494" s="32" t="s">
        <v>20</v>
      </c>
      <c r="K494" s="33">
        <f t="shared" ref="K494" si="234">K492*0.86</f>
        <v>0</v>
      </c>
      <c r="L494" s="33"/>
      <c r="M494" s="33"/>
      <c r="N494" s="33"/>
      <c r="O494" s="33"/>
      <c r="P494" s="33"/>
      <c r="Q494" s="33"/>
      <c r="R494" s="33"/>
      <c r="S494" s="33"/>
      <c r="T494" s="33"/>
      <c r="U494" s="33"/>
      <c r="V494" s="33"/>
      <c r="W494" s="54"/>
      <c r="X494" s="54">
        <f t="shared" si="220"/>
        <v>0</v>
      </c>
    </row>
    <row r="495" spans="1:24" x14ac:dyDescent="0.3">
      <c r="A495" s="166"/>
      <c r="B495" s="166">
        <v>2026</v>
      </c>
      <c r="C495" s="62" t="s">
        <v>431</v>
      </c>
      <c r="D495" s="17" t="s">
        <v>26</v>
      </c>
      <c r="E495" s="17" t="s">
        <v>18</v>
      </c>
      <c r="F495" s="17" t="s">
        <v>67</v>
      </c>
      <c r="G495" s="17" t="s">
        <v>170</v>
      </c>
      <c r="H495" s="17" t="s">
        <v>63</v>
      </c>
      <c r="I495" s="17"/>
      <c r="J495" s="17" t="s">
        <v>15</v>
      </c>
      <c r="K495" s="31">
        <f t="shared" ref="K495" si="235">K494*0.1</f>
        <v>0</v>
      </c>
      <c r="L495" s="31"/>
      <c r="M495" s="31"/>
      <c r="N495" s="31"/>
      <c r="O495" s="31"/>
      <c r="P495" s="31"/>
      <c r="Q495" s="31"/>
      <c r="R495" s="31"/>
      <c r="S495" s="31"/>
      <c r="T495" s="31"/>
      <c r="U495" s="31"/>
      <c r="V495" s="31"/>
      <c r="W495" s="46"/>
      <c r="X495" s="46">
        <f t="shared" si="220"/>
        <v>0</v>
      </c>
    </row>
    <row r="496" spans="1:24" x14ac:dyDescent="0.3">
      <c r="A496" s="166"/>
      <c r="B496" s="166">
        <v>2026</v>
      </c>
      <c r="C496" s="63" t="s">
        <v>431</v>
      </c>
      <c r="D496" s="19" t="s">
        <v>26</v>
      </c>
      <c r="E496" s="19" t="s">
        <v>18</v>
      </c>
      <c r="F496" s="19" t="s">
        <v>67</v>
      </c>
      <c r="G496" s="19" t="s">
        <v>170</v>
      </c>
      <c r="H496" s="20" t="s">
        <v>63</v>
      </c>
      <c r="I496" s="20"/>
      <c r="J496" s="20" t="s">
        <v>96</v>
      </c>
      <c r="K496" s="21">
        <f t="shared" ref="K496" si="236">K492*0.0036*(34866+0.6237*21+0.0624*310)/1000</f>
        <v>0</v>
      </c>
      <c r="L496" s="21"/>
      <c r="M496" s="21"/>
      <c r="N496" s="21"/>
      <c r="O496" s="21"/>
      <c r="P496" s="21"/>
      <c r="Q496" s="21"/>
      <c r="R496" s="21"/>
      <c r="S496" s="21"/>
      <c r="T496" s="21"/>
      <c r="U496" s="21"/>
      <c r="V496" s="21"/>
      <c r="W496" s="47"/>
      <c r="X496" s="47">
        <f t="shared" si="220"/>
        <v>0</v>
      </c>
    </row>
    <row r="497" spans="1:24" x14ac:dyDescent="0.3">
      <c r="A497" s="166" t="s">
        <v>259</v>
      </c>
      <c r="B497" s="166">
        <v>2026</v>
      </c>
      <c r="C497" s="60" t="s">
        <v>431</v>
      </c>
      <c r="D497" s="14" t="s">
        <v>21</v>
      </c>
      <c r="E497" s="14" t="s">
        <v>12</v>
      </c>
      <c r="F497" s="14" t="s">
        <v>67</v>
      </c>
      <c r="G497" s="14" t="s">
        <v>12</v>
      </c>
      <c r="H497" s="14" t="s">
        <v>99</v>
      </c>
      <c r="I497" s="14"/>
      <c r="J497" s="14" t="s">
        <v>13</v>
      </c>
      <c r="K497" s="15"/>
      <c r="L497" s="69"/>
      <c r="M497" s="15"/>
      <c r="N497" s="69"/>
      <c r="O497" s="69"/>
      <c r="P497" s="15"/>
      <c r="Q497" s="69"/>
      <c r="R497" s="69"/>
      <c r="S497" s="69"/>
      <c r="T497" s="15"/>
      <c r="U497" s="69"/>
      <c r="V497" s="69"/>
      <c r="W497" s="44"/>
      <c r="X497" s="44" t="e">
        <f t="shared" si="220"/>
        <v>#DIV/0!</v>
      </c>
    </row>
    <row r="498" spans="1:24" x14ac:dyDescent="0.3">
      <c r="A498" s="166"/>
      <c r="B498" s="166">
        <v>2026</v>
      </c>
      <c r="C498" s="65" t="s">
        <v>432</v>
      </c>
      <c r="D498" s="30" t="s">
        <v>21</v>
      </c>
      <c r="E498" s="30" t="s">
        <v>12</v>
      </c>
      <c r="F498" s="30" t="s">
        <v>67</v>
      </c>
      <c r="G498" s="30" t="s">
        <v>12</v>
      </c>
      <c r="H498" s="30" t="s">
        <v>99</v>
      </c>
      <c r="I498" s="30"/>
      <c r="J498" s="30" t="s">
        <v>22</v>
      </c>
      <c r="K498" s="4"/>
      <c r="L498" s="68"/>
      <c r="M498" s="4"/>
      <c r="N498" s="68"/>
      <c r="O498" s="68"/>
      <c r="P498" s="4"/>
      <c r="Q498" s="68"/>
      <c r="R498" s="68"/>
      <c r="S498" s="68"/>
      <c r="T498" s="4"/>
      <c r="U498" s="68"/>
      <c r="V498" s="68"/>
      <c r="W498" s="53"/>
      <c r="X498" s="53" t="e">
        <f t="shared" si="220"/>
        <v>#DIV/0!</v>
      </c>
    </row>
    <row r="499" spans="1:24" x14ac:dyDescent="0.3">
      <c r="A499" s="166"/>
      <c r="B499" s="166">
        <v>2026</v>
      </c>
      <c r="C499" s="62" t="s">
        <v>431</v>
      </c>
      <c r="D499" s="17" t="s">
        <v>21</v>
      </c>
      <c r="E499" s="17" t="s">
        <v>12</v>
      </c>
      <c r="F499" s="17" t="s">
        <v>67</v>
      </c>
      <c r="G499" s="17" t="s">
        <v>12</v>
      </c>
      <c r="H499" s="17" t="s">
        <v>99</v>
      </c>
      <c r="I499" s="17"/>
      <c r="J499" s="17" t="s">
        <v>15</v>
      </c>
      <c r="K499" s="31">
        <f>(K498/1000)*1.019</f>
        <v>0</v>
      </c>
      <c r="L499" s="80"/>
      <c r="M499" s="31"/>
      <c r="N499" s="80"/>
      <c r="O499" s="80"/>
      <c r="P499" s="31"/>
      <c r="Q499" s="80"/>
      <c r="R499" s="80"/>
      <c r="S499" s="31"/>
      <c r="T499" s="31"/>
      <c r="U499" s="31"/>
      <c r="V499" s="80"/>
      <c r="W499" s="46"/>
      <c r="X499" s="46">
        <f t="shared" si="220"/>
        <v>0</v>
      </c>
    </row>
    <row r="500" spans="1:24" x14ac:dyDescent="0.3">
      <c r="A500" s="166"/>
      <c r="B500" s="166">
        <v>2026</v>
      </c>
      <c r="C500" s="63" t="s">
        <v>431</v>
      </c>
      <c r="D500" s="19" t="s">
        <v>21</v>
      </c>
      <c r="E500" s="19" t="s">
        <v>12</v>
      </c>
      <c r="F500" s="19" t="s">
        <v>67</v>
      </c>
      <c r="G500" s="19" t="s">
        <v>12</v>
      </c>
      <c r="H500" s="20" t="s">
        <v>99</v>
      </c>
      <c r="I500" s="20"/>
      <c r="J500" s="20" t="s">
        <v>96</v>
      </c>
      <c r="K500" s="20">
        <f t="shared" ref="K500" si="237">K498*(38.5/1000000)*15.236*(44/12)</f>
        <v>0</v>
      </c>
      <c r="L500" s="21"/>
      <c r="M500" s="20"/>
      <c r="N500" s="21"/>
      <c r="O500" s="21"/>
      <c r="P500" s="20"/>
      <c r="Q500" s="21"/>
      <c r="R500" s="21"/>
      <c r="S500" s="20"/>
      <c r="T500" s="20"/>
      <c r="U500" s="20"/>
      <c r="V500" s="21"/>
      <c r="W500" s="47"/>
      <c r="X500" s="47">
        <f t="shared" si="220"/>
        <v>0</v>
      </c>
    </row>
    <row r="501" spans="1:24" x14ac:dyDescent="0.3">
      <c r="A501" s="166" t="s">
        <v>264</v>
      </c>
      <c r="B501" s="166">
        <v>2026</v>
      </c>
      <c r="C501" s="60" t="s">
        <v>431</v>
      </c>
      <c r="D501" s="14" t="s">
        <v>21</v>
      </c>
      <c r="E501" s="14" t="s">
        <v>16</v>
      </c>
      <c r="F501" s="14" t="s">
        <v>65</v>
      </c>
      <c r="G501" s="14" t="s">
        <v>172</v>
      </c>
      <c r="H501" s="14" t="s">
        <v>100</v>
      </c>
      <c r="I501" s="14"/>
      <c r="J501" s="14" t="s">
        <v>13</v>
      </c>
      <c r="K501" s="197">
        <v>115737179</v>
      </c>
      <c r="L501" s="197"/>
      <c r="M501" s="197"/>
      <c r="N501" s="197"/>
      <c r="O501" s="197"/>
      <c r="P501" s="197"/>
      <c r="Q501" s="197"/>
      <c r="R501" s="197"/>
      <c r="S501" s="197"/>
      <c r="T501" s="197"/>
      <c r="U501" s="198"/>
      <c r="V501" s="198"/>
      <c r="W501" s="44"/>
      <c r="X501" s="44">
        <f t="shared" si="220"/>
        <v>115737179</v>
      </c>
    </row>
    <row r="502" spans="1:24" x14ac:dyDescent="0.3">
      <c r="A502" s="166"/>
      <c r="B502" s="166">
        <v>2026</v>
      </c>
      <c r="C502" s="61" t="s">
        <v>431</v>
      </c>
      <c r="D502" s="16" t="s">
        <v>21</v>
      </c>
      <c r="E502" s="16" t="s">
        <v>16</v>
      </c>
      <c r="F502" s="16" t="s">
        <v>65</v>
      </c>
      <c r="G502" s="16" t="s">
        <v>172</v>
      </c>
      <c r="H502" s="16" t="s">
        <v>100</v>
      </c>
      <c r="I502" s="16"/>
      <c r="J502" s="16" t="s">
        <v>22</v>
      </c>
      <c r="K502" s="199">
        <v>123927</v>
      </c>
      <c r="L502" s="199"/>
      <c r="M502" s="199"/>
      <c r="N502" s="199"/>
      <c r="O502" s="199"/>
      <c r="P502" s="199"/>
      <c r="Q502" s="199"/>
      <c r="R502" s="199"/>
      <c r="S502" s="199"/>
      <c r="T502" s="199"/>
      <c r="U502" s="200"/>
      <c r="V502" s="200"/>
      <c r="W502" s="45"/>
      <c r="X502" s="45">
        <f t="shared" si="220"/>
        <v>123927</v>
      </c>
    </row>
    <row r="503" spans="1:24" x14ac:dyDescent="0.3">
      <c r="A503" s="166"/>
      <c r="B503" s="166">
        <v>2026</v>
      </c>
      <c r="C503" s="62" t="s">
        <v>431</v>
      </c>
      <c r="D503" s="17" t="s">
        <v>21</v>
      </c>
      <c r="E503" s="17" t="s">
        <v>16</v>
      </c>
      <c r="F503" s="17" t="s">
        <v>65</v>
      </c>
      <c r="G503" s="17" t="s">
        <v>172</v>
      </c>
      <c r="H503" s="17" t="s">
        <v>100</v>
      </c>
      <c r="I503" s="17"/>
      <c r="J503" s="17" t="s">
        <v>15</v>
      </c>
      <c r="K503" s="212">
        <f t="shared" ref="K503" si="238">(K502/1000)*1.019</f>
        <v>126.28161299999999</v>
      </c>
      <c r="L503" s="212"/>
      <c r="M503" s="212"/>
      <c r="N503" s="212"/>
      <c r="O503" s="212"/>
      <c r="P503" s="212"/>
      <c r="Q503" s="212"/>
      <c r="R503" s="212"/>
      <c r="S503" s="212"/>
      <c r="T503" s="212"/>
      <c r="U503" s="212"/>
      <c r="V503" s="212"/>
      <c r="W503" s="46"/>
      <c r="X503" s="46">
        <f t="shared" si="220"/>
        <v>126.28161299999999</v>
      </c>
    </row>
    <row r="504" spans="1:24" x14ac:dyDescent="0.3">
      <c r="A504" s="166"/>
      <c r="B504" s="166">
        <v>2026</v>
      </c>
      <c r="C504" s="63" t="s">
        <v>431</v>
      </c>
      <c r="D504" s="19" t="s">
        <v>21</v>
      </c>
      <c r="E504" s="19" t="s">
        <v>16</v>
      </c>
      <c r="F504" s="19" t="s">
        <v>65</v>
      </c>
      <c r="G504" s="19" t="s">
        <v>172</v>
      </c>
      <c r="H504" s="20" t="s">
        <v>100</v>
      </c>
      <c r="I504" s="20"/>
      <c r="J504" s="20" t="s">
        <v>96</v>
      </c>
      <c r="K504" s="214">
        <f t="shared" ref="K504" si="239">K502*(38.5/1000000)*15.236*(44/12)</f>
        <v>266.54409181400001</v>
      </c>
      <c r="L504" s="214"/>
      <c r="M504" s="214"/>
      <c r="N504" s="214"/>
      <c r="O504" s="214"/>
      <c r="P504" s="214"/>
      <c r="Q504" s="214"/>
      <c r="R504" s="214"/>
      <c r="S504" s="214"/>
      <c r="T504" s="214"/>
      <c r="U504" s="214"/>
      <c r="V504" s="214"/>
      <c r="W504" s="47"/>
      <c r="X504" s="47">
        <f t="shared" si="220"/>
        <v>266.54409181400001</v>
      </c>
    </row>
    <row r="505" spans="1:24" x14ac:dyDescent="0.3">
      <c r="A505" s="166" t="s">
        <v>244</v>
      </c>
      <c r="B505" s="166">
        <v>2026</v>
      </c>
      <c r="C505" s="60" t="s">
        <v>431</v>
      </c>
      <c r="D505" s="14" t="s">
        <v>21</v>
      </c>
      <c r="E505" s="14" t="s">
        <v>16</v>
      </c>
      <c r="F505" s="14" t="s">
        <v>90</v>
      </c>
      <c r="G505" s="14" t="s">
        <v>172</v>
      </c>
      <c r="H505" s="14" t="s">
        <v>100</v>
      </c>
      <c r="I505" s="14"/>
      <c r="J505" s="14" t="s">
        <v>13</v>
      </c>
      <c r="K505" s="197">
        <v>9674760</v>
      </c>
      <c r="L505" s="197"/>
      <c r="M505" s="197"/>
      <c r="N505" s="197"/>
      <c r="O505" s="197"/>
      <c r="P505" s="197"/>
      <c r="Q505" s="197"/>
      <c r="R505" s="197"/>
      <c r="S505" s="197"/>
      <c r="T505" s="197"/>
      <c r="U505" s="198"/>
      <c r="V505" s="198"/>
      <c r="W505" s="44"/>
      <c r="X505" s="44">
        <f t="shared" si="220"/>
        <v>9674760</v>
      </c>
    </row>
    <row r="506" spans="1:24" x14ac:dyDescent="0.3">
      <c r="A506" s="166"/>
      <c r="B506" s="166">
        <v>2026</v>
      </c>
      <c r="C506" s="65" t="s">
        <v>431</v>
      </c>
      <c r="D506" s="30" t="s">
        <v>21</v>
      </c>
      <c r="E506" s="30" t="s">
        <v>16</v>
      </c>
      <c r="F506" s="30" t="s">
        <v>90</v>
      </c>
      <c r="G506" s="30" t="s">
        <v>172</v>
      </c>
      <c r="H506" s="30" t="s">
        <v>100</v>
      </c>
      <c r="I506" s="30"/>
      <c r="J506" s="30" t="s">
        <v>22</v>
      </c>
      <c r="K506" s="203">
        <v>10320</v>
      </c>
      <c r="L506" s="203"/>
      <c r="M506" s="203"/>
      <c r="N506" s="203"/>
      <c r="O506" s="203"/>
      <c r="P506" s="203"/>
      <c r="Q506" s="203"/>
      <c r="R506" s="203"/>
      <c r="S506" s="203"/>
      <c r="T506" s="203"/>
      <c r="U506" s="204"/>
      <c r="V506" s="204"/>
      <c r="W506" s="53"/>
      <c r="X506" s="53">
        <f t="shared" si="220"/>
        <v>10320</v>
      </c>
    </row>
    <row r="507" spans="1:24" x14ac:dyDescent="0.3">
      <c r="A507" s="166"/>
      <c r="B507" s="166">
        <v>2026</v>
      </c>
      <c r="C507" s="62" t="s">
        <v>431</v>
      </c>
      <c r="D507" s="17" t="s">
        <v>21</v>
      </c>
      <c r="E507" s="17" t="s">
        <v>16</v>
      </c>
      <c r="F507" s="17" t="s">
        <v>90</v>
      </c>
      <c r="G507" s="17" t="s">
        <v>172</v>
      </c>
      <c r="H507" s="17" t="s">
        <v>100</v>
      </c>
      <c r="I507" s="17"/>
      <c r="J507" s="17" t="s">
        <v>15</v>
      </c>
      <c r="K507" s="212">
        <f t="shared" ref="K507" si="240">(K506/1000)*1.019</f>
        <v>10.516079999999999</v>
      </c>
      <c r="L507" s="212"/>
      <c r="M507" s="212"/>
      <c r="N507" s="212"/>
      <c r="O507" s="212"/>
      <c r="P507" s="212"/>
      <c r="Q507" s="212"/>
      <c r="R507" s="212"/>
      <c r="S507" s="212"/>
      <c r="T507" s="212"/>
      <c r="U507" s="212"/>
      <c r="V507" s="212"/>
      <c r="W507" s="46"/>
      <c r="X507" s="46">
        <f t="shared" si="220"/>
        <v>10.516079999999999</v>
      </c>
    </row>
    <row r="508" spans="1:24" x14ac:dyDescent="0.3">
      <c r="A508" s="166"/>
      <c r="B508" s="166">
        <v>2026</v>
      </c>
      <c r="C508" s="63" t="s">
        <v>431</v>
      </c>
      <c r="D508" s="19" t="s">
        <v>21</v>
      </c>
      <c r="E508" s="19" t="s">
        <v>16</v>
      </c>
      <c r="F508" s="19" t="s">
        <v>90</v>
      </c>
      <c r="G508" s="19" t="s">
        <v>172</v>
      </c>
      <c r="H508" s="20" t="s">
        <v>100</v>
      </c>
      <c r="I508" s="20"/>
      <c r="J508" s="20" t="s">
        <v>96</v>
      </c>
      <c r="K508" s="214">
        <f t="shared" ref="K508" si="241">K506*(38.5/1000000)*15.236*(44/12)</f>
        <v>22.196414239999999</v>
      </c>
      <c r="L508" s="214"/>
      <c r="M508" s="214"/>
      <c r="N508" s="214"/>
      <c r="O508" s="214"/>
      <c r="P508" s="214"/>
      <c r="Q508" s="214"/>
      <c r="R508" s="214"/>
      <c r="S508" s="214"/>
      <c r="T508" s="214"/>
      <c r="U508" s="214"/>
      <c r="V508" s="214"/>
      <c r="W508" s="47"/>
      <c r="X508" s="47">
        <f t="shared" si="220"/>
        <v>22.196414239999999</v>
      </c>
    </row>
    <row r="509" spans="1:24" x14ac:dyDescent="0.3">
      <c r="A509" s="166" t="s">
        <v>261</v>
      </c>
      <c r="B509" s="166">
        <v>2026</v>
      </c>
      <c r="C509" s="60" t="s">
        <v>431</v>
      </c>
      <c r="D509" s="14" t="s">
        <v>21</v>
      </c>
      <c r="E509" s="14" t="s">
        <v>16</v>
      </c>
      <c r="F509" s="14" t="s">
        <v>88</v>
      </c>
      <c r="G509" s="14" t="s">
        <v>86</v>
      </c>
      <c r="H509" s="14" t="s">
        <v>101</v>
      </c>
      <c r="I509" s="14"/>
      <c r="J509" s="14" t="s">
        <v>13</v>
      </c>
      <c r="K509" s="197">
        <v>814589</v>
      </c>
      <c r="L509" s="197"/>
      <c r="M509" s="197"/>
      <c r="N509" s="197"/>
      <c r="O509" s="197"/>
      <c r="P509" s="197"/>
      <c r="Q509" s="197"/>
      <c r="R509" s="197"/>
      <c r="S509" s="197"/>
      <c r="T509" s="197"/>
      <c r="U509" s="198"/>
      <c r="V509" s="198"/>
      <c r="W509" s="44"/>
      <c r="X509" s="44">
        <f t="shared" si="220"/>
        <v>814589</v>
      </c>
    </row>
    <row r="510" spans="1:24" x14ac:dyDescent="0.3">
      <c r="A510" s="166"/>
      <c r="B510" s="166">
        <v>2026</v>
      </c>
      <c r="C510" s="61" t="s">
        <v>431</v>
      </c>
      <c r="D510" s="16" t="s">
        <v>21</v>
      </c>
      <c r="E510" s="16" t="s">
        <v>16</v>
      </c>
      <c r="F510" s="16" t="s">
        <v>88</v>
      </c>
      <c r="G510" s="16" t="s">
        <v>86</v>
      </c>
      <c r="H510" s="16" t="s">
        <v>101</v>
      </c>
      <c r="I510" s="16"/>
      <c r="J510" s="16" t="s">
        <v>22</v>
      </c>
      <c r="K510" s="199">
        <v>855</v>
      </c>
      <c r="L510" s="199"/>
      <c r="M510" s="199"/>
      <c r="N510" s="199"/>
      <c r="O510" s="199"/>
      <c r="P510" s="199"/>
      <c r="Q510" s="199"/>
      <c r="R510" s="199"/>
      <c r="S510" s="199"/>
      <c r="T510" s="199"/>
      <c r="U510" s="200"/>
      <c r="V510" s="200"/>
      <c r="W510" s="45"/>
      <c r="X510" s="45">
        <f t="shared" si="220"/>
        <v>855</v>
      </c>
    </row>
    <row r="511" spans="1:24" x14ac:dyDescent="0.3">
      <c r="A511" s="166"/>
      <c r="B511" s="166">
        <v>2026</v>
      </c>
      <c r="C511" s="62" t="s">
        <v>431</v>
      </c>
      <c r="D511" s="17" t="s">
        <v>21</v>
      </c>
      <c r="E511" s="17" t="s">
        <v>16</v>
      </c>
      <c r="F511" s="17" t="s">
        <v>88</v>
      </c>
      <c r="G511" s="17" t="s">
        <v>86</v>
      </c>
      <c r="H511" s="17" t="s">
        <v>101</v>
      </c>
      <c r="I511" s="17"/>
      <c r="J511" s="17" t="s">
        <v>15</v>
      </c>
      <c r="K511" s="212">
        <f t="shared" ref="K511" si="242">(K510/1000)*1.019</f>
        <v>0.87124499999999994</v>
      </c>
      <c r="L511" s="212"/>
      <c r="M511" s="212"/>
      <c r="N511" s="212"/>
      <c r="O511" s="212"/>
      <c r="P511" s="212"/>
      <c r="Q511" s="212"/>
      <c r="R511" s="212"/>
      <c r="S511" s="212"/>
      <c r="T511" s="212"/>
      <c r="U511" s="212"/>
      <c r="V511" s="212"/>
      <c r="W511" s="46"/>
      <c r="X511" s="46">
        <f t="shared" si="220"/>
        <v>0.87124499999999994</v>
      </c>
    </row>
    <row r="512" spans="1:24" x14ac:dyDescent="0.3">
      <c r="A512" s="166"/>
      <c r="B512" s="166">
        <v>2026</v>
      </c>
      <c r="C512" s="63" t="s">
        <v>431</v>
      </c>
      <c r="D512" s="19" t="s">
        <v>21</v>
      </c>
      <c r="E512" s="19" t="s">
        <v>16</v>
      </c>
      <c r="F512" s="19" t="s">
        <v>88</v>
      </c>
      <c r="G512" s="19" t="s">
        <v>86</v>
      </c>
      <c r="H512" s="20" t="s">
        <v>101</v>
      </c>
      <c r="I512" s="20"/>
      <c r="J512" s="20" t="s">
        <v>96</v>
      </c>
      <c r="K512" s="214">
        <f t="shared" ref="K512" si="243">K510*(38.5/1000000)*15.236*(44/12)</f>
        <v>1.8389471100000003</v>
      </c>
      <c r="L512" s="214"/>
      <c r="M512" s="214"/>
      <c r="N512" s="214"/>
      <c r="O512" s="214"/>
      <c r="P512" s="214"/>
      <c r="Q512" s="214"/>
      <c r="R512" s="214"/>
      <c r="S512" s="214"/>
      <c r="T512" s="214"/>
      <c r="U512" s="214"/>
      <c r="V512" s="214"/>
      <c r="W512" s="47"/>
      <c r="X512" s="47">
        <f t="shared" si="220"/>
        <v>1.8389471100000003</v>
      </c>
    </row>
    <row r="513" spans="1:24" x14ac:dyDescent="0.3">
      <c r="A513" s="166">
        <v>0</v>
      </c>
      <c r="B513" s="166">
        <v>2026</v>
      </c>
      <c r="C513" s="60" t="s">
        <v>431</v>
      </c>
      <c r="D513" s="14" t="s">
        <v>21</v>
      </c>
      <c r="E513" s="14" t="s">
        <v>16</v>
      </c>
      <c r="F513" s="14" t="s">
        <v>90</v>
      </c>
      <c r="G513" s="14" t="s">
        <v>86</v>
      </c>
      <c r="H513" s="14" t="s">
        <v>101</v>
      </c>
      <c r="I513" s="14"/>
      <c r="J513" s="14" t="s">
        <v>13</v>
      </c>
      <c r="K513" s="197">
        <v>0</v>
      </c>
      <c r="L513" s="197"/>
      <c r="M513" s="197"/>
      <c r="N513" s="197"/>
      <c r="O513" s="197"/>
      <c r="P513" s="197"/>
      <c r="Q513" s="197"/>
      <c r="R513" s="197"/>
      <c r="S513" s="197"/>
      <c r="T513" s="197"/>
      <c r="U513" s="198"/>
      <c r="V513" s="208"/>
      <c r="W513" s="44"/>
      <c r="X513" s="44">
        <f t="shared" si="220"/>
        <v>0</v>
      </c>
    </row>
    <row r="514" spans="1:24" x14ac:dyDescent="0.3">
      <c r="A514" s="166"/>
      <c r="B514" s="166">
        <v>2026</v>
      </c>
      <c r="C514" s="65" t="s">
        <v>431</v>
      </c>
      <c r="D514" s="30" t="s">
        <v>21</v>
      </c>
      <c r="E514" s="30" t="s">
        <v>16</v>
      </c>
      <c r="F514" s="30" t="s">
        <v>90</v>
      </c>
      <c r="G514" s="30" t="s">
        <v>86</v>
      </c>
      <c r="H514" s="30" t="s">
        <v>101</v>
      </c>
      <c r="I514" s="30"/>
      <c r="J514" s="30" t="s">
        <v>22</v>
      </c>
      <c r="K514" s="203">
        <v>0</v>
      </c>
      <c r="L514" s="203"/>
      <c r="M514" s="203"/>
      <c r="N514" s="203"/>
      <c r="O514" s="203"/>
      <c r="P514" s="203"/>
      <c r="Q514" s="203"/>
      <c r="R514" s="203"/>
      <c r="S514" s="203"/>
      <c r="T514" s="203"/>
      <c r="U514" s="204"/>
      <c r="V514" s="204"/>
      <c r="W514" s="53"/>
      <c r="X514" s="53">
        <f t="shared" si="220"/>
        <v>0</v>
      </c>
    </row>
    <row r="515" spans="1:24" x14ac:dyDescent="0.3">
      <c r="A515" s="166"/>
      <c r="B515" s="166">
        <v>2026</v>
      </c>
      <c r="C515" s="62" t="s">
        <v>431</v>
      </c>
      <c r="D515" s="17" t="s">
        <v>21</v>
      </c>
      <c r="E515" s="17" t="s">
        <v>16</v>
      </c>
      <c r="F515" s="17" t="s">
        <v>90</v>
      </c>
      <c r="G515" s="17" t="s">
        <v>86</v>
      </c>
      <c r="H515" s="17" t="s">
        <v>101</v>
      </c>
      <c r="I515" s="17"/>
      <c r="J515" s="17" t="s">
        <v>15</v>
      </c>
      <c r="K515" s="212">
        <f t="shared" ref="K515" si="244">(K514/1000)*1.019</f>
        <v>0</v>
      </c>
      <c r="L515" s="212"/>
      <c r="M515" s="212"/>
      <c r="N515" s="212"/>
      <c r="O515" s="212"/>
      <c r="P515" s="212"/>
      <c r="Q515" s="212"/>
      <c r="R515" s="212"/>
      <c r="S515" s="212"/>
      <c r="T515" s="212"/>
      <c r="U515" s="212"/>
      <c r="V515" s="212"/>
      <c r="W515" s="46"/>
      <c r="X515" s="46">
        <f t="shared" si="220"/>
        <v>0</v>
      </c>
    </row>
    <row r="516" spans="1:24" x14ac:dyDescent="0.3">
      <c r="A516" s="166"/>
      <c r="B516" s="166">
        <v>2026</v>
      </c>
      <c r="C516" s="63" t="s">
        <v>431</v>
      </c>
      <c r="D516" s="19" t="s">
        <v>21</v>
      </c>
      <c r="E516" s="19" t="s">
        <v>16</v>
      </c>
      <c r="F516" s="19" t="s">
        <v>90</v>
      </c>
      <c r="G516" s="19" t="s">
        <v>86</v>
      </c>
      <c r="H516" s="20" t="s">
        <v>101</v>
      </c>
      <c r="I516" s="20"/>
      <c r="J516" s="20" t="s">
        <v>96</v>
      </c>
      <c r="K516" s="214">
        <f t="shared" ref="K516" si="245">K514*(38.5/1000000)*15.236*(44/12)</f>
        <v>0</v>
      </c>
      <c r="L516" s="214"/>
      <c r="M516" s="214"/>
      <c r="N516" s="214"/>
      <c r="O516" s="214"/>
      <c r="P516" s="214"/>
      <c r="Q516" s="214"/>
      <c r="R516" s="214"/>
      <c r="S516" s="214"/>
      <c r="T516" s="214"/>
      <c r="U516" s="214"/>
      <c r="V516" s="214"/>
      <c r="W516" s="47"/>
      <c r="X516" s="47">
        <f t="shared" si="220"/>
        <v>0</v>
      </c>
    </row>
    <row r="517" spans="1:24" x14ac:dyDescent="0.3">
      <c r="A517" s="166" t="s">
        <v>245</v>
      </c>
      <c r="B517" s="166">
        <v>2026</v>
      </c>
      <c r="C517" s="60" t="s">
        <v>431</v>
      </c>
      <c r="D517" s="14" t="s">
        <v>21</v>
      </c>
      <c r="E517" s="14" t="s">
        <v>16</v>
      </c>
      <c r="F517" s="14" t="s">
        <v>88</v>
      </c>
      <c r="G517" s="14" t="s">
        <v>87</v>
      </c>
      <c r="H517" s="14" t="s">
        <v>102</v>
      </c>
      <c r="I517" s="14"/>
      <c r="J517" s="14" t="s">
        <v>13</v>
      </c>
      <c r="K517" s="197">
        <v>26085225</v>
      </c>
      <c r="L517" s="197"/>
      <c r="M517" s="197"/>
      <c r="N517" s="197"/>
      <c r="O517" s="197"/>
      <c r="P517" s="197"/>
      <c r="Q517" s="197"/>
      <c r="R517" s="197"/>
      <c r="S517" s="197"/>
      <c r="T517" s="197"/>
      <c r="U517" s="198"/>
      <c r="V517" s="198"/>
      <c r="W517" s="44"/>
      <c r="X517" s="44">
        <f t="shared" si="220"/>
        <v>26085225</v>
      </c>
    </row>
    <row r="518" spans="1:24" x14ac:dyDescent="0.3">
      <c r="A518" s="166"/>
      <c r="B518" s="166">
        <v>2026</v>
      </c>
      <c r="C518" s="61" t="s">
        <v>431</v>
      </c>
      <c r="D518" s="16" t="s">
        <v>21</v>
      </c>
      <c r="E518" s="16" t="s">
        <v>16</v>
      </c>
      <c r="F518" s="16" t="s">
        <v>88</v>
      </c>
      <c r="G518" s="16" t="s">
        <v>87</v>
      </c>
      <c r="H518" s="16" t="s">
        <v>102</v>
      </c>
      <c r="I518" s="16"/>
      <c r="J518" s="16" t="s">
        <v>22</v>
      </c>
      <c r="K518" s="199">
        <v>27944</v>
      </c>
      <c r="L518" s="199"/>
      <c r="M518" s="199"/>
      <c r="N518" s="199"/>
      <c r="O518" s="199"/>
      <c r="P518" s="199"/>
      <c r="Q518" s="199"/>
      <c r="R518" s="199"/>
      <c r="S518" s="199"/>
      <c r="T518" s="199"/>
      <c r="U518" s="200"/>
      <c r="V518" s="200"/>
      <c r="W518" s="45"/>
      <c r="X518" s="45">
        <f t="shared" si="220"/>
        <v>27944</v>
      </c>
    </row>
    <row r="519" spans="1:24" x14ac:dyDescent="0.3">
      <c r="A519" s="166"/>
      <c r="B519" s="166">
        <v>2026</v>
      </c>
      <c r="C519" s="62" t="s">
        <v>431</v>
      </c>
      <c r="D519" s="17" t="s">
        <v>21</v>
      </c>
      <c r="E519" s="17" t="s">
        <v>16</v>
      </c>
      <c r="F519" s="17" t="s">
        <v>88</v>
      </c>
      <c r="G519" s="17" t="s">
        <v>87</v>
      </c>
      <c r="H519" s="17" t="s">
        <v>102</v>
      </c>
      <c r="I519" s="17"/>
      <c r="J519" s="17" t="s">
        <v>15</v>
      </c>
      <c r="K519" s="212">
        <f t="shared" ref="K519" si="246">(K518/1000)*1.019</f>
        <v>28.474935999999996</v>
      </c>
      <c r="L519" s="212"/>
      <c r="M519" s="212"/>
      <c r="N519" s="212"/>
      <c r="O519" s="212"/>
      <c r="P519" s="212"/>
      <c r="Q519" s="212"/>
      <c r="R519" s="212"/>
      <c r="S519" s="212"/>
      <c r="T519" s="212"/>
      <c r="U519" s="212"/>
      <c r="V519" s="212"/>
      <c r="W519" s="46"/>
      <c r="X519" s="46">
        <f t="shared" si="220"/>
        <v>28.474935999999996</v>
      </c>
    </row>
    <row r="520" spans="1:24" x14ac:dyDescent="0.3">
      <c r="A520" s="166"/>
      <c r="B520" s="166">
        <v>2026</v>
      </c>
      <c r="C520" s="63" t="s">
        <v>431</v>
      </c>
      <c r="D520" s="19" t="s">
        <v>21</v>
      </c>
      <c r="E520" s="19" t="s">
        <v>16</v>
      </c>
      <c r="F520" s="19" t="s">
        <v>88</v>
      </c>
      <c r="G520" s="19" t="s">
        <v>87</v>
      </c>
      <c r="H520" s="20" t="s">
        <v>102</v>
      </c>
      <c r="I520" s="20"/>
      <c r="J520" s="20" t="s">
        <v>96</v>
      </c>
      <c r="K520" s="214">
        <f t="shared" ref="K520" si="247">K518*(38.5/1000000)*15.236*(44/12)</f>
        <v>60.102383674666669</v>
      </c>
      <c r="L520" s="214"/>
      <c r="M520" s="214"/>
      <c r="N520" s="214"/>
      <c r="O520" s="214"/>
      <c r="P520" s="214"/>
      <c r="Q520" s="214"/>
      <c r="R520" s="214"/>
      <c r="S520" s="214"/>
      <c r="T520" s="214"/>
      <c r="U520" s="214"/>
      <c r="V520" s="214"/>
      <c r="W520" s="47"/>
      <c r="X520" s="47">
        <f t="shared" si="220"/>
        <v>60.102383674666669</v>
      </c>
    </row>
    <row r="521" spans="1:24" x14ac:dyDescent="0.3">
      <c r="A521" s="166" t="s">
        <v>205</v>
      </c>
      <c r="B521" s="166">
        <v>2026</v>
      </c>
      <c r="C521" s="60" t="s">
        <v>431</v>
      </c>
      <c r="D521" s="14" t="s">
        <v>21</v>
      </c>
      <c r="E521" s="14" t="s">
        <v>16</v>
      </c>
      <c r="F521" s="14" t="s">
        <v>88</v>
      </c>
      <c r="G521" s="14" t="s">
        <v>173</v>
      </c>
      <c r="H521" s="14" t="s">
        <v>103</v>
      </c>
      <c r="I521" s="14"/>
      <c r="J521" s="14" t="s">
        <v>13</v>
      </c>
      <c r="K521" s="197">
        <v>115988</v>
      </c>
      <c r="L521" s="197"/>
      <c r="M521" s="197"/>
      <c r="N521" s="197"/>
      <c r="O521" s="197"/>
      <c r="P521" s="197"/>
      <c r="Q521" s="197"/>
      <c r="R521" s="197"/>
      <c r="S521" s="197"/>
      <c r="T521" s="197"/>
      <c r="U521" s="198"/>
      <c r="V521" s="198"/>
      <c r="W521" s="44"/>
      <c r="X521" s="44">
        <f t="shared" si="220"/>
        <v>115988</v>
      </c>
    </row>
    <row r="522" spans="1:24" x14ac:dyDescent="0.3">
      <c r="A522" s="166"/>
      <c r="B522" s="166">
        <v>2026</v>
      </c>
      <c r="C522" s="65" t="s">
        <v>431</v>
      </c>
      <c r="D522" s="30" t="s">
        <v>21</v>
      </c>
      <c r="E522" s="30" t="s">
        <v>16</v>
      </c>
      <c r="F522" s="30" t="s">
        <v>88</v>
      </c>
      <c r="G522" s="30" t="s">
        <v>173</v>
      </c>
      <c r="H522" s="30" t="s">
        <v>103</v>
      </c>
      <c r="I522" s="30"/>
      <c r="J522" s="30" t="s">
        <v>22</v>
      </c>
      <c r="K522" s="203">
        <v>124</v>
      </c>
      <c r="L522" s="203"/>
      <c r="M522" s="203"/>
      <c r="N522" s="203"/>
      <c r="O522" s="203"/>
      <c r="P522" s="203"/>
      <c r="Q522" s="203"/>
      <c r="R522" s="203"/>
      <c r="S522" s="203"/>
      <c r="T522" s="203"/>
      <c r="U522" s="204"/>
      <c r="V522" s="204"/>
      <c r="W522" s="53"/>
      <c r="X522" s="53">
        <f t="shared" si="220"/>
        <v>124</v>
      </c>
    </row>
    <row r="523" spans="1:24" x14ac:dyDescent="0.3">
      <c r="A523" s="166"/>
      <c r="B523" s="166">
        <v>2026</v>
      </c>
      <c r="C523" s="62" t="s">
        <v>431</v>
      </c>
      <c r="D523" s="17" t="s">
        <v>21</v>
      </c>
      <c r="E523" s="17" t="s">
        <v>16</v>
      </c>
      <c r="F523" s="17" t="s">
        <v>88</v>
      </c>
      <c r="G523" s="17" t="s">
        <v>173</v>
      </c>
      <c r="H523" s="17" t="s">
        <v>103</v>
      </c>
      <c r="I523" s="17"/>
      <c r="J523" s="17" t="s">
        <v>15</v>
      </c>
      <c r="K523" s="212">
        <f t="shared" ref="K523" si="248">(K522/1000)*1.019</f>
        <v>0.126356</v>
      </c>
      <c r="L523" s="212"/>
      <c r="M523" s="212"/>
      <c r="N523" s="212"/>
      <c r="O523" s="212"/>
      <c r="P523" s="212"/>
      <c r="Q523" s="212"/>
      <c r="R523" s="212"/>
      <c r="S523" s="212"/>
      <c r="T523" s="212"/>
      <c r="U523" s="212"/>
      <c r="V523" s="212"/>
      <c r="W523" s="46"/>
      <c r="X523" s="46">
        <f t="shared" si="220"/>
        <v>0.126356</v>
      </c>
    </row>
    <row r="524" spans="1:24" x14ac:dyDescent="0.3">
      <c r="A524" s="166"/>
      <c r="B524" s="166">
        <v>2026</v>
      </c>
      <c r="C524" s="63" t="s">
        <v>431</v>
      </c>
      <c r="D524" s="19" t="s">
        <v>21</v>
      </c>
      <c r="E524" s="19" t="s">
        <v>16</v>
      </c>
      <c r="F524" s="19" t="s">
        <v>88</v>
      </c>
      <c r="G524" s="19" t="s">
        <v>173</v>
      </c>
      <c r="H524" s="20" t="s">
        <v>103</v>
      </c>
      <c r="I524" s="20"/>
      <c r="J524" s="20" t="s">
        <v>96</v>
      </c>
      <c r="K524" s="214">
        <f t="shared" ref="K524" si="249">K522*(38.5/1000000)*15.236*(44/12)</f>
        <v>0.26670110133333336</v>
      </c>
      <c r="L524" s="214"/>
      <c r="M524" s="214"/>
      <c r="N524" s="214"/>
      <c r="O524" s="214"/>
      <c r="P524" s="214"/>
      <c r="Q524" s="214"/>
      <c r="R524" s="214"/>
      <c r="S524" s="214"/>
      <c r="T524" s="214"/>
      <c r="U524" s="214"/>
      <c r="V524" s="214"/>
      <c r="W524" s="47"/>
      <c r="X524" s="47">
        <f t="shared" si="220"/>
        <v>0.26670110133333336</v>
      </c>
    </row>
    <row r="525" spans="1:24" x14ac:dyDescent="0.3">
      <c r="A525" s="166" t="s">
        <v>416</v>
      </c>
      <c r="B525" s="166">
        <v>2026</v>
      </c>
      <c r="C525" s="60" t="s">
        <v>431</v>
      </c>
      <c r="D525" s="14" t="s">
        <v>21</v>
      </c>
      <c r="E525" s="14" t="s">
        <v>16</v>
      </c>
      <c r="F525" s="14" t="s">
        <v>88</v>
      </c>
      <c r="G525" s="14" t="s">
        <v>410</v>
      </c>
      <c r="H525" s="14" t="s">
        <v>417</v>
      </c>
      <c r="I525" s="14"/>
      <c r="J525" s="14" t="s">
        <v>13</v>
      </c>
      <c r="K525" s="197">
        <v>89285</v>
      </c>
      <c r="L525" s="197"/>
      <c r="M525" s="197"/>
      <c r="N525" s="197"/>
      <c r="O525" s="197"/>
      <c r="P525" s="197"/>
      <c r="Q525" s="197"/>
      <c r="R525" s="197"/>
      <c r="S525" s="197"/>
      <c r="T525" s="197"/>
      <c r="U525" s="198"/>
      <c r="V525" s="198"/>
      <c r="W525" s="44"/>
      <c r="X525" s="44">
        <f t="shared" si="220"/>
        <v>89285</v>
      </c>
    </row>
    <row r="526" spans="1:24" x14ac:dyDescent="0.3">
      <c r="A526" s="166"/>
      <c r="B526" s="166">
        <v>2026</v>
      </c>
      <c r="C526" s="61" t="s">
        <v>431</v>
      </c>
      <c r="D526" s="16" t="s">
        <v>21</v>
      </c>
      <c r="E526" s="16" t="s">
        <v>16</v>
      </c>
      <c r="F526" s="16" t="s">
        <v>88</v>
      </c>
      <c r="G526" s="16" t="s">
        <v>410</v>
      </c>
      <c r="H526" s="16" t="s">
        <v>417</v>
      </c>
      <c r="I526" s="16"/>
      <c r="J526" s="16" t="s">
        <v>22</v>
      </c>
      <c r="K526" s="199">
        <v>96</v>
      </c>
      <c r="L526" s="199"/>
      <c r="M526" s="199"/>
      <c r="N526" s="199"/>
      <c r="O526" s="199"/>
      <c r="P526" s="199"/>
      <c r="Q526" s="199"/>
      <c r="R526" s="199"/>
      <c r="S526" s="199"/>
      <c r="T526" s="199"/>
      <c r="U526" s="200"/>
      <c r="V526" s="200"/>
      <c r="W526" s="45"/>
      <c r="X526" s="45">
        <f t="shared" si="220"/>
        <v>96</v>
      </c>
    </row>
    <row r="527" spans="1:24" x14ac:dyDescent="0.3">
      <c r="A527" s="166"/>
      <c r="B527" s="166">
        <v>2026</v>
      </c>
      <c r="C527" s="62" t="s">
        <v>431</v>
      </c>
      <c r="D527" s="17" t="s">
        <v>21</v>
      </c>
      <c r="E527" s="17" t="s">
        <v>16</v>
      </c>
      <c r="F527" s="17" t="s">
        <v>88</v>
      </c>
      <c r="G527" s="17" t="s">
        <v>410</v>
      </c>
      <c r="H527" s="17" t="s">
        <v>417</v>
      </c>
      <c r="I527" s="17"/>
      <c r="J527" s="17" t="s">
        <v>15</v>
      </c>
      <c r="K527" s="212">
        <f t="shared" ref="K527" si="250">(K526/1000)*1.019</f>
        <v>9.7823999999999994E-2</v>
      </c>
      <c r="L527" s="212"/>
      <c r="M527" s="212"/>
      <c r="N527" s="212"/>
      <c r="O527" s="212"/>
      <c r="P527" s="212"/>
      <c r="Q527" s="212"/>
      <c r="R527" s="212"/>
      <c r="S527" s="212"/>
      <c r="T527" s="212"/>
      <c r="U527" s="212"/>
      <c r="V527" s="212"/>
      <c r="W527" s="46"/>
      <c r="X527" s="46">
        <f t="shared" si="220"/>
        <v>9.7823999999999994E-2</v>
      </c>
    </row>
    <row r="528" spans="1:24" x14ac:dyDescent="0.3">
      <c r="A528" s="166"/>
      <c r="B528" s="166">
        <v>2026</v>
      </c>
      <c r="C528" s="63" t="s">
        <v>431</v>
      </c>
      <c r="D528" s="19" t="s">
        <v>21</v>
      </c>
      <c r="E528" s="19" t="s">
        <v>16</v>
      </c>
      <c r="F528" s="19" t="s">
        <v>88</v>
      </c>
      <c r="G528" s="19" t="s">
        <v>410</v>
      </c>
      <c r="H528" s="20" t="s">
        <v>417</v>
      </c>
      <c r="I528" s="20"/>
      <c r="J528" s="20" t="s">
        <v>96</v>
      </c>
      <c r="K528" s="214">
        <f t="shared" ref="K528" si="251">K526*(38.5/1000000)*15.236*(44/12)</f>
        <v>0.20647827200000002</v>
      </c>
      <c r="L528" s="214"/>
      <c r="M528" s="214"/>
      <c r="N528" s="214"/>
      <c r="O528" s="214"/>
      <c r="P528" s="214"/>
      <c r="Q528" s="214"/>
      <c r="R528" s="214"/>
      <c r="S528" s="214"/>
      <c r="T528" s="214"/>
      <c r="U528" s="214"/>
      <c r="V528" s="214"/>
      <c r="W528" s="47"/>
      <c r="X528" s="47">
        <f t="shared" si="220"/>
        <v>0.20647827200000002</v>
      </c>
    </row>
    <row r="529" spans="1:24" x14ac:dyDescent="0.3">
      <c r="A529" s="166" t="s">
        <v>202</v>
      </c>
      <c r="B529" s="166">
        <v>2026</v>
      </c>
      <c r="C529" s="60" t="s">
        <v>431</v>
      </c>
      <c r="D529" s="14" t="s">
        <v>21</v>
      </c>
      <c r="E529" s="14" t="s">
        <v>16</v>
      </c>
      <c r="F529" s="14" t="s">
        <v>88</v>
      </c>
      <c r="G529" s="14" t="s">
        <v>76</v>
      </c>
      <c r="H529" s="14" t="s">
        <v>105</v>
      </c>
      <c r="I529" s="14"/>
      <c r="J529" s="14" t="s">
        <v>13</v>
      </c>
      <c r="K529" s="197">
        <v>73273218</v>
      </c>
      <c r="L529" s="197"/>
      <c r="M529" s="197"/>
      <c r="N529" s="197"/>
      <c r="O529" s="197"/>
      <c r="P529" s="197"/>
      <c r="Q529" s="197"/>
      <c r="R529" s="197"/>
      <c r="S529" s="197"/>
      <c r="T529" s="197"/>
      <c r="U529" s="198"/>
      <c r="V529" s="198"/>
      <c r="W529" s="44"/>
      <c r="X529" s="44">
        <f t="shared" si="220"/>
        <v>73273218</v>
      </c>
    </row>
    <row r="530" spans="1:24" x14ac:dyDescent="0.3">
      <c r="A530" s="166"/>
      <c r="B530" s="166">
        <v>2026</v>
      </c>
      <c r="C530" s="65" t="s">
        <v>431</v>
      </c>
      <c r="D530" s="30" t="s">
        <v>21</v>
      </c>
      <c r="E530" s="30" t="s">
        <v>16</v>
      </c>
      <c r="F530" s="30" t="s">
        <v>88</v>
      </c>
      <c r="G530" s="30" t="s">
        <v>76</v>
      </c>
      <c r="H530" s="30" t="s">
        <v>105</v>
      </c>
      <c r="I530" s="30"/>
      <c r="J530" s="30" t="s">
        <v>22</v>
      </c>
      <c r="K530" s="203">
        <v>78498</v>
      </c>
      <c r="L530" s="203"/>
      <c r="M530" s="203"/>
      <c r="N530" s="203"/>
      <c r="O530" s="203"/>
      <c r="P530" s="203"/>
      <c r="Q530" s="203"/>
      <c r="R530" s="203"/>
      <c r="S530" s="203"/>
      <c r="T530" s="203"/>
      <c r="U530" s="204"/>
      <c r="V530" s="204"/>
      <c r="W530" s="53"/>
      <c r="X530" s="53">
        <f t="shared" si="220"/>
        <v>78498</v>
      </c>
    </row>
    <row r="531" spans="1:24" x14ac:dyDescent="0.3">
      <c r="A531" s="166"/>
      <c r="B531" s="166">
        <v>2026</v>
      </c>
      <c r="C531" s="62" t="s">
        <v>431</v>
      </c>
      <c r="D531" s="17" t="s">
        <v>21</v>
      </c>
      <c r="E531" s="17" t="s">
        <v>16</v>
      </c>
      <c r="F531" s="17" t="s">
        <v>88</v>
      </c>
      <c r="G531" s="17" t="s">
        <v>76</v>
      </c>
      <c r="H531" s="17" t="s">
        <v>105</v>
      </c>
      <c r="I531" s="17"/>
      <c r="J531" s="17" t="s">
        <v>15</v>
      </c>
      <c r="K531" s="212">
        <f t="shared" ref="K531" si="252">(K530/1000)*1.019</f>
        <v>79.989462000000003</v>
      </c>
      <c r="L531" s="212"/>
      <c r="M531" s="212"/>
      <c r="N531" s="212"/>
      <c r="O531" s="212"/>
      <c r="P531" s="212"/>
      <c r="Q531" s="212"/>
      <c r="R531" s="212"/>
      <c r="S531" s="212"/>
      <c r="T531" s="212"/>
      <c r="U531" s="212"/>
      <c r="V531" s="212"/>
      <c r="W531" s="46"/>
      <c r="X531" s="46">
        <f t="shared" si="220"/>
        <v>79.989462000000003</v>
      </c>
    </row>
    <row r="532" spans="1:24" x14ac:dyDescent="0.3">
      <c r="A532" s="166"/>
      <c r="B532" s="166">
        <v>2026</v>
      </c>
      <c r="C532" s="63" t="s">
        <v>431</v>
      </c>
      <c r="D532" s="19" t="s">
        <v>21</v>
      </c>
      <c r="E532" s="19" t="s">
        <v>16</v>
      </c>
      <c r="F532" s="19" t="s">
        <v>88</v>
      </c>
      <c r="G532" s="19" t="s">
        <v>76</v>
      </c>
      <c r="H532" s="20" t="s">
        <v>105</v>
      </c>
      <c r="I532" s="20"/>
      <c r="J532" s="20" t="s">
        <v>96</v>
      </c>
      <c r="K532" s="214">
        <f t="shared" ref="K532" si="253">K530*(38.5/1000000)*15.236*(44/12)</f>
        <v>168.83470203599998</v>
      </c>
      <c r="L532" s="214"/>
      <c r="M532" s="214"/>
      <c r="N532" s="214"/>
      <c r="O532" s="214"/>
      <c r="P532" s="214"/>
      <c r="Q532" s="214"/>
      <c r="R532" s="214"/>
      <c r="S532" s="214"/>
      <c r="T532" s="214"/>
      <c r="U532" s="214"/>
      <c r="V532" s="214"/>
      <c r="W532" s="47"/>
      <c r="X532" s="47">
        <f t="shared" si="220"/>
        <v>168.83470203599998</v>
      </c>
    </row>
    <row r="533" spans="1:24" x14ac:dyDescent="0.3">
      <c r="A533" s="166" t="s">
        <v>207</v>
      </c>
      <c r="B533" s="166">
        <v>2026</v>
      </c>
      <c r="C533" s="60" t="s">
        <v>431</v>
      </c>
      <c r="D533" s="14" t="s">
        <v>21</v>
      </c>
      <c r="E533" s="14" t="s">
        <v>16</v>
      </c>
      <c r="F533" s="14" t="s">
        <v>88</v>
      </c>
      <c r="G533" s="14" t="s">
        <v>175</v>
      </c>
      <c r="H533" s="14" t="s">
        <v>106</v>
      </c>
      <c r="I533" s="14"/>
      <c r="J533" s="14" t="s">
        <v>13</v>
      </c>
      <c r="K533" s="197">
        <v>10132</v>
      </c>
      <c r="L533" s="197"/>
      <c r="M533" s="197"/>
      <c r="N533" s="197"/>
      <c r="O533" s="197"/>
      <c r="P533" s="197"/>
      <c r="Q533" s="197"/>
      <c r="R533" s="197"/>
      <c r="S533" s="197"/>
      <c r="T533" s="197"/>
      <c r="U533" s="198"/>
      <c r="V533" s="198"/>
      <c r="W533" s="44"/>
      <c r="X533" s="44">
        <f t="shared" si="220"/>
        <v>10132</v>
      </c>
    </row>
    <row r="534" spans="1:24" x14ac:dyDescent="0.3">
      <c r="A534" s="166"/>
      <c r="B534" s="166">
        <v>2026</v>
      </c>
      <c r="C534" s="61" t="s">
        <v>431</v>
      </c>
      <c r="D534" s="16" t="s">
        <v>21</v>
      </c>
      <c r="E534" s="16" t="s">
        <v>16</v>
      </c>
      <c r="F534" s="16" t="s">
        <v>88</v>
      </c>
      <c r="G534" s="16" t="s">
        <v>175</v>
      </c>
      <c r="H534" s="16" t="s">
        <v>106</v>
      </c>
      <c r="I534" s="16"/>
      <c r="J534" s="16" t="s">
        <v>22</v>
      </c>
      <c r="K534" s="199">
        <v>11</v>
      </c>
      <c r="L534" s="199"/>
      <c r="M534" s="199"/>
      <c r="N534" s="199"/>
      <c r="O534" s="199"/>
      <c r="P534" s="199"/>
      <c r="Q534" s="199"/>
      <c r="R534" s="199"/>
      <c r="S534" s="199"/>
      <c r="T534" s="199"/>
      <c r="U534" s="200"/>
      <c r="V534" s="200"/>
      <c r="W534" s="45"/>
      <c r="X534" s="45">
        <f t="shared" si="220"/>
        <v>11</v>
      </c>
    </row>
    <row r="535" spans="1:24" x14ac:dyDescent="0.3">
      <c r="A535" s="166"/>
      <c r="B535" s="166">
        <v>2026</v>
      </c>
      <c r="C535" s="62" t="s">
        <v>431</v>
      </c>
      <c r="D535" s="17" t="s">
        <v>21</v>
      </c>
      <c r="E535" s="17" t="s">
        <v>16</v>
      </c>
      <c r="F535" s="17" t="s">
        <v>88</v>
      </c>
      <c r="G535" s="17" t="s">
        <v>175</v>
      </c>
      <c r="H535" s="17" t="s">
        <v>106</v>
      </c>
      <c r="I535" s="17"/>
      <c r="J535" s="17" t="s">
        <v>15</v>
      </c>
      <c r="K535" s="212">
        <f t="shared" ref="K535" si="254">(K534/1000)*1.019</f>
        <v>1.1208999999999998E-2</v>
      </c>
      <c r="L535" s="212"/>
      <c r="M535" s="212"/>
      <c r="N535" s="212"/>
      <c r="O535" s="212"/>
      <c r="P535" s="212"/>
      <c r="Q535" s="212"/>
      <c r="R535" s="212"/>
      <c r="S535" s="212"/>
      <c r="T535" s="212"/>
      <c r="U535" s="212"/>
      <c r="V535" s="212"/>
      <c r="W535" s="46"/>
      <c r="X535" s="46">
        <f t="shared" si="220"/>
        <v>1.1208999999999998E-2</v>
      </c>
    </row>
    <row r="536" spans="1:24" x14ac:dyDescent="0.3">
      <c r="A536" s="166"/>
      <c r="B536" s="166">
        <v>2026</v>
      </c>
      <c r="C536" s="63" t="s">
        <v>431</v>
      </c>
      <c r="D536" s="19" t="s">
        <v>21</v>
      </c>
      <c r="E536" s="19" t="s">
        <v>16</v>
      </c>
      <c r="F536" s="19" t="s">
        <v>88</v>
      </c>
      <c r="G536" s="19" t="s">
        <v>175</v>
      </c>
      <c r="H536" s="20" t="s">
        <v>106</v>
      </c>
      <c r="I536" s="20"/>
      <c r="J536" s="20" t="s">
        <v>96</v>
      </c>
      <c r="K536" s="214">
        <f t="shared" ref="K536" si="255">K534*(38.5/1000000)*15.236*(44/12)</f>
        <v>2.3658968666666669E-2</v>
      </c>
      <c r="L536" s="214"/>
      <c r="M536" s="214"/>
      <c r="N536" s="214"/>
      <c r="O536" s="214"/>
      <c r="P536" s="214"/>
      <c r="Q536" s="214"/>
      <c r="R536" s="214"/>
      <c r="S536" s="214"/>
      <c r="T536" s="214"/>
      <c r="U536" s="214"/>
      <c r="V536" s="214"/>
      <c r="W536" s="47"/>
      <c r="X536" s="47">
        <f t="shared" si="220"/>
        <v>2.3658968666666669E-2</v>
      </c>
    </row>
    <row r="537" spans="1:24" x14ac:dyDescent="0.3">
      <c r="A537" s="166" t="s">
        <v>358</v>
      </c>
      <c r="B537" s="166">
        <v>2026</v>
      </c>
      <c r="C537" s="60" t="s">
        <v>431</v>
      </c>
      <c r="D537" s="34" t="s">
        <v>25</v>
      </c>
      <c r="E537" s="1" t="s">
        <v>81</v>
      </c>
      <c r="F537" s="1" t="s">
        <v>89</v>
      </c>
      <c r="G537" s="1" t="s">
        <v>189</v>
      </c>
      <c r="H537" s="1" t="s">
        <v>117</v>
      </c>
      <c r="I537" s="1"/>
      <c r="J537" s="1" t="s">
        <v>13</v>
      </c>
      <c r="K537" s="197">
        <v>4950462</v>
      </c>
      <c r="L537" s="197"/>
      <c r="M537" s="197"/>
      <c r="N537" s="197"/>
      <c r="O537" s="197"/>
      <c r="P537" s="197"/>
      <c r="Q537" s="197"/>
      <c r="R537" s="197"/>
      <c r="S537" s="197"/>
      <c r="T537" s="197"/>
      <c r="U537" s="198"/>
      <c r="V537" s="198"/>
      <c r="W537" s="49"/>
      <c r="X537" s="49">
        <f t="shared" ref="X537:X600" si="256">AVERAGE(K537:V537)</f>
        <v>4950462</v>
      </c>
    </row>
    <row r="538" spans="1:24" x14ac:dyDescent="0.3">
      <c r="A538" s="166"/>
      <c r="B538" s="166">
        <v>2026</v>
      </c>
      <c r="C538" s="24" t="s">
        <v>431</v>
      </c>
      <c r="D538" s="35" t="s">
        <v>21</v>
      </c>
      <c r="E538" s="2" t="s">
        <v>16</v>
      </c>
      <c r="F538" s="2" t="s">
        <v>88</v>
      </c>
      <c r="G538" s="29" t="s">
        <v>189</v>
      </c>
      <c r="H538" s="2" t="s">
        <v>117</v>
      </c>
      <c r="I538" s="2"/>
      <c r="J538" s="2" t="s">
        <v>84</v>
      </c>
      <c r="K538" s="209">
        <v>5304</v>
      </c>
      <c r="L538" s="209"/>
      <c r="M538" s="209"/>
      <c r="N538" s="209"/>
      <c r="O538" s="209"/>
      <c r="P538" s="209"/>
      <c r="Q538" s="209"/>
      <c r="R538" s="209"/>
      <c r="S538" s="209"/>
      <c r="T538" s="209"/>
      <c r="U538" s="210"/>
      <c r="V538" s="210"/>
      <c r="W538" s="50"/>
      <c r="X538" s="50">
        <f t="shared" si="256"/>
        <v>5304</v>
      </c>
    </row>
    <row r="539" spans="1:24" x14ac:dyDescent="0.3">
      <c r="A539" s="166"/>
      <c r="B539" s="166">
        <v>2026</v>
      </c>
      <c r="C539" s="62" t="s">
        <v>431</v>
      </c>
      <c r="D539" s="36" t="s">
        <v>21</v>
      </c>
      <c r="E539" s="28" t="s">
        <v>16</v>
      </c>
      <c r="F539" s="28" t="s">
        <v>88</v>
      </c>
      <c r="G539" s="28" t="s">
        <v>189</v>
      </c>
      <c r="H539" s="28" t="s">
        <v>117</v>
      </c>
      <c r="I539" s="28"/>
      <c r="J539" s="28" t="s">
        <v>15</v>
      </c>
      <c r="K539" s="212">
        <f t="shared" ref="K539" si="257">(K538/1000)*1.019</f>
        <v>5.404776</v>
      </c>
      <c r="L539" s="212"/>
      <c r="M539" s="212"/>
      <c r="N539" s="212"/>
      <c r="O539" s="212"/>
      <c r="P539" s="212"/>
      <c r="Q539" s="212"/>
      <c r="R539" s="212"/>
      <c r="S539" s="212"/>
      <c r="T539" s="212"/>
      <c r="U539" s="212"/>
      <c r="V539" s="212"/>
      <c r="W539" s="46"/>
      <c r="X539" s="57">
        <f t="shared" si="256"/>
        <v>5.404776</v>
      </c>
    </row>
    <row r="540" spans="1:24" x14ac:dyDescent="0.3">
      <c r="A540" s="166"/>
      <c r="B540" s="166">
        <v>2026</v>
      </c>
      <c r="C540" s="63" t="s">
        <v>431</v>
      </c>
      <c r="D540" s="37" t="s">
        <v>21</v>
      </c>
      <c r="E540" s="20" t="s">
        <v>16</v>
      </c>
      <c r="F540" s="20" t="s">
        <v>88</v>
      </c>
      <c r="G540" s="20" t="s">
        <v>189</v>
      </c>
      <c r="H540" s="20" t="s">
        <v>117</v>
      </c>
      <c r="I540" s="20"/>
      <c r="J540" s="20" t="s">
        <v>96</v>
      </c>
      <c r="K540" s="214">
        <f t="shared" ref="K540" si="258">K538*(38.5/1000000)*15.236*(44/12)</f>
        <v>11.407924528000001</v>
      </c>
      <c r="L540" s="214"/>
      <c r="M540" s="214"/>
      <c r="N540" s="214"/>
      <c r="O540" s="214"/>
      <c r="P540" s="214"/>
      <c r="Q540" s="214"/>
      <c r="R540" s="214"/>
      <c r="S540" s="214"/>
      <c r="T540" s="214"/>
      <c r="U540" s="214"/>
      <c r="V540" s="214"/>
      <c r="W540" s="47"/>
      <c r="X540" s="56">
        <f t="shared" si="256"/>
        <v>11.407924528000001</v>
      </c>
    </row>
    <row r="541" spans="1:24" x14ac:dyDescent="0.3">
      <c r="A541" s="166" t="s">
        <v>359</v>
      </c>
      <c r="B541" s="166">
        <v>2026</v>
      </c>
      <c r="C541" s="60" t="s">
        <v>431</v>
      </c>
      <c r="D541" s="34" t="s">
        <v>25</v>
      </c>
      <c r="E541" s="1" t="s">
        <v>81</v>
      </c>
      <c r="F541" s="1" t="s">
        <v>89</v>
      </c>
      <c r="G541" s="1" t="s">
        <v>188</v>
      </c>
      <c r="H541" s="1" t="s">
        <v>119</v>
      </c>
      <c r="I541" s="1"/>
      <c r="J541" s="1" t="s">
        <v>13</v>
      </c>
      <c r="K541" s="197">
        <v>720882</v>
      </c>
      <c r="L541" s="197"/>
      <c r="M541" s="197"/>
      <c r="N541" s="197"/>
      <c r="O541" s="197"/>
      <c r="P541" s="197"/>
      <c r="Q541" s="197"/>
      <c r="R541" s="197"/>
      <c r="S541" s="197"/>
      <c r="T541" s="197"/>
      <c r="U541" s="198"/>
      <c r="V541" s="198"/>
      <c r="W541" s="49"/>
      <c r="X541" s="49">
        <f t="shared" si="256"/>
        <v>720882</v>
      </c>
    </row>
    <row r="542" spans="1:24" x14ac:dyDescent="0.3">
      <c r="A542" s="166"/>
      <c r="B542" s="166">
        <v>2026</v>
      </c>
      <c r="C542" s="24" t="s">
        <v>431</v>
      </c>
      <c r="D542" s="35" t="s">
        <v>21</v>
      </c>
      <c r="E542" s="2" t="s">
        <v>16</v>
      </c>
      <c r="F542" s="2" t="s">
        <v>88</v>
      </c>
      <c r="G542" s="29" t="s">
        <v>188</v>
      </c>
      <c r="H542" s="2" t="s">
        <v>118</v>
      </c>
      <c r="I542" s="2"/>
      <c r="J542" s="2" t="s">
        <v>84</v>
      </c>
      <c r="K542" s="209">
        <v>772</v>
      </c>
      <c r="L542" s="209"/>
      <c r="M542" s="209"/>
      <c r="N542" s="209"/>
      <c r="O542" s="209"/>
      <c r="P542" s="209"/>
      <c r="Q542" s="209"/>
      <c r="R542" s="209"/>
      <c r="S542" s="209"/>
      <c r="T542" s="209"/>
      <c r="U542" s="210"/>
      <c r="V542" s="210"/>
      <c r="W542" s="50"/>
      <c r="X542" s="50">
        <f t="shared" si="256"/>
        <v>772</v>
      </c>
    </row>
    <row r="543" spans="1:24" x14ac:dyDescent="0.3">
      <c r="A543" s="166"/>
      <c r="B543" s="166">
        <v>2026</v>
      </c>
      <c r="C543" s="62" t="s">
        <v>431</v>
      </c>
      <c r="D543" s="36" t="s">
        <v>21</v>
      </c>
      <c r="E543" s="28" t="s">
        <v>16</v>
      </c>
      <c r="F543" s="28" t="s">
        <v>88</v>
      </c>
      <c r="G543" s="28" t="s">
        <v>188</v>
      </c>
      <c r="H543" s="28" t="s">
        <v>118</v>
      </c>
      <c r="I543" s="28"/>
      <c r="J543" s="28" t="s">
        <v>15</v>
      </c>
      <c r="K543" s="212">
        <f t="shared" ref="K543" si="259">(K542/1000)*1.019</f>
        <v>0.78666799999999992</v>
      </c>
      <c r="L543" s="212"/>
      <c r="M543" s="212"/>
      <c r="N543" s="212"/>
      <c r="O543" s="212"/>
      <c r="P543" s="212"/>
      <c r="Q543" s="212"/>
      <c r="R543" s="212"/>
      <c r="S543" s="212"/>
      <c r="T543" s="212"/>
      <c r="U543" s="212"/>
      <c r="V543" s="212"/>
      <c r="W543" s="46"/>
      <c r="X543" s="57">
        <f t="shared" si="256"/>
        <v>0.78666799999999992</v>
      </c>
    </row>
    <row r="544" spans="1:24" x14ac:dyDescent="0.3">
      <c r="A544" s="166"/>
      <c r="B544" s="166">
        <v>2026</v>
      </c>
      <c r="C544" s="63" t="s">
        <v>431</v>
      </c>
      <c r="D544" s="37" t="s">
        <v>21</v>
      </c>
      <c r="E544" s="20" t="s">
        <v>16</v>
      </c>
      <c r="F544" s="20" t="s">
        <v>88</v>
      </c>
      <c r="G544" s="20" t="s">
        <v>188</v>
      </c>
      <c r="H544" s="20" t="s">
        <v>118</v>
      </c>
      <c r="I544" s="20"/>
      <c r="J544" s="20" t="s">
        <v>96</v>
      </c>
      <c r="K544" s="214">
        <f t="shared" ref="K544" si="260">K542*(38.5/1000000)*15.236*(44/12)</f>
        <v>1.6604294373333335</v>
      </c>
      <c r="L544" s="214"/>
      <c r="M544" s="214"/>
      <c r="N544" s="214"/>
      <c r="O544" s="214"/>
      <c r="P544" s="214"/>
      <c r="Q544" s="214"/>
      <c r="R544" s="214"/>
      <c r="S544" s="214"/>
      <c r="T544" s="214"/>
      <c r="U544" s="214"/>
      <c r="V544" s="214"/>
      <c r="W544" s="47"/>
      <c r="X544" s="56">
        <f t="shared" si="256"/>
        <v>1.6604294373333335</v>
      </c>
    </row>
    <row r="545" spans="1:24" x14ac:dyDescent="0.3">
      <c r="A545" s="166" t="s">
        <v>247</v>
      </c>
      <c r="B545" s="166">
        <v>2026</v>
      </c>
      <c r="C545" s="60" t="s">
        <v>431</v>
      </c>
      <c r="D545" s="14" t="s">
        <v>21</v>
      </c>
      <c r="E545" s="14" t="s">
        <v>17</v>
      </c>
      <c r="F545" s="14" t="s">
        <v>65</v>
      </c>
      <c r="G545" s="14" t="s">
        <v>167</v>
      </c>
      <c r="H545" s="14" t="s">
        <v>124</v>
      </c>
      <c r="I545" s="14"/>
      <c r="J545" s="14" t="s">
        <v>13</v>
      </c>
      <c r="K545" s="15">
        <v>5052494</v>
      </c>
      <c r="L545" s="15"/>
      <c r="M545" s="15"/>
      <c r="N545" s="15"/>
      <c r="O545" s="15"/>
      <c r="P545" s="15"/>
      <c r="Q545" s="15"/>
      <c r="R545" s="15"/>
      <c r="S545" s="15"/>
      <c r="T545" s="15"/>
      <c r="U545" s="69"/>
      <c r="V545" s="69"/>
      <c r="W545" s="44"/>
      <c r="X545" s="44">
        <f t="shared" si="256"/>
        <v>5052494</v>
      </c>
    </row>
    <row r="546" spans="1:24" x14ac:dyDescent="0.3">
      <c r="A546" s="166"/>
      <c r="B546" s="166">
        <v>2026</v>
      </c>
      <c r="C546" s="65" t="s">
        <v>431</v>
      </c>
      <c r="D546" s="30" t="s">
        <v>21</v>
      </c>
      <c r="E546" s="30" t="s">
        <v>17</v>
      </c>
      <c r="F546" s="30" t="s">
        <v>65</v>
      </c>
      <c r="G546" s="30" t="s">
        <v>167</v>
      </c>
      <c r="H546" s="30" t="s">
        <v>124</v>
      </c>
      <c r="I546" s="30"/>
      <c r="J546" s="30" t="s">
        <v>22</v>
      </c>
      <c r="K546" s="4">
        <v>5273</v>
      </c>
      <c r="L546" s="4"/>
      <c r="M546" s="4"/>
      <c r="N546" s="4"/>
      <c r="O546" s="4"/>
      <c r="P546" s="4"/>
      <c r="Q546" s="4"/>
      <c r="R546" s="4"/>
      <c r="S546" s="4"/>
      <c r="T546" s="4"/>
      <c r="U546" s="68"/>
      <c r="V546" s="68"/>
      <c r="W546" s="53"/>
      <c r="X546" s="53">
        <f t="shared" si="256"/>
        <v>5273</v>
      </c>
    </row>
    <row r="547" spans="1:24" x14ac:dyDescent="0.3">
      <c r="A547" s="166"/>
      <c r="B547" s="166">
        <v>2026</v>
      </c>
      <c r="C547" s="62" t="s">
        <v>431</v>
      </c>
      <c r="D547" s="17" t="s">
        <v>21</v>
      </c>
      <c r="E547" s="17" t="s">
        <v>17</v>
      </c>
      <c r="F547" s="17" t="s">
        <v>65</v>
      </c>
      <c r="G547" s="17" t="s">
        <v>167</v>
      </c>
      <c r="H547" s="17" t="s">
        <v>124</v>
      </c>
      <c r="I547" s="17"/>
      <c r="J547" s="17" t="s">
        <v>15</v>
      </c>
      <c r="K547" s="31">
        <f t="shared" ref="K547" si="261">(K546/1000)*1.019</f>
        <v>5.3731869999999988</v>
      </c>
      <c r="L547" s="31"/>
      <c r="M547" s="31"/>
      <c r="N547" s="31"/>
      <c r="O547" s="31"/>
      <c r="P547" s="31"/>
      <c r="Q547" s="31"/>
      <c r="R547" s="31"/>
      <c r="S547" s="31"/>
      <c r="T547" s="31"/>
      <c r="U547" s="31"/>
      <c r="V547" s="31"/>
      <c r="W547" s="46"/>
      <c r="X547" s="46">
        <f t="shared" si="256"/>
        <v>5.3731869999999988</v>
      </c>
    </row>
    <row r="548" spans="1:24" x14ac:dyDescent="0.3">
      <c r="A548" s="166"/>
      <c r="B548" s="166">
        <v>2026</v>
      </c>
      <c r="C548" s="63" t="s">
        <v>431</v>
      </c>
      <c r="D548" s="19" t="s">
        <v>21</v>
      </c>
      <c r="E548" s="19" t="s">
        <v>17</v>
      </c>
      <c r="F548" s="19" t="s">
        <v>65</v>
      </c>
      <c r="G548" s="19" t="s">
        <v>167</v>
      </c>
      <c r="H548" s="20" t="s">
        <v>124</v>
      </c>
      <c r="I548" s="20"/>
      <c r="J548" s="20" t="s">
        <v>96</v>
      </c>
      <c r="K548" s="20">
        <f t="shared" ref="K548" si="262">K546*(38.5/1000000)*15.236*(44/12)</f>
        <v>11.341249252666666</v>
      </c>
      <c r="L548" s="20"/>
      <c r="M548" s="20"/>
      <c r="N548" s="20"/>
      <c r="O548" s="20"/>
      <c r="P548" s="20"/>
      <c r="Q548" s="20"/>
      <c r="R548" s="20"/>
      <c r="S548" s="20"/>
      <c r="T548" s="20"/>
      <c r="U548" s="20"/>
      <c r="V548" s="20"/>
      <c r="W548" s="47"/>
      <c r="X548" s="47">
        <f t="shared" si="256"/>
        <v>11.341249252666666</v>
      </c>
    </row>
    <row r="549" spans="1:24" x14ac:dyDescent="0.3">
      <c r="A549" s="166" t="s">
        <v>247</v>
      </c>
      <c r="B549" s="166">
        <v>2026</v>
      </c>
      <c r="C549" s="60" t="s">
        <v>431</v>
      </c>
      <c r="D549" s="14" t="s">
        <v>21</v>
      </c>
      <c r="E549" s="14" t="s">
        <v>18</v>
      </c>
      <c r="F549" s="14" t="s">
        <v>65</v>
      </c>
      <c r="G549" s="14" t="s">
        <v>72</v>
      </c>
      <c r="H549" s="14" t="s">
        <v>125</v>
      </c>
      <c r="I549" s="14"/>
      <c r="J549" s="14" t="s">
        <v>13</v>
      </c>
      <c r="K549" s="15">
        <v>5128815</v>
      </c>
      <c r="L549" s="15"/>
      <c r="M549" s="15"/>
      <c r="N549" s="15"/>
      <c r="O549" s="15"/>
      <c r="P549" s="15"/>
      <c r="Q549" s="15"/>
      <c r="R549" s="15"/>
      <c r="S549" s="15"/>
      <c r="T549" s="15"/>
      <c r="U549" s="69"/>
      <c r="V549" s="69"/>
      <c r="W549" s="44"/>
      <c r="X549" s="44">
        <f t="shared" si="256"/>
        <v>5128815</v>
      </c>
    </row>
    <row r="550" spans="1:24" x14ac:dyDescent="0.3">
      <c r="A550" s="166"/>
      <c r="B550" s="166">
        <v>2026</v>
      </c>
      <c r="C550" s="65" t="s">
        <v>431</v>
      </c>
      <c r="D550" s="30" t="s">
        <v>21</v>
      </c>
      <c r="E550" s="30" t="s">
        <v>18</v>
      </c>
      <c r="F550" s="30" t="s">
        <v>65</v>
      </c>
      <c r="G550" s="30" t="s">
        <v>72</v>
      </c>
      <c r="H550" s="30" t="s">
        <v>125</v>
      </c>
      <c r="I550" s="30"/>
      <c r="J550" s="30" t="s">
        <v>22</v>
      </c>
      <c r="K550" s="4">
        <v>5352</v>
      </c>
      <c r="L550" s="4"/>
      <c r="M550" s="4"/>
      <c r="N550" s="4"/>
      <c r="O550" s="4"/>
      <c r="P550" s="4"/>
      <c r="Q550" s="4"/>
      <c r="R550" s="4"/>
      <c r="S550" s="4"/>
      <c r="T550" s="4"/>
      <c r="U550" s="68"/>
      <c r="V550" s="68"/>
      <c r="W550" s="53"/>
      <c r="X550" s="53">
        <f t="shared" si="256"/>
        <v>5352</v>
      </c>
    </row>
    <row r="551" spans="1:24" x14ac:dyDescent="0.3">
      <c r="A551" s="166"/>
      <c r="B551" s="166">
        <v>2026</v>
      </c>
      <c r="C551" s="62" t="s">
        <v>431</v>
      </c>
      <c r="D551" s="17" t="s">
        <v>21</v>
      </c>
      <c r="E551" s="17" t="s">
        <v>18</v>
      </c>
      <c r="F551" s="17" t="s">
        <v>65</v>
      </c>
      <c r="G551" s="17" t="s">
        <v>72</v>
      </c>
      <c r="H551" s="17" t="s">
        <v>125</v>
      </c>
      <c r="I551" s="17"/>
      <c r="J551" s="17" t="s">
        <v>15</v>
      </c>
      <c r="K551" s="31">
        <f t="shared" ref="K551" si="263">(K550/1000)*1.019</f>
        <v>5.4536879999999996</v>
      </c>
      <c r="L551" s="31"/>
      <c r="M551" s="31"/>
      <c r="N551" s="31"/>
      <c r="O551" s="31"/>
      <c r="P551" s="31"/>
      <c r="Q551" s="31"/>
      <c r="R551" s="31"/>
      <c r="S551" s="31"/>
      <c r="T551" s="31"/>
      <c r="U551" s="31"/>
      <c r="V551" s="31"/>
      <c r="W551" s="46"/>
      <c r="X551" s="46">
        <f t="shared" si="256"/>
        <v>5.4536879999999996</v>
      </c>
    </row>
    <row r="552" spans="1:24" x14ac:dyDescent="0.3">
      <c r="A552" s="166"/>
      <c r="B552" s="166">
        <v>2026</v>
      </c>
      <c r="C552" s="63" t="s">
        <v>431</v>
      </c>
      <c r="D552" s="19" t="s">
        <v>21</v>
      </c>
      <c r="E552" s="19" t="s">
        <v>18</v>
      </c>
      <c r="F552" s="19" t="s">
        <v>65</v>
      </c>
      <c r="G552" s="19" t="s">
        <v>72</v>
      </c>
      <c r="H552" s="20" t="s">
        <v>125</v>
      </c>
      <c r="I552" s="20"/>
      <c r="J552" s="20" t="s">
        <v>96</v>
      </c>
      <c r="K552" s="20">
        <f t="shared" ref="K552" si="264">K550*(38.5/1000000)*15.236*(44/12)</f>
        <v>11.511163664</v>
      </c>
      <c r="L552" s="20"/>
      <c r="M552" s="20"/>
      <c r="N552" s="20"/>
      <c r="O552" s="20"/>
      <c r="P552" s="20"/>
      <c r="Q552" s="20"/>
      <c r="R552" s="20"/>
      <c r="S552" s="20"/>
      <c r="T552" s="20"/>
      <c r="U552" s="20"/>
      <c r="V552" s="20"/>
      <c r="W552" s="47"/>
      <c r="X552" s="47">
        <f t="shared" si="256"/>
        <v>11.511163664</v>
      </c>
    </row>
    <row r="553" spans="1:24" x14ac:dyDescent="0.3">
      <c r="A553" s="166"/>
      <c r="B553" s="166">
        <v>2026</v>
      </c>
      <c r="C553" s="60" t="s">
        <v>431</v>
      </c>
      <c r="D553" s="14" t="s">
        <v>21</v>
      </c>
      <c r="E553" s="14" t="s">
        <v>17</v>
      </c>
      <c r="F553" s="14" t="s">
        <v>89</v>
      </c>
      <c r="G553" s="14" t="s">
        <v>176</v>
      </c>
      <c r="H553" s="88" t="s">
        <v>420</v>
      </c>
      <c r="I553" s="88"/>
      <c r="J553" s="14" t="s">
        <v>13</v>
      </c>
      <c r="K553" s="15">
        <v>2570780</v>
      </c>
      <c r="L553" s="15"/>
      <c r="M553" s="15"/>
      <c r="N553" s="15"/>
      <c r="O553" s="15"/>
      <c r="P553" s="15"/>
      <c r="Q553" s="15"/>
      <c r="R553" s="15"/>
      <c r="S553" s="15"/>
      <c r="T553" s="15"/>
      <c r="U553" s="69"/>
      <c r="V553" s="69"/>
      <c r="W553" s="44"/>
      <c r="X553" s="44">
        <f t="shared" si="256"/>
        <v>2570780</v>
      </c>
    </row>
    <row r="554" spans="1:24" x14ac:dyDescent="0.3">
      <c r="A554" s="166"/>
      <c r="B554" s="166">
        <v>2026</v>
      </c>
      <c r="C554" s="61" t="s">
        <v>431</v>
      </c>
      <c r="D554" s="16" t="s">
        <v>21</v>
      </c>
      <c r="E554" s="16" t="s">
        <v>17</v>
      </c>
      <c r="F554" s="16" t="s">
        <v>89</v>
      </c>
      <c r="G554" s="16" t="s">
        <v>176</v>
      </c>
      <c r="H554" s="88" t="s">
        <v>420</v>
      </c>
      <c r="I554" s="88"/>
      <c r="J554" s="16" t="s">
        <v>22</v>
      </c>
      <c r="K554" s="4">
        <v>2682</v>
      </c>
      <c r="L554" s="4"/>
      <c r="M554" s="4"/>
      <c r="N554" s="4"/>
      <c r="O554" s="4"/>
      <c r="P554" s="4"/>
      <c r="Q554" s="4"/>
      <c r="R554" s="4"/>
      <c r="S554" s="4"/>
      <c r="T554" s="4"/>
      <c r="U554" s="68"/>
      <c r="V554" s="68"/>
      <c r="W554" s="53"/>
      <c r="X554" s="53">
        <f t="shared" si="256"/>
        <v>2682</v>
      </c>
    </row>
    <row r="555" spans="1:24" x14ac:dyDescent="0.3">
      <c r="A555" s="166"/>
      <c r="B555" s="166">
        <v>2026</v>
      </c>
      <c r="C555" s="62" t="s">
        <v>431</v>
      </c>
      <c r="D555" s="17" t="s">
        <v>21</v>
      </c>
      <c r="E555" s="17" t="s">
        <v>17</v>
      </c>
      <c r="F555" s="17" t="s">
        <v>89</v>
      </c>
      <c r="G555" s="17" t="s">
        <v>176</v>
      </c>
      <c r="H555" s="88" t="s">
        <v>420</v>
      </c>
      <c r="I555" s="88"/>
      <c r="J555" s="17" t="s">
        <v>15</v>
      </c>
      <c r="K555" s="31">
        <f t="shared" ref="K555" si="265">(K554/1000)*1.019</f>
        <v>2.7329579999999996</v>
      </c>
      <c r="L555" s="31"/>
      <c r="M555" s="31"/>
      <c r="N555" s="31"/>
      <c r="O555" s="31"/>
      <c r="P555" s="31"/>
      <c r="Q555" s="31"/>
      <c r="R555" s="31"/>
      <c r="S555" s="31"/>
      <c r="T555" s="31"/>
      <c r="U555" s="31"/>
      <c r="V555" s="31"/>
      <c r="W555" s="46"/>
      <c r="X555" s="46">
        <f t="shared" si="256"/>
        <v>2.7329579999999996</v>
      </c>
    </row>
    <row r="556" spans="1:24" x14ac:dyDescent="0.3">
      <c r="A556" s="166"/>
      <c r="B556" s="166">
        <v>2026</v>
      </c>
      <c r="C556" s="63" t="s">
        <v>431</v>
      </c>
      <c r="D556" s="19" t="s">
        <v>21</v>
      </c>
      <c r="E556" s="19" t="s">
        <v>17</v>
      </c>
      <c r="F556" s="19" t="s">
        <v>89</v>
      </c>
      <c r="G556" s="19" t="s">
        <v>176</v>
      </c>
      <c r="H556" s="89" t="s">
        <v>420</v>
      </c>
      <c r="I556" s="89"/>
      <c r="J556" s="20" t="s">
        <v>96</v>
      </c>
      <c r="K556" s="20">
        <f t="shared" ref="K556" si="266">K554*(38.5/1000000)*15.236*(44/12)</f>
        <v>5.7684867239999997</v>
      </c>
      <c r="L556" s="20"/>
      <c r="M556" s="20"/>
      <c r="N556" s="20"/>
      <c r="O556" s="20"/>
      <c r="P556" s="20"/>
      <c r="Q556" s="20"/>
      <c r="R556" s="20"/>
      <c r="S556" s="20"/>
      <c r="T556" s="20"/>
      <c r="U556" s="20"/>
      <c r="V556" s="20"/>
      <c r="W556" s="47"/>
      <c r="X556" s="47">
        <f t="shared" si="256"/>
        <v>5.7684867239999997</v>
      </c>
    </row>
    <row r="557" spans="1:24" x14ac:dyDescent="0.3">
      <c r="A557" s="166"/>
      <c r="B557" s="166">
        <v>2026</v>
      </c>
      <c r="C557" s="60" t="s">
        <v>431</v>
      </c>
      <c r="D557" s="14" t="s">
        <v>21</v>
      </c>
      <c r="E557" s="14" t="s">
        <v>18</v>
      </c>
      <c r="F557" s="14" t="s">
        <v>89</v>
      </c>
      <c r="G557" s="14" t="s">
        <v>95</v>
      </c>
      <c r="H557" s="88" t="s">
        <v>366</v>
      </c>
      <c r="I557" s="88"/>
      <c r="J557" s="14" t="s">
        <v>13</v>
      </c>
      <c r="K557" s="15">
        <v>3901478</v>
      </c>
      <c r="L557" s="15"/>
      <c r="M557" s="15"/>
      <c r="N557" s="15"/>
      <c r="O557" s="15"/>
      <c r="P557" s="15"/>
      <c r="Q557" s="15"/>
      <c r="R557" s="15"/>
      <c r="S557" s="15"/>
      <c r="T557" s="15"/>
      <c r="U557" s="69"/>
      <c r="V557" s="69"/>
      <c r="W557" s="44"/>
      <c r="X557" s="44">
        <f t="shared" si="256"/>
        <v>3901478</v>
      </c>
    </row>
    <row r="558" spans="1:24" x14ac:dyDescent="0.3">
      <c r="A558" s="166"/>
      <c r="B558" s="166">
        <v>2026</v>
      </c>
      <c r="C558" s="65" t="s">
        <v>431</v>
      </c>
      <c r="D558" s="30" t="s">
        <v>21</v>
      </c>
      <c r="E558" s="30" t="s">
        <v>18</v>
      </c>
      <c r="F558" s="30" t="s">
        <v>89</v>
      </c>
      <c r="G558" s="30" t="s">
        <v>95</v>
      </c>
      <c r="H558" s="88" t="s">
        <v>366</v>
      </c>
      <c r="I558" s="88"/>
      <c r="J558" s="30" t="s">
        <v>22</v>
      </c>
      <c r="K558" s="4">
        <v>4072</v>
      </c>
      <c r="L558" s="4"/>
      <c r="M558" s="4"/>
      <c r="N558" s="4"/>
      <c r="O558" s="4"/>
      <c r="P558" s="4"/>
      <c r="Q558" s="23"/>
      <c r="R558" s="4"/>
      <c r="S558" s="23"/>
      <c r="T558" s="23"/>
      <c r="U558" s="70"/>
      <c r="V558" s="68"/>
      <c r="W558" s="45"/>
      <c r="X558" s="45">
        <f t="shared" si="256"/>
        <v>4072</v>
      </c>
    </row>
    <row r="559" spans="1:24" x14ac:dyDescent="0.3">
      <c r="A559" s="166"/>
      <c r="B559" s="166">
        <v>2026</v>
      </c>
      <c r="C559" s="62" t="s">
        <v>431</v>
      </c>
      <c r="D559" s="17" t="s">
        <v>21</v>
      </c>
      <c r="E559" s="17" t="s">
        <v>18</v>
      </c>
      <c r="F559" s="17" t="s">
        <v>89</v>
      </c>
      <c r="G559" s="17" t="s">
        <v>95</v>
      </c>
      <c r="H559" s="88" t="s">
        <v>366</v>
      </c>
      <c r="I559" s="88"/>
      <c r="J559" s="17" t="s">
        <v>15</v>
      </c>
      <c r="K559" s="31">
        <f t="shared" ref="K559" si="267">(K558/1000)*1.019</f>
        <v>4.1493679999999999</v>
      </c>
      <c r="L559" s="31"/>
      <c r="M559" s="31"/>
      <c r="N559" s="31"/>
      <c r="O559" s="31"/>
      <c r="P559" s="31"/>
      <c r="Q559" s="31"/>
      <c r="R559" s="31"/>
      <c r="S559" s="31"/>
      <c r="T559" s="31"/>
      <c r="U559" s="31"/>
      <c r="V559" s="31"/>
      <c r="W559" s="46"/>
      <c r="X559" s="46">
        <f t="shared" si="256"/>
        <v>4.1493679999999999</v>
      </c>
    </row>
    <row r="560" spans="1:24" x14ac:dyDescent="0.3">
      <c r="A560" s="166"/>
      <c r="B560" s="166">
        <v>2026</v>
      </c>
      <c r="C560" s="63" t="s">
        <v>431</v>
      </c>
      <c r="D560" s="19" t="s">
        <v>21</v>
      </c>
      <c r="E560" s="19" t="s">
        <v>18</v>
      </c>
      <c r="F560" s="19" t="s">
        <v>89</v>
      </c>
      <c r="G560" s="19" t="s">
        <v>95</v>
      </c>
      <c r="H560" s="89" t="s">
        <v>366</v>
      </c>
      <c r="I560" s="89"/>
      <c r="J560" s="20" t="s">
        <v>96</v>
      </c>
      <c r="K560" s="20">
        <f t="shared" ref="K560" si="268">K558*(38.5/1000000)*15.236*(44/12)</f>
        <v>8.7581200373333346</v>
      </c>
      <c r="L560" s="20"/>
      <c r="M560" s="20"/>
      <c r="N560" s="20"/>
      <c r="O560" s="20"/>
      <c r="P560" s="20"/>
      <c r="Q560" s="20"/>
      <c r="R560" s="20"/>
      <c r="S560" s="20"/>
      <c r="T560" s="20"/>
      <c r="U560" s="20"/>
      <c r="V560" s="20"/>
      <c r="W560" s="47"/>
      <c r="X560" s="47">
        <f t="shared" si="256"/>
        <v>8.7581200373333346</v>
      </c>
    </row>
    <row r="561" spans="1:24" x14ac:dyDescent="0.3">
      <c r="A561" s="166"/>
      <c r="B561" s="166">
        <v>2026</v>
      </c>
      <c r="C561" s="60" t="s">
        <v>431</v>
      </c>
      <c r="D561" s="14" t="s">
        <v>21</v>
      </c>
      <c r="E561" s="14" t="s">
        <v>83</v>
      </c>
      <c r="F561" s="14" t="s">
        <v>89</v>
      </c>
      <c r="G561" s="14" t="s">
        <v>171</v>
      </c>
      <c r="H561" s="88" t="s">
        <v>369</v>
      </c>
      <c r="I561" s="88"/>
      <c r="J561" s="14" t="s">
        <v>13</v>
      </c>
      <c r="K561" s="15">
        <v>3175550</v>
      </c>
      <c r="L561" s="15"/>
      <c r="M561" s="15"/>
      <c r="N561" s="15"/>
      <c r="O561" s="15"/>
      <c r="P561" s="15"/>
      <c r="Q561" s="15"/>
      <c r="R561" s="15"/>
      <c r="S561" s="15"/>
      <c r="T561" s="15"/>
      <c r="U561" s="69"/>
      <c r="V561" s="69"/>
      <c r="W561" s="44"/>
      <c r="X561" s="44">
        <f t="shared" si="256"/>
        <v>3175550</v>
      </c>
    </row>
    <row r="562" spans="1:24" x14ac:dyDescent="0.3">
      <c r="A562" s="166"/>
      <c r="B562" s="166">
        <v>2026</v>
      </c>
      <c r="C562" s="61" t="s">
        <v>431</v>
      </c>
      <c r="D562" s="16" t="s">
        <v>21</v>
      </c>
      <c r="E562" s="16" t="s">
        <v>17</v>
      </c>
      <c r="F562" s="16" t="s">
        <v>89</v>
      </c>
      <c r="G562" s="16" t="s">
        <v>171</v>
      </c>
      <c r="H562" s="88" t="s">
        <v>369</v>
      </c>
      <c r="I562" s="88"/>
      <c r="J562" s="16" t="s">
        <v>22</v>
      </c>
      <c r="K562" s="4">
        <v>3314</v>
      </c>
      <c r="L562" s="4"/>
      <c r="M562" s="4"/>
      <c r="N562" s="4"/>
      <c r="O562" s="4"/>
      <c r="P562" s="4"/>
      <c r="Q562" s="4"/>
      <c r="R562" s="4"/>
      <c r="S562" s="4"/>
      <c r="T562" s="4"/>
      <c r="U562" s="68"/>
      <c r="V562" s="68"/>
      <c r="W562" s="53"/>
      <c r="X562" s="53">
        <f t="shared" si="256"/>
        <v>3314</v>
      </c>
    </row>
    <row r="563" spans="1:24" x14ac:dyDescent="0.3">
      <c r="A563" s="166"/>
      <c r="B563" s="166">
        <v>2026</v>
      </c>
      <c r="C563" s="62" t="s">
        <v>431</v>
      </c>
      <c r="D563" s="17" t="s">
        <v>21</v>
      </c>
      <c r="E563" s="17" t="s">
        <v>17</v>
      </c>
      <c r="F563" s="17" t="s">
        <v>89</v>
      </c>
      <c r="G563" s="17" t="s">
        <v>169</v>
      </c>
      <c r="H563" s="88" t="s">
        <v>367</v>
      </c>
      <c r="I563" s="88"/>
      <c r="J563" s="17" t="s">
        <v>15</v>
      </c>
      <c r="K563" s="31">
        <f t="shared" ref="K563" si="269">(K562/1000)*1.019</f>
        <v>3.3769659999999999</v>
      </c>
      <c r="L563" s="31"/>
      <c r="M563" s="31"/>
      <c r="N563" s="31"/>
      <c r="O563" s="31"/>
      <c r="P563" s="31"/>
      <c r="Q563" s="31"/>
      <c r="R563" s="31"/>
      <c r="S563" s="31"/>
      <c r="T563" s="31"/>
      <c r="U563" s="31"/>
      <c r="V563" s="31"/>
      <c r="W563" s="46"/>
      <c r="X563" s="46">
        <f t="shared" si="256"/>
        <v>3.3769659999999999</v>
      </c>
    </row>
    <row r="564" spans="1:24" x14ac:dyDescent="0.3">
      <c r="A564" s="166"/>
      <c r="B564" s="166">
        <v>2026</v>
      </c>
      <c r="C564" s="63" t="s">
        <v>431</v>
      </c>
      <c r="D564" s="19" t="s">
        <v>21</v>
      </c>
      <c r="E564" s="19" t="s">
        <v>17</v>
      </c>
      <c r="F564" s="19" t="s">
        <v>89</v>
      </c>
      <c r="G564" s="19" t="s">
        <v>169</v>
      </c>
      <c r="H564" s="89" t="s">
        <v>367</v>
      </c>
      <c r="I564" s="89"/>
      <c r="J564" s="20" t="s">
        <v>96</v>
      </c>
      <c r="K564" s="20">
        <f t="shared" ref="K564" si="270">K562*(38.5/1000000)*15.236*(44/12)</f>
        <v>7.1278020146666679</v>
      </c>
      <c r="L564" s="20"/>
      <c r="M564" s="20"/>
      <c r="N564" s="20"/>
      <c r="O564" s="20"/>
      <c r="P564" s="20"/>
      <c r="Q564" s="20"/>
      <c r="R564" s="20"/>
      <c r="S564" s="20"/>
      <c r="T564" s="20"/>
      <c r="U564" s="20"/>
      <c r="V564" s="20"/>
      <c r="W564" s="47"/>
      <c r="X564" s="47">
        <f t="shared" si="256"/>
        <v>7.1278020146666679</v>
      </c>
    </row>
    <row r="565" spans="1:24" x14ac:dyDescent="0.3">
      <c r="A565" s="166"/>
      <c r="B565" s="166">
        <v>2026</v>
      </c>
      <c r="C565" s="60" t="s">
        <v>431</v>
      </c>
      <c r="D565" s="14" t="s">
        <v>21</v>
      </c>
      <c r="E565" s="14" t="s">
        <v>18</v>
      </c>
      <c r="F565" s="14" t="s">
        <v>89</v>
      </c>
      <c r="G565" s="14" t="s">
        <v>94</v>
      </c>
      <c r="H565" s="88" t="s">
        <v>368</v>
      </c>
      <c r="I565" s="88"/>
      <c r="J565" s="14" t="s">
        <v>13</v>
      </c>
      <c r="K565" s="15">
        <v>533501</v>
      </c>
      <c r="L565" s="15"/>
      <c r="M565" s="15"/>
      <c r="N565" s="15"/>
      <c r="O565" s="15"/>
      <c r="P565" s="15"/>
      <c r="Q565" s="15"/>
      <c r="R565" s="15"/>
      <c r="S565" s="15"/>
      <c r="T565" s="15"/>
      <c r="U565" s="69"/>
      <c r="V565" s="69"/>
      <c r="W565" s="44"/>
      <c r="X565" s="44">
        <f t="shared" si="256"/>
        <v>533501</v>
      </c>
    </row>
    <row r="566" spans="1:24" x14ac:dyDescent="0.3">
      <c r="A566" s="166"/>
      <c r="B566" s="166">
        <v>2026</v>
      </c>
      <c r="C566" s="65" t="s">
        <v>431</v>
      </c>
      <c r="D566" s="30" t="s">
        <v>21</v>
      </c>
      <c r="E566" s="30" t="s">
        <v>18</v>
      </c>
      <c r="F566" s="30" t="s">
        <v>89</v>
      </c>
      <c r="G566" s="30" t="s">
        <v>94</v>
      </c>
      <c r="H566" s="88" t="s">
        <v>368</v>
      </c>
      <c r="I566" s="88"/>
      <c r="J566" s="30" t="s">
        <v>22</v>
      </c>
      <c r="K566" s="4">
        <v>557</v>
      </c>
      <c r="L566" s="4"/>
      <c r="M566" s="4"/>
      <c r="N566" s="4"/>
      <c r="O566" s="4"/>
      <c r="P566" s="4"/>
      <c r="Q566" s="23"/>
      <c r="R566" s="4"/>
      <c r="S566" s="23"/>
      <c r="T566" s="23"/>
      <c r="U566" s="70"/>
      <c r="V566" s="68"/>
      <c r="W566" s="45"/>
      <c r="X566" s="45">
        <f t="shared" si="256"/>
        <v>557</v>
      </c>
    </row>
    <row r="567" spans="1:24" x14ac:dyDescent="0.3">
      <c r="A567" s="166"/>
      <c r="B567" s="166">
        <v>2026</v>
      </c>
      <c r="C567" s="62" t="s">
        <v>431</v>
      </c>
      <c r="D567" s="17" t="s">
        <v>21</v>
      </c>
      <c r="E567" s="17" t="s">
        <v>18</v>
      </c>
      <c r="F567" s="17" t="s">
        <v>89</v>
      </c>
      <c r="G567" s="17" t="s">
        <v>94</v>
      </c>
      <c r="H567" s="88" t="s">
        <v>368</v>
      </c>
      <c r="I567" s="88"/>
      <c r="J567" s="17" t="s">
        <v>15</v>
      </c>
      <c r="K567" s="31">
        <f t="shared" ref="K567" si="271">(K566/1000)*1.019</f>
        <v>0.56758299999999995</v>
      </c>
      <c r="L567" s="31"/>
      <c r="M567" s="31"/>
      <c r="N567" s="31"/>
      <c r="O567" s="31"/>
      <c r="P567" s="31"/>
      <c r="Q567" s="31"/>
      <c r="R567" s="31"/>
      <c r="S567" s="31"/>
      <c r="T567" s="31"/>
      <c r="U567" s="31"/>
      <c r="V567" s="31"/>
      <c r="W567" s="46"/>
      <c r="X567" s="46">
        <f t="shared" si="256"/>
        <v>0.56758299999999995</v>
      </c>
    </row>
    <row r="568" spans="1:24" x14ac:dyDescent="0.3">
      <c r="A568" s="166"/>
      <c r="B568" s="166">
        <v>2026</v>
      </c>
      <c r="C568" s="63" t="s">
        <v>431</v>
      </c>
      <c r="D568" s="19" t="s">
        <v>21</v>
      </c>
      <c r="E568" s="19" t="s">
        <v>18</v>
      </c>
      <c r="F568" s="19" t="s">
        <v>89</v>
      </c>
      <c r="G568" s="19" t="s">
        <v>94</v>
      </c>
      <c r="H568" s="89" t="s">
        <v>368</v>
      </c>
      <c r="I568" s="89"/>
      <c r="J568" s="20" t="s">
        <v>96</v>
      </c>
      <c r="K568" s="20">
        <f t="shared" ref="K568" si="272">K566*(38.5/1000000)*15.236*(44/12)</f>
        <v>1.1980041406666668</v>
      </c>
      <c r="L568" s="20"/>
      <c r="M568" s="20"/>
      <c r="N568" s="20"/>
      <c r="O568" s="20"/>
      <c r="P568" s="20"/>
      <c r="Q568" s="20"/>
      <c r="R568" s="20"/>
      <c r="S568" s="20"/>
      <c r="T568" s="20"/>
      <c r="U568" s="20"/>
      <c r="V568" s="20"/>
      <c r="W568" s="47"/>
      <c r="X568" s="47">
        <f t="shared" si="256"/>
        <v>1.1980041406666668</v>
      </c>
    </row>
    <row r="569" spans="1:24" x14ac:dyDescent="0.3">
      <c r="A569" s="166"/>
      <c r="B569" s="166">
        <v>2026</v>
      </c>
      <c r="C569" s="60" t="s">
        <v>431</v>
      </c>
      <c r="D569" s="14" t="s">
        <v>27</v>
      </c>
      <c r="E569" s="14" t="s">
        <v>12</v>
      </c>
      <c r="F569" s="14" t="s">
        <v>67</v>
      </c>
      <c r="G569" s="14" t="s">
        <v>12</v>
      </c>
      <c r="H569" s="14" t="s">
        <v>51</v>
      </c>
      <c r="I569" s="14"/>
      <c r="J569" s="14" t="s">
        <v>13</v>
      </c>
      <c r="K569" s="69"/>
      <c r="L569" s="69"/>
      <c r="M569" s="69"/>
      <c r="N569" s="69"/>
      <c r="O569" s="69"/>
      <c r="P569" s="15"/>
      <c r="Q569" s="69"/>
      <c r="R569" s="69"/>
      <c r="S569" s="69"/>
      <c r="T569" s="15"/>
      <c r="U569" s="69"/>
      <c r="V569" s="152"/>
      <c r="W569" s="44"/>
      <c r="X569" s="44" t="e">
        <f t="shared" si="256"/>
        <v>#DIV/0!</v>
      </c>
    </row>
    <row r="570" spans="1:24" x14ac:dyDescent="0.3">
      <c r="A570" s="166"/>
      <c r="B570" s="166">
        <v>2026</v>
      </c>
      <c r="C570" s="65" t="s">
        <v>431</v>
      </c>
      <c r="D570" s="30" t="s">
        <v>27</v>
      </c>
      <c r="E570" s="30" t="s">
        <v>12</v>
      </c>
      <c r="F570" s="30" t="s">
        <v>67</v>
      </c>
      <c r="G570" s="30" t="s">
        <v>12</v>
      </c>
      <c r="H570" s="30" t="s">
        <v>51</v>
      </c>
      <c r="I570" s="30"/>
      <c r="J570" s="30" t="s">
        <v>84</v>
      </c>
      <c r="K570" s="68"/>
      <c r="L570" s="68"/>
      <c r="M570" s="68"/>
      <c r="N570" s="68"/>
      <c r="O570" s="68"/>
      <c r="P570" s="4"/>
      <c r="Q570" s="68"/>
      <c r="R570" s="68"/>
      <c r="S570" s="68"/>
      <c r="T570" s="4"/>
      <c r="U570" s="68"/>
      <c r="V570" s="153"/>
      <c r="W570" s="53"/>
      <c r="X570" s="53" t="e">
        <f t="shared" si="256"/>
        <v>#DIV/0!</v>
      </c>
    </row>
    <row r="571" spans="1:24" x14ac:dyDescent="0.3">
      <c r="A571" s="166" t="s">
        <v>384</v>
      </c>
      <c r="B571" s="166">
        <v>2026</v>
      </c>
      <c r="C571" s="60" t="s">
        <v>431</v>
      </c>
      <c r="D571" s="14" t="s">
        <v>27</v>
      </c>
      <c r="E571" s="14" t="s">
        <v>16</v>
      </c>
      <c r="F571" s="14" t="s">
        <v>65</v>
      </c>
      <c r="G571" s="14" t="s">
        <v>172</v>
      </c>
      <c r="H571" s="14" t="s">
        <v>148</v>
      </c>
      <c r="I571" s="14"/>
      <c r="J571" s="14" t="s">
        <v>13</v>
      </c>
      <c r="K571" s="197">
        <v>25449003</v>
      </c>
      <c r="L571" s="197"/>
      <c r="M571" s="197"/>
      <c r="N571" s="197"/>
      <c r="O571" s="197"/>
      <c r="P571" s="197"/>
      <c r="Q571" s="197"/>
      <c r="R571" s="197"/>
      <c r="S571" s="197"/>
      <c r="T571" s="198"/>
      <c r="U571" s="198"/>
      <c r="V571" s="198"/>
      <c r="W571" s="44"/>
      <c r="X571" s="44">
        <f t="shared" si="256"/>
        <v>25449003</v>
      </c>
    </row>
    <row r="572" spans="1:24" x14ac:dyDescent="0.3">
      <c r="A572" s="166"/>
      <c r="B572" s="166">
        <v>2026</v>
      </c>
      <c r="C572" s="65" t="s">
        <v>431</v>
      </c>
      <c r="D572" s="30" t="s">
        <v>27</v>
      </c>
      <c r="E572" s="30" t="s">
        <v>16</v>
      </c>
      <c r="F572" s="30" t="s">
        <v>65</v>
      </c>
      <c r="G572" s="30" t="s">
        <v>172</v>
      </c>
      <c r="H572" s="30" t="s">
        <v>148</v>
      </c>
      <c r="I572" s="30"/>
      <c r="J572" s="30" t="s">
        <v>22</v>
      </c>
      <c r="K572" s="203">
        <v>6910</v>
      </c>
      <c r="L572" s="203"/>
      <c r="M572" s="203"/>
      <c r="N572" s="203"/>
      <c r="O572" s="203"/>
      <c r="P572" s="203"/>
      <c r="Q572" s="203"/>
      <c r="R572" s="203"/>
      <c r="S572" s="203"/>
      <c r="T572" s="204"/>
      <c r="U572" s="204"/>
      <c r="V572" s="204"/>
      <c r="W572" s="53"/>
      <c r="X572" s="53">
        <f t="shared" si="256"/>
        <v>6910</v>
      </c>
    </row>
    <row r="573" spans="1:24" x14ac:dyDescent="0.3">
      <c r="A573" s="166" t="s">
        <v>266</v>
      </c>
      <c r="B573" s="166">
        <v>2026</v>
      </c>
      <c r="C573" s="60" t="s">
        <v>431</v>
      </c>
      <c r="D573" s="14" t="s">
        <v>27</v>
      </c>
      <c r="E573" s="14" t="s">
        <v>16</v>
      </c>
      <c r="F573" s="14" t="s">
        <v>65</v>
      </c>
      <c r="G573" s="14" t="s">
        <v>172</v>
      </c>
      <c r="H573" s="14" t="s">
        <v>147</v>
      </c>
      <c r="I573" s="14"/>
      <c r="J573" s="14" t="s">
        <v>13</v>
      </c>
      <c r="K573" s="197">
        <v>5664337</v>
      </c>
      <c r="L573" s="197"/>
      <c r="M573" s="197"/>
      <c r="N573" s="197"/>
      <c r="O573" s="197"/>
      <c r="P573" s="197"/>
      <c r="Q573" s="197"/>
      <c r="R573" s="197"/>
      <c r="S573" s="197"/>
      <c r="T573" s="198"/>
      <c r="U573" s="198"/>
      <c r="V573" s="198"/>
      <c r="W573" s="44"/>
      <c r="X573" s="44">
        <f t="shared" si="256"/>
        <v>5664337</v>
      </c>
    </row>
    <row r="574" spans="1:24" x14ac:dyDescent="0.3">
      <c r="A574" s="166"/>
      <c r="B574" s="166">
        <v>2026</v>
      </c>
      <c r="C574" s="65" t="s">
        <v>431</v>
      </c>
      <c r="D574" s="30" t="s">
        <v>27</v>
      </c>
      <c r="E574" s="30" t="s">
        <v>16</v>
      </c>
      <c r="F574" s="30" t="s">
        <v>65</v>
      </c>
      <c r="G574" s="30" t="s">
        <v>172</v>
      </c>
      <c r="H574" s="30" t="s">
        <v>147</v>
      </c>
      <c r="I574" s="30"/>
      <c r="J574" s="30" t="s">
        <v>22</v>
      </c>
      <c r="K574" s="203">
        <v>1538</v>
      </c>
      <c r="L574" s="203"/>
      <c r="M574" s="203"/>
      <c r="N574" s="203"/>
      <c r="O574" s="203"/>
      <c r="P574" s="203"/>
      <c r="Q574" s="203"/>
      <c r="R574" s="203"/>
      <c r="S574" s="203"/>
      <c r="T574" s="203"/>
      <c r="U574" s="204"/>
      <c r="V574" s="204"/>
      <c r="W574" s="53"/>
      <c r="X574" s="53">
        <f t="shared" si="256"/>
        <v>1538</v>
      </c>
    </row>
    <row r="575" spans="1:24" x14ac:dyDescent="0.3">
      <c r="A575" s="166" t="s">
        <v>222</v>
      </c>
      <c r="B575" s="166">
        <v>2026</v>
      </c>
      <c r="C575" s="60" t="s">
        <v>431</v>
      </c>
      <c r="D575" s="14" t="s">
        <v>27</v>
      </c>
      <c r="E575" s="14" t="s">
        <v>16</v>
      </c>
      <c r="F575" s="14" t="s">
        <v>90</v>
      </c>
      <c r="G575" s="14" t="s">
        <v>172</v>
      </c>
      <c r="H575" s="14" t="s">
        <v>148</v>
      </c>
      <c r="I575" s="14"/>
      <c r="J575" s="14" t="s">
        <v>13</v>
      </c>
      <c r="K575" s="198">
        <v>9811898</v>
      </c>
      <c r="L575" s="197"/>
      <c r="M575" s="197"/>
      <c r="N575" s="197"/>
      <c r="O575" s="197"/>
      <c r="P575" s="197"/>
      <c r="Q575" s="197"/>
      <c r="R575" s="197"/>
      <c r="S575" s="197"/>
      <c r="T575" s="198"/>
      <c r="U575" s="198"/>
      <c r="V575" s="198"/>
      <c r="W575" s="44"/>
      <c r="X575" s="44">
        <f t="shared" si="256"/>
        <v>9811898</v>
      </c>
    </row>
    <row r="576" spans="1:24" x14ac:dyDescent="0.3">
      <c r="A576" s="166"/>
      <c r="B576" s="166">
        <v>2026</v>
      </c>
      <c r="C576" s="65" t="s">
        <v>431</v>
      </c>
      <c r="D576" s="30" t="s">
        <v>27</v>
      </c>
      <c r="E576" s="30" t="s">
        <v>16</v>
      </c>
      <c r="F576" s="30" t="s">
        <v>90</v>
      </c>
      <c r="G576" s="30" t="s">
        <v>172</v>
      </c>
      <c r="H576" s="30" t="s">
        <v>148</v>
      </c>
      <c r="I576" s="30"/>
      <c r="J576" s="30" t="s">
        <v>22</v>
      </c>
      <c r="K576" s="204">
        <v>2664.16</v>
      </c>
      <c r="L576" s="203"/>
      <c r="M576" s="203"/>
      <c r="N576" s="203"/>
      <c r="O576" s="203"/>
      <c r="P576" s="203"/>
      <c r="Q576" s="203"/>
      <c r="R576" s="203"/>
      <c r="S576" s="203"/>
      <c r="T576" s="204"/>
      <c r="U576" s="204"/>
      <c r="V576" s="204"/>
      <c r="W576" s="53"/>
      <c r="X576" s="53">
        <f t="shared" si="256"/>
        <v>2664.16</v>
      </c>
    </row>
    <row r="577" spans="1:24" x14ac:dyDescent="0.3">
      <c r="A577" s="166" t="s">
        <v>209</v>
      </c>
      <c r="B577" s="166">
        <v>2026</v>
      </c>
      <c r="C577" s="60" t="s">
        <v>431</v>
      </c>
      <c r="D577" s="14" t="s">
        <v>27</v>
      </c>
      <c r="E577" s="14" t="s">
        <v>16</v>
      </c>
      <c r="F577" s="14" t="s">
        <v>90</v>
      </c>
      <c r="G577" s="14" t="s">
        <v>172</v>
      </c>
      <c r="H577" s="14" t="s">
        <v>147</v>
      </c>
      <c r="I577" s="14"/>
      <c r="J577" s="14" t="s">
        <v>13</v>
      </c>
      <c r="K577" s="197">
        <v>0</v>
      </c>
      <c r="L577" s="197"/>
      <c r="M577" s="197"/>
      <c r="N577" s="197"/>
      <c r="O577" s="197"/>
      <c r="P577" s="197"/>
      <c r="Q577" s="197"/>
      <c r="R577" s="197"/>
      <c r="S577" s="197"/>
      <c r="T577" s="197"/>
      <c r="U577" s="198"/>
      <c r="V577" s="198"/>
      <c r="W577" s="44"/>
      <c r="X577" s="44">
        <f t="shared" si="256"/>
        <v>0</v>
      </c>
    </row>
    <row r="578" spans="1:24" x14ac:dyDescent="0.3">
      <c r="A578" s="166"/>
      <c r="B578" s="166">
        <v>2026</v>
      </c>
      <c r="C578" s="65" t="s">
        <v>431</v>
      </c>
      <c r="D578" s="30" t="s">
        <v>27</v>
      </c>
      <c r="E578" s="30" t="s">
        <v>16</v>
      </c>
      <c r="F578" s="30" t="s">
        <v>90</v>
      </c>
      <c r="G578" s="30" t="s">
        <v>172</v>
      </c>
      <c r="H578" s="30" t="s">
        <v>147</v>
      </c>
      <c r="I578" s="30"/>
      <c r="J578" s="30" t="s">
        <v>22</v>
      </c>
      <c r="K578" s="203">
        <v>0</v>
      </c>
      <c r="L578" s="203"/>
      <c r="M578" s="203"/>
      <c r="N578" s="203"/>
      <c r="O578" s="203"/>
      <c r="P578" s="203"/>
      <c r="Q578" s="203"/>
      <c r="R578" s="203"/>
      <c r="S578" s="203"/>
      <c r="T578" s="203"/>
      <c r="U578" s="204"/>
      <c r="V578" s="204"/>
      <c r="W578" s="53"/>
      <c r="X578" s="53">
        <f t="shared" si="256"/>
        <v>0</v>
      </c>
    </row>
    <row r="579" spans="1:24" x14ac:dyDescent="0.3">
      <c r="A579" s="166" t="s">
        <v>265</v>
      </c>
      <c r="B579" s="166">
        <v>2026</v>
      </c>
      <c r="C579" s="60" t="s">
        <v>431</v>
      </c>
      <c r="D579" s="14" t="s">
        <v>27</v>
      </c>
      <c r="E579" s="14" t="s">
        <v>16</v>
      </c>
      <c r="F579" s="14" t="s">
        <v>67</v>
      </c>
      <c r="G579" s="14" t="s">
        <v>86</v>
      </c>
      <c r="H579" s="14" t="s">
        <v>52</v>
      </c>
      <c r="I579" s="14"/>
      <c r="J579" s="14" t="s">
        <v>13</v>
      </c>
      <c r="K579" s="197">
        <v>2533851</v>
      </c>
      <c r="L579" s="197"/>
      <c r="M579" s="197"/>
      <c r="N579" s="197"/>
      <c r="O579" s="197"/>
      <c r="P579" s="197"/>
      <c r="Q579" s="197"/>
      <c r="R579" s="197"/>
      <c r="S579" s="197"/>
      <c r="T579" s="197"/>
      <c r="U579" s="198"/>
      <c r="V579" s="198"/>
      <c r="W579" s="44"/>
      <c r="X579" s="44">
        <f t="shared" si="256"/>
        <v>2533851</v>
      </c>
    </row>
    <row r="580" spans="1:24" x14ac:dyDescent="0.3">
      <c r="A580" s="166"/>
      <c r="B580" s="166">
        <v>2026</v>
      </c>
      <c r="C580" s="65" t="s">
        <v>431</v>
      </c>
      <c r="D580" s="30" t="s">
        <v>27</v>
      </c>
      <c r="E580" s="30" t="s">
        <v>16</v>
      </c>
      <c r="F580" s="30" t="s">
        <v>67</v>
      </c>
      <c r="G580" s="30" t="s">
        <v>86</v>
      </c>
      <c r="H580" s="30" t="s">
        <v>52</v>
      </c>
      <c r="I580" s="30"/>
      <c r="J580" s="30" t="s">
        <v>22</v>
      </c>
      <c r="K580" s="203">
        <v>688</v>
      </c>
      <c r="L580" s="203"/>
      <c r="M580" s="203"/>
      <c r="N580" s="203"/>
      <c r="O580" s="203"/>
      <c r="P580" s="203"/>
      <c r="Q580" s="203"/>
      <c r="R580" s="203"/>
      <c r="S580" s="203"/>
      <c r="T580" s="203"/>
      <c r="U580" s="204"/>
      <c r="V580" s="204"/>
      <c r="W580" s="53"/>
      <c r="X580" s="53">
        <f t="shared" si="256"/>
        <v>688</v>
      </c>
    </row>
    <row r="581" spans="1:24" x14ac:dyDescent="0.3">
      <c r="A581" s="166"/>
      <c r="B581" s="166">
        <v>2026</v>
      </c>
      <c r="C581" s="60" t="s">
        <v>431</v>
      </c>
      <c r="D581" s="14" t="s">
        <v>27</v>
      </c>
      <c r="E581" s="14" t="s">
        <v>16</v>
      </c>
      <c r="F581" s="14" t="s">
        <v>88</v>
      </c>
      <c r="G581" s="14" t="s">
        <v>86</v>
      </c>
      <c r="H581" s="14" t="s">
        <v>149</v>
      </c>
      <c r="I581" s="14"/>
      <c r="J581" s="14" t="s">
        <v>13</v>
      </c>
      <c r="K581" s="197">
        <v>145648</v>
      </c>
      <c r="L581" s="197"/>
      <c r="M581" s="197"/>
      <c r="N581" s="197"/>
      <c r="O581" s="197"/>
      <c r="P581" s="197"/>
      <c r="Q581" s="197"/>
      <c r="R581" s="197"/>
      <c r="S581" s="197"/>
      <c r="T581" s="197"/>
      <c r="U581" s="198"/>
      <c r="V581" s="198"/>
      <c r="W581" s="44"/>
      <c r="X581" s="44">
        <f t="shared" si="256"/>
        <v>145648</v>
      </c>
    </row>
    <row r="582" spans="1:24" x14ac:dyDescent="0.3">
      <c r="A582" s="166"/>
      <c r="B582" s="166">
        <v>2026</v>
      </c>
      <c r="C582" s="65" t="s">
        <v>431</v>
      </c>
      <c r="D582" s="30" t="s">
        <v>27</v>
      </c>
      <c r="E582" s="30" t="s">
        <v>16</v>
      </c>
      <c r="F582" s="30" t="s">
        <v>88</v>
      </c>
      <c r="G582" s="30" t="s">
        <v>86</v>
      </c>
      <c r="H582" s="30" t="s">
        <v>149</v>
      </c>
      <c r="I582" s="30"/>
      <c r="J582" s="30" t="s">
        <v>22</v>
      </c>
      <c r="K582" s="203">
        <v>40</v>
      </c>
      <c r="L582" s="203"/>
      <c r="M582" s="203"/>
      <c r="N582" s="203"/>
      <c r="O582" s="203"/>
      <c r="P582" s="203"/>
      <c r="Q582" s="203"/>
      <c r="R582" s="203"/>
      <c r="S582" s="203"/>
      <c r="T582" s="203"/>
      <c r="U582" s="204"/>
      <c r="V582" s="204"/>
      <c r="W582" s="53"/>
      <c r="X582" s="53">
        <f t="shared" si="256"/>
        <v>40</v>
      </c>
    </row>
    <row r="583" spans="1:24" x14ac:dyDescent="0.3">
      <c r="A583" s="166" t="s">
        <v>385</v>
      </c>
      <c r="B583" s="166">
        <v>2026</v>
      </c>
      <c r="C583" s="60" t="s">
        <v>431</v>
      </c>
      <c r="D583" s="14" t="s">
        <v>27</v>
      </c>
      <c r="E583" s="14" t="s">
        <v>16</v>
      </c>
      <c r="F583" s="14" t="s">
        <v>67</v>
      </c>
      <c r="G583" s="14" t="s">
        <v>87</v>
      </c>
      <c r="H583" s="14" t="s">
        <v>107</v>
      </c>
      <c r="I583" s="14"/>
      <c r="J583" s="14" t="s">
        <v>13</v>
      </c>
      <c r="K583" s="197">
        <v>11512820</v>
      </c>
      <c r="L583" s="197"/>
      <c r="M583" s="197"/>
      <c r="N583" s="197"/>
      <c r="O583" s="197"/>
      <c r="P583" s="197"/>
      <c r="Q583" s="197"/>
      <c r="R583" s="197"/>
      <c r="S583" s="197"/>
      <c r="T583" s="197"/>
      <c r="U583" s="198"/>
      <c r="V583" s="198"/>
      <c r="W583" s="44"/>
      <c r="X583" s="44">
        <f t="shared" si="256"/>
        <v>11512820</v>
      </c>
    </row>
    <row r="584" spans="1:24" x14ac:dyDescent="0.3">
      <c r="A584" s="166"/>
      <c r="B584" s="166">
        <v>2026</v>
      </c>
      <c r="C584" s="65" t="s">
        <v>431</v>
      </c>
      <c r="D584" s="30" t="s">
        <v>27</v>
      </c>
      <c r="E584" s="30" t="s">
        <v>16</v>
      </c>
      <c r="F584" s="30" t="s">
        <v>67</v>
      </c>
      <c r="G584" s="30" t="s">
        <v>87</v>
      </c>
      <c r="H584" s="30" t="s">
        <v>107</v>
      </c>
      <c r="I584" s="30"/>
      <c r="J584" s="30" t="s">
        <v>22</v>
      </c>
      <c r="K584" s="203">
        <v>3126</v>
      </c>
      <c r="L584" s="203"/>
      <c r="M584" s="203"/>
      <c r="N584" s="203"/>
      <c r="O584" s="203"/>
      <c r="P584" s="203"/>
      <c r="Q584" s="203"/>
      <c r="R584" s="203"/>
      <c r="S584" s="203"/>
      <c r="T584" s="203"/>
      <c r="U584" s="204"/>
      <c r="V584" s="204"/>
      <c r="W584" s="53"/>
      <c r="X584" s="53">
        <f t="shared" si="256"/>
        <v>3126</v>
      </c>
    </row>
    <row r="585" spans="1:24" x14ac:dyDescent="0.3">
      <c r="A585" s="166" t="s">
        <v>386</v>
      </c>
      <c r="B585" s="166">
        <v>2026</v>
      </c>
      <c r="C585" s="60" t="s">
        <v>431</v>
      </c>
      <c r="D585" s="14" t="s">
        <v>27</v>
      </c>
      <c r="E585" s="14" t="s">
        <v>16</v>
      </c>
      <c r="F585" s="14" t="s">
        <v>88</v>
      </c>
      <c r="G585" s="14" t="s">
        <v>87</v>
      </c>
      <c r="H585" s="14" t="s">
        <v>162</v>
      </c>
      <c r="I585" s="14"/>
      <c r="J585" s="14" t="s">
        <v>13</v>
      </c>
      <c r="K585" s="197">
        <v>1293897</v>
      </c>
      <c r="L585" s="197"/>
      <c r="M585" s="197"/>
      <c r="N585" s="197"/>
      <c r="O585" s="197"/>
      <c r="P585" s="197"/>
      <c r="Q585" s="197"/>
      <c r="R585" s="197"/>
      <c r="S585" s="197"/>
      <c r="T585" s="197"/>
      <c r="U585" s="198"/>
      <c r="V585" s="198"/>
      <c r="W585" s="44"/>
      <c r="X585" s="44">
        <f t="shared" si="256"/>
        <v>1293897</v>
      </c>
    </row>
    <row r="586" spans="1:24" x14ac:dyDescent="0.3">
      <c r="A586" s="166"/>
      <c r="B586" s="166">
        <v>2026</v>
      </c>
      <c r="C586" s="65" t="s">
        <v>431</v>
      </c>
      <c r="D586" s="30" t="s">
        <v>27</v>
      </c>
      <c r="E586" s="30" t="s">
        <v>16</v>
      </c>
      <c r="F586" s="30" t="s">
        <v>88</v>
      </c>
      <c r="G586" s="30" t="s">
        <v>87</v>
      </c>
      <c r="H586" s="30" t="s">
        <v>162</v>
      </c>
      <c r="I586" s="30"/>
      <c r="J586" s="30" t="s">
        <v>22</v>
      </c>
      <c r="K586" s="203">
        <v>351</v>
      </c>
      <c r="L586" s="203"/>
      <c r="M586" s="203"/>
      <c r="N586" s="203"/>
      <c r="O586" s="203"/>
      <c r="P586" s="203"/>
      <c r="Q586" s="203"/>
      <c r="R586" s="203"/>
      <c r="S586" s="203"/>
      <c r="T586" s="203"/>
      <c r="U586" s="204"/>
      <c r="V586" s="204"/>
      <c r="W586" s="53"/>
      <c r="X586" s="53">
        <f t="shared" si="256"/>
        <v>351</v>
      </c>
    </row>
    <row r="587" spans="1:24" x14ac:dyDescent="0.3">
      <c r="A587" s="166" t="s">
        <v>221</v>
      </c>
      <c r="B587" s="166">
        <v>2026</v>
      </c>
      <c r="C587" s="60" t="s">
        <v>431</v>
      </c>
      <c r="D587" s="14" t="s">
        <v>27</v>
      </c>
      <c r="E587" s="14" t="s">
        <v>16</v>
      </c>
      <c r="F587" s="14" t="s">
        <v>88</v>
      </c>
      <c r="G587" s="14" t="s">
        <v>87</v>
      </c>
      <c r="H587" s="14" t="s">
        <v>163</v>
      </c>
      <c r="I587" s="14"/>
      <c r="J587" s="14" t="s">
        <v>13</v>
      </c>
      <c r="K587" s="197">
        <v>13052281</v>
      </c>
      <c r="L587" s="197"/>
      <c r="M587" s="197"/>
      <c r="N587" s="197"/>
      <c r="O587" s="197"/>
      <c r="P587" s="197"/>
      <c r="Q587" s="197"/>
      <c r="R587" s="197"/>
      <c r="S587" s="197"/>
      <c r="T587" s="197"/>
      <c r="U587" s="198"/>
      <c r="V587" s="198"/>
      <c r="W587" s="44"/>
      <c r="X587" s="44">
        <f t="shared" si="256"/>
        <v>13052281</v>
      </c>
    </row>
    <row r="588" spans="1:24" x14ac:dyDescent="0.3">
      <c r="A588" s="166"/>
      <c r="B588" s="166">
        <v>2026</v>
      </c>
      <c r="C588" s="65" t="s">
        <v>431</v>
      </c>
      <c r="D588" s="30" t="s">
        <v>27</v>
      </c>
      <c r="E588" s="30" t="s">
        <v>16</v>
      </c>
      <c r="F588" s="30" t="s">
        <v>88</v>
      </c>
      <c r="G588" s="30" t="s">
        <v>87</v>
      </c>
      <c r="H588" s="30" t="s">
        <v>163</v>
      </c>
      <c r="I588" s="30"/>
      <c r="J588" s="30" t="s">
        <v>22</v>
      </c>
      <c r="K588" s="203">
        <v>3544</v>
      </c>
      <c r="L588" s="203"/>
      <c r="M588" s="203"/>
      <c r="N588" s="203"/>
      <c r="O588" s="203"/>
      <c r="P588" s="203"/>
      <c r="Q588" s="203"/>
      <c r="R588" s="203"/>
      <c r="S588" s="203"/>
      <c r="T588" s="203"/>
      <c r="U588" s="204"/>
      <c r="V588" s="204"/>
      <c r="W588" s="53"/>
      <c r="X588" s="53">
        <f t="shared" si="256"/>
        <v>3544</v>
      </c>
    </row>
    <row r="589" spans="1:24" x14ac:dyDescent="0.3">
      <c r="A589" s="166" t="s">
        <v>387</v>
      </c>
      <c r="B589" s="166">
        <v>2026</v>
      </c>
      <c r="C589" s="60" t="s">
        <v>431</v>
      </c>
      <c r="D589" s="14" t="s">
        <v>27</v>
      </c>
      <c r="E589" s="14" t="s">
        <v>16</v>
      </c>
      <c r="F589" s="14" t="s">
        <v>67</v>
      </c>
      <c r="G589" s="14" t="s">
        <v>173</v>
      </c>
      <c r="H589" s="14" t="s">
        <v>108</v>
      </c>
      <c r="I589" s="14"/>
      <c r="J589" s="14" t="s">
        <v>13</v>
      </c>
      <c r="K589" s="197">
        <v>2062438</v>
      </c>
      <c r="L589" s="197"/>
      <c r="M589" s="197"/>
      <c r="N589" s="197"/>
      <c r="O589" s="197"/>
      <c r="P589" s="197"/>
      <c r="Q589" s="197"/>
      <c r="R589" s="197"/>
      <c r="S589" s="197"/>
      <c r="T589" s="197"/>
      <c r="U589" s="198"/>
      <c r="V589" s="198"/>
      <c r="W589" s="44"/>
      <c r="X589" s="44">
        <f t="shared" si="256"/>
        <v>2062438</v>
      </c>
    </row>
    <row r="590" spans="1:24" x14ac:dyDescent="0.3">
      <c r="A590" s="166"/>
      <c r="B590" s="166">
        <v>2026</v>
      </c>
      <c r="C590" s="65" t="s">
        <v>431</v>
      </c>
      <c r="D590" s="30" t="s">
        <v>27</v>
      </c>
      <c r="E590" s="30" t="s">
        <v>16</v>
      </c>
      <c r="F590" s="30" t="s">
        <v>67</v>
      </c>
      <c r="G590" s="30" t="s">
        <v>173</v>
      </c>
      <c r="H590" s="30" t="s">
        <v>108</v>
      </c>
      <c r="I590" s="30"/>
      <c r="J590" s="30" t="s">
        <v>22</v>
      </c>
      <c r="K590" s="203">
        <v>560</v>
      </c>
      <c r="L590" s="203"/>
      <c r="M590" s="203"/>
      <c r="N590" s="203"/>
      <c r="O590" s="203"/>
      <c r="P590" s="203"/>
      <c r="Q590" s="203"/>
      <c r="R590" s="203"/>
      <c r="S590" s="203"/>
      <c r="T590" s="203"/>
      <c r="U590" s="204"/>
      <c r="V590" s="204"/>
      <c r="W590" s="53"/>
      <c r="X590" s="53">
        <f t="shared" si="256"/>
        <v>560</v>
      </c>
    </row>
    <row r="591" spans="1:24" x14ac:dyDescent="0.3">
      <c r="A591" s="166" t="s">
        <v>218</v>
      </c>
      <c r="B591" s="166">
        <v>2026</v>
      </c>
      <c r="C591" s="60" t="s">
        <v>431</v>
      </c>
      <c r="D591" s="14" t="s">
        <v>27</v>
      </c>
      <c r="E591" s="14" t="s">
        <v>16</v>
      </c>
      <c r="F591" s="14" t="s">
        <v>88</v>
      </c>
      <c r="G591" s="14" t="s">
        <v>173</v>
      </c>
      <c r="H591" s="14" t="s">
        <v>150</v>
      </c>
      <c r="I591" s="14"/>
      <c r="J591" s="14" t="s">
        <v>13</v>
      </c>
      <c r="K591" s="197">
        <v>0</v>
      </c>
      <c r="L591" s="197"/>
      <c r="M591" s="197"/>
      <c r="N591" s="197"/>
      <c r="O591" s="197"/>
      <c r="P591" s="197"/>
      <c r="Q591" s="197"/>
      <c r="R591" s="197"/>
      <c r="S591" s="197"/>
      <c r="T591" s="197"/>
      <c r="U591" s="198"/>
      <c r="V591" s="198"/>
      <c r="W591" s="44"/>
      <c r="X591" s="44">
        <f t="shared" si="256"/>
        <v>0</v>
      </c>
    </row>
    <row r="592" spans="1:24" x14ac:dyDescent="0.3">
      <c r="A592" s="166"/>
      <c r="B592" s="166">
        <v>2026</v>
      </c>
      <c r="C592" s="65" t="s">
        <v>431</v>
      </c>
      <c r="D592" s="30" t="s">
        <v>27</v>
      </c>
      <c r="E592" s="30" t="s">
        <v>16</v>
      </c>
      <c r="F592" s="30" t="s">
        <v>88</v>
      </c>
      <c r="G592" s="30" t="s">
        <v>173</v>
      </c>
      <c r="H592" s="30" t="s">
        <v>150</v>
      </c>
      <c r="I592" s="30"/>
      <c r="J592" s="30" t="s">
        <v>22</v>
      </c>
      <c r="K592" s="203">
        <v>0</v>
      </c>
      <c r="L592" s="203"/>
      <c r="M592" s="203"/>
      <c r="N592" s="203"/>
      <c r="O592" s="203"/>
      <c r="P592" s="203"/>
      <c r="Q592" s="203"/>
      <c r="R592" s="203"/>
      <c r="S592" s="203"/>
      <c r="T592" s="203"/>
      <c r="U592" s="204"/>
      <c r="V592" s="204"/>
      <c r="W592" s="53"/>
      <c r="X592" s="53">
        <f t="shared" si="256"/>
        <v>0</v>
      </c>
    </row>
    <row r="593" spans="1:24" x14ac:dyDescent="0.3">
      <c r="A593" s="166" t="s">
        <v>220</v>
      </c>
      <c r="B593" s="166">
        <v>2026</v>
      </c>
      <c r="C593" s="60" t="s">
        <v>431</v>
      </c>
      <c r="D593" s="14" t="s">
        <v>27</v>
      </c>
      <c r="E593" s="14" t="s">
        <v>16</v>
      </c>
      <c r="F593" s="14" t="s">
        <v>88</v>
      </c>
      <c r="G593" s="14" t="s">
        <v>173</v>
      </c>
      <c r="H593" s="14" t="s">
        <v>164</v>
      </c>
      <c r="I593" s="14"/>
      <c r="J593" s="14" t="s">
        <v>13</v>
      </c>
      <c r="K593" s="197">
        <v>1112243</v>
      </c>
      <c r="L593" s="207"/>
      <c r="M593" s="207"/>
      <c r="N593" s="207"/>
      <c r="O593" s="207"/>
      <c r="P593" s="207"/>
      <c r="Q593" s="207"/>
      <c r="R593" s="207"/>
      <c r="S593" s="207"/>
      <c r="T593" s="207"/>
      <c r="U593" s="208"/>
      <c r="V593" s="208"/>
      <c r="W593" s="44"/>
      <c r="X593" s="44">
        <f t="shared" si="256"/>
        <v>1112243</v>
      </c>
    </row>
    <row r="594" spans="1:24" x14ac:dyDescent="0.3">
      <c r="A594" s="166"/>
      <c r="B594" s="166">
        <v>2026</v>
      </c>
      <c r="C594" s="65" t="s">
        <v>431</v>
      </c>
      <c r="D594" s="30" t="s">
        <v>27</v>
      </c>
      <c r="E594" s="30" t="s">
        <v>16</v>
      </c>
      <c r="F594" s="30" t="s">
        <v>88</v>
      </c>
      <c r="G594" s="30" t="s">
        <v>173</v>
      </c>
      <c r="H594" s="30" t="s">
        <v>164</v>
      </c>
      <c r="I594" s="30"/>
      <c r="J594" s="30" t="s">
        <v>22</v>
      </c>
      <c r="K594" s="203">
        <v>302</v>
      </c>
      <c r="L594" s="205"/>
      <c r="M594" s="205"/>
      <c r="N594" s="205"/>
      <c r="O594" s="205"/>
      <c r="P594" s="205"/>
      <c r="Q594" s="205"/>
      <c r="R594" s="205"/>
      <c r="S594" s="205"/>
      <c r="T594" s="205"/>
      <c r="U594" s="206"/>
      <c r="V594" s="206"/>
      <c r="W594" s="53"/>
      <c r="X594" s="53">
        <f t="shared" si="256"/>
        <v>302</v>
      </c>
    </row>
    <row r="595" spans="1:24" x14ac:dyDescent="0.3">
      <c r="A595" s="166"/>
      <c r="B595" s="166">
        <v>2026</v>
      </c>
      <c r="C595" s="60" t="s">
        <v>431</v>
      </c>
      <c r="D595" s="14" t="s">
        <v>27</v>
      </c>
      <c r="E595" s="14" t="s">
        <v>16</v>
      </c>
      <c r="F595" s="14" t="s">
        <v>67</v>
      </c>
      <c r="G595" s="14" t="s">
        <v>410</v>
      </c>
      <c r="H595" s="14" t="s">
        <v>418</v>
      </c>
      <c r="I595" s="14"/>
      <c r="J595" s="14" t="s">
        <v>13</v>
      </c>
      <c r="K595" s="197">
        <v>1038717</v>
      </c>
      <c r="L595" s="197"/>
      <c r="M595" s="197"/>
      <c r="N595" s="197"/>
      <c r="O595" s="197"/>
      <c r="P595" s="197"/>
      <c r="Q595" s="197"/>
      <c r="R595" s="197"/>
      <c r="S595" s="197"/>
      <c r="T595" s="197"/>
      <c r="U595" s="198"/>
      <c r="V595" s="198"/>
      <c r="W595" s="44"/>
      <c r="X595" s="44">
        <f t="shared" si="256"/>
        <v>1038717</v>
      </c>
    </row>
    <row r="596" spans="1:24" x14ac:dyDescent="0.3">
      <c r="A596" s="166"/>
      <c r="B596" s="166">
        <v>2026</v>
      </c>
      <c r="C596" s="65" t="s">
        <v>431</v>
      </c>
      <c r="D596" s="30" t="s">
        <v>27</v>
      </c>
      <c r="E596" s="30" t="s">
        <v>16</v>
      </c>
      <c r="F596" s="30" t="s">
        <v>67</v>
      </c>
      <c r="G596" s="30" t="s">
        <v>410</v>
      </c>
      <c r="H596" s="30" t="s">
        <v>418</v>
      </c>
      <c r="I596" s="30"/>
      <c r="J596" s="30" t="s">
        <v>22</v>
      </c>
      <c r="K596" s="203">
        <v>282.036</v>
      </c>
      <c r="L596" s="203"/>
      <c r="M596" s="203"/>
      <c r="N596" s="203"/>
      <c r="O596" s="203"/>
      <c r="P596" s="203"/>
      <c r="Q596" s="203"/>
      <c r="R596" s="203"/>
      <c r="S596" s="203"/>
      <c r="T596" s="203"/>
      <c r="U596" s="204"/>
      <c r="V596" s="204"/>
      <c r="W596" s="53"/>
      <c r="X596" s="53">
        <f t="shared" si="256"/>
        <v>282.036</v>
      </c>
    </row>
    <row r="597" spans="1:24" x14ac:dyDescent="0.3">
      <c r="A597" s="166"/>
      <c r="B597" s="166">
        <v>2026</v>
      </c>
      <c r="C597" s="60" t="s">
        <v>431</v>
      </c>
      <c r="D597" s="14" t="s">
        <v>27</v>
      </c>
      <c r="E597" s="14" t="s">
        <v>16</v>
      </c>
      <c r="F597" s="14" t="s">
        <v>88</v>
      </c>
      <c r="G597" s="14" t="s">
        <v>410</v>
      </c>
      <c r="H597" s="14" t="s">
        <v>419</v>
      </c>
      <c r="I597" s="14"/>
      <c r="J597" s="14" t="s">
        <v>13</v>
      </c>
      <c r="K597" s="197">
        <v>260778</v>
      </c>
      <c r="L597" s="197"/>
      <c r="M597" s="197"/>
      <c r="N597" s="197"/>
      <c r="O597" s="197"/>
      <c r="P597" s="197"/>
      <c r="Q597" s="197"/>
      <c r="R597" s="197"/>
      <c r="S597" s="197"/>
      <c r="T597" s="197"/>
      <c r="U597" s="198"/>
      <c r="V597" s="198"/>
      <c r="W597" s="44"/>
      <c r="X597" s="44">
        <f t="shared" si="256"/>
        <v>260778</v>
      </c>
    </row>
    <row r="598" spans="1:24" x14ac:dyDescent="0.3">
      <c r="A598" s="166"/>
      <c r="B598" s="166">
        <v>2026</v>
      </c>
      <c r="C598" s="65" t="s">
        <v>431</v>
      </c>
      <c r="D598" s="30" t="s">
        <v>27</v>
      </c>
      <c r="E598" s="30" t="s">
        <v>16</v>
      </c>
      <c r="F598" s="30" t="s">
        <v>88</v>
      </c>
      <c r="G598" s="30" t="s">
        <v>410</v>
      </c>
      <c r="H598" s="30" t="s">
        <v>419</v>
      </c>
      <c r="I598" s="30"/>
      <c r="J598" s="30" t="s">
        <v>22</v>
      </c>
      <c r="K598" s="203">
        <v>71</v>
      </c>
      <c r="L598" s="203"/>
      <c r="M598" s="203"/>
      <c r="N598" s="203"/>
      <c r="O598" s="203"/>
      <c r="P598" s="203"/>
      <c r="Q598" s="203"/>
      <c r="R598" s="203"/>
      <c r="S598" s="203"/>
      <c r="T598" s="203"/>
      <c r="U598" s="204"/>
      <c r="V598" s="204"/>
      <c r="W598" s="53"/>
      <c r="X598" s="53">
        <f t="shared" si="256"/>
        <v>71</v>
      </c>
    </row>
    <row r="599" spans="1:24" x14ac:dyDescent="0.3">
      <c r="A599" s="166"/>
      <c r="B599" s="166">
        <v>2026</v>
      </c>
      <c r="C599" s="60" t="s">
        <v>431</v>
      </c>
      <c r="D599" s="14" t="s">
        <v>27</v>
      </c>
      <c r="E599" s="14" t="s">
        <v>16</v>
      </c>
      <c r="F599" s="14" t="s">
        <v>67</v>
      </c>
      <c r="G599" s="14" t="s">
        <v>76</v>
      </c>
      <c r="H599" s="14" t="s">
        <v>110</v>
      </c>
      <c r="I599" s="14"/>
      <c r="J599" s="14" t="s">
        <v>13</v>
      </c>
      <c r="K599" s="197">
        <v>23139810</v>
      </c>
      <c r="L599" s="197"/>
      <c r="M599" s="197"/>
      <c r="N599" s="197"/>
      <c r="O599" s="197"/>
      <c r="P599" s="197"/>
      <c r="Q599" s="197"/>
      <c r="R599" s="197"/>
      <c r="S599" s="197"/>
      <c r="T599" s="197"/>
      <c r="U599" s="198"/>
      <c r="V599" s="198"/>
      <c r="W599" s="44"/>
      <c r="X599" s="44">
        <f t="shared" si="256"/>
        <v>23139810</v>
      </c>
    </row>
    <row r="600" spans="1:24" x14ac:dyDescent="0.3">
      <c r="A600" s="166"/>
      <c r="B600" s="166">
        <v>2026</v>
      </c>
      <c r="C600" s="65" t="s">
        <v>431</v>
      </c>
      <c r="D600" s="30" t="s">
        <v>27</v>
      </c>
      <c r="E600" s="30" t="s">
        <v>16</v>
      </c>
      <c r="F600" s="30" t="s">
        <v>67</v>
      </c>
      <c r="G600" s="30" t="s">
        <v>76</v>
      </c>
      <c r="H600" s="30" t="s">
        <v>110</v>
      </c>
      <c r="I600" s="30"/>
      <c r="J600" s="30" t="s">
        <v>22</v>
      </c>
      <c r="K600" s="203">
        <v>6283</v>
      </c>
      <c r="L600" s="203"/>
      <c r="M600" s="203"/>
      <c r="N600" s="203"/>
      <c r="O600" s="203"/>
      <c r="P600" s="203"/>
      <c r="Q600" s="203"/>
      <c r="R600" s="203"/>
      <c r="S600" s="203"/>
      <c r="T600" s="203"/>
      <c r="U600" s="204"/>
      <c r="V600" s="204"/>
      <c r="W600" s="53"/>
      <c r="X600" s="53">
        <f t="shared" si="256"/>
        <v>6283</v>
      </c>
    </row>
    <row r="601" spans="1:24" x14ac:dyDescent="0.3">
      <c r="A601" s="166"/>
      <c r="B601" s="166">
        <v>2026</v>
      </c>
      <c r="C601" s="60" t="s">
        <v>431</v>
      </c>
      <c r="D601" s="14" t="s">
        <v>27</v>
      </c>
      <c r="E601" s="14" t="s">
        <v>16</v>
      </c>
      <c r="F601" s="14" t="s">
        <v>88</v>
      </c>
      <c r="G601" s="14" t="s">
        <v>76</v>
      </c>
      <c r="H601" s="14" t="s">
        <v>152</v>
      </c>
      <c r="I601" s="14"/>
      <c r="J601" s="14" t="s">
        <v>13</v>
      </c>
      <c r="K601" s="197">
        <v>1320760</v>
      </c>
      <c r="L601" s="197"/>
      <c r="M601" s="197"/>
      <c r="N601" s="197"/>
      <c r="O601" s="197"/>
      <c r="P601" s="197"/>
      <c r="Q601" s="197"/>
      <c r="R601" s="197"/>
      <c r="S601" s="197"/>
      <c r="T601" s="197"/>
      <c r="U601" s="198"/>
      <c r="V601" s="198"/>
      <c r="W601" s="44"/>
      <c r="X601" s="44">
        <f t="shared" ref="X601:X664" si="273">AVERAGE(K601:V601)</f>
        <v>1320760</v>
      </c>
    </row>
    <row r="602" spans="1:24" x14ac:dyDescent="0.3">
      <c r="A602" s="166"/>
      <c r="B602" s="166">
        <v>2026</v>
      </c>
      <c r="C602" s="65" t="s">
        <v>431</v>
      </c>
      <c r="D602" s="30" t="s">
        <v>27</v>
      </c>
      <c r="E602" s="30" t="s">
        <v>16</v>
      </c>
      <c r="F602" s="30" t="s">
        <v>88</v>
      </c>
      <c r="G602" s="30" t="s">
        <v>76</v>
      </c>
      <c r="H602" s="30" t="s">
        <v>152</v>
      </c>
      <c r="I602" s="30"/>
      <c r="J602" s="30" t="s">
        <v>22</v>
      </c>
      <c r="K602" s="203">
        <v>359</v>
      </c>
      <c r="L602" s="203"/>
      <c r="M602" s="203"/>
      <c r="N602" s="203"/>
      <c r="O602" s="203"/>
      <c r="P602" s="203"/>
      <c r="Q602" s="203"/>
      <c r="R602" s="203"/>
      <c r="S602" s="203"/>
      <c r="T602" s="203"/>
      <c r="U602" s="204"/>
      <c r="V602" s="204"/>
      <c r="W602" s="53"/>
      <c r="X602" s="53">
        <f t="shared" si="273"/>
        <v>359</v>
      </c>
    </row>
    <row r="603" spans="1:24" x14ac:dyDescent="0.3">
      <c r="A603" s="166"/>
      <c r="B603" s="166">
        <v>2026</v>
      </c>
      <c r="C603" s="60" t="s">
        <v>431</v>
      </c>
      <c r="D603" s="14" t="s">
        <v>27</v>
      </c>
      <c r="E603" s="14" t="s">
        <v>16</v>
      </c>
      <c r="F603" s="14" t="s">
        <v>88</v>
      </c>
      <c r="G603" s="14" t="s">
        <v>76</v>
      </c>
      <c r="H603" s="14" t="s">
        <v>153</v>
      </c>
      <c r="I603" s="14"/>
      <c r="J603" s="14" t="s">
        <v>13</v>
      </c>
      <c r="K603" s="197">
        <v>98850</v>
      </c>
      <c r="L603" s="197"/>
      <c r="M603" s="197"/>
      <c r="N603" s="197"/>
      <c r="O603" s="197"/>
      <c r="P603" s="197"/>
      <c r="Q603" s="197"/>
      <c r="R603" s="197"/>
      <c r="S603" s="197"/>
      <c r="T603" s="197"/>
      <c r="U603" s="198"/>
      <c r="V603" s="198"/>
      <c r="W603" s="44"/>
      <c r="X603" s="44">
        <f t="shared" si="273"/>
        <v>98850</v>
      </c>
    </row>
    <row r="604" spans="1:24" x14ac:dyDescent="0.3">
      <c r="A604" s="166"/>
      <c r="B604" s="166">
        <v>2026</v>
      </c>
      <c r="C604" s="65" t="s">
        <v>431</v>
      </c>
      <c r="D604" s="30" t="s">
        <v>27</v>
      </c>
      <c r="E604" s="30" t="s">
        <v>16</v>
      </c>
      <c r="F604" s="30" t="s">
        <v>88</v>
      </c>
      <c r="G604" s="30" t="s">
        <v>76</v>
      </c>
      <c r="H604" s="30" t="s">
        <v>153</v>
      </c>
      <c r="I604" s="30"/>
      <c r="J604" s="30" t="s">
        <v>22</v>
      </c>
      <c r="K604" s="203">
        <v>27</v>
      </c>
      <c r="L604" s="203"/>
      <c r="M604" s="203"/>
      <c r="N604" s="203"/>
      <c r="O604" s="203"/>
      <c r="P604" s="203"/>
      <c r="Q604" s="203"/>
      <c r="R604" s="203"/>
      <c r="S604" s="203"/>
      <c r="T604" s="203"/>
      <c r="U604" s="204"/>
      <c r="V604" s="204"/>
      <c r="W604" s="53"/>
      <c r="X604" s="53">
        <f t="shared" si="273"/>
        <v>27</v>
      </c>
    </row>
    <row r="605" spans="1:24" x14ac:dyDescent="0.3">
      <c r="A605" s="166"/>
      <c r="B605" s="166">
        <v>2026</v>
      </c>
      <c r="C605" s="60" t="s">
        <v>431</v>
      </c>
      <c r="D605" s="14" t="s">
        <v>27</v>
      </c>
      <c r="E605" s="14" t="s">
        <v>16</v>
      </c>
      <c r="F605" s="14" t="s">
        <v>67</v>
      </c>
      <c r="G605" s="14" t="s">
        <v>175</v>
      </c>
      <c r="H605" s="14" t="s">
        <v>111</v>
      </c>
      <c r="I605" s="14"/>
      <c r="J605" s="14" t="s">
        <v>13</v>
      </c>
      <c r="K605" s="197">
        <v>7999310</v>
      </c>
      <c r="L605" s="197"/>
      <c r="M605" s="197"/>
      <c r="N605" s="197"/>
      <c r="O605" s="197"/>
      <c r="P605" s="197"/>
      <c r="Q605" s="197"/>
      <c r="R605" s="197"/>
      <c r="S605" s="197"/>
      <c r="T605" s="197"/>
      <c r="U605" s="198"/>
      <c r="V605" s="198"/>
      <c r="W605" s="44"/>
      <c r="X605" s="44">
        <f t="shared" si="273"/>
        <v>7999310</v>
      </c>
    </row>
    <row r="606" spans="1:24" x14ac:dyDescent="0.3">
      <c r="A606" s="166"/>
      <c r="B606" s="166">
        <v>2026</v>
      </c>
      <c r="C606" s="65" t="s">
        <v>431</v>
      </c>
      <c r="D606" s="30" t="s">
        <v>27</v>
      </c>
      <c r="E606" s="30" t="s">
        <v>16</v>
      </c>
      <c r="F606" s="30" t="s">
        <v>67</v>
      </c>
      <c r="G606" s="30" t="s">
        <v>175</v>
      </c>
      <c r="H606" s="30" t="s">
        <v>111</v>
      </c>
      <c r="I606" s="30"/>
      <c r="J606" s="30" t="s">
        <v>22</v>
      </c>
      <c r="K606" s="203">
        <v>2172</v>
      </c>
      <c r="L606" s="203"/>
      <c r="M606" s="203"/>
      <c r="N606" s="203"/>
      <c r="O606" s="203"/>
      <c r="P606" s="203"/>
      <c r="Q606" s="203"/>
      <c r="R606" s="203"/>
      <c r="S606" s="203"/>
      <c r="T606" s="203"/>
      <c r="U606" s="204"/>
      <c r="V606" s="204"/>
      <c r="W606" s="53"/>
      <c r="X606" s="53">
        <f t="shared" si="273"/>
        <v>2172</v>
      </c>
    </row>
    <row r="607" spans="1:24" x14ac:dyDescent="0.3">
      <c r="A607" s="166"/>
      <c r="B607" s="166">
        <v>2026</v>
      </c>
      <c r="C607" s="60" t="s">
        <v>431</v>
      </c>
      <c r="D607" s="14" t="s">
        <v>27</v>
      </c>
      <c r="E607" s="14" t="s">
        <v>16</v>
      </c>
      <c r="F607" s="14" t="s">
        <v>88</v>
      </c>
      <c r="G607" s="14" t="s">
        <v>175</v>
      </c>
      <c r="H607" s="14" t="s">
        <v>165</v>
      </c>
      <c r="I607" s="14"/>
      <c r="J607" s="14" t="s">
        <v>13</v>
      </c>
      <c r="K607" s="197">
        <v>503012</v>
      </c>
      <c r="L607" s="197"/>
      <c r="M607" s="197"/>
      <c r="N607" s="197"/>
      <c r="O607" s="197"/>
      <c r="P607" s="197"/>
      <c r="Q607" s="197"/>
      <c r="R607" s="197"/>
      <c r="S607" s="197"/>
      <c r="T607" s="197"/>
      <c r="U607" s="198"/>
      <c r="V607" s="198"/>
      <c r="W607" s="44"/>
      <c r="X607" s="44">
        <f t="shared" si="273"/>
        <v>503012</v>
      </c>
    </row>
    <row r="608" spans="1:24" x14ac:dyDescent="0.3">
      <c r="A608" s="166"/>
      <c r="B608" s="166">
        <v>2026</v>
      </c>
      <c r="C608" s="65" t="s">
        <v>431</v>
      </c>
      <c r="D608" s="30" t="s">
        <v>27</v>
      </c>
      <c r="E608" s="30" t="s">
        <v>16</v>
      </c>
      <c r="F608" s="30" t="s">
        <v>88</v>
      </c>
      <c r="G608" s="30" t="s">
        <v>175</v>
      </c>
      <c r="H608" s="30" t="s">
        <v>165</v>
      </c>
      <c r="I608" s="30"/>
      <c r="J608" s="30" t="s">
        <v>22</v>
      </c>
      <c r="K608" s="203">
        <v>136</v>
      </c>
      <c r="L608" s="203"/>
      <c r="M608" s="203"/>
      <c r="N608" s="203"/>
      <c r="O608" s="203"/>
      <c r="P608" s="203"/>
      <c r="Q608" s="203"/>
      <c r="R608" s="203"/>
      <c r="S608" s="203"/>
      <c r="T608" s="203"/>
      <c r="U608" s="204"/>
      <c r="V608" s="204"/>
      <c r="W608" s="53"/>
      <c r="X608" s="53">
        <f t="shared" si="273"/>
        <v>136</v>
      </c>
    </row>
    <row r="609" spans="1:24" x14ac:dyDescent="0.3">
      <c r="A609" s="166"/>
      <c r="B609" s="166">
        <v>2026</v>
      </c>
      <c r="C609" s="60" t="s">
        <v>431</v>
      </c>
      <c r="D609" s="14" t="s">
        <v>27</v>
      </c>
      <c r="E609" s="14" t="s">
        <v>16</v>
      </c>
      <c r="F609" s="14" t="s">
        <v>88</v>
      </c>
      <c r="G609" s="14" t="s">
        <v>175</v>
      </c>
      <c r="H609" s="14" t="s">
        <v>166</v>
      </c>
      <c r="I609" s="14"/>
      <c r="J609" s="14" t="s">
        <v>13</v>
      </c>
      <c r="K609" s="197">
        <v>1373731</v>
      </c>
      <c r="L609" s="197"/>
      <c r="M609" s="197"/>
      <c r="N609" s="197"/>
      <c r="O609" s="197"/>
      <c r="P609" s="197"/>
      <c r="Q609" s="197"/>
      <c r="R609" s="197"/>
      <c r="S609" s="197"/>
      <c r="T609" s="197"/>
      <c r="U609" s="198"/>
      <c r="V609" s="198"/>
      <c r="W609" s="44"/>
      <c r="X609" s="44">
        <f t="shared" si="273"/>
        <v>1373731</v>
      </c>
    </row>
    <row r="610" spans="1:24" x14ac:dyDescent="0.3">
      <c r="A610" s="166"/>
      <c r="B610" s="166">
        <v>2026</v>
      </c>
      <c r="C610" s="65" t="s">
        <v>431</v>
      </c>
      <c r="D610" s="30" t="s">
        <v>27</v>
      </c>
      <c r="E610" s="30" t="s">
        <v>16</v>
      </c>
      <c r="F610" s="30" t="s">
        <v>88</v>
      </c>
      <c r="G610" s="30" t="s">
        <v>175</v>
      </c>
      <c r="H610" s="30" t="s">
        <v>166</v>
      </c>
      <c r="I610" s="30"/>
      <c r="J610" s="30" t="s">
        <v>22</v>
      </c>
      <c r="K610" s="203">
        <v>373</v>
      </c>
      <c r="L610" s="203"/>
      <c r="M610" s="203"/>
      <c r="N610" s="203"/>
      <c r="O610" s="203"/>
      <c r="P610" s="203"/>
      <c r="Q610" s="203"/>
      <c r="R610" s="203"/>
      <c r="S610" s="203"/>
      <c r="T610" s="203"/>
      <c r="U610" s="204"/>
      <c r="V610" s="204"/>
      <c r="W610" s="53"/>
      <c r="X610" s="53">
        <f t="shared" si="273"/>
        <v>373</v>
      </c>
    </row>
    <row r="611" spans="1:24" x14ac:dyDescent="0.3">
      <c r="A611" s="166"/>
      <c r="B611" s="166">
        <v>2026</v>
      </c>
      <c r="C611" s="60" t="s">
        <v>431</v>
      </c>
      <c r="D611" s="34" t="s">
        <v>30</v>
      </c>
      <c r="E611" s="1" t="s">
        <v>81</v>
      </c>
      <c r="F611" s="1" t="s">
        <v>31</v>
      </c>
      <c r="G611" s="1" t="s">
        <v>189</v>
      </c>
      <c r="H611" s="1" t="s">
        <v>123</v>
      </c>
      <c r="I611" s="1"/>
      <c r="J611" s="1" t="s">
        <v>13</v>
      </c>
      <c r="K611" s="197">
        <v>18381473</v>
      </c>
      <c r="L611" s="197"/>
      <c r="M611" s="197"/>
      <c r="N611" s="197"/>
      <c r="O611" s="197"/>
      <c r="P611" s="197"/>
      <c r="Q611" s="197"/>
      <c r="R611" s="197"/>
      <c r="S611" s="197"/>
      <c r="T611" s="197"/>
      <c r="U611" s="198"/>
      <c r="V611" s="198"/>
      <c r="W611" s="44"/>
      <c r="X611" s="44">
        <f t="shared" si="273"/>
        <v>18381473</v>
      </c>
    </row>
    <row r="612" spans="1:24" x14ac:dyDescent="0.3">
      <c r="A612" s="166"/>
      <c r="B612" s="166">
        <v>2026</v>
      </c>
      <c r="C612" s="65" t="s">
        <v>431</v>
      </c>
      <c r="D612" s="35" t="s">
        <v>30</v>
      </c>
      <c r="E612" s="2" t="s">
        <v>16</v>
      </c>
      <c r="F612" s="2" t="s">
        <v>31</v>
      </c>
      <c r="G612" s="29" t="s">
        <v>189</v>
      </c>
      <c r="H612" s="2" t="s">
        <v>122</v>
      </c>
      <c r="I612" s="2"/>
      <c r="J612" s="2" t="s">
        <v>84</v>
      </c>
      <c r="K612" s="209">
        <v>4991</v>
      </c>
      <c r="L612" s="209"/>
      <c r="M612" s="209"/>
      <c r="N612" s="209"/>
      <c r="O612" s="209"/>
      <c r="P612" s="209"/>
      <c r="Q612" s="209"/>
      <c r="R612" s="209"/>
      <c r="S612" s="209"/>
      <c r="T612" s="209"/>
      <c r="U612" s="210"/>
      <c r="V612" s="210"/>
      <c r="W612" s="53"/>
      <c r="X612" s="53">
        <f t="shared" si="273"/>
        <v>4991</v>
      </c>
    </row>
    <row r="613" spans="1:24" s="67" customFormat="1" x14ac:dyDescent="0.3">
      <c r="A613" s="166"/>
      <c r="B613" s="166">
        <v>2026</v>
      </c>
      <c r="C613" s="60" t="s">
        <v>431</v>
      </c>
      <c r="D613" s="34" t="s">
        <v>30</v>
      </c>
      <c r="E613" s="1" t="s">
        <v>81</v>
      </c>
      <c r="F613" s="1" t="s">
        <v>31</v>
      </c>
      <c r="G613" s="1" t="s">
        <v>188</v>
      </c>
      <c r="H613" s="1" t="s">
        <v>121</v>
      </c>
      <c r="I613" s="1"/>
      <c r="J613" s="1" t="s">
        <v>13</v>
      </c>
      <c r="K613" s="197">
        <v>132585</v>
      </c>
      <c r="L613" s="197"/>
      <c r="M613" s="197"/>
      <c r="N613" s="197"/>
      <c r="O613" s="197"/>
      <c r="P613" s="197"/>
      <c r="Q613" s="197"/>
      <c r="R613" s="197"/>
      <c r="S613" s="197"/>
      <c r="T613" s="197"/>
      <c r="U613" s="198"/>
      <c r="V613" s="198"/>
      <c r="W613" s="44"/>
      <c r="X613" s="44">
        <f t="shared" si="273"/>
        <v>132585</v>
      </c>
    </row>
    <row r="614" spans="1:24" x14ac:dyDescent="0.3">
      <c r="A614" s="166"/>
      <c r="B614" s="166">
        <v>2026</v>
      </c>
      <c r="C614" s="65" t="s">
        <v>431</v>
      </c>
      <c r="D614" s="35" t="s">
        <v>30</v>
      </c>
      <c r="E614" s="2" t="s">
        <v>16</v>
      </c>
      <c r="F614" s="2" t="s">
        <v>31</v>
      </c>
      <c r="G614" s="29" t="s">
        <v>188</v>
      </c>
      <c r="H614" s="2" t="s">
        <v>120</v>
      </c>
      <c r="I614" s="2"/>
      <c r="J614" s="2" t="s">
        <v>84</v>
      </c>
      <c r="K614" s="209">
        <v>36</v>
      </c>
      <c r="L614" s="209"/>
      <c r="M614" s="209"/>
      <c r="N614" s="209"/>
      <c r="O614" s="209"/>
      <c r="P614" s="209"/>
      <c r="Q614" s="209"/>
      <c r="R614" s="209"/>
      <c r="S614" s="209"/>
      <c r="T614" s="209"/>
      <c r="U614" s="210"/>
      <c r="V614" s="210"/>
      <c r="W614" s="53"/>
      <c r="X614" s="53">
        <f t="shared" si="273"/>
        <v>36</v>
      </c>
    </row>
    <row r="615" spans="1:24" x14ac:dyDescent="0.3">
      <c r="A615" s="166" t="s">
        <v>388</v>
      </c>
      <c r="B615" s="166">
        <v>2026</v>
      </c>
      <c r="C615" s="60" t="s">
        <v>431</v>
      </c>
      <c r="D615" s="34" t="s">
        <v>30</v>
      </c>
      <c r="E615" s="1" t="s">
        <v>81</v>
      </c>
      <c r="F615" s="1" t="s">
        <v>89</v>
      </c>
      <c r="G615" s="1" t="s">
        <v>189</v>
      </c>
      <c r="H615" s="1" t="s">
        <v>198</v>
      </c>
      <c r="I615" s="1"/>
      <c r="J615" s="1" t="s">
        <v>13</v>
      </c>
      <c r="K615" s="197">
        <v>1798771</v>
      </c>
      <c r="L615" s="197"/>
      <c r="M615" s="197"/>
      <c r="N615" s="197"/>
      <c r="O615" s="197"/>
      <c r="P615" s="197"/>
      <c r="Q615" s="197"/>
      <c r="R615" s="197"/>
      <c r="S615" s="197"/>
      <c r="T615" s="197"/>
      <c r="U615" s="198"/>
      <c r="V615" s="198"/>
      <c r="W615" s="44"/>
      <c r="X615" s="44">
        <f t="shared" si="273"/>
        <v>1798771</v>
      </c>
    </row>
    <row r="616" spans="1:24" x14ac:dyDescent="0.3">
      <c r="A616" s="166"/>
      <c r="B616" s="166">
        <v>2026</v>
      </c>
      <c r="C616" s="65" t="s">
        <v>431</v>
      </c>
      <c r="D616" s="35" t="s">
        <v>30</v>
      </c>
      <c r="E616" s="2" t="s">
        <v>16</v>
      </c>
      <c r="F616" s="2" t="s">
        <v>88</v>
      </c>
      <c r="G616" s="29" t="s">
        <v>189</v>
      </c>
      <c r="H616" s="2" t="s">
        <v>198</v>
      </c>
      <c r="I616" s="2"/>
      <c r="J616" s="2" t="s">
        <v>84</v>
      </c>
      <c r="K616" s="209">
        <v>488</v>
      </c>
      <c r="L616" s="209"/>
      <c r="M616" s="209"/>
      <c r="N616" s="209"/>
      <c r="O616" s="209"/>
      <c r="P616" s="209"/>
      <c r="Q616" s="209"/>
      <c r="R616" s="209"/>
      <c r="S616" s="209"/>
      <c r="T616" s="209"/>
      <c r="U616" s="210"/>
      <c r="V616" s="210"/>
      <c r="W616" s="53"/>
      <c r="X616" s="53">
        <f t="shared" si="273"/>
        <v>488</v>
      </c>
    </row>
    <row r="617" spans="1:24" x14ac:dyDescent="0.3">
      <c r="A617" s="166"/>
      <c r="B617" s="166">
        <v>2026</v>
      </c>
      <c r="C617" s="60" t="s">
        <v>431</v>
      </c>
      <c r="D617" s="34" t="s">
        <v>30</v>
      </c>
      <c r="E617" s="1" t="s">
        <v>81</v>
      </c>
      <c r="F617" s="1" t="s">
        <v>88</v>
      </c>
      <c r="G617" s="1" t="s">
        <v>188</v>
      </c>
      <c r="H617" s="1" t="s">
        <v>200</v>
      </c>
      <c r="I617" s="1"/>
      <c r="J617" s="1" t="s">
        <v>13</v>
      </c>
      <c r="K617" s="197">
        <v>333766</v>
      </c>
      <c r="L617" s="197"/>
      <c r="M617" s="197"/>
      <c r="N617" s="197"/>
      <c r="O617" s="197"/>
      <c r="P617" s="197"/>
      <c r="Q617" s="197"/>
      <c r="R617" s="197"/>
      <c r="S617" s="197"/>
      <c r="T617" s="197"/>
      <c r="U617" s="198"/>
      <c r="V617" s="198"/>
      <c r="W617" s="44"/>
      <c r="X617" s="44">
        <f t="shared" si="273"/>
        <v>333766</v>
      </c>
    </row>
    <row r="618" spans="1:24" x14ac:dyDescent="0.3">
      <c r="A618" s="166"/>
      <c r="B618" s="166">
        <v>2026</v>
      </c>
      <c r="C618" s="65" t="s">
        <v>431</v>
      </c>
      <c r="D618" s="38" t="s">
        <v>30</v>
      </c>
      <c r="E618" s="39" t="s">
        <v>16</v>
      </c>
      <c r="F618" s="39" t="s">
        <v>88</v>
      </c>
      <c r="G618" s="40" t="s">
        <v>188</v>
      </c>
      <c r="H618" s="39" t="s">
        <v>200</v>
      </c>
      <c r="I618" s="39"/>
      <c r="J618" s="39" t="s">
        <v>84</v>
      </c>
      <c r="K618" s="215">
        <v>91</v>
      </c>
      <c r="L618" s="215"/>
      <c r="M618" s="215"/>
      <c r="N618" s="215"/>
      <c r="O618" s="215"/>
      <c r="P618" s="215"/>
      <c r="Q618" s="215"/>
      <c r="R618" s="215"/>
      <c r="S618" s="215"/>
      <c r="T618" s="215"/>
      <c r="U618" s="216"/>
      <c r="V618" s="216"/>
      <c r="W618" s="53"/>
      <c r="X618" s="53">
        <f t="shared" si="273"/>
        <v>91</v>
      </c>
    </row>
    <row r="619" spans="1:24" x14ac:dyDescent="0.3">
      <c r="A619" s="166"/>
      <c r="B619" s="166">
        <v>2026</v>
      </c>
      <c r="C619" s="60" t="s">
        <v>431</v>
      </c>
      <c r="D619" s="14" t="s">
        <v>27</v>
      </c>
      <c r="E619" s="14" t="s">
        <v>17</v>
      </c>
      <c r="F619" s="14" t="s">
        <v>65</v>
      </c>
      <c r="G619" s="14" t="s">
        <v>167</v>
      </c>
      <c r="H619" s="14" t="s">
        <v>128</v>
      </c>
      <c r="I619" s="14"/>
      <c r="J619" s="14" t="s">
        <v>13</v>
      </c>
      <c r="K619" s="15">
        <v>19844260</v>
      </c>
      <c r="L619" s="15"/>
      <c r="M619" s="15"/>
      <c r="N619" s="15"/>
      <c r="O619" s="15"/>
      <c r="P619" s="15"/>
      <c r="Q619" s="15"/>
      <c r="R619" s="15"/>
      <c r="S619" s="15"/>
      <c r="T619" s="15"/>
      <c r="U619" s="15"/>
      <c r="V619" s="15"/>
      <c r="W619" s="15"/>
      <c r="X619" s="44">
        <f t="shared" si="273"/>
        <v>19844260</v>
      </c>
    </row>
    <row r="620" spans="1:24" x14ac:dyDescent="0.3">
      <c r="A620" s="166"/>
      <c r="B620" s="166">
        <v>2026</v>
      </c>
      <c r="C620" s="65" t="s">
        <v>431</v>
      </c>
      <c r="D620" s="30" t="s">
        <v>27</v>
      </c>
      <c r="E620" s="30" t="s">
        <v>17</v>
      </c>
      <c r="F620" s="30" t="s">
        <v>65</v>
      </c>
      <c r="G620" s="30" t="s">
        <v>167</v>
      </c>
      <c r="H620" s="30" t="s">
        <v>128</v>
      </c>
      <c r="I620" s="30"/>
      <c r="J620" s="30" t="s">
        <v>22</v>
      </c>
      <c r="K620" s="4">
        <v>5449</v>
      </c>
      <c r="L620" s="4"/>
      <c r="M620" s="4"/>
      <c r="N620" s="4"/>
      <c r="O620" s="4"/>
      <c r="P620" s="4"/>
      <c r="Q620" s="4"/>
      <c r="R620" s="4"/>
      <c r="S620" s="4"/>
      <c r="T620" s="4"/>
      <c r="U620" s="68"/>
      <c r="V620" s="68"/>
      <c r="W620" s="53"/>
      <c r="X620" s="53">
        <f t="shared" si="273"/>
        <v>5449</v>
      </c>
    </row>
    <row r="621" spans="1:24" x14ac:dyDescent="0.3">
      <c r="A621" s="166"/>
      <c r="B621" s="166">
        <v>2026</v>
      </c>
      <c r="C621" s="60" t="s">
        <v>431</v>
      </c>
      <c r="D621" s="14" t="s">
        <v>27</v>
      </c>
      <c r="E621" s="14" t="s">
        <v>17</v>
      </c>
      <c r="F621" s="14" t="s">
        <v>89</v>
      </c>
      <c r="G621" s="14" t="s">
        <v>176</v>
      </c>
      <c r="H621" s="88" t="s">
        <v>421</v>
      </c>
      <c r="I621" s="88"/>
      <c r="J621" s="14" t="s">
        <v>13</v>
      </c>
      <c r="K621" s="15">
        <v>17738604</v>
      </c>
      <c r="L621" s="15"/>
      <c r="M621" s="15"/>
      <c r="N621" s="15"/>
      <c r="O621" s="15"/>
      <c r="P621" s="15"/>
      <c r="Q621" s="15"/>
      <c r="R621" s="15"/>
      <c r="S621" s="15"/>
      <c r="T621" s="15"/>
      <c r="U621" s="69"/>
      <c r="V621" s="69"/>
      <c r="W621" s="44"/>
      <c r="X621" s="44">
        <f t="shared" si="273"/>
        <v>17738604</v>
      </c>
    </row>
    <row r="622" spans="1:24" x14ac:dyDescent="0.3">
      <c r="A622" s="166"/>
      <c r="B622" s="166">
        <v>2026</v>
      </c>
      <c r="C622" s="65" t="s">
        <v>431</v>
      </c>
      <c r="D622" s="30" t="s">
        <v>27</v>
      </c>
      <c r="E622" s="30" t="s">
        <v>17</v>
      </c>
      <c r="F622" s="30" t="s">
        <v>89</v>
      </c>
      <c r="G622" s="30" t="s">
        <v>176</v>
      </c>
      <c r="H622" s="88" t="s">
        <v>421</v>
      </c>
      <c r="I622" s="88"/>
      <c r="J622" s="30" t="s">
        <v>22</v>
      </c>
      <c r="K622" s="4">
        <v>4871</v>
      </c>
      <c r="L622" s="4"/>
      <c r="M622" s="4"/>
      <c r="N622" s="4"/>
      <c r="O622" s="4"/>
      <c r="P622" s="4"/>
      <c r="Q622" s="4"/>
      <c r="R622" s="4"/>
      <c r="S622" s="4"/>
      <c r="T622" s="4"/>
      <c r="U622" s="68"/>
      <c r="V622" s="68"/>
      <c r="W622" s="53"/>
      <c r="X622" s="53">
        <f t="shared" si="273"/>
        <v>4871</v>
      </c>
    </row>
    <row r="623" spans="1:24" x14ac:dyDescent="0.3">
      <c r="A623" s="166"/>
      <c r="B623" s="166">
        <v>2026</v>
      </c>
      <c r="C623" s="60" t="s">
        <v>431</v>
      </c>
      <c r="D623" s="14" t="s">
        <v>27</v>
      </c>
      <c r="E623" s="14" t="s">
        <v>17</v>
      </c>
      <c r="F623" s="14" t="s">
        <v>89</v>
      </c>
      <c r="G623" s="14" t="s">
        <v>94</v>
      </c>
      <c r="H623" s="88" t="s">
        <v>374</v>
      </c>
      <c r="I623" s="88"/>
      <c r="J623" s="14" t="s">
        <v>13</v>
      </c>
      <c r="K623" s="4">
        <v>3803977</v>
      </c>
      <c r="L623" s="4"/>
      <c r="M623" s="4"/>
      <c r="N623" s="4"/>
      <c r="O623" s="4"/>
      <c r="P623" s="4"/>
      <c r="Q623" s="4"/>
      <c r="R623" s="4"/>
      <c r="S623" s="4"/>
      <c r="T623" s="4"/>
      <c r="U623" s="68"/>
      <c r="V623" s="68"/>
      <c r="W623" s="53"/>
      <c r="X623" s="53">
        <f t="shared" si="273"/>
        <v>3803977</v>
      </c>
    </row>
    <row r="624" spans="1:24" x14ac:dyDescent="0.3">
      <c r="A624" s="166"/>
      <c r="B624" s="166">
        <v>2026</v>
      </c>
      <c r="C624" s="65" t="s">
        <v>431</v>
      </c>
      <c r="D624" s="30" t="s">
        <v>27</v>
      </c>
      <c r="E624" s="30" t="s">
        <v>17</v>
      </c>
      <c r="F624" s="30" t="s">
        <v>89</v>
      </c>
      <c r="G624" s="30" t="s">
        <v>94</v>
      </c>
      <c r="H624" s="88" t="s">
        <v>374</v>
      </c>
      <c r="I624" s="88"/>
      <c r="J624" s="30" t="s">
        <v>22</v>
      </c>
      <c r="K624" s="4">
        <v>1045</v>
      </c>
      <c r="L624" s="4"/>
      <c r="M624" s="4"/>
      <c r="N624" s="4"/>
      <c r="O624" s="4"/>
      <c r="P624" s="4"/>
      <c r="Q624" s="4"/>
      <c r="R624" s="4"/>
      <c r="S624" s="4"/>
      <c r="T624" s="4"/>
      <c r="U624" s="68"/>
      <c r="V624" s="68"/>
      <c r="W624" s="53"/>
      <c r="X624" s="53">
        <f t="shared" si="273"/>
        <v>1045</v>
      </c>
    </row>
    <row r="625" spans="1:24" x14ac:dyDescent="0.3">
      <c r="A625" s="166"/>
      <c r="B625" s="166">
        <v>2026</v>
      </c>
      <c r="C625" s="60" t="s">
        <v>431</v>
      </c>
      <c r="D625" s="14" t="s">
        <v>27</v>
      </c>
      <c r="E625" s="14" t="s">
        <v>18</v>
      </c>
      <c r="F625" s="14" t="s">
        <v>65</v>
      </c>
      <c r="G625" s="14" t="s">
        <v>72</v>
      </c>
      <c r="H625" s="14" t="s">
        <v>53</v>
      </c>
      <c r="I625" s="14"/>
      <c r="J625" s="14" t="s">
        <v>13</v>
      </c>
      <c r="K625" s="15">
        <v>37101500</v>
      </c>
      <c r="L625" s="15"/>
      <c r="M625" s="15"/>
      <c r="N625" s="15"/>
      <c r="O625" s="15"/>
      <c r="P625" s="15"/>
      <c r="Q625" s="15"/>
      <c r="R625" s="15"/>
      <c r="S625" s="15"/>
      <c r="T625" s="15"/>
      <c r="U625" s="69"/>
      <c r="V625" s="69"/>
      <c r="W625" s="44"/>
      <c r="X625" s="44">
        <f t="shared" si="273"/>
        <v>37101500</v>
      </c>
    </row>
    <row r="626" spans="1:24" x14ac:dyDescent="0.3">
      <c r="A626" s="166"/>
      <c r="B626" s="166">
        <v>2026</v>
      </c>
      <c r="C626" s="65" t="s">
        <v>431</v>
      </c>
      <c r="D626" s="30" t="s">
        <v>27</v>
      </c>
      <c r="E626" s="30" t="s">
        <v>18</v>
      </c>
      <c r="F626" s="30" t="s">
        <v>65</v>
      </c>
      <c r="G626" s="30" t="s">
        <v>72</v>
      </c>
      <c r="H626" s="30" t="s">
        <v>53</v>
      </c>
      <c r="I626" s="30"/>
      <c r="J626" s="30" t="s">
        <v>22</v>
      </c>
      <c r="K626" s="4">
        <v>10190</v>
      </c>
      <c r="L626" s="4"/>
      <c r="M626" s="4"/>
      <c r="N626" s="4"/>
      <c r="O626" s="4"/>
      <c r="P626" s="4"/>
      <c r="Q626" s="4"/>
      <c r="R626" s="4"/>
      <c r="S626" s="4"/>
      <c r="T626" s="4"/>
      <c r="U626" s="68"/>
      <c r="V626" s="68"/>
      <c r="W626" s="53"/>
      <c r="X626" s="53">
        <f t="shared" si="273"/>
        <v>10190</v>
      </c>
    </row>
    <row r="627" spans="1:24" x14ac:dyDescent="0.3">
      <c r="A627" s="166"/>
      <c r="B627" s="166">
        <v>2026</v>
      </c>
      <c r="C627" s="60" t="s">
        <v>431</v>
      </c>
      <c r="D627" s="14" t="s">
        <v>27</v>
      </c>
      <c r="E627" s="14" t="s">
        <v>18</v>
      </c>
      <c r="F627" s="14" t="s">
        <v>89</v>
      </c>
      <c r="G627" s="14" t="s">
        <v>95</v>
      </c>
      <c r="H627" s="14" t="s">
        <v>376</v>
      </c>
      <c r="I627" s="14"/>
      <c r="J627" s="14" t="s">
        <v>13</v>
      </c>
      <c r="K627" s="15">
        <v>17710131</v>
      </c>
      <c r="L627" s="15"/>
      <c r="M627" s="15"/>
      <c r="N627" s="15"/>
      <c r="O627" s="15"/>
      <c r="P627" s="15"/>
      <c r="Q627" s="15"/>
      <c r="R627" s="15"/>
      <c r="S627" s="15"/>
      <c r="T627" s="15"/>
      <c r="U627" s="69"/>
      <c r="V627" s="69"/>
      <c r="W627" s="44"/>
      <c r="X627" s="44">
        <f t="shared" si="273"/>
        <v>17710131</v>
      </c>
    </row>
    <row r="628" spans="1:24" x14ac:dyDescent="0.3">
      <c r="A628" s="166"/>
      <c r="B628" s="166">
        <v>2026</v>
      </c>
      <c r="C628" s="65" t="s">
        <v>431</v>
      </c>
      <c r="D628" s="30" t="s">
        <v>27</v>
      </c>
      <c r="E628" s="30" t="s">
        <v>18</v>
      </c>
      <c r="F628" s="30" t="s">
        <v>89</v>
      </c>
      <c r="G628" s="30" t="s">
        <v>95</v>
      </c>
      <c r="H628" s="30" t="s">
        <v>376</v>
      </c>
      <c r="I628" s="30"/>
      <c r="J628" s="30" t="s">
        <v>22</v>
      </c>
      <c r="K628" s="4">
        <v>4864</v>
      </c>
      <c r="L628" s="4"/>
      <c r="M628" s="4"/>
      <c r="N628" s="4"/>
      <c r="O628" s="4"/>
      <c r="P628" s="4"/>
      <c r="Q628" s="4"/>
      <c r="R628" s="4"/>
      <c r="S628" s="4"/>
      <c r="T628" s="4"/>
      <c r="U628" s="68"/>
      <c r="V628" s="68"/>
      <c r="W628" s="53"/>
      <c r="X628" s="53">
        <f t="shared" si="273"/>
        <v>4864</v>
      </c>
    </row>
    <row r="629" spans="1:24" x14ac:dyDescent="0.3">
      <c r="A629" s="166"/>
      <c r="B629" s="166">
        <v>2026</v>
      </c>
      <c r="C629" s="60" t="s">
        <v>431</v>
      </c>
      <c r="D629" s="14" t="s">
        <v>27</v>
      </c>
      <c r="E629" s="14" t="s">
        <v>18</v>
      </c>
      <c r="F629" s="14" t="s">
        <v>89</v>
      </c>
      <c r="G629" s="14" t="s">
        <v>171</v>
      </c>
      <c r="H629" s="14" t="s">
        <v>378</v>
      </c>
      <c r="I629" s="14"/>
      <c r="J629" s="14" t="s">
        <v>13</v>
      </c>
      <c r="K629" s="4">
        <v>17693048</v>
      </c>
      <c r="L629" s="4"/>
      <c r="M629" s="4"/>
      <c r="N629" s="4"/>
      <c r="O629" s="4"/>
      <c r="P629" s="4"/>
      <c r="Q629" s="4"/>
      <c r="R629" s="4"/>
      <c r="S629" s="4"/>
      <c r="T629" s="4"/>
      <c r="U629" s="68"/>
      <c r="V629" s="68"/>
      <c r="W629" s="53"/>
      <c r="X629" s="53">
        <f t="shared" si="273"/>
        <v>17693048</v>
      </c>
    </row>
    <row r="630" spans="1:24" x14ac:dyDescent="0.3">
      <c r="A630" s="166"/>
      <c r="B630" s="166">
        <v>2026</v>
      </c>
      <c r="C630" s="65" t="s">
        <v>431</v>
      </c>
      <c r="D630" s="30" t="s">
        <v>27</v>
      </c>
      <c r="E630" s="30" t="s">
        <v>18</v>
      </c>
      <c r="F630" s="30" t="s">
        <v>89</v>
      </c>
      <c r="G630" s="30" t="s">
        <v>171</v>
      </c>
      <c r="H630" s="30" t="s">
        <v>378</v>
      </c>
      <c r="I630" s="30"/>
      <c r="J630" s="30" t="s">
        <v>22</v>
      </c>
      <c r="K630" s="4">
        <v>4859</v>
      </c>
      <c r="L630" s="4"/>
      <c r="M630" s="4"/>
      <c r="N630" s="4"/>
      <c r="O630" s="4"/>
      <c r="P630" s="4"/>
      <c r="Q630" s="4"/>
      <c r="R630" s="4"/>
      <c r="S630" s="4"/>
      <c r="T630" s="4"/>
      <c r="U630" s="68"/>
      <c r="V630" s="68"/>
      <c r="W630" s="53"/>
      <c r="X630" s="53">
        <f t="shared" si="273"/>
        <v>4859</v>
      </c>
    </row>
    <row r="631" spans="1:24" x14ac:dyDescent="0.3">
      <c r="A631" s="166"/>
      <c r="B631" s="166">
        <v>2026</v>
      </c>
      <c r="C631" s="60" t="s">
        <v>431</v>
      </c>
      <c r="D631" s="14" t="s">
        <v>28</v>
      </c>
      <c r="E631" s="14" t="s">
        <v>12</v>
      </c>
      <c r="F631" s="14" t="s">
        <v>67</v>
      </c>
      <c r="G631" s="14" t="s">
        <v>12</v>
      </c>
      <c r="H631" s="14" t="s">
        <v>112</v>
      </c>
      <c r="I631" s="14"/>
      <c r="J631" s="14" t="s">
        <v>13</v>
      </c>
      <c r="K631" s="69"/>
      <c r="L631" s="69"/>
      <c r="M631" s="69"/>
      <c r="N631" s="69"/>
      <c r="O631" s="69"/>
      <c r="P631" s="15"/>
      <c r="Q631" s="69"/>
      <c r="R631" s="69"/>
      <c r="S631" s="69"/>
      <c r="T631" s="15"/>
      <c r="U631" s="69"/>
      <c r="V631" s="152"/>
      <c r="W631" s="44"/>
      <c r="X631" s="44" t="e">
        <f t="shared" si="273"/>
        <v>#DIV/0!</v>
      </c>
    </row>
    <row r="632" spans="1:24" x14ac:dyDescent="0.3">
      <c r="A632" s="166"/>
      <c r="B632" s="166">
        <v>2026</v>
      </c>
      <c r="C632" s="65" t="s">
        <v>431</v>
      </c>
      <c r="D632" s="30" t="s">
        <v>28</v>
      </c>
      <c r="E632" s="30" t="s">
        <v>12</v>
      </c>
      <c r="F632" s="30" t="s">
        <v>67</v>
      </c>
      <c r="G632" s="30" t="s">
        <v>12</v>
      </c>
      <c r="H632" s="30" t="s">
        <v>409</v>
      </c>
      <c r="I632" s="30"/>
      <c r="J632" s="30" t="s">
        <v>22</v>
      </c>
      <c r="K632" s="68"/>
      <c r="L632" s="68"/>
      <c r="M632" s="68"/>
      <c r="N632" s="68"/>
      <c r="O632" s="68"/>
      <c r="P632" s="4"/>
      <c r="Q632" s="68"/>
      <c r="R632" s="68"/>
      <c r="S632" s="68"/>
      <c r="T632" s="4"/>
      <c r="U632" s="68"/>
      <c r="V632" s="153"/>
      <c r="W632" s="53"/>
      <c r="X632" s="53" t="e">
        <f t="shared" si="273"/>
        <v>#DIV/0!</v>
      </c>
    </row>
    <row r="633" spans="1:24" x14ac:dyDescent="0.3">
      <c r="A633" s="166"/>
      <c r="B633" s="166">
        <v>2026</v>
      </c>
      <c r="C633" s="60" t="s">
        <v>431</v>
      </c>
      <c r="D633" s="14" t="s">
        <v>28</v>
      </c>
      <c r="E633" s="14" t="s">
        <v>16</v>
      </c>
      <c r="F633" s="14" t="s">
        <v>65</v>
      </c>
      <c r="G633" s="14" t="s">
        <v>172</v>
      </c>
      <c r="H633" s="14" t="s">
        <v>113</v>
      </c>
      <c r="I633" s="14"/>
      <c r="J633" s="14" t="s">
        <v>13</v>
      </c>
      <c r="K633" s="197">
        <v>0</v>
      </c>
      <c r="L633" s="197"/>
      <c r="M633" s="197"/>
      <c r="N633" s="197"/>
      <c r="O633" s="197"/>
      <c r="P633" s="197"/>
      <c r="Q633" s="197"/>
      <c r="R633" s="197"/>
      <c r="S633" s="197"/>
      <c r="T633" s="197"/>
      <c r="U633" s="197"/>
      <c r="V633" s="198"/>
      <c r="W633" s="44"/>
      <c r="X633" s="44">
        <f t="shared" si="273"/>
        <v>0</v>
      </c>
    </row>
    <row r="634" spans="1:24" x14ac:dyDescent="0.3">
      <c r="A634" s="166"/>
      <c r="B634" s="166">
        <v>2026</v>
      </c>
      <c r="C634" s="65" t="s">
        <v>431</v>
      </c>
      <c r="D634" s="30" t="s">
        <v>28</v>
      </c>
      <c r="E634" s="30" t="s">
        <v>16</v>
      </c>
      <c r="F634" s="30" t="s">
        <v>65</v>
      </c>
      <c r="G634" s="30" t="s">
        <v>172</v>
      </c>
      <c r="H634" s="30" t="s">
        <v>113</v>
      </c>
      <c r="I634" s="30"/>
      <c r="J634" s="30" t="s">
        <v>22</v>
      </c>
      <c r="K634" s="203">
        <v>0</v>
      </c>
      <c r="L634" s="203"/>
      <c r="M634" s="203"/>
      <c r="N634" s="203"/>
      <c r="O634" s="203"/>
      <c r="P634" s="203"/>
      <c r="Q634" s="203"/>
      <c r="R634" s="203"/>
      <c r="S634" s="203"/>
      <c r="T634" s="203"/>
      <c r="U634" s="203"/>
      <c r="V634" s="204"/>
      <c r="W634" s="53"/>
      <c r="X634" s="53">
        <f t="shared" si="273"/>
        <v>0</v>
      </c>
    </row>
    <row r="635" spans="1:24" x14ac:dyDescent="0.3">
      <c r="A635" s="166"/>
      <c r="B635" s="166">
        <v>2026</v>
      </c>
      <c r="C635" s="60" t="s">
        <v>431</v>
      </c>
      <c r="D635" s="14" t="s">
        <v>28</v>
      </c>
      <c r="E635" s="14" t="s">
        <v>16</v>
      </c>
      <c r="F635" s="14" t="s">
        <v>90</v>
      </c>
      <c r="G635" s="14" t="s">
        <v>172</v>
      </c>
      <c r="H635" s="14" t="s">
        <v>113</v>
      </c>
      <c r="I635" s="14"/>
      <c r="J635" s="14" t="s">
        <v>13</v>
      </c>
      <c r="K635" s="197">
        <v>0</v>
      </c>
      <c r="L635" s="197"/>
      <c r="M635" s="197"/>
      <c r="N635" s="197"/>
      <c r="O635" s="197"/>
      <c r="P635" s="197"/>
      <c r="Q635" s="197"/>
      <c r="R635" s="197"/>
      <c r="S635" s="197"/>
      <c r="T635" s="197"/>
      <c r="U635" s="197"/>
      <c r="V635" s="198"/>
      <c r="W635" s="44"/>
      <c r="X635" s="44">
        <f t="shared" si="273"/>
        <v>0</v>
      </c>
    </row>
    <row r="636" spans="1:24" x14ac:dyDescent="0.3">
      <c r="A636" s="166"/>
      <c r="B636" s="166">
        <v>2026</v>
      </c>
      <c r="C636" s="65" t="s">
        <v>431</v>
      </c>
      <c r="D636" s="30" t="s">
        <v>28</v>
      </c>
      <c r="E636" s="30" t="s">
        <v>16</v>
      </c>
      <c r="F636" s="30" t="s">
        <v>90</v>
      </c>
      <c r="G636" s="30" t="s">
        <v>172</v>
      </c>
      <c r="H636" s="30" t="s">
        <v>113</v>
      </c>
      <c r="I636" s="30"/>
      <c r="J636" s="30" t="s">
        <v>22</v>
      </c>
      <c r="K636" s="203">
        <v>0</v>
      </c>
      <c r="L636" s="203"/>
      <c r="M636" s="203"/>
      <c r="N636" s="203"/>
      <c r="O636" s="203"/>
      <c r="P636" s="203"/>
      <c r="Q636" s="203"/>
      <c r="R636" s="203"/>
      <c r="S636" s="203"/>
      <c r="T636" s="203"/>
      <c r="U636" s="203"/>
      <c r="V636" s="204"/>
      <c r="W636" s="53"/>
      <c r="X636" s="53">
        <f t="shared" si="273"/>
        <v>0</v>
      </c>
    </row>
    <row r="637" spans="1:24" x14ac:dyDescent="0.3">
      <c r="A637" s="166"/>
      <c r="B637" s="166">
        <v>2026</v>
      </c>
      <c r="C637" s="60" t="s">
        <v>431</v>
      </c>
      <c r="D637" s="14" t="s">
        <v>28</v>
      </c>
      <c r="E637" s="14" t="s">
        <v>17</v>
      </c>
      <c r="F637" s="14" t="s">
        <v>65</v>
      </c>
      <c r="G637" s="14" t="s">
        <v>167</v>
      </c>
      <c r="H637" s="14" t="s">
        <v>129</v>
      </c>
      <c r="I637" s="14"/>
      <c r="J637" s="14" t="s">
        <v>13</v>
      </c>
      <c r="K637" s="15">
        <v>1430370</v>
      </c>
      <c r="L637" s="15"/>
      <c r="M637" s="15"/>
      <c r="N637" s="15"/>
      <c r="O637" s="15"/>
      <c r="P637" s="15"/>
      <c r="Q637" s="15"/>
      <c r="R637" s="15"/>
      <c r="S637" s="15"/>
      <c r="T637" s="15"/>
      <c r="U637" s="15"/>
      <c r="V637" s="69"/>
      <c r="W637" s="44"/>
      <c r="X637" s="44">
        <f t="shared" si="273"/>
        <v>1430370</v>
      </c>
    </row>
    <row r="638" spans="1:24" x14ac:dyDescent="0.3">
      <c r="A638" s="166"/>
      <c r="B638" s="166">
        <v>2026</v>
      </c>
      <c r="C638" s="65" t="s">
        <v>431</v>
      </c>
      <c r="D638" s="30" t="s">
        <v>28</v>
      </c>
      <c r="E638" s="30" t="s">
        <v>17</v>
      </c>
      <c r="F638" s="30" t="s">
        <v>65</v>
      </c>
      <c r="G638" s="30" t="s">
        <v>167</v>
      </c>
      <c r="H638" s="30" t="s">
        <v>129</v>
      </c>
      <c r="I638" s="30"/>
      <c r="J638" s="30" t="s">
        <v>22</v>
      </c>
      <c r="K638" s="4">
        <v>563</v>
      </c>
      <c r="L638" s="4"/>
      <c r="M638" s="4"/>
      <c r="N638" s="4"/>
      <c r="O638" s="4"/>
      <c r="P638" s="4"/>
      <c r="Q638" s="4"/>
      <c r="R638" s="4"/>
      <c r="S638" s="4"/>
      <c r="T638" s="4"/>
      <c r="U638" s="4"/>
      <c r="V638" s="68"/>
      <c r="W638" s="53"/>
      <c r="X638" s="53">
        <f t="shared" si="273"/>
        <v>563</v>
      </c>
    </row>
    <row r="639" spans="1:24" x14ac:dyDescent="0.3">
      <c r="A639" s="166"/>
      <c r="B639" s="166">
        <v>2026</v>
      </c>
      <c r="C639" s="60" t="s">
        <v>431</v>
      </c>
      <c r="D639" s="14" t="s">
        <v>28</v>
      </c>
      <c r="E639" s="14" t="s">
        <v>17</v>
      </c>
      <c r="F639" s="14" t="s">
        <v>90</v>
      </c>
      <c r="G639" s="14" t="s">
        <v>167</v>
      </c>
      <c r="H639" s="14" t="s">
        <v>129</v>
      </c>
      <c r="I639" s="14"/>
      <c r="J639" s="14" t="s">
        <v>13</v>
      </c>
      <c r="K639" s="15">
        <v>1430370</v>
      </c>
      <c r="L639" s="15"/>
      <c r="M639" s="15"/>
      <c r="N639" s="15"/>
      <c r="O639" s="15"/>
      <c r="P639" s="15"/>
      <c r="Q639" s="15"/>
      <c r="R639" s="15"/>
      <c r="S639" s="15"/>
      <c r="T639" s="15"/>
      <c r="U639" s="15"/>
      <c r="V639" s="69"/>
      <c r="W639" s="44"/>
      <c r="X639" s="44">
        <f t="shared" si="273"/>
        <v>1430370</v>
      </c>
    </row>
    <row r="640" spans="1:24" x14ac:dyDescent="0.3">
      <c r="A640" s="166"/>
      <c r="B640" s="166">
        <v>2026</v>
      </c>
      <c r="C640" s="65" t="s">
        <v>431</v>
      </c>
      <c r="D640" s="30" t="s">
        <v>28</v>
      </c>
      <c r="E640" s="30" t="s">
        <v>17</v>
      </c>
      <c r="F640" s="30" t="s">
        <v>90</v>
      </c>
      <c r="G640" s="30" t="s">
        <v>167</v>
      </c>
      <c r="H640" s="30" t="s">
        <v>129</v>
      </c>
      <c r="I640" s="30"/>
      <c r="J640" s="30" t="s">
        <v>22</v>
      </c>
      <c r="K640" s="4">
        <v>563</v>
      </c>
      <c r="L640" s="4"/>
      <c r="M640" s="4"/>
      <c r="N640" s="4"/>
      <c r="O640" s="4"/>
      <c r="P640" s="4"/>
      <c r="Q640" s="4"/>
      <c r="R640" s="4"/>
      <c r="S640" s="4"/>
      <c r="T640" s="4"/>
      <c r="U640" s="4"/>
      <c r="V640" s="68"/>
      <c r="W640" s="53"/>
      <c r="X640" s="53">
        <f t="shared" si="273"/>
        <v>563</v>
      </c>
    </row>
    <row r="641" spans="1:24" x14ac:dyDescent="0.3">
      <c r="A641" s="166"/>
      <c r="B641" s="166">
        <v>2026</v>
      </c>
      <c r="C641" s="60" t="s">
        <v>431</v>
      </c>
      <c r="D641" s="14" t="s">
        <v>28</v>
      </c>
      <c r="E641" s="14" t="s">
        <v>18</v>
      </c>
      <c r="F641" s="14" t="s">
        <v>65</v>
      </c>
      <c r="G641" s="14" t="s">
        <v>72</v>
      </c>
      <c r="H641" s="14" t="s">
        <v>130</v>
      </c>
      <c r="I641" s="14"/>
      <c r="J641" s="14" t="s">
        <v>13</v>
      </c>
      <c r="K641" s="15">
        <v>1013420</v>
      </c>
      <c r="L641" s="15"/>
      <c r="M641" s="15"/>
      <c r="N641" s="15"/>
      <c r="O641" s="15"/>
      <c r="P641" s="15"/>
      <c r="Q641" s="15"/>
      <c r="R641" s="15"/>
      <c r="S641" s="15"/>
      <c r="T641" s="15"/>
      <c r="U641" s="15"/>
      <c r="V641" s="69"/>
      <c r="W641" s="44"/>
      <c r="X641" s="44">
        <f t="shared" si="273"/>
        <v>1013420</v>
      </c>
    </row>
    <row r="642" spans="1:24" x14ac:dyDescent="0.3">
      <c r="A642" s="166"/>
      <c r="B642" s="166">
        <v>2026</v>
      </c>
      <c r="C642" s="61" t="s">
        <v>431</v>
      </c>
      <c r="D642" s="16" t="s">
        <v>28</v>
      </c>
      <c r="E642" s="16" t="s">
        <v>18</v>
      </c>
      <c r="F642" s="16" t="s">
        <v>65</v>
      </c>
      <c r="G642" s="16" t="s">
        <v>72</v>
      </c>
      <c r="H642" s="16" t="s">
        <v>130</v>
      </c>
      <c r="I642" s="16"/>
      <c r="J642" s="16" t="s">
        <v>22</v>
      </c>
      <c r="K642" s="23">
        <v>408</v>
      </c>
      <c r="L642" s="23"/>
      <c r="M642" s="23"/>
      <c r="N642" s="23"/>
      <c r="O642" s="23"/>
      <c r="P642" s="23"/>
      <c r="Q642" s="23"/>
      <c r="R642" s="23"/>
      <c r="S642" s="23"/>
      <c r="T642" s="23"/>
      <c r="U642" s="23"/>
      <c r="V642" s="70"/>
      <c r="W642" s="53"/>
      <c r="X642" s="45">
        <f t="shared" si="273"/>
        <v>408</v>
      </c>
    </row>
    <row r="643" spans="1:24" x14ac:dyDescent="0.3">
      <c r="A643" s="166"/>
      <c r="B643" s="166">
        <v>2026</v>
      </c>
      <c r="C643" s="60" t="s">
        <v>431</v>
      </c>
      <c r="D643" s="14" t="s">
        <v>28</v>
      </c>
      <c r="E643" s="14" t="s">
        <v>18</v>
      </c>
      <c r="F643" s="14" t="s">
        <v>90</v>
      </c>
      <c r="G643" s="14" t="s">
        <v>72</v>
      </c>
      <c r="H643" s="14" t="s">
        <v>130</v>
      </c>
      <c r="I643" s="14"/>
      <c r="J643" s="14" t="s">
        <v>13</v>
      </c>
      <c r="K643" s="15">
        <v>1013420</v>
      </c>
      <c r="L643" s="15"/>
      <c r="M643" s="15"/>
      <c r="N643" s="15"/>
      <c r="O643" s="15"/>
      <c r="P643" s="15"/>
      <c r="Q643" s="15"/>
      <c r="R643" s="15"/>
      <c r="S643" s="15"/>
      <c r="T643" s="15"/>
      <c r="U643" s="15"/>
      <c r="V643" s="69"/>
      <c r="W643" s="44"/>
      <c r="X643" s="44">
        <f t="shared" si="273"/>
        <v>1013420</v>
      </c>
    </row>
    <row r="644" spans="1:24" x14ac:dyDescent="0.3">
      <c r="A644" s="166"/>
      <c r="B644" s="166">
        <v>2026</v>
      </c>
      <c r="C644" s="61" t="s">
        <v>431</v>
      </c>
      <c r="D644" s="16" t="s">
        <v>28</v>
      </c>
      <c r="E644" s="16" t="s">
        <v>18</v>
      </c>
      <c r="F644" s="16" t="s">
        <v>90</v>
      </c>
      <c r="G644" s="16" t="s">
        <v>72</v>
      </c>
      <c r="H644" s="16" t="s">
        <v>130</v>
      </c>
      <c r="I644" s="16"/>
      <c r="J644" s="16" t="s">
        <v>22</v>
      </c>
      <c r="K644" s="23">
        <v>408</v>
      </c>
      <c r="L644" s="23"/>
      <c r="M644" s="23"/>
      <c r="N644" s="23"/>
      <c r="O644" s="23"/>
      <c r="P644" s="23"/>
      <c r="Q644" s="23"/>
      <c r="R644" s="23"/>
      <c r="S644" s="23"/>
      <c r="T644" s="23"/>
      <c r="U644" s="23"/>
      <c r="V644" s="70"/>
      <c r="W644" s="53"/>
      <c r="X644" s="45">
        <f t="shared" si="273"/>
        <v>408</v>
      </c>
    </row>
    <row r="645" spans="1:24" x14ac:dyDescent="0.3">
      <c r="A645" s="166"/>
      <c r="B645" s="166">
        <v>2026</v>
      </c>
      <c r="C645" s="60" t="s">
        <v>431</v>
      </c>
      <c r="D645" s="14" t="s">
        <v>11</v>
      </c>
      <c r="E645" s="14" t="s">
        <v>16</v>
      </c>
      <c r="F645" s="14" t="s">
        <v>67</v>
      </c>
      <c r="G645" s="14" t="s">
        <v>390</v>
      </c>
      <c r="H645" s="14" t="s">
        <v>394</v>
      </c>
      <c r="I645" s="14"/>
      <c r="J645" s="14" t="s">
        <v>13</v>
      </c>
      <c r="K645" s="198">
        <v>0</v>
      </c>
      <c r="L645" s="197"/>
      <c r="M645" s="197"/>
      <c r="N645" s="198"/>
      <c r="O645" s="217"/>
      <c r="P645" s="217"/>
      <c r="Q645" s="217"/>
      <c r="R645" s="217"/>
      <c r="S645" s="217"/>
      <c r="T645" s="217"/>
      <c r="U645" s="217"/>
      <c r="V645" s="217"/>
      <c r="W645" s="44"/>
      <c r="X645" s="44">
        <f t="shared" si="273"/>
        <v>0</v>
      </c>
    </row>
    <row r="646" spans="1:24" x14ac:dyDescent="0.3">
      <c r="A646" s="166"/>
      <c r="B646" s="166">
        <v>2026</v>
      </c>
      <c r="C646" s="61" t="s">
        <v>431</v>
      </c>
      <c r="D646" s="16" t="s">
        <v>11</v>
      </c>
      <c r="E646" s="16" t="s">
        <v>16</v>
      </c>
      <c r="F646" s="16" t="s">
        <v>67</v>
      </c>
      <c r="G646" s="16" t="s">
        <v>389</v>
      </c>
      <c r="H646" s="16" t="s">
        <v>393</v>
      </c>
      <c r="I646" s="16"/>
      <c r="J646" s="16" t="s">
        <v>14</v>
      </c>
      <c r="K646" s="200">
        <v>0</v>
      </c>
      <c r="L646" s="218"/>
      <c r="M646" s="218"/>
      <c r="N646" s="218"/>
      <c r="O646" s="218"/>
      <c r="P646" s="218"/>
      <c r="Q646" s="218"/>
      <c r="R646" s="218"/>
      <c r="S646" s="218"/>
      <c r="T646" s="218"/>
      <c r="U646" s="218"/>
      <c r="V646" s="218"/>
      <c r="W646" s="45"/>
      <c r="X646" s="45">
        <f t="shared" si="273"/>
        <v>0</v>
      </c>
    </row>
    <row r="647" spans="1:24" x14ac:dyDescent="0.3">
      <c r="A647" s="166"/>
      <c r="B647" s="166">
        <v>2026</v>
      </c>
      <c r="C647" s="62" t="s">
        <v>431</v>
      </c>
      <c r="D647" s="17" t="s">
        <v>11</v>
      </c>
      <c r="E647" s="17" t="s">
        <v>16</v>
      </c>
      <c r="F647" s="17" t="s">
        <v>67</v>
      </c>
      <c r="G647" s="17" t="s">
        <v>389</v>
      </c>
      <c r="H647" s="17" t="s">
        <v>393</v>
      </c>
      <c r="I647" s="17"/>
      <c r="J647" s="17" t="s">
        <v>15</v>
      </c>
      <c r="K647" s="201">
        <f t="shared" ref="K647" si="274">(K646/1000)*0.229</f>
        <v>0</v>
      </c>
      <c r="L647" s="201"/>
      <c r="M647" s="201"/>
      <c r="N647" s="201"/>
      <c r="O647" s="201"/>
      <c r="P647" s="201"/>
      <c r="Q647" s="201"/>
      <c r="R647" s="201"/>
      <c r="S647" s="201"/>
      <c r="T647" s="201"/>
      <c r="U647" s="201"/>
      <c r="V647" s="201"/>
      <c r="W647" s="18"/>
      <c r="X647" s="18">
        <f t="shared" si="273"/>
        <v>0</v>
      </c>
    </row>
    <row r="648" spans="1:24" x14ac:dyDescent="0.3">
      <c r="A648" s="166"/>
      <c r="B648" s="166">
        <v>2026</v>
      </c>
      <c r="C648" s="63" t="s">
        <v>431</v>
      </c>
      <c r="D648" s="19" t="s">
        <v>11</v>
      </c>
      <c r="E648" s="19" t="s">
        <v>16</v>
      </c>
      <c r="F648" s="19" t="s">
        <v>67</v>
      </c>
      <c r="G648" s="19" t="s">
        <v>389</v>
      </c>
      <c r="H648" s="20" t="s">
        <v>393</v>
      </c>
      <c r="I648" s="20"/>
      <c r="J648" s="20" t="s">
        <v>96</v>
      </c>
      <c r="K648" s="202">
        <f t="shared" ref="K648" si="275">K646*0.4747/1000</f>
        <v>0</v>
      </c>
      <c r="L648" s="202"/>
      <c r="M648" s="202"/>
      <c r="N648" s="202"/>
      <c r="O648" s="219"/>
      <c r="P648" s="219"/>
      <c r="Q648" s="219"/>
      <c r="R648" s="219"/>
      <c r="S648" s="219"/>
      <c r="T648" s="219"/>
      <c r="U648" s="219"/>
      <c r="V648" s="219"/>
      <c r="W648" s="47"/>
      <c r="X648" s="47">
        <f t="shared" si="273"/>
        <v>0</v>
      </c>
    </row>
    <row r="649" spans="1:24" x14ac:dyDescent="0.3">
      <c r="A649" s="166" t="s">
        <v>408</v>
      </c>
      <c r="B649" s="166">
        <v>2026</v>
      </c>
      <c r="C649" s="60" t="s">
        <v>431</v>
      </c>
      <c r="D649" s="14" t="s">
        <v>11</v>
      </c>
      <c r="E649" s="14" t="s">
        <v>16</v>
      </c>
      <c r="F649" s="14" t="s">
        <v>88</v>
      </c>
      <c r="G649" s="14" t="s">
        <v>389</v>
      </c>
      <c r="H649" s="14" t="s">
        <v>392</v>
      </c>
      <c r="I649" s="14"/>
      <c r="J649" s="14" t="s">
        <v>13</v>
      </c>
      <c r="K649" s="197">
        <v>127586</v>
      </c>
      <c r="L649" s="197"/>
      <c r="M649" s="197"/>
      <c r="N649" s="198"/>
      <c r="O649" s="217"/>
      <c r="P649" s="217"/>
      <c r="Q649" s="217"/>
      <c r="R649" s="217"/>
      <c r="S649" s="217"/>
      <c r="T649" s="217"/>
      <c r="U649" s="217"/>
      <c r="V649" s="217"/>
      <c r="W649" s="44"/>
      <c r="X649" s="44">
        <f t="shared" si="273"/>
        <v>127586</v>
      </c>
    </row>
    <row r="650" spans="1:24" x14ac:dyDescent="0.3">
      <c r="A650" s="166"/>
      <c r="B650" s="166">
        <v>2026</v>
      </c>
      <c r="C650" s="61" t="s">
        <v>431</v>
      </c>
      <c r="D650" s="16" t="s">
        <v>11</v>
      </c>
      <c r="E650" s="16" t="s">
        <v>16</v>
      </c>
      <c r="F650" s="16" t="s">
        <v>88</v>
      </c>
      <c r="G650" s="16" t="s">
        <v>389</v>
      </c>
      <c r="H650" s="16" t="s">
        <v>391</v>
      </c>
      <c r="I650" s="16"/>
      <c r="J650" s="16" t="s">
        <v>14</v>
      </c>
      <c r="K650" s="199">
        <v>771</v>
      </c>
      <c r="L650" s="199"/>
      <c r="M650" s="199"/>
      <c r="N650" s="200"/>
      <c r="O650" s="218"/>
      <c r="P650" s="218"/>
      <c r="Q650" s="218"/>
      <c r="R650" s="218"/>
      <c r="S650" s="218"/>
      <c r="T650" s="218"/>
      <c r="U650" s="218"/>
      <c r="V650" s="218"/>
      <c r="W650" s="45"/>
      <c r="X650" s="45">
        <f t="shared" si="273"/>
        <v>771</v>
      </c>
    </row>
    <row r="651" spans="1:24" x14ac:dyDescent="0.3">
      <c r="A651" s="166"/>
      <c r="B651" s="166">
        <v>2026</v>
      </c>
      <c r="C651" s="62" t="s">
        <v>431</v>
      </c>
      <c r="D651" s="17" t="s">
        <v>11</v>
      </c>
      <c r="E651" s="17" t="s">
        <v>16</v>
      </c>
      <c r="F651" s="17" t="s">
        <v>88</v>
      </c>
      <c r="G651" s="17" t="s">
        <v>389</v>
      </c>
      <c r="H651" s="17" t="s">
        <v>391</v>
      </c>
      <c r="I651" s="17"/>
      <c r="J651" s="17" t="s">
        <v>15</v>
      </c>
      <c r="K651" s="201">
        <f t="shared" ref="K651" si="276">(K650/1000)*0.229</f>
        <v>0.17655900000000002</v>
      </c>
      <c r="L651" s="201"/>
      <c r="M651" s="201"/>
      <c r="N651" s="201"/>
      <c r="O651" s="220"/>
      <c r="P651" s="220"/>
      <c r="Q651" s="220"/>
      <c r="R651" s="220"/>
      <c r="S651" s="220"/>
      <c r="T651" s="220"/>
      <c r="U651" s="220"/>
      <c r="V651" s="220"/>
      <c r="W651" s="46"/>
      <c r="X651" s="46">
        <f t="shared" si="273"/>
        <v>0.17655900000000002</v>
      </c>
    </row>
    <row r="652" spans="1:24" x14ac:dyDescent="0.3">
      <c r="A652" s="166"/>
      <c r="B652" s="166">
        <v>2026</v>
      </c>
      <c r="C652" s="63" t="s">
        <v>431</v>
      </c>
      <c r="D652" s="19" t="s">
        <v>11</v>
      </c>
      <c r="E652" s="19" t="s">
        <v>16</v>
      </c>
      <c r="F652" s="19" t="s">
        <v>88</v>
      </c>
      <c r="G652" s="19" t="s">
        <v>389</v>
      </c>
      <c r="H652" s="20" t="s">
        <v>391</v>
      </c>
      <c r="I652" s="20"/>
      <c r="J652" s="20" t="s">
        <v>96</v>
      </c>
      <c r="K652" s="202">
        <f t="shared" ref="K652" si="277">K650*0.4747/1000</f>
        <v>0.36599369999999998</v>
      </c>
      <c r="L652" s="202"/>
      <c r="M652" s="202"/>
      <c r="N652" s="202"/>
      <c r="O652" s="219"/>
      <c r="P652" s="219"/>
      <c r="Q652" s="219"/>
      <c r="R652" s="219"/>
      <c r="S652" s="219"/>
      <c r="T652" s="219"/>
      <c r="U652" s="219"/>
      <c r="V652" s="219"/>
      <c r="W652" s="47"/>
      <c r="X652" s="47">
        <f t="shared" si="273"/>
        <v>0.36599369999999998</v>
      </c>
    </row>
    <row r="653" spans="1:24" x14ac:dyDescent="0.3">
      <c r="A653" s="166" t="s">
        <v>407</v>
      </c>
      <c r="B653" s="166">
        <v>2026</v>
      </c>
      <c r="C653" s="60" t="s">
        <v>431</v>
      </c>
      <c r="D653" s="14" t="s">
        <v>11</v>
      </c>
      <c r="E653" s="14" t="s">
        <v>16</v>
      </c>
      <c r="F653" s="14" t="s">
        <v>88</v>
      </c>
      <c r="G653" s="14" t="s">
        <v>389</v>
      </c>
      <c r="H653" s="14" t="s">
        <v>396</v>
      </c>
      <c r="I653" s="14"/>
      <c r="J653" s="14" t="s">
        <v>13</v>
      </c>
      <c r="K653" s="197">
        <v>27733</v>
      </c>
      <c r="L653" s="197"/>
      <c r="M653" s="197"/>
      <c r="N653" s="198"/>
      <c r="O653" s="217"/>
      <c r="P653" s="217"/>
      <c r="Q653" s="217"/>
      <c r="R653" s="217"/>
      <c r="S653" s="217"/>
      <c r="T653" s="217"/>
      <c r="U653" s="217"/>
      <c r="V653" s="217"/>
      <c r="W653" s="44"/>
      <c r="X653" s="44">
        <f t="shared" si="273"/>
        <v>27733</v>
      </c>
    </row>
    <row r="654" spans="1:24" x14ac:dyDescent="0.3">
      <c r="A654" s="166"/>
      <c r="B654" s="166">
        <v>2026</v>
      </c>
      <c r="C654" s="61" t="s">
        <v>431</v>
      </c>
      <c r="D654" s="16" t="s">
        <v>11</v>
      </c>
      <c r="E654" s="16" t="s">
        <v>16</v>
      </c>
      <c r="F654" s="16" t="s">
        <v>88</v>
      </c>
      <c r="G654" s="16" t="s">
        <v>389</v>
      </c>
      <c r="H654" s="16" t="s">
        <v>395</v>
      </c>
      <c r="I654" s="16"/>
      <c r="J654" s="16" t="s">
        <v>14</v>
      </c>
      <c r="K654" s="199">
        <v>114</v>
      </c>
      <c r="L654" s="199"/>
      <c r="M654" s="199"/>
      <c r="N654" s="200"/>
      <c r="O654" s="218"/>
      <c r="P654" s="218"/>
      <c r="Q654" s="218"/>
      <c r="R654" s="218"/>
      <c r="S654" s="218"/>
      <c r="T654" s="218"/>
      <c r="U654" s="218"/>
      <c r="V654" s="218"/>
      <c r="W654" s="45"/>
      <c r="X654" s="45">
        <f t="shared" si="273"/>
        <v>114</v>
      </c>
    </row>
    <row r="655" spans="1:24" x14ac:dyDescent="0.3">
      <c r="A655" s="166"/>
      <c r="B655" s="166">
        <v>2026</v>
      </c>
      <c r="C655" s="62" t="s">
        <v>431</v>
      </c>
      <c r="D655" s="17" t="s">
        <v>11</v>
      </c>
      <c r="E655" s="17" t="s">
        <v>16</v>
      </c>
      <c r="F655" s="17" t="s">
        <v>88</v>
      </c>
      <c r="G655" s="17" t="s">
        <v>389</v>
      </c>
      <c r="H655" s="17" t="s">
        <v>395</v>
      </c>
      <c r="I655" s="17"/>
      <c r="J655" s="17" t="s">
        <v>15</v>
      </c>
      <c r="K655" s="201">
        <f t="shared" ref="K655" si="278">(K654/1000)*0.229</f>
        <v>2.6106000000000001E-2</v>
      </c>
      <c r="L655" s="201"/>
      <c r="M655" s="201"/>
      <c r="N655" s="201"/>
      <c r="O655" s="220"/>
      <c r="P655" s="220"/>
      <c r="Q655" s="220"/>
      <c r="R655" s="220"/>
      <c r="S655" s="220"/>
      <c r="T655" s="220"/>
      <c r="U655" s="220"/>
      <c r="V655" s="220"/>
      <c r="W655" s="46"/>
      <c r="X655" s="46">
        <f t="shared" si="273"/>
        <v>2.6106000000000001E-2</v>
      </c>
    </row>
    <row r="656" spans="1:24" x14ac:dyDescent="0.3">
      <c r="A656" s="166"/>
      <c r="B656" s="166">
        <v>2026</v>
      </c>
      <c r="C656" s="90" t="s">
        <v>431</v>
      </c>
      <c r="D656" s="91" t="s">
        <v>11</v>
      </c>
      <c r="E656" s="91" t="s">
        <v>16</v>
      </c>
      <c r="F656" s="91" t="s">
        <v>88</v>
      </c>
      <c r="G656" s="19" t="s">
        <v>389</v>
      </c>
      <c r="H656" s="92" t="s">
        <v>395</v>
      </c>
      <c r="I656" s="92"/>
      <c r="J656" s="92" t="s">
        <v>96</v>
      </c>
      <c r="K656" s="202">
        <f t="shared" ref="K656" si="279">K654*0.4747/1000</f>
        <v>5.4115799999999999E-2</v>
      </c>
      <c r="L656" s="202"/>
      <c r="M656" s="202"/>
      <c r="N656" s="202"/>
      <c r="O656" s="219"/>
      <c r="P656" s="219"/>
      <c r="Q656" s="219"/>
      <c r="R656" s="219"/>
      <c r="S656" s="219"/>
      <c r="T656" s="219"/>
      <c r="U656" s="219"/>
      <c r="V656" s="219"/>
      <c r="W656" s="47"/>
      <c r="X656" s="47">
        <f t="shared" si="273"/>
        <v>5.4115799999999999E-2</v>
      </c>
    </row>
    <row r="657" spans="1:24" x14ac:dyDescent="0.3">
      <c r="A657" s="166"/>
      <c r="B657" s="166">
        <v>2026</v>
      </c>
      <c r="C657" s="60" t="s">
        <v>431</v>
      </c>
      <c r="D657" s="14" t="s">
        <v>26</v>
      </c>
      <c r="E657" s="14" t="s">
        <v>16</v>
      </c>
      <c r="F657" s="14" t="s">
        <v>67</v>
      </c>
      <c r="G657" s="14" t="s">
        <v>389</v>
      </c>
      <c r="H657" s="14" t="s">
        <v>398</v>
      </c>
      <c r="I657" s="14"/>
      <c r="J657" s="14" t="s">
        <v>13</v>
      </c>
      <c r="K657" s="198">
        <v>4166117</v>
      </c>
      <c r="L657" s="197"/>
      <c r="M657" s="197"/>
      <c r="N657" s="198"/>
      <c r="O657" s="217"/>
      <c r="P657" s="217"/>
      <c r="Q657" s="217"/>
      <c r="R657" s="217"/>
      <c r="S657" s="217"/>
      <c r="T657" s="217"/>
      <c r="U657" s="217"/>
      <c r="V657" s="217"/>
      <c r="W657" s="44"/>
      <c r="X657" s="44">
        <f t="shared" si="273"/>
        <v>4166117</v>
      </c>
    </row>
    <row r="658" spans="1:24" x14ac:dyDescent="0.3">
      <c r="A658" s="166"/>
      <c r="B658" s="166">
        <v>2026</v>
      </c>
      <c r="C658" s="65" t="s">
        <v>431</v>
      </c>
      <c r="D658" s="30" t="s">
        <v>26</v>
      </c>
      <c r="E658" s="30" t="s">
        <v>16</v>
      </c>
      <c r="F658" s="30" t="s">
        <v>67</v>
      </c>
      <c r="G658" s="30" t="s">
        <v>389</v>
      </c>
      <c r="H658" s="30" t="s">
        <v>397</v>
      </c>
      <c r="I658" s="30"/>
      <c r="J658" s="30" t="s">
        <v>19</v>
      </c>
      <c r="K658" s="204">
        <v>26.056730000000041</v>
      </c>
      <c r="L658" s="203"/>
      <c r="M658" s="203"/>
      <c r="N658" s="204"/>
      <c r="O658" s="221"/>
      <c r="P658" s="221"/>
      <c r="Q658" s="221"/>
      <c r="R658" s="221"/>
      <c r="S658" s="221"/>
      <c r="T658" s="221"/>
      <c r="U658" s="221"/>
      <c r="V658" s="221"/>
      <c r="W658" s="53"/>
      <c r="X658" s="53">
        <f t="shared" si="273"/>
        <v>26.056730000000041</v>
      </c>
    </row>
    <row r="659" spans="1:24" x14ac:dyDescent="0.3">
      <c r="A659" s="166"/>
      <c r="B659" s="166">
        <v>2026</v>
      </c>
      <c r="C659" s="61" t="s">
        <v>431</v>
      </c>
      <c r="D659" s="16" t="s">
        <v>26</v>
      </c>
      <c r="E659" s="16" t="s">
        <v>16</v>
      </c>
      <c r="F659" s="16" t="s">
        <v>67</v>
      </c>
      <c r="G659" s="16" t="s">
        <v>389</v>
      </c>
      <c r="H659" s="16" t="s">
        <v>397</v>
      </c>
      <c r="I659" s="16"/>
      <c r="J659" s="16" t="s">
        <v>14</v>
      </c>
      <c r="K659" s="199">
        <f t="shared" ref="K659" si="280">K658*1000</f>
        <v>26056.73000000004</v>
      </c>
      <c r="L659" s="199"/>
      <c r="M659" s="199"/>
      <c r="N659" s="199"/>
      <c r="O659" s="218"/>
      <c r="P659" s="218"/>
      <c r="Q659" s="218"/>
      <c r="R659" s="218"/>
      <c r="S659" s="218"/>
      <c r="T659" s="218"/>
      <c r="U659" s="218"/>
      <c r="V659" s="218"/>
      <c r="W659" s="45"/>
      <c r="X659" s="45">
        <f t="shared" si="273"/>
        <v>26056.73000000004</v>
      </c>
    </row>
    <row r="660" spans="1:24" x14ac:dyDescent="0.3">
      <c r="A660" s="166"/>
      <c r="B660" s="166">
        <v>2026</v>
      </c>
      <c r="C660" s="64" t="s">
        <v>431</v>
      </c>
      <c r="D660" s="32" t="s">
        <v>26</v>
      </c>
      <c r="E660" s="32" t="s">
        <v>16</v>
      </c>
      <c r="F660" s="32" t="s">
        <v>67</v>
      </c>
      <c r="G660" s="32" t="s">
        <v>389</v>
      </c>
      <c r="H660" s="32" t="s">
        <v>397</v>
      </c>
      <c r="I660" s="32"/>
      <c r="J660" s="32" t="s">
        <v>20</v>
      </c>
      <c r="K660" s="211">
        <f t="shared" ref="K660" si="281">K658*0.86</f>
        <v>22.408787800000034</v>
      </c>
      <c r="L660" s="211"/>
      <c r="M660" s="211"/>
      <c r="N660" s="211"/>
      <c r="O660" s="222"/>
      <c r="P660" s="222"/>
      <c r="Q660" s="222"/>
      <c r="R660" s="222"/>
      <c r="S660" s="222"/>
      <c r="T660" s="222"/>
      <c r="U660" s="222"/>
      <c r="V660" s="222"/>
      <c r="W660" s="54"/>
      <c r="X660" s="54">
        <f t="shared" si="273"/>
        <v>22.408787800000034</v>
      </c>
    </row>
    <row r="661" spans="1:24" x14ac:dyDescent="0.3">
      <c r="A661" s="166"/>
      <c r="B661" s="166">
        <v>2026</v>
      </c>
      <c r="C661" s="62" t="s">
        <v>431</v>
      </c>
      <c r="D661" s="17" t="s">
        <v>26</v>
      </c>
      <c r="E661" s="17" t="s">
        <v>16</v>
      </c>
      <c r="F661" s="17" t="s">
        <v>67</v>
      </c>
      <c r="G661" s="17" t="s">
        <v>389</v>
      </c>
      <c r="H661" s="17" t="s">
        <v>397</v>
      </c>
      <c r="I661" s="17"/>
      <c r="J661" s="17" t="s">
        <v>15</v>
      </c>
      <c r="K661" s="212">
        <f t="shared" ref="K661" si="282">K660*0.1</f>
        <v>2.2408787800000036</v>
      </c>
      <c r="L661" s="212"/>
      <c r="M661" s="212"/>
      <c r="N661" s="212"/>
      <c r="O661" s="220"/>
      <c r="P661" s="220"/>
      <c r="Q661" s="220"/>
      <c r="R661" s="220"/>
      <c r="S661" s="220"/>
      <c r="T661" s="220"/>
      <c r="U661" s="220"/>
      <c r="V661" s="220"/>
      <c r="W661" s="46"/>
      <c r="X661" s="46">
        <f t="shared" si="273"/>
        <v>2.2408787800000036</v>
      </c>
    </row>
    <row r="662" spans="1:24" x14ac:dyDescent="0.3">
      <c r="A662" s="166"/>
      <c r="B662" s="166">
        <v>2026</v>
      </c>
      <c r="C662" s="63" t="s">
        <v>431</v>
      </c>
      <c r="D662" s="19" t="s">
        <v>26</v>
      </c>
      <c r="E662" s="19" t="s">
        <v>16</v>
      </c>
      <c r="F662" s="19" t="s">
        <v>67</v>
      </c>
      <c r="G662" s="19" t="s">
        <v>389</v>
      </c>
      <c r="H662" s="20" t="s">
        <v>397</v>
      </c>
      <c r="I662" s="20"/>
      <c r="J662" s="20" t="s">
        <v>96</v>
      </c>
      <c r="K662" s="202">
        <f t="shared" ref="K662" si="283">K658*0.0036*(34866+0.6237*21+0.0624*310)/1000</f>
        <v>3.2736213820715121</v>
      </c>
      <c r="L662" s="202"/>
      <c r="M662" s="202"/>
      <c r="N662" s="202"/>
      <c r="O662" s="219"/>
      <c r="P662" s="219"/>
      <c r="Q662" s="219"/>
      <c r="R662" s="219"/>
      <c r="S662" s="219"/>
      <c r="T662" s="219"/>
      <c r="U662" s="219"/>
      <c r="V662" s="219"/>
      <c r="W662" s="47"/>
      <c r="X662" s="47">
        <f t="shared" si="273"/>
        <v>3.2736213820715121</v>
      </c>
    </row>
    <row r="663" spans="1:24" x14ac:dyDescent="0.3">
      <c r="A663" s="166"/>
      <c r="B663" s="166">
        <v>2026</v>
      </c>
      <c r="C663" s="60" t="s">
        <v>431</v>
      </c>
      <c r="D663" s="14" t="s">
        <v>26</v>
      </c>
      <c r="E663" s="14" t="s">
        <v>16</v>
      </c>
      <c r="F663" s="14" t="s">
        <v>88</v>
      </c>
      <c r="G663" s="14" t="s">
        <v>389</v>
      </c>
      <c r="H663" s="14" t="s">
        <v>400</v>
      </c>
      <c r="I663" s="14"/>
      <c r="J663" s="14" t="s">
        <v>13</v>
      </c>
      <c r="K663" s="198">
        <v>0</v>
      </c>
      <c r="L663" s="213"/>
      <c r="M663" s="197"/>
      <c r="N663" s="198"/>
      <c r="O663" s="217"/>
      <c r="P663" s="217"/>
      <c r="Q663" s="217"/>
      <c r="R663" s="217"/>
      <c r="S663" s="217"/>
      <c r="T663" s="217"/>
      <c r="U663" s="217"/>
      <c r="V663" s="217"/>
      <c r="W663" s="44"/>
      <c r="X663" s="44">
        <f t="shared" si="273"/>
        <v>0</v>
      </c>
    </row>
    <row r="664" spans="1:24" x14ac:dyDescent="0.3">
      <c r="A664" s="166"/>
      <c r="B664" s="166">
        <v>2026</v>
      </c>
      <c r="C664" s="61" t="s">
        <v>431</v>
      </c>
      <c r="D664" s="16" t="s">
        <v>26</v>
      </c>
      <c r="E664" s="16" t="s">
        <v>16</v>
      </c>
      <c r="F664" s="16" t="s">
        <v>88</v>
      </c>
      <c r="G664" s="16" t="s">
        <v>389</v>
      </c>
      <c r="H664" s="16" t="s">
        <v>399</v>
      </c>
      <c r="I664" s="16"/>
      <c r="J664" s="16" t="s">
        <v>19</v>
      </c>
      <c r="K664" s="200">
        <v>0</v>
      </c>
      <c r="L664" s="199"/>
      <c r="M664" s="199"/>
      <c r="N664" s="200"/>
      <c r="O664" s="218"/>
      <c r="P664" s="218"/>
      <c r="Q664" s="218"/>
      <c r="R664" s="218"/>
      <c r="S664" s="218"/>
      <c r="T664" s="218"/>
      <c r="U664" s="218"/>
      <c r="V664" s="218"/>
      <c r="W664" s="45"/>
      <c r="X664" s="45">
        <f t="shared" si="273"/>
        <v>0</v>
      </c>
    </row>
    <row r="665" spans="1:24" x14ac:dyDescent="0.3">
      <c r="A665" s="166"/>
      <c r="B665" s="166">
        <v>2026</v>
      </c>
      <c r="C665" s="61" t="s">
        <v>431</v>
      </c>
      <c r="D665" s="16" t="s">
        <v>26</v>
      </c>
      <c r="E665" s="16" t="s">
        <v>16</v>
      </c>
      <c r="F665" s="16" t="s">
        <v>88</v>
      </c>
      <c r="G665" s="16" t="s">
        <v>389</v>
      </c>
      <c r="H665" s="16" t="s">
        <v>399</v>
      </c>
      <c r="I665" s="16"/>
      <c r="J665" s="16" t="s">
        <v>14</v>
      </c>
      <c r="K665" s="199">
        <f t="shared" ref="K665" si="284">K664*1000</f>
        <v>0</v>
      </c>
      <c r="L665" s="199"/>
      <c r="M665" s="199"/>
      <c r="N665" s="199"/>
      <c r="O665" s="218"/>
      <c r="P665" s="218"/>
      <c r="Q665" s="218"/>
      <c r="R665" s="218"/>
      <c r="S665" s="218"/>
      <c r="T665" s="199"/>
      <c r="U665" s="199"/>
      <c r="V665" s="218"/>
      <c r="W665" s="45"/>
      <c r="X665" s="45">
        <f t="shared" ref="X665:X728" si="285">AVERAGE(K665:V665)</f>
        <v>0</v>
      </c>
    </row>
    <row r="666" spans="1:24" x14ac:dyDescent="0.3">
      <c r="A666" s="166"/>
      <c r="B666" s="166">
        <v>2026</v>
      </c>
      <c r="C666" s="64" t="s">
        <v>431</v>
      </c>
      <c r="D666" s="32" t="s">
        <v>26</v>
      </c>
      <c r="E666" s="32" t="s">
        <v>16</v>
      </c>
      <c r="F666" s="32" t="s">
        <v>88</v>
      </c>
      <c r="G666" s="32" t="s">
        <v>389</v>
      </c>
      <c r="H666" s="32" t="s">
        <v>399</v>
      </c>
      <c r="I666" s="32"/>
      <c r="J666" s="32" t="s">
        <v>20</v>
      </c>
      <c r="K666" s="211">
        <f t="shared" ref="K666" si="286">K664*0.86</f>
        <v>0</v>
      </c>
      <c r="L666" s="211"/>
      <c r="M666" s="211"/>
      <c r="N666" s="211"/>
      <c r="O666" s="222"/>
      <c r="P666" s="222"/>
      <c r="Q666" s="222"/>
      <c r="R666" s="222"/>
      <c r="S666" s="222"/>
      <c r="T666" s="222"/>
      <c r="U666" s="222"/>
      <c r="V666" s="222"/>
      <c r="W666" s="54"/>
      <c r="X666" s="54">
        <f t="shared" si="285"/>
        <v>0</v>
      </c>
    </row>
    <row r="667" spans="1:24" x14ac:dyDescent="0.3">
      <c r="A667" s="166"/>
      <c r="B667" s="166">
        <v>2026</v>
      </c>
      <c r="C667" s="62" t="s">
        <v>431</v>
      </c>
      <c r="D667" s="17" t="s">
        <v>26</v>
      </c>
      <c r="E667" s="17" t="s">
        <v>16</v>
      </c>
      <c r="F667" s="17" t="s">
        <v>88</v>
      </c>
      <c r="G667" s="17" t="s">
        <v>389</v>
      </c>
      <c r="H667" s="17" t="s">
        <v>399</v>
      </c>
      <c r="I667" s="17"/>
      <c r="J667" s="17" t="s">
        <v>15</v>
      </c>
      <c r="K667" s="212">
        <f t="shared" ref="K667" si="287">K666*0.1</f>
        <v>0</v>
      </c>
      <c r="L667" s="212"/>
      <c r="M667" s="212"/>
      <c r="N667" s="212"/>
      <c r="O667" s="220"/>
      <c r="P667" s="220"/>
      <c r="Q667" s="220"/>
      <c r="R667" s="220"/>
      <c r="S667" s="220"/>
      <c r="T667" s="220"/>
      <c r="U667" s="220"/>
      <c r="V667" s="220"/>
      <c r="W667" s="46"/>
      <c r="X667" s="46">
        <f t="shared" si="285"/>
        <v>0</v>
      </c>
    </row>
    <row r="668" spans="1:24" x14ac:dyDescent="0.3">
      <c r="A668" s="166"/>
      <c r="B668" s="166">
        <v>2026</v>
      </c>
      <c r="C668" s="63" t="s">
        <v>431</v>
      </c>
      <c r="D668" s="19" t="s">
        <v>26</v>
      </c>
      <c r="E668" s="19" t="s">
        <v>16</v>
      </c>
      <c r="F668" s="19" t="s">
        <v>88</v>
      </c>
      <c r="G668" s="19" t="s">
        <v>389</v>
      </c>
      <c r="H668" s="20" t="s">
        <v>399</v>
      </c>
      <c r="I668" s="20"/>
      <c r="J668" s="20" t="s">
        <v>96</v>
      </c>
      <c r="K668" s="202">
        <f t="shared" ref="K668" si="288">K664*0.0036*(34866+0.6237*21+0.0624*310)/1000</f>
        <v>0</v>
      </c>
      <c r="L668" s="202"/>
      <c r="M668" s="202"/>
      <c r="N668" s="202"/>
      <c r="O668" s="219"/>
      <c r="P668" s="219"/>
      <c r="Q668" s="219"/>
      <c r="R668" s="219"/>
      <c r="S668" s="219"/>
      <c r="T668" s="219"/>
      <c r="U668" s="219"/>
      <c r="V668" s="219"/>
      <c r="W668" s="47"/>
      <c r="X668" s="47">
        <f t="shared" si="285"/>
        <v>0</v>
      </c>
    </row>
    <row r="669" spans="1:24" x14ac:dyDescent="0.3">
      <c r="A669" s="166"/>
      <c r="B669" s="166">
        <v>2026</v>
      </c>
      <c r="C669" s="60" t="s">
        <v>431</v>
      </c>
      <c r="D669" s="14" t="s">
        <v>21</v>
      </c>
      <c r="E669" s="14" t="s">
        <v>16</v>
      </c>
      <c r="F669" s="14" t="s">
        <v>88</v>
      </c>
      <c r="G669" s="14" t="s">
        <v>389</v>
      </c>
      <c r="H669" s="14" t="s">
        <v>402</v>
      </c>
      <c r="I669" s="14"/>
      <c r="J669" s="14" t="s">
        <v>13</v>
      </c>
      <c r="K669" s="197">
        <v>2638</v>
      </c>
      <c r="L669" s="197"/>
      <c r="M669" s="198"/>
      <c r="N669" s="198"/>
      <c r="O669" s="217"/>
      <c r="P669" s="217"/>
      <c r="Q669" s="217"/>
      <c r="R669" s="217"/>
      <c r="S669" s="217"/>
      <c r="T669" s="217"/>
      <c r="U669" s="217"/>
      <c r="V669" s="217"/>
      <c r="W669" s="44"/>
      <c r="X669" s="44">
        <f t="shared" si="285"/>
        <v>2638</v>
      </c>
    </row>
    <row r="670" spans="1:24" x14ac:dyDescent="0.3">
      <c r="A670" s="166"/>
      <c r="B670" s="166">
        <v>2026</v>
      </c>
      <c r="C670" s="61" t="s">
        <v>431</v>
      </c>
      <c r="D670" s="16" t="s">
        <v>21</v>
      </c>
      <c r="E670" s="16" t="s">
        <v>16</v>
      </c>
      <c r="F670" s="16" t="s">
        <v>88</v>
      </c>
      <c r="G670" s="16" t="s">
        <v>389</v>
      </c>
      <c r="H670" s="16" t="s">
        <v>401</v>
      </c>
      <c r="I670" s="16"/>
      <c r="J670" s="16" t="s">
        <v>22</v>
      </c>
      <c r="K670" s="199">
        <v>3</v>
      </c>
      <c r="L670" s="199"/>
      <c r="M670" s="200"/>
      <c r="N670" s="200"/>
      <c r="O670" s="218"/>
      <c r="P670" s="218"/>
      <c r="Q670" s="218"/>
      <c r="R670" s="218"/>
      <c r="S670" s="218"/>
      <c r="T670" s="218"/>
      <c r="U670" s="218"/>
      <c r="V670" s="218"/>
      <c r="W670" s="45"/>
      <c r="X670" s="45">
        <f t="shared" si="285"/>
        <v>3</v>
      </c>
    </row>
    <row r="671" spans="1:24" x14ac:dyDescent="0.3">
      <c r="A671" s="166"/>
      <c r="B671" s="166">
        <v>2026</v>
      </c>
      <c r="C671" s="62" t="s">
        <v>431</v>
      </c>
      <c r="D671" s="17" t="s">
        <v>21</v>
      </c>
      <c r="E671" s="17" t="s">
        <v>16</v>
      </c>
      <c r="F671" s="17" t="s">
        <v>88</v>
      </c>
      <c r="G671" s="17" t="s">
        <v>389</v>
      </c>
      <c r="H671" s="17" t="s">
        <v>401</v>
      </c>
      <c r="I671" s="17"/>
      <c r="J671" s="17" t="s">
        <v>15</v>
      </c>
      <c r="K671" s="212">
        <f t="shared" ref="K671" si="289">(K670/1000)*1.019</f>
        <v>3.0569999999999998E-3</v>
      </c>
      <c r="L671" s="212"/>
      <c r="M671" s="212"/>
      <c r="N671" s="212"/>
      <c r="O671" s="220"/>
      <c r="P671" s="220"/>
      <c r="Q671" s="220"/>
      <c r="R671" s="220"/>
      <c r="S671" s="220"/>
      <c r="T671" s="220"/>
      <c r="U671" s="220"/>
      <c r="V671" s="220"/>
      <c r="W671" s="46"/>
      <c r="X671" s="46">
        <f t="shared" si="285"/>
        <v>3.0569999999999998E-3</v>
      </c>
    </row>
    <row r="672" spans="1:24" x14ac:dyDescent="0.3">
      <c r="A672" s="166"/>
      <c r="B672" s="166">
        <v>2026</v>
      </c>
      <c r="C672" s="63" t="s">
        <v>431</v>
      </c>
      <c r="D672" s="19" t="s">
        <v>21</v>
      </c>
      <c r="E672" s="19" t="s">
        <v>16</v>
      </c>
      <c r="F672" s="19" t="s">
        <v>88</v>
      </c>
      <c r="G672" s="19" t="s">
        <v>389</v>
      </c>
      <c r="H672" s="20" t="s">
        <v>401</v>
      </c>
      <c r="I672" s="20"/>
      <c r="J672" s="20" t="s">
        <v>96</v>
      </c>
      <c r="K672" s="214">
        <f t="shared" ref="K672" si="290">K670*(38.5/1000000)*15.236*(44/12)</f>
        <v>6.4524460000000006E-3</v>
      </c>
      <c r="L672" s="214"/>
      <c r="M672" s="214"/>
      <c r="N672" s="214"/>
      <c r="O672" s="219"/>
      <c r="P672" s="219"/>
      <c r="Q672" s="219"/>
      <c r="R672" s="219"/>
      <c r="S672" s="219"/>
      <c r="T672" s="219"/>
      <c r="U672" s="219"/>
      <c r="V672" s="219"/>
      <c r="W672" s="47"/>
      <c r="X672" s="47">
        <f t="shared" si="285"/>
        <v>6.4524460000000006E-3</v>
      </c>
    </row>
    <row r="673" spans="1:24" x14ac:dyDescent="0.3">
      <c r="A673" s="166"/>
      <c r="B673" s="166">
        <v>2026</v>
      </c>
      <c r="C673" s="60" t="s">
        <v>431</v>
      </c>
      <c r="D673" s="14" t="s">
        <v>27</v>
      </c>
      <c r="E673" s="14" t="s">
        <v>16</v>
      </c>
      <c r="F673" s="14" t="s">
        <v>67</v>
      </c>
      <c r="G673" s="14" t="s">
        <v>389</v>
      </c>
      <c r="H673" s="14" t="s">
        <v>404</v>
      </c>
      <c r="I673" s="14"/>
      <c r="J673" s="14" t="s">
        <v>13</v>
      </c>
      <c r="K673" s="197">
        <v>10916</v>
      </c>
      <c r="L673" s="197"/>
      <c r="M673" s="198"/>
      <c r="N673" s="198"/>
      <c r="O673" s="217"/>
      <c r="P673" s="217"/>
      <c r="Q673" s="217"/>
      <c r="R673" s="217"/>
      <c r="S673" s="217"/>
      <c r="T673" s="217"/>
      <c r="U673" s="217"/>
      <c r="V673" s="217"/>
      <c r="W673" s="44"/>
      <c r="X673" s="44">
        <f t="shared" si="285"/>
        <v>10916</v>
      </c>
    </row>
    <row r="674" spans="1:24" x14ac:dyDescent="0.3">
      <c r="A674" s="166"/>
      <c r="B674" s="166">
        <v>2026</v>
      </c>
      <c r="C674" s="65" t="s">
        <v>431</v>
      </c>
      <c r="D674" s="30" t="s">
        <v>27</v>
      </c>
      <c r="E674" s="30" t="s">
        <v>16</v>
      </c>
      <c r="F674" s="30" t="s">
        <v>67</v>
      </c>
      <c r="G674" s="30" t="s">
        <v>389</v>
      </c>
      <c r="H674" s="30" t="s">
        <v>403</v>
      </c>
      <c r="I674" s="30"/>
      <c r="J674" s="30" t="s">
        <v>22</v>
      </c>
      <c r="K674" s="203">
        <v>2.964</v>
      </c>
      <c r="L674" s="203"/>
      <c r="M674" s="204"/>
      <c r="N674" s="204"/>
      <c r="O674" s="221"/>
      <c r="P674" s="221"/>
      <c r="Q674" s="221"/>
      <c r="R674" s="221"/>
      <c r="S674" s="221"/>
      <c r="T674" s="221"/>
      <c r="U674" s="221"/>
      <c r="V674" s="221"/>
      <c r="W674" s="53"/>
      <c r="X674" s="53">
        <f t="shared" si="285"/>
        <v>2.964</v>
      </c>
    </row>
    <row r="675" spans="1:24" x14ac:dyDescent="0.3">
      <c r="A675" s="166"/>
      <c r="B675" s="166">
        <v>2026</v>
      </c>
      <c r="C675" s="60" t="s">
        <v>431</v>
      </c>
      <c r="D675" s="14" t="s">
        <v>27</v>
      </c>
      <c r="E675" s="14" t="s">
        <v>16</v>
      </c>
      <c r="F675" s="14" t="s">
        <v>88</v>
      </c>
      <c r="G675" s="14" t="s">
        <v>389</v>
      </c>
      <c r="H675" s="14" t="s">
        <v>406</v>
      </c>
      <c r="I675" s="14"/>
      <c r="J675" s="14" t="s">
        <v>13</v>
      </c>
      <c r="K675" s="197">
        <v>7705</v>
      </c>
      <c r="L675" s="197"/>
      <c r="M675" s="198"/>
      <c r="N675" s="198"/>
      <c r="O675" s="217"/>
      <c r="P675" s="217"/>
      <c r="Q675" s="217"/>
      <c r="R675" s="217"/>
      <c r="S675" s="217"/>
      <c r="T675" s="217"/>
      <c r="U675" s="217"/>
      <c r="V675" s="217"/>
      <c r="W675" s="44"/>
      <c r="X675" s="44">
        <f t="shared" si="285"/>
        <v>7705</v>
      </c>
    </row>
    <row r="676" spans="1:24" x14ac:dyDescent="0.3">
      <c r="A676" s="166"/>
      <c r="B676" s="166">
        <v>2026</v>
      </c>
      <c r="C676" s="95" t="s">
        <v>431</v>
      </c>
      <c r="D676" s="96" t="s">
        <v>27</v>
      </c>
      <c r="E676" s="96" t="s">
        <v>16</v>
      </c>
      <c r="F676" s="96" t="s">
        <v>88</v>
      </c>
      <c r="G676" s="96" t="s">
        <v>389</v>
      </c>
      <c r="H676" s="96" t="s">
        <v>405</v>
      </c>
      <c r="I676" s="96"/>
      <c r="J676" s="96" t="s">
        <v>22</v>
      </c>
      <c r="K676" s="223">
        <v>2</v>
      </c>
      <c r="L676" s="223"/>
      <c r="M676" s="224"/>
      <c r="N676" s="224"/>
      <c r="O676" s="225"/>
      <c r="P676" s="225"/>
      <c r="Q676" s="225"/>
      <c r="R676" s="225"/>
      <c r="S676" s="225"/>
      <c r="T676" s="225"/>
      <c r="U676" s="225"/>
      <c r="V676" s="225"/>
      <c r="W676" s="108"/>
      <c r="X676" s="108">
        <f t="shared" si="285"/>
        <v>2</v>
      </c>
    </row>
    <row r="677" spans="1:24" x14ac:dyDescent="0.3">
      <c r="A677" s="166"/>
      <c r="B677" s="166">
        <v>2026</v>
      </c>
      <c r="C677" s="60" t="s">
        <v>432</v>
      </c>
      <c r="D677" s="14" t="s">
        <v>11</v>
      </c>
      <c r="E677" s="14" t="s">
        <v>12</v>
      </c>
      <c r="F677" s="14" t="s">
        <v>67</v>
      </c>
      <c r="G677" s="14" t="s">
        <v>455</v>
      </c>
      <c r="H677" s="14" t="s">
        <v>447</v>
      </c>
      <c r="I677" s="14"/>
      <c r="J677" s="14" t="s">
        <v>13</v>
      </c>
      <c r="K677" s="15"/>
      <c r="L677" s="69"/>
      <c r="M677" s="15"/>
      <c r="N677" s="15"/>
      <c r="O677" s="69"/>
      <c r="P677" s="15"/>
      <c r="Q677" s="15"/>
      <c r="R677" s="69"/>
      <c r="S677" s="15"/>
      <c r="T677" s="15"/>
      <c r="U677" s="15"/>
      <c r="V677" s="69"/>
      <c r="W677" s="15"/>
      <c r="X677" s="15" t="e">
        <f t="shared" si="285"/>
        <v>#DIV/0!</v>
      </c>
    </row>
    <row r="678" spans="1:24" x14ac:dyDescent="0.3">
      <c r="A678" s="166"/>
      <c r="B678" s="166">
        <v>2026</v>
      </c>
      <c r="C678" s="61" t="s">
        <v>431</v>
      </c>
      <c r="D678" s="16" t="s">
        <v>11</v>
      </c>
      <c r="E678" s="16" t="s">
        <v>12</v>
      </c>
      <c r="F678" s="16" t="s">
        <v>67</v>
      </c>
      <c r="G678" s="16" t="s">
        <v>454</v>
      </c>
      <c r="H678" s="16" t="s">
        <v>447</v>
      </c>
      <c r="I678" s="16"/>
      <c r="J678" s="16" t="s">
        <v>14</v>
      </c>
      <c r="K678" s="4"/>
      <c r="L678" s="68"/>
      <c r="M678" s="4"/>
      <c r="N678" s="4"/>
      <c r="O678" s="68"/>
      <c r="P678" s="4"/>
      <c r="Q678" s="4"/>
      <c r="R678" s="68"/>
      <c r="S678" s="4"/>
      <c r="T678" s="4"/>
      <c r="U678" s="4"/>
      <c r="V678" s="68"/>
      <c r="W678" s="4"/>
      <c r="X678" s="4" t="e">
        <f t="shared" si="285"/>
        <v>#DIV/0!</v>
      </c>
    </row>
    <row r="679" spans="1:24" x14ac:dyDescent="0.3">
      <c r="A679" s="166"/>
      <c r="B679" s="166">
        <v>2026</v>
      </c>
      <c r="C679" s="62" t="s">
        <v>431</v>
      </c>
      <c r="D679" s="17" t="s">
        <v>11</v>
      </c>
      <c r="E679" s="17" t="s">
        <v>12</v>
      </c>
      <c r="F679" s="17" t="s">
        <v>67</v>
      </c>
      <c r="G679" s="17" t="s">
        <v>454</v>
      </c>
      <c r="H679" s="17" t="s">
        <v>447</v>
      </c>
      <c r="I679" s="17"/>
      <c r="J679" s="17" t="s">
        <v>15</v>
      </c>
      <c r="K679" s="18"/>
      <c r="L679" s="18"/>
      <c r="M679" s="18"/>
      <c r="N679" s="18"/>
      <c r="O679" s="18"/>
      <c r="P679" s="28"/>
      <c r="Q679" s="18"/>
      <c r="R679" s="18"/>
      <c r="S679" s="18"/>
      <c r="T679" s="18"/>
      <c r="U679" s="18"/>
      <c r="V679" s="18"/>
      <c r="W679" s="18"/>
      <c r="X679" s="18" t="e">
        <f t="shared" si="285"/>
        <v>#DIV/0!</v>
      </c>
    </row>
    <row r="680" spans="1:24" x14ac:dyDescent="0.3">
      <c r="A680" s="166"/>
      <c r="B680" s="166">
        <v>2026</v>
      </c>
      <c r="C680" s="63" t="s">
        <v>431</v>
      </c>
      <c r="D680" s="19" t="s">
        <v>11</v>
      </c>
      <c r="E680" s="19" t="s">
        <v>12</v>
      </c>
      <c r="F680" s="19" t="s">
        <v>67</v>
      </c>
      <c r="G680" s="19" t="s">
        <v>454</v>
      </c>
      <c r="H680" s="20" t="s">
        <v>447</v>
      </c>
      <c r="I680" s="20"/>
      <c r="J680" s="20" t="s">
        <v>96</v>
      </c>
      <c r="K680" s="21"/>
      <c r="L680" s="21"/>
      <c r="M680" s="21"/>
      <c r="N680" s="21"/>
      <c r="O680" s="21"/>
      <c r="P680" s="20"/>
      <c r="Q680" s="21"/>
      <c r="R680" s="21"/>
      <c r="S680" s="21"/>
      <c r="T680" s="21"/>
      <c r="U680" s="21"/>
      <c r="V680" s="21"/>
      <c r="W680" s="21"/>
      <c r="X680" s="21" t="e">
        <f t="shared" si="285"/>
        <v>#DIV/0!</v>
      </c>
    </row>
    <row r="681" spans="1:24" x14ac:dyDescent="0.3">
      <c r="A681" s="166"/>
      <c r="B681" s="166">
        <v>2026</v>
      </c>
      <c r="C681" s="60" t="s">
        <v>431</v>
      </c>
      <c r="D681" s="14" t="s">
        <v>11</v>
      </c>
      <c r="E681" s="14" t="s">
        <v>12</v>
      </c>
      <c r="F681" s="14" t="s">
        <v>67</v>
      </c>
      <c r="G681" s="14" t="s">
        <v>454</v>
      </c>
      <c r="H681" s="14" t="s">
        <v>448</v>
      </c>
      <c r="I681" s="14"/>
      <c r="J681" s="14" t="s">
        <v>13</v>
      </c>
      <c r="K681" s="22"/>
      <c r="L681" s="76"/>
      <c r="M681" s="76"/>
      <c r="N681" s="22"/>
      <c r="O681" s="76"/>
      <c r="P681" s="22"/>
      <c r="Q681" s="22"/>
      <c r="R681" s="76"/>
      <c r="S681" s="76"/>
      <c r="T681" s="22"/>
      <c r="U681" s="22"/>
      <c r="V681" s="76"/>
      <c r="W681" s="22"/>
      <c r="X681" s="22" t="e">
        <f t="shared" si="285"/>
        <v>#DIV/0!</v>
      </c>
    </row>
    <row r="682" spans="1:24" x14ac:dyDescent="0.3">
      <c r="A682" s="166"/>
      <c r="B682" s="166">
        <v>2026</v>
      </c>
      <c r="C682" s="61" t="s">
        <v>431</v>
      </c>
      <c r="D682" s="16" t="s">
        <v>11</v>
      </c>
      <c r="E682" s="16" t="s">
        <v>12</v>
      </c>
      <c r="F682" s="16" t="s">
        <v>67</v>
      </c>
      <c r="G682" s="16" t="s">
        <v>454</v>
      </c>
      <c r="H682" s="16" t="s">
        <v>448</v>
      </c>
      <c r="I682" s="16"/>
      <c r="J682" s="16" t="s">
        <v>14</v>
      </c>
      <c r="K682" s="4"/>
      <c r="L682" s="68"/>
      <c r="M682" s="68"/>
      <c r="N682" s="4"/>
      <c r="O682" s="68"/>
      <c r="P682" s="4"/>
      <c r="Q682" s="4"/>
      <c r="R682" s="68"/>
      <c r="S682" s="68"/>
      <c r="T682" s="4"/>
      <c r="U682" s="4"/>
      <c r="V682" s="68"/>
      <c r="W682" s="4"/>
      <c r="X682" s="4" t="e">
        <f t="shared" si="285"/>
        <v>#DIV/0!</v>
      </c>
    </row>
    <row r="683" spans="1:24" x14ac:dyDescent="0.3">
      <c r="A683" s="166"/>
      <c r="B683" s="166">
        <v>2026</v>
      </c>
      <c r="C683" s="62" t="s">
        <v>431</v>
      </c>
      <c r="D683" s="17" t="s">
        <v>11</v>
      </c>
      <c r="E683" s="17" t="s">
        <v>12</v>
      </c>
      <c r="F683" s="17" t="s">
        <v>67</v>
      </c>
      <c r="G683" s="17" t="s">
        <v>454</v>
      </c>
      <c r="H683" s="17" t="s">
        <v>448</v>
      </c>
      <c r="I683" s="17"/>
      <c r="J683" s="17" t="s">
        <v>15</v>
      </c>
      <c r="K683" s="18"/>
      <c r="L683" s="18"/>
      <c r="M683" s="18"/>
      <c r="N683" s="18"/>
      <c r="O683" s="18"/>
      <c r="P683" s="18"/>
      <c r="Q683" s="18"/>
      <c r="R683" s="18"/>
      <c r="S683" s="18"/>
      <c r="T683" s="18"/>
      <c r="U683" s="18"/>
      <c r="V683" s="18"/>
      <c r="W683" s="18"/>
      <c r="X683" s="18" t="e">
        <f t="shared" si="285"/>
        <v>#DIV/0!</v>
      </c>
    </row>
    <row r="684" spans="1:24" x14ac:dyDescent="0.3">
      <c r="A684" s="166"/>
      <c r="B684" s="166">
        <v>2026</v>
      </c>
      <c r="C684" s="63" t="s">
        <v>431</v>
      </c>
      <c r="D684" s="19" t="s">
        <v>11</v>
      </c>
      <c r="E684" s="19" t="s">
        <v>12</v>
      </c>
      <c r="F684" s="19" t="s">
        <v>67</v>
      </c>
      <c r="G684" s="19" t="s">
        <v>454</v>
      </c>
      <c r="H684" s="20" t="s">
        <v>448</v>
      </c>
      <c r="I684" s="20"/>
      <c r="J684" s="20" t="s">
        <v>96</v>
      </c>
      <c r="K684" s="21"/>
      <c r="L684" s="21"/>
      <c r="M684" s="21"/>
      <c r="N684" s="21"/>
      <c r="O684" s="21"/>
      <c r="P684" s="21"/>
      <c r="Q684" s="21"/>
      <c r="R684" s="21"/>
      <c r="S684" s="21"/>
      <c r="T684" s="21"/>
      <c r="U684" s="21"/>
      <c r="V684" s="21"/>
      <c r="W684" s="21"/>
      <c r="X684" s="21" t="e">
        <f t="shared" si="285"/>
        <v>#DIV/0!</v>
      </c>
    </row>
    <row r="685" spans="1:24" x14ac:dyDescent="0.3">
      <c r="A685" s="166"/>
      <c r="B685" s="166">
        <v>2026</v>
      </c>
      <c r="C685" s="60" t="s">
        <v>431</v>
      </c>
      <c r="D685" s="14" t="s">
        <v>26</v>
      </c>
      <c r="E685" s="14" t="s">
        <v>12</v>
      </c>
      <c r="F685" s="14" t="s">
        <v>67</v>
      </c>
      <c r="G685" s="14" t="s">
        <v>454</v>
      </c>
      <c r="H685" s="14" t="s">
        <v>449</v>
      </c>
      <c r="I685" s="14"/>
      <c r="J685" s="14" t="s">
        <v>13</v>
      </c>
      <c r="K685" s="69"/>
      <c r="L685" s="69"/>
      <c r="M685" s="15"/>
      <c r="N685" s="69"/>
      <c r="O685" s="69"/>
      <c r="P685" s="15"/>
      <c r="Q685" s="69"/>
      <c r="R685" s="69"/>
      <c r="S685" s="69"/>
      <c r="T685" s="69"/>
      <c r="U685" s="69"/>
      <c r="V685" s="69"/>
      <c r="W685" s="15"/>
      <c r="X685" s="15" t="e">
        <f t="shared" si="285"/>
        <v>#DIV/0!</v>
      </c>
    </row>
    <row r="686" spans="1:24" x14ac:dyDescent="0.3">
      <c r="A686" s="166"/>
      <c r="B686" s="166">
        <v>2026</v>
      </c>
      <c r="C686" s="61" t="s">
        <v>431</v>
      </c>
      <c r="D686" s="16" t="s">
        <v>26</v>
      </c>
      <c r="E686" s="16" t="s">
        <v>12</v>
      </c>
      <c r="F686" s="16" t="s">
        <v>67</v>
      </c>
      <c r="G686" s="16" t="s">
        <v>454</v>
      </c>
      <c r="H686" s="16" t="s">
        <v>449</v>
      </c>
      <c r="I686" s="16"/>
      <c r="J686" s="16" t="s">
        <v>19</v>
      </c>
      <c r="K686" s="70"/>
      <c r="L686" s="70"/>
      <c r="M686" s="23"/>
      <c r="N686" s="70"/>
      <c r="O686" s="70"/>
      <c r="P686" s="23"/>
      <c r="Q686" s="70"/>
      <c r="R686" s="70"/>
      <c r="S686" s="70"/>
      <c r="T686" s="70"/>
      <c r="U686" s="70"/>
      <c r="V686" s="70"/>
      <c r="W686" s="154"/>
      <c r="X686" s="154" t="e">
        <f t="shared" si="285"/>
        <v>#DIV/0!</v>
      </c>
    </row>
    <row r="687" spans="1:24" x14ac:dyDescent="0.3">
      <c r="A687" s="166"/>
      <c r="B687" s="166">
        <v>2026</v>
      </c>
      <c r="C687" s="61" t="s">
        <v>431</v>
      </c>
      <c r="D687" s="16" t="s">
        <v>26</v>
      </c>
      <c r="E687" s="16" t="s">
        <v>12</v>
      </c>
      <c r="F687" s="16" t="s">
        <v>67</v>
      </c>
      <c r="G687" s="16" t="s">
        <v>454</v>
      </c>
      <c r="H687" s="16" t="s">
        <v>449</v>
      </c>
      <c r="I687" s="16"/>
      <c r="J687" s="16" t="s">
        <v>14</v>
      </c>
      <c r="K687" s="70"/>
      <c r="L687" s="70"/>
      <c r="M687" s="70"/>
      <c r="N687" s="70"/>
      <c r="O687" s="70"/>
      <c r="P687" s="70"/>
      <c r="Q687" s="70"/>
      <c r="R687" s="70"/>
      <c r="S687" s="70"/>
      <c r="T687" s="70"/>
      <c r="U687" s="70"/>
      <c r="V687" s="70"/>
      <c r="W687" s="154"/>
      <c r="X687" s="154" t="e">
        <f t="shared" si="285"/>
        <v>#DIV/0!</v>
      </c>
    </row>
    <row r="688" spans="1:24" x14ac:dyDescent="0.3">
      <c r="A688" s="166"/>
      <c r="B688" s="166">
        <v>2026</v>
      </c>
      <c r="C688" s="64" t="s">
        <v>431</v>
      </c>
      <c r="D688" s="32" t="s">
        <v>26</v>
      </c>
      <c r="E688" s="32" t="s">
        <v>12</v>
      </c>
      <c r="F688" s="32" t="s">
        <v>67</v>
      </c>
      <c r="G688" s="32" t="s">
        <v>454</v>
      </c>
      <c r="H688" s="32" t="s">
        <v>449</v>
      </c>
      <c r="I688" s="32"/>
      <c r="J688" s="32" t="s">
        <v>20</v>
      </c>
      <c r="K688" s="79"/>
      <c r="L688" s="79"/>
      <c r="M688" s="79"/>
      <c r="N688" s="79"/>
      <c r="O688" s="79"/>
      <c r="P688" s="79"/>
      <c r="Q688" s="79"/>
      <c r="R688" s="79"/>
      <c r="S688" s="79"/>
      <c r="T688" s="79"/>
      <c r="U688" s="79"/>
      <c r="V688" s="79"/>
      <c r="W688" s="155"/>
      <c r="X688" s="155" t="e">
        <f t="shared" si="285"/>
        <v>#DIV/0!</v>
      </c>
    </row>
    <row r="689" spans="1:24" x14ac:dyDescent="0.3">
      <c r="A689" s="166"/>
      <c r="B689" s="166">
        <v>2026</v>
      </c>
      <c r="C689" s="62" t="s">
        <v>431</v>
      </c>
      <c r="D689" s="17" t="s">
        <v>26</v>
      </c>
      <c r="E689" s="17" t="s">
        <v>12</v>
      </c>
      <c r="F689" s="17" t="s">
        <v>67</v>
      </c>
      <c r="G689" s="17" t="s">
        <v>454</v>
      </c>
      <c r="H689" s="17" t="s">
        <v>449</v>
      </c>
      <c r="I689" s="17"/>
      <c r="J689" s="17" t="s">
        <v>15</v>
      </c>
      <c r="K689" s="80"/>
      <c r="L689" s="80"/>
      <c r="M689" s="80"/>
      <c r="N689" s="80"/>
      <c r="O689" s="80"/>
      <c r="P689" s="80"/>
      <c r="Q689" s="80"/>
      <c r="R689" s="80"/>
      <c r="S689" s="80"/>
      <c r="T689" s="80"/>
      <c r="U689" s="80"/>
      <c r="V689" s="80"/>
      <c r="W689" s="156"/>
      <c r="X689" s="156" t="e">
        <f t="shared" si="285"/>
        <v>#DIV/0!</v>
      </c>
    </row>
    <row r="690" spans="1:24" x14ac:dyDescent="0.3">
      <c r="A690" s="166"/>
      <c r="B690" s="166">
        <v>2026</v>
      </c>
      <c r="C690" s="63" t="s">
        <v>431</v>
      </c>
      <c r="D690" s="19" t="s">
        <v>26</v>
      </c>
      <c r="E690" s="19" t="s">
        <v>12</v>
      </c>
      <c r="F690" s="19" t="s">
        <v>67</v>
      </c>
      <c r="G690" s="19" t="s">
        <v>454</v>
      </c>
      <c r="H690" s="20" t="s">
        <v>449</v>
      </c>
      <c r="I690" s="20"/>
      <c r="J690" s="20" t="s">
        <v>96</v>
      </c>
      <c r="K690" s="21"/>
      <c r="L690" s="21"/>
      <c r="M690" s="21"/>
      <c r="N690" s="21"/>
      <c r="O690" s="21"/>
      <c r="P690" s="21"/>
      <c r="Q690" s="21"/>
      <c r="R690" s="21"/>
      <c r="S690" s="21"/>
      <c r="T690" s="21"/>
      <c r="U690" s="21"/>
      <c r="V690" s="21"/>
      <c r="W690" s="157"/>
      <c r="X690" s="157" t="e">
        <f t="shared" si="285"/>
        <v>#DIV/0!</v>
      </c>
    </row>
    <row r="691" spans="1:24" x14ac:dyDescent="0.3">
      <c r="A691" s="166"/>
      <c r="B691" s="166">
        <v>2026</v>
      </c>
      <c r="C691" s="60" t="s">
        <v>431</v>
      </c>
      <c r="D691" s="14" t="s">
        <v>26</v>
      </c>
      <c r="E691" s="14" t="s">
        <v>12</v>
      </c>
      <c r="F691" s="14" t="s">
        <v>67</v>
      </c>
      <c r="G691" s="14" t="s">
        <v>454</v>
      </c>
      <c r="H691" s="14" t="s">
        <v>450</v>
      </c>
      <c r="I691" s="14"/>
      <c r="J691" s="14" t="s">
        <v>13</v>
      </c>
      <c r="K691" s="69"/>
      <c r="L691" s="69"/>
      <c r="M691" s="15"/>
      <c r="N691" s="69"/>
      <c r="O691" s="69"/>
      <c r="P691" s="15"/>
      <c r="Q691" s="69"/>
      <c r="R691" s="69"/>
      <c r="S691" s="69"/>
      <c r="T691" s="69"/>
      <c r="U691" s="69"/>
      <c r="V691" s="69"/>
      <c r="W691" s="15"/>
      <c r="X691" s="15" t="e">
        <f t="shared" si="285"/>
        <v>#DIV/0!</v>
      </c>
    </row>
    <row r="692" spans="1:24" x14ac:dyDescent="0.3">
      <c r="A692" s="166" t="s">
        <v>446</v>
      </c>
      <c r="B692" s="166">
        <v>2026</v>
      </c>
      <c r="C692" s="61" t="s">
        <v>431</v>
      </c>
      <c r="D692" s="16" t="s">
        <v>26</v>
      </c>
      <c r="E692" s="16" t="s">
        <v>12</v>
      </c>
      <c r="F692" s="16" t="s">
        <v>67</v>
      </c>
      <c r="G692" s="16" t="s">
        <v>454</v>
      </c>
      <c r="H692" s="16" t="s">
        <v>450</v>
      </c>
      <c r="I692" s="16"/>
      <c r="J692" s="16" t="s">
        <v>19</v>
      </c>
      <c r="K692" s="70"/>
      <c r="L692" s="70"/>
      <c r="M692" s="23"/>
      <c r="N692" s="70"/>
      <c r="O692" s="70"/>
      <c r="P692" s="23"/>
      <c r="Q692" s="70"/>
      <c r="R692" s="70"/>
      <c r="S692" s="70"/>
      <c r="T692" s="70"/>
      <c r="U692" s="70"/>
      <c r="V692" s="70"/>
      <c r="W692" s="154"/>
      <c r="X692" s="154" t="e">
        <f t="shared" si="285"/>
        <v>#DIV/0!</v>
      </c>
    </row>
    <row r="693" spans="1:24" x14ac:dyDescent="0.3">
      <c r="A693" s="166"/>
      <c r="B693" s="166">
        <v>2026</v>
      </c>
      <c r="C693" s="61" t="s">
        <v>431</v>
      </c>
      <c r="D693" s="16" t="s">
        <v>26</v>
      </c>
      <c r="E693" s="16" t="s">
        <v>12</v>
      </c>
      <c r="F693" s="16" t="s">
        <v>67</v>
      </c>
      <c r="G693" s="16" t="s">
        <v>454</v>
      </c>
      <c r="H693" s="16" t="s">
        <v>450</v>
      </c>
      <c r="I693" s="16"/>
      <c r="J693" s="16" t="s">
        <v>14</v>
      </c>
      <c r="K693" s="70"/>
      <c r="L693" s="70"/>
      <c r="M693" s="70"/>
      <c r="N693" s="70"/>
      <c r="O693" s="70"/>
      <c r="P693" s="70"/>
      <c r="Q693" s="70"/>
      <c r="R693" s="70"/>
      <c r="S693" s="70"/>
      <c r="T693" s="70"/>
      <c r="U693" s="70"/>
      <c r="V693" s="70"/>
      <c r="W693" s="154"/>
      <c r="X693" s="154" t="e">
        <f t="shared" si="285"/>
        <v>#DIV/0!</v>
      </c>
    </row>
    <row r="694" spans="1:24" x14ac:dyDescent="0.3">
      <c r="A694" s="166"/>
      <c r="B694" s="166">
        <v>2026</v>
      </c>
      <c r="C694" s="64" t="s">
        <v>431</v>
      </c>
      <c r="D694" s="32" t="s">
        <v>26</v>
      </c>
      <c r="E694" s="32" t="s">
        <v>12</v>
      </c>
      <c r="F694" s="32" t="s">
        <v>67</v>
      </c>
      <c r="G694" s="32" t="s">
        <v>454</v>
      </c>
      <c r="H694" s="32" t="s">
        <v>450</v>
      </c>
      <c r="I694" s="32"/>
      <c r="J694" s="32" t="s">
        <v>20</v>
      </c>
      <c r="K694" s="79"/>
      <c r="L694" s="79"/>
      <c r="M694" s="79"/>
      <c r="N694" s="79"/>
      <c r="O694" s="79"/>
      <c r="P694" s="79"/>
      <c r="Q694" s="79"/>
      <c r="R694" s="79"/>
      <c r="S694" s="79"/>
      <c r="T694" s="79"/>
      <c r="U694" s="79"/>
      <c r="V694" s="79"/>
      <c r="W694" s="155"/>
      <c r="X694" s="155" t="e">
        <f t="shared" si="285"/>
        <v>#DIV/0!</v>
      </c>
    </row>
    <row r="695" spans="1:24" x14ac:dyDescent="0.3">
      <c r="A695" s="166"/>
      <c r="B695" s="166">
        <v>2026</v>
      </c>
      <c r="C695" s="62" t="s">
        <v>431</v>
      </c>
      <c r="D695" s="17" t="s">
        <v>26</v>
      </c>
      <c r="E695" s="17" t="s">
        <v>12</v>
      </c>
      <c r="F695" s="17" t="s">
        <v>67</v>
      </c>
      <c r="G695" s="17" t="s">
        <v>454</v>
      </c>
      <c r="H695" s="17" t="s">
        <v>450</v>
      </c>
      <c r="I695" s="17"/>
      <c r="J695" s="17" t="s">
        <v>15</v>
      </c>
      <c r="K695" s="80"/>
      <c r="L695" s="80"/>
      <c r="M695" s="80"/>
      <c r="N695" s="80"/>
      <c r="O695" s="80"/>
      <c r="P695" s="80"/>
      <c r="Q695" s="80"/>
      <c r="R695" s="80"/>
      <c r="S695" s="80"/>
      <c r="T695" s="80"/>
      <c r="U695" s="80"/>
      <c r="V695" s="80"/>
      <c r="W695" s="156"/>
      <c r="X695" s="156" t="e">
        <f t="shared" si="285"/>
        <v>#DIV/0!</v>
      </c>
    </row>
    <row r="696" spans="1:24" x14ac:dyDescent="0.3">
      <c r="A696" s="166"/>
      <c r="B696" s="166">
        <v>2026</v>
      </c>
      <c r="C696" s="63" t="s">
        <v>431</v>
      </c>
      <c r="D696" s="19" t="s">
        <v>26</v>
      </c>
      <c r="E696" s="19" t="s">
        <v>12</v>
      </c>
      <c r="F696" s="19" t="s">
        <v>67</v>
      </c>
      <c r="G696" s="19" t="s">
        <v>454</v>
      </c>
      <c r="H696" s="20" t="s">
        <v>450</v>
      </c>
      <c r="I696" s="20"/>
      <c r="J696" s="20" t="s">
        <v>96</v>
      </c>
      <c r="K696" s="21"/>
      <c r="L696" s="21"/>
      <c r="M696" s="21"/>
      <c r="N696" s="21"/>
      <c r="O696" s="21"/>
      <c r="P696" s="21"/>
      <c r="Q696" s="21"/>
      <c r="R696" s="21"/>
      <c r="S696" s="21"/>
      <c r="T696" s="21"/>
      <c r="U696" s="21"/>
      <c r="V696" s="21"/>
      <c r="W696" s="157"/>
      <c r="X696" s="157" t="e">
        <f t="shared" si="285"/>
        <v>#DIV/0!</v>
      </c>
    </row>
    <row r="697" spans="1:24" x14ac:dyDescent="0.3">
      <c r="A697" s="166" t="s">
        <v>446</v>
      </c>
      <c r="B697" s="166">
        <v>2026</v>
      </c>
      <c r="C697" s="60" t="s">
        <v>431</v>
      </c>
      <c r="D697" s="14" t="s">
        <v>21</v>
      </c>
      <c r="E697" s="14" t="s">
        <v>12</v>
      </c>
      <c r="F697" s="14" t="s">
        <v>67</v>
      </c>
      <c r="G697" s="14" t="s">
        <v>454</v>
      </c>
      <c r="H697" s="14" t="s">
        <v>451</v>
      </c>
      <c r="I697" s="14"/>
      <c r="J697" s="14" t="s">
        <v>13</v>
      </c>
      <c r="K697" s="15"/>
      <c r="L697" s="69"/>
      <c r="M697" s="15"/>
      <c r="N697" s="69"/>
      <c r="O697" s="69"/>
      <c r="P697" s="69"/>
      <c r="Q697" s="69"/>
      <c r="R697" s="69"/>
      <c r="S697" s="69"/>
      <c r="T697" s="69"/>
      <c r="U697" s="69"/>
      <c r="V697" s="69"/>
      <c r="W697" s="69"/>
      <c r="X697" s="69" t="e">
        <f t="shared" si="285"/>
        <v>#DIV/0!</v>
      </c>
    </row>
    <row r="698" spans="1:24" x14ac:dyDescent="0.3">
      <c r="A698" s="166"/>
      <c r="B698" s="166">
        <v>2026</v>
      </c>
      <c r="C698" s="65" t="s">
        <v>431</v>
      </c>
      <c r="D698" s="30" t="s">
        <v>21</v>
      </c>
      <c r="E698" s="30" t="s">
        <v>12</v>
      </c>
      <c r="F698" s="30" t="s">
        <v>67</v>
      </c>
      <c r="G698" s="30" t="s">
        <v>454</v>
      </c>
      <c r="H698" s="30" t="s">
        <v>451</v>
      </c>
      <c r="I698" s="30"/>
      <c r="J698" s="30" t="s">
        <v>22</v>
      </c>
      <c r="K698" s="4"/>
      <c r="L698" s="68"/>
      <c r="M698" s="4"/>
      <c r="N698" s="68"/>
      <c r="O698" s="68"/>
      <c r="P698" s="68"/>
      <c r="Q698" s="68"/>
      <c r="R698" s="68"/>
      <c r="S698" s="68"/>
      <c r="T698" s="68"/>
      <c r="U698" s="68"/>
      <c r="V698" s="68"/>
      <c r="W698" s="68"/>
      <c r="X698" s="68" t="e">
        <f t="shared" si="285"/>
        <v>#DIV/0!</v>
      </c>
    </row>
    <row r="699" spans="1:24" x14ac:dyDescent="0.3">
      <c r="A699" s="166"/>
      <c r="B699" s="166">
        <v>2026</v>
      </c>
      <c r="C699" s="62" t="s">
        <v>431</v>
      </c>
      <c r="D699" s="17" t="s">
        <v>21</v>
      </c>
      <c r="E699" s="17" t="s">
        <v>12</v>
      </c>
      <c r="F699" s="17" t="s">
        <v>67</v>
      </c>
      <c r="G699" s="17" t="s">
        <v>454</v>
      </c>
      <c r="H699" s="17" t="s">
        <v>451</v>
      </c>
      <c r="I699" s="17"/>
      <c r="J699" s="17" t="s">
        <v>15</v>
      </c>
      <c r="K699" s="31"/>
      <c r="L699" s="31"/>
      <c r="M699" s="31"/>
      <c r="N699" s="31"/>
      <c r="O699" s="31"/>
      <c r="P699" s="31"/>
      <c r="Q699" s="80"/>
      <c r="R699" s="80"/>
      <c r="S699" s="80"/>
      <c r="T699" s="80"/>
      <c r="U699" s="80"/>
      <c r="V699" s="80"/>
      <c r="W699" s="31"/>
      <c r="X699" s="31" t="e">
        <f t="shared" si="285"/>
        <v>#DIV/0!</v>
      </c>
    </row>
    <row r="700" spans="1:24" x14ac:dyDescent="0.3">
      <c r="A700" s="166"/>
      <c r="B700" s="166">
        <v>2026</v>
      </c>
      <c r="C700" s="63" t="s">
        <v>431</v>
      </c>
      <c r="D700" s="19" t="s">
        <v>21</v>
      </c>
      <c r="E700" s="19" t="s">
        <v>12</v>
      </c>
      <c r="F700" s="19" t="s">
        <v>67</v>
      </c>
      <c r="G700" s="19" t="s">
        <v>454</v>
      </c>
      <c r="H700" s="20" t="s">
        <v>451</v>
      </c>
      <c r="I700" s="20"/>
      <c r="J700" s="20" t="s">
        <v>96</v>
      </c>
      <c r="K700" s="20"/>
      <c r="L700" s="20"/>
      <c r="M700" s="20"/>
      <c r="N700" s="20"/>
      <c r="O700" s="20"/>
      <c r="P700" s="20"/>
      <c r="Q700" s="21"/>
      <c r="R700" s="21"/>
      <c r="S700" s="21"/>
      <c r="T700" s="21"/>
      <c r="U700" s="21"/>
      <c r="V700" s="21"/>
      <c r="W700" s="20"/>
      <c r="X700" s="20" t="e">
        <f t="shared" si="285"/>
        <v>#DIV/0!</v>
      </c>
    </row>
    <row r="701" spans="1:24" x14ac:dyDescent="0.3">
      <c r="A701" s="166"/>
      <c r="B701" s="166">
        <v>2026</v>
      </c>
      <c r="C701" s="60" t="s">
        <v>431</v>
      </c>
      <c r="D701" s="14" t="s">
        <v>27</v>
      </c>
      <c r="E701" s="14" t="s">
        <v>12</v>
      </c>
      <c r="F701" s="14" t="s">
        <v>67</v>
      </c>
      <c r="G701" s="14" t="s">
        <v>454</v>
      </c>
      <c r="H701" s="14" t="s">
        <v>452</v>
      </c>
      <c r="I701" s="14"/>
      <c r="J701" s="14" t="s">
        <v>13</v>
      </c>
      <c r="K701" s="69"/>
      <c r="L701" s="69"/>
      <c r="M701" s="69"/>
      <c r="N701" s="69"/>
      <c r="O701" s="69"/>
      <c r="P701" s="69"/>
      <c r="Q701" s="69"/>
      <c r="R701" s="69"/>
      <c r="S701" s="69"/>
      <c r="T701" s="69"/>
      <c r="U701" s="69"/>
      <c r="V701" s="69"/>
      <c r="W701" s="15"/>
      <c r="X701" s="15" t="e">
        <f t="shared" si="285"/>
        <v>#DIV/0!</v>
      </c>
    </row>
    <row r="702" spans="1:24" x14ac:dyDescent="0.3">
      <c r="A702" s="166"/>
      <c r="B702" s="166">
        <v>2026</v>
      </c>
      <c r="C702" s="65" t="s">
        <v>431</v>
      </c>
      <c r="D702" s="30" t="s">
        <v>27</v>
      </c>
      <c r="E702" s="30" t="s">
        <v>12</v>
      </c>
      <c r="F702" s="30" t="s">
        <v>67</v>
      </c>
      <c r="G702" s="30" t="s">
        <v>454</v>
      </c>
      <c r="H702" s="30" t="s">
        <v>452</v>
      </c>
      <c r="I702" s="30"/>
      <c r="J702" s="30" t="s">
        <v>84</v>
      </c>
      <c r="K702" s="68"/>
      <c r="L702" s="68"/>
      <c r="M702" s="68"/>
      <c r="N702" s="68"/>
      <c r="O702" s="68"/>
      <c r="P702" s="68"/>
      <c r="Q702" s="68"/>
      <c r="R702" s="68"/>
      <c r="S702" s="68"/>
      <c r="T702" s="68"/>
      <c r="U702" s="68"/>
      <c r="V702" s="68"/>
      <c r="W702" s="153"/>
      <c r="X702" s="153" t="e">
        <f t="shared" si="285"/>
        <v>#DIV/0!</v>
      </c>
    </row>
    <row r="703" spans="1:24" x14ac:dyDescent="0.3">
      <c r="A703" s="166"/>
      <c r="B703" s="166">
        <v>2026</v>
      </c>
      <c r="C703" s="60" t="s">
        <v>431</v>
      </c>
      <c r="D703" s="14" t="s">
        <v>28</v>
      </c>
      <c r="E703" s="14" t="s">
        <v>12</v>
      </c>
      <c r="F703" s="14" t="s">
        <v>67</v>
      </c>
      <c r="G703" s="14" t="s">
        <v>454</v>
      </c>
      <c r="H703" s="14" t="s">
        <v>453</v>
      </c>
      <c r="I703" s="14"/>
      <c r="J703" s="14" t="s">
        <v>13</v>
      </c>
      <c r="K703" s="69"/>
      <c r="L703" s="69"/>
      <c r="M703" s="69"/>
      <c r="N703" s="69"/>
      <c r="O703" s="69"/>
      <c r="P703" s="69"/>
      <c r="Q703" s="69"/>
      <c r="R703" s="69"/>
      <c r="S703" s="69"/>
      <c r="T703" s="69"/>
      <c r="U703" s="69"/>
      <c r="V703" s="69"/>
      <c r="W703" s="15"/>
      <c r="X703" s="15" t="e">
        <f t="shared" si="285"/>
        <v>#DIV/0!</v>
      </c>
    </row>
    <row r="704" spans="1:24" ht="17.25" thickBot="1" x14ac:dyDescent="0.35">
      <c r="A704" s="166"/>
      <c r="B704" s="166">
        <v>2026</v>
      </c>
      <c r="C704" s="65" t="s">
        <v>431</v>
      </c>
      <c r="D704" s="30" t="s">
        <v>28</v>
      </c>
      <c r="E704" s="30" t="s">
        <v>12</v>
      </c>
      <c r="F704" s="30" t="s">
        <v>67</v>
      </c>
      <c r="G704" s="30" t="s">
        <v>454</v>
      </c>
      <c r="H704" s="30" t="s">
        <v>453</v>
      </c>
      <c r="I704" s="30"/>
      <c r="J704" s="30" t="s">
        <v>22</v>
      </c>
      <c r="K704" s="68"/>
      <c r="L704" s="68"/>
      <c r="M704" s="68"/>
      <c r="N704" s="68"/>
      <c r="O704" s="68"/>
      <c r="P704" s="68"/>
      <c r="Q704" s="68"/>
      <c r="R704" s="68"/>
      <c r="S704" s="68"/>
      <c r="T704" s="68"/>
      <c r="U704" s="68"/>
      <c r="V704" s="68"/>
      <c r="W704" s="153"/>
      <c r="X704" s="153" t="e">
        <f t="shared" si="285"/>
        <v>#DIV/0!</v>
      </c>
    </row>
    <row r="705" spans="1:24" x14ac:dyDescent="0.3">
      <c r="A705" s="166"/>
      <c r="B705" s="166">
        <v>2026</v>
      </c>
      <c r="C705" s="109" t="s">
        <v>434</v>
      </c>
      <c r="D705" s="110" t="s">
        <v>11</v>
      </c>
      <c r="E705" s="97" t="s">
        <v>427</v>
      </c>
      <c r="F705" s="110"/>
      <c r="G705" s="110"/>
      <c r="H705" s="110"/>
      <c r="I705" s="110" t="s">
        <v>426</v>
      </c>
      <c r="J705" s="110" t="s">
        <v>13</v>
      </c>
      <c r="K705" s="111">
        <v>168869613</v>
      </c>
      <c r="L705" s="111"/>
      <c r="M705" s="111"/>
      <c r="N705" s="111"/>
      <c r="O705" s="111"/>
      <c r="P705" s="111"/>
      <c r="Q705" s="111"/>
      <c r="R705" s="111"/>
      <c r="S705" s="111"/>
      <c r="T705" s="111"/>
      <c r="U705" s="111"/>
      <c r="V705" s="111"/>
      <c r="W705" s="112"/>
      <c r="X705" s="113">
        <f t="shared" si="285"/>
        <v>168869613</v>
      </c>
    </row>
    <row r="706" spans="1:24" x14ac:dyDescent="0.3">
      <c r="A706" s="166"/>
      <c r="B706" s="166">
        <v>2026</v>
      </c>
      <c r="C706" s="114" t="s">
        <v>433</v>
      </c>
      <c r="D706" s="97" t="s">
        <v>11</v>
      </c>
      <c r="E706" s="97" t="s">
        <v>427</v>
      </c>
      <c r="F706" s="97"/>
      <c r="G706" s="97"/>
      <c r="H706" s="97"/>
      <c r="I706" s="97" t="s">
        <v>425</v>
      </c>
      <c r="J706" s="97" t="s">
        <v>14</v>
      </c>
      <c r="K706" s="98">
        <v>1012254.1950000001</v>
      </c>
      <c r="L706" s="98"/>
      <c r="M706" s="98"/>
      <c r="N706" s="98"/>
      <c r="O706" s="98"/>
      <c r="P706" s="98"/>
      <c r="Q706" s="98"/>
      <c r="R706" s="98"/>
      <c r="S706" s="98"/>
      <c r="T706" s="98"/>
      <c r="U706" s="98"/>
      <c r="V706" s="98"/>
      <c r="W706" s="99"/>
      <c r="X706" s="115">
        <f t="shared" si="285"/>
        <v>1012254.1950000001</v>
      </c>
    </row>
    <row r="707" spans="1:24" x14ac:dyDescent="0.3">
      <c r="A707" s="166"/>
      <c r="B707" s="166">
        <v>2026</v>
      </c>
      <c r="C707" s="116" t="s">
        <v>433</v>
      </c>
      <c r="D707" s="102" t="s">
        <v>11</v>
      </c>
      <c r="E707" s="102" t="s">
        <v>427</v>
      </c>
      <c r="F707" s="102"/>
      <c r="G707" s="102"/>
      <c r="H707" s="102"/>
      <c r="I707" s="102" t="s">
        <v>425</v>
      </c>
      <c r="J707" s="102" t="s">
        <v>15</v>
      </c>
      <c r="K707" s="103">
        <f>(K706/1000)*0.229</f>
        <v>231.80621065500003</v>
      </c>
      <c r="L707" s="103"/>
      <c r="M707" s="103"/>
      <c r="N707" s="103"/>
      <c r="O707" s="103"/>
      <c r="P707" s="103"/>
      <c r="Q707" s="103"/>
      <c r="R707" s="103"/>
      <c r="S707" s="103"/>
      <c r="T707" s="103"/>
      <c r="U707" s="103"/>
      <c r="V707" s="103"/>
      <c r="W707" s="104"/>
      <c r="X707" s="117">
        <f t="shared" si="285"/>
        <v>231.80621065500003</v>
      </c>
    </row>
    <row r="708" spans="1:24" x14ac:dyDescent="0.3">
      <c r="A708" s="166"/>
      <c r="B708" s="166">
        <v>2026</v>
      </c>
      <c r="C708" s="116" t="s">
        <v>433</v>
      </c>
      <c r="D708" s="102" t="s">
        <v>11</v>
      </c>
      <c r="E708" s="102" t="s">
        <v>427</v>
      </c>
      <c r="F708" s="102"/>
      <c r="G708" s="102"/>
      <c r="H708" s="102"/>
      <c r="I708" s="102" t="s">
        <v>425</v>
      </c>
      <c r="J708" s="103" t="s">
        <v>96</v>
      </c>
      <c r="K708" s="103">
        <f>K706*0.4747/1000</f>
        <v>480.51706636650005</v>
      </c>
      <c r="L708" s="103"/>
      <c r="M708" s="103"/>
      <c r="N708" s="103"/>
      <c r="O708" s="103"/>
      <c r="P708" s="103"/>
      <c r="Q708" s="103"/>
      <c r="R708" s="103"/>
      <c r="S708" s="103"/>
      <c r="T708" s="103"/>
      <c r="U708" s="103"/>
      <c r="V708" s="103"/>
      <c r="W708" s="104"/>
      <c r="X708" s="117">
        <f t="shared" si="285"/>
        <v>480.51706636650005</v>
      </c>
    </row>
    <row r="709" spans="1:24" x14ac:dyDescent="0.3">
      <c r="A709" s="166"/>
      <c r="B709" s="166">
        <v>2026</v>
      </c>
      <c r="C709" s="114" t="s">
        <v>433</v>
      </c>
      <c r="D709" s="97" t="s">
        <v>11</v>
      </c>
      <c r="E709" s="97" t="s">
        <v>427</v>
      </c>
      <c r="F709" s="97"/>
      <c r="G709" s="97"/>
      <c r="H709" s="97"/>
      <c r="I709" s="97" t="s">
        <v>173</v>
      </c>
      <c r="J709" s="97" t="s">
        <v>13</v>
      </c>
      <c r="K709" s="98">
        <v>179215100</v>
      </c>
      <c r="L709" s="98"/>
      <c r="M709" s="98"/>
      <c r="N709" s="98"/>
      <c r="O709" s="98"/>
      <c r="P709" s="98"/>
      <c r="Q709" s="98"/>
      <c r="R709" s="98"/>
      <c r="S709" s="98"/>
      <c r="T709" s="98"/>
      <c r="U709" s="98"/>
      <c r="V709" s="98"/>
      <c r="W709" s="99"/>
      <c r="X709" s="115">
        <f t="shared" si="285"/>
        <v>179215100</v>
      </c>
    </row>
    <row r="710" spans="1:24" x14ac:dyDescent="0.3">
      <c r="A710" s="166"/>
      <c r="B710" s="166">
        <v>2026</v>
      </c>
      <c r="C710" s="114" t="s">
        <v>433</v>
      </c>
      <c r="D710" s="97" t="s">
        <v>11</v>
      </c>
      <c r="E710" s="97" t="s">
        <v>427</v>
      </c>
      <c r="F710" s="97"/>
      <c r="G710" s="97"/>
      <c r="H710" s="97"/>
      <c r="I710" s="97" t="s">
        <v>75</v>
      </c>
      <c r="J710" s="97" t="s">
        <v>14</v>
      </c>
      <c r="K710" s="98">
        <v>1081967.0604000001</v>
      </c>
      <c r="L710" s="98"/>
      <c r="M710" s="98"/>
      <c r="N710" s="98"/>
      <c r="O710" s="98"/>
      <c r="P710" s="98"/>
      <c r="Q710" s="98"/>
      <c r="R710" s="98"/>
      <c r="S710" s="98"/>
      <c r="T710" s="98"/>
      <c r="U710" s="98"/>
      <c r="V710" s="98"/>
      <c r="W710" s="99"/>
      <c r="X710" s="115">
        <f t="shared" si="285"/>
        <v>1081967.0604000001</v>
      </c>
    </row>
    <row r="711" spans="1:24" x14ac:dyDescent="0.3">
      <c r="A711" s="166"/>
      <c r="B711" s="166">
        <v>2026</v>
      </c>
      <c r="C711" s="116" t="s">
        <v>433</v>
      </c>
      <c r="D711" s="102" t="s">
        <v>11</v>
      </c>
      <c r="E711" s="102" t="s">
        <v>427</v>
      </c>
      <c r="F711" s="102"/>
      <c r="G711" s="102"/>
      <c r="H711" s="102"/>
      <c r="I711" s="102" t="s">
        <v>173</v>
      </c>
      <c r="J711" s="102" t="s">
        <v>15</v>
      </c>
      <c r="K711" s="103">
        <f t="shared" ref="K711" si="291">(K710/1000)*0.229</f>
        <v>247.77045683160003</v>
      </c>
      <c r="L711" s="103"/>
      <c r="M711" s="103"/>
      <c r="N711" s="103"/>
      <c r="O711" s="103"/>
      <c r="P711" s="103"/>
      <c r="Q711" s="103"/>
      <c r="R711" s="103"/>
      <c r="S711" s="103"/>
      <c r="T711" s="103"/>
      <c r="U711" s="103"/>
      <c r="V711" s="103"/>
      <c r="W711" s="104"/>
      <c r="X711" s="117">
        <f t="shared" si="285"/>
        <v>247.77045683160003</v>
      </c>
    </row>
    <row r="712" spans="1:24" x14ac:dyDescent="0.3">
      <c r="A712" s="166"/>
      <c r="B712" s="166">
        <v>2026</v>
      </c>
      <c r="C712" s="116" t="s">
        <v>433</v>
      </c>
      <c r="D712" s="102" t="s">
        <v>11</v>
      </c>
      <c r="E712" s="102" t="s">
        <v>427</v>
      </c>
      <c r="F712" s="102"/>
      <c r="G712" s="102"/>
      <c r="H712" s="102"/>
      <c r="I712" s="102" t="s">
        <v>173</v>
      </c>
      <c r="J712" s="103" t="s">
        <v>96</v>
      </c>
      <c r="K712" s="103">
        <f t="shared" ref="K712" si="292">K710*0.4747/1000</f>
        <v>513.60976357188008</v>
      </c>
      <c r="L712" s="103"/>
      <c r="M712" s="103"/>
      <c r="N712" s="103"/>
      <c r="O712" s="103"/>
      <c r="P712" s="103"/>
      <c r="Q712" s="103"/>
      <c r="R712" s="103"/>
      <c r="S712" s="103"/>
      <c r="T712" s="103"/>
      <c r="U712" s="103"/>
      <c r="V712" s="103"/>
      <c r="W712" s="104"/>
      <c r="X712" s="117">
        <f t="shared" si="285"/>
        <v>513.60976357188008</v>
      </c>
    </row>
    <row r="713" spans="1:24" x14ac:dyDescent="0.3">
      <c r="A713" s="166"/>
      <c r="B713" s="166">
        <v>2026</v>
      </c>
      <c r="C713" s="114" t="s">
        <v>433</v>
      </c>
      <c r="D713" s="97" t="s">
        <v>11</v>
      </c>
      <c r="E713" s="97" t="s">
        <v>427</v>
      </c>
      <c r="F713" s="97"/>
      <c r="G713" s="97"/>
      <c r="H713" s="97"/>
      <c r="I713" s="97" t="s">
        <v>410</v>
      </c>
      <c r="J713" s="97" t="s">
        <v>13</v>
      </c>
      <c r="K713" s="98">
        <v>14326940</v>
      </c>
      <c r="L713" s="98"/>
      <c r="M713" s="98"/>
      <c r="N713" s="98"/>
      <c r="O713" s="98"/>
      <c r="P713" s="98"/>
      <c r="Q713" s="98"/>
      <c r="R713" s="98"/>
      <c r="S713" s="98"/>
      <c r="T713" s="98"/>
      <c r="U713" s="98"/>
      <c r="V713" s="98"/>
      <c r="W713" s="99"/>
      <c r="X713" s="115">
        <f t="shared" si="285"/>
        <v>14326940</v>
      </c>
    </row>
    <row r="714" spans="1:24" x14ac:dyDescent="0.3">
      <c r="A714" s="166"/>
      <c r="B714" s="166">
        <v>2026</v>
      </c>
      <c r="C714" s="114" t="s">
        <v>433</v>
      </c>
      <c r="D714" s="97" t="s">
        <v>11</v>
      </c>
      <c r="E714" s="97" t="s">
        <v>427</v>
      </c>
      <c r="F714" s="97"/>
      <c r="G714" s="97"/>
      <c r="H714" s="97"/>
      <c r="I714" s="97" t="s">
        <v>410</v>
      </c>
      <c r="J714" s="97" t="s">
        <v>14</v>
      </c>
      <c r="K714" s="98">
        <v>82033.8658</v>
      </c>
      <c r="L714" s="98"/>
      <c r="M714" s="98"/>
      <c r="N714" s="98"/>
      <c r="O714" s="98"/>
      <c r="P714" s="98"/>
      <c r="Q714" s="98"/>
      <c r="R714" s="98"/>
      <c r="S714" s="98"/>
      <c r="T714" s="98"/>
      <c r="U714" s="98"/>
      <c r="V714" s="98"/>
      <c r="W714" s="99"/>
      <c r="X714" s="115">
        <f t="shared" si="285"/>
        <v>82033.8658</v>
      </c>
    </row>
    <row r="715" spans="1:24" x14ac:dyDescent="0.3">
      <c r="A715" s="166"/>
      <c r="B715" s="166">
        <v>2026</v>
      </c>
      <c r="C715" s="116" t="s">
        <v>433</v>
      </c>
      <c r="D715" s="102" t="s">
        <v>11</v>
      </c>
      <c r="E715" s="102" t="s">
        <v>427</v>
      </c>
      <c r="F715" s="102"/>
      <c r="G715" s="102"/>
      <c r="H715" s="102"/>
      <c r="I715" s="102" t="s">
        <v>410</v>
      </c>
      <c r="J715" s="102" t="s">
        <v>15</v>
      </c>
      <c r="K715" s="103">
        <f t="shared" ref="K715" si="293">(K714/1000)*0.229</f>
        <v>18.785755268200003</v>
      </c>
      <c r="L715" s="103"/>
      <c r="M715" s="103"/>
      <c r="N715" s="103"/>
      <c r="O715" s="103"/>
      <c r="P715" s="103"/>
      <c r="Q715" s="103"/>
      <c r="R715" s="103"/>
      <c r="S715" s="103"/>
      <c r="T715" s="103"/>
      <c r="U715" s="103"/>
      <c r="V715" s="103"/>
      <c r="W715" s="104"/>
      <c r="X715" s="117">
        <f t="shared" si="285"/>
        <v>18.785755268200003</v>
      </c>
    </row>
    <row r="716" spans="1:24" x14ac:dyDescent="0.3">
      <c r="A716" s="166"/>
      <c r="B716" s="166">
        <v>2026</v>
      </c>
      <c r="C716" s="116" t="s">
        <v>433</v>
      </c>
      <c r="D716" s="102" t="s">
        <v>11</v>
      </c>
      <c r="E716" s="102" t="s">
        <v>427</v>
      </c>
      <c r="F716" s="102"/>
      <c r="G716" s="102"/>
      <c r="H716" s="102"/>
      <c r="I716" s="102" t="s">
        <v>410</v>
      </c>
      <c r="J716" s="103" t="s">
        <v>96</v>
      </c>
      <c r="K716" s="103">
        <f t="shared" ref="K716" si="294">K714*0.4747/1000</f>
        <v>38.941476095260001</v>
      </c>
      <c r="L716" s="103"/>
      <c r="M716" s="103"/>
      <c r="N716" s="103"/>
      <c r="O716" s="103"/>
      <c r="P716" s="103"/>
      <c r="Q716" s="103"/>
      <c r="R716" s="103"/>
      <c r="S716" s="103"/>
      <c r="T716" s="103"/>
      <c r="U716" s="103"/>
      <c r="V716" s="103"/>
      <c r="W716" s="104"/>
      <c r="X716" s="117">
        <f t="shared" si="285"/>
        <v>38.941476095260001</v>
      </c>
    </row>
    <row r="717" spans="1:24" x14ac:dyDescent="0.3">
      <c r="A717" s="166"/>
      <c r="B717" s="166">
        <v>2026</v>
      </c>
      <c r="C717" s="114" t="s">
        <v>433</v>
      </c>
      <c r="D717" s="97" t="s">
        <v>11</v>
      </c>
      <c r="E717" s="97" t="s">
        <v>427</v>
      </c>
      <c r="F717" s="97"/>
      <c r="G717" s="97"/>
      <c r="H717" s="97"/>
      <c r="I717" s="97" t="s">
        <v>390</v>
      </c>
      <c r="J717" s="97" t="s">
        <v>13</v>
      </c>
      <c r="K717" s="98">
        <v>424950</v>
      </c>
      <c r="L717" s="98"/>
      <c r="M717" s="98"/>
      <c r="N717" s="98"/>
      <c r="O717" s="98"/>
      <c r="P717" s="98"/>
      <c r="Q717" s="98"/>
      <c r="R717" s="98"/>
      <c r="S717" s="98"/>
      <c r="T717" s="98"/>
      <c r="U717" s="98"/>
      <c r="V717" s="98"/>
      <c r="W717" s="99"/>
      <c r="X717" s="115">
        <f t="shared" si="285"/>
        <v>424950</v>
      </c>
    </row>
    <row r="718" spans="1:24" x14ac:dyDescent="0.3">
      <c r="A718" s="166"/>
      <c r="B718" s="166">
        <v>2026</v>
      </c>
      <c r="C718" s="114" t="s">
        <v>433</v>
      </c>
      <c r="D718" s="97" t="s">
        <v>11</v>
      </c>
      <c r="E718" s="97" t="s">
        <v>427</v>
      </c>
      <c r="F718" s="97"/>
      <c r="G718" s="97"/>
      <c r="H718" s="97"/>
      <c r="I718" s="97" t="s">
        <v>389</v>
      </c>
      <c r="J718" s="97" t="s">
        <v>14</v>
      </c>
      <c r="K718" s="98">
        <v>2431.1221999999998</v>
      </c>
      <c r="L718" s="98"/>
      <c r="M718" s="98"/>
      <c r="N718" s="98"/>
      <c r="O718" s="98"/>
      <c r="P718" s="98"/>
      <c r="Q718" s="98"/>
      <c r="R718" s="98"/>
      <c r="S718" s="98"/>
      <c r="T718" s="98"/>
      <c r="U718" s="98"/>
      <c r="V718" s="98"/>
      <c r="W718" s="99"/>
      <c r="X718" s="115">
        <f t="shared" si="285"/>
        <v>2431.1221999999998</v>
      </c>
    </row>
    <row r="719" spans="1:24" x14ac:dyDescent="0.3">
      <c r="A719" s="166"/>
      <c r="B719" s="166">
        <v>2026</v>
      </c>
      <c r="C719" s="116" t="s">
        <v>433</v>
      </c>
      <c r="D719" s="102" t="s">
        <v>11</v>
      </c>
      <c r="E719" s="102" t="s">
        <v>427</v>
      </c>
      <c r="F719" s="102"/>
      <c r="G719" s="102"/>
      <c r="H719" s="102"/>
      <c r="I719" s="102" t="s">
        <v>389</v>
      </c>
      <c r="J719" s="102" t="s">
        <v>15</v>
      </c>
      <c r="K719" s="103">
        <f t="shared" ref="K719" si="295">(K718/1000)*0.229</f>
        <v>0.55672698379999996</v>
      </c>
      <c r="L719" s="103"/>
      <c r="M719" s="103"/>
      <c r="N719" s="103"/>
      <c r="O719" s="103"/>
      <c r="P719" s="103"/>
      <c r="Q719" s="103"/>
      <c r="R719" s="103"/>
      <c r="S719" s="103"/>
      <c r="T719" s="103"/>
      <c r="U719" s="103"/>
      <c r="V719" s="103"/>
      <c r="W719" s="104"/>
      <c r="X719" s="117">
        <f t="shared" si="285"/>
        <v>0.55672698379999996</v>
      </c>
    </row>
    <row r="720" spans="1:24" x14ac:dyDescent="0.3">
      <c r="A720" s="166"/>
      <c r="B720" s="166">
        <v>2026</v>
      </c>
      <c r="C720" s="116" t="s">
        <v>433</v>
      </c>
      <c r="D720" s="102" t="s">
        <v>11</v>
      </c>
      <c r="E720" s="102" t="s">
        <v>427</v>
      </c>
      <c r="F720" s="102"/>
      <c r="G720" s="102"/>
      <c r="H720" s="102"/>
      <c r="I720" s="102" t="s">
        <v>389</v>
      </c>
      <c r="J720" s="103" t="s">
        <v>96</v>
      </c>
      <c r="K720" s="103">
        <f t="shared" ref="K720" si="296">K718*0.4747/1000</f>
        <v>1.15405370834</v>
      </c>
      <c r="L720" s="103"/>
      <c r="M720" s="103"/>
      <c r="N720" s="103"/>
      <c r="O720" s="103"/>
      <c r="P720" s="103"/>
      <c r="Q720" s="103"/>
      <c r="R720" s="103"/>
      <c r="S720" s="103"/>
      <c r="T720" s="103"/>
      <c r="U720" s="103"/>
      <c r="V720" s="103"/>
      <c r="W720" s="104"/>
      <c r="X720" s="117">
        <f t="shared" si="285"/>
        <v>1.15405370834</v>
      </c>
    </row>
    <row r="721" spans="1:24" x14ac:dyDescent="0.3">
      <c r="A721" s="166"/>
      <c r="B721" s="166">
        <v>2026</v>
      </c>
      <c r="C721" s="114" t="s">
        <v>433</v>
      </c>
      <c r="D721" s="97" t="s">
        <v>11</v>
      </c>
      <c r="E721" s="97" t="s">
        <v>427</v>
      </c>
      <c r="F721" s="97"/>
      <c r="G721" s="97"/>
      <c r="H721" s="97"/>
      <c r="I721" s="97" t="s">
        <v>73</v>
      </c>
      <c r="J721" s="97" t="s">
        <v>13</v>
      </c>
      <c r="K721" s="98">
        <v>146305910</v>
      </c>
      <c r="L721" s="98"/>
      <c r="M721" s="98"/>
      <c r="N721" s="98"/>
      <c r="O721" s="98"/>
      <c r="P721" s="98"/>
      <c r="Q721" s="98"/>
      <c r="R721" s="98"/>
      <c r="S721" s="98"/>
      <c r="T721" s="98"/>
      <c r="U721" s="98"/>
      <c r="V721" s="98"/>
      <c r="W721" s="99"/>
      <c r="X721" s="115">
        <f t="shared" si="285"/>
        <v>146305910</v>
      </c>
    </row>
    <row r="722" spans="1:24" x14ac:dyDescent="0.3">
      <c r="A722" s="166"/>
      <c r="B722" s="166">
        <v>2026</v>
      </c>
      <c r="C722" s="114" t="s">
        <v>433</v>
      </c>
      <c r="D722" s="97" t="s">
        <v>11</v>
      </c>
      <c r="E722" s="97" t="s">
        <v>427</v>
      </c>
      <c r="F722" s="97"/>
      <c r="G722" s="97"/>
      <c r="H722" s="97"/>
      <c r="I722" s="97" t="s">
        <v>422</v>
      </c>
      <c r="J722" s="97" t="s">
        <v>14</v>
      </c>
      <c r="K722" s="98">
        <v>848013.0429</v>
      </c>
      <c r="L722" s="98"/>
      <c r="M722" s="98"/>
      <c r="N722" s="98"/>
      <c r="O722" s="98"/>
      <c r="P722" s="98"/>
      <c r="Q722" s="98"/>
      <c r="R722" s="98"/>
      <c r="S722" s="98"/>
      <c r="T722" s="98"/>
      <c r="U722" s="98"/>
      <c r="V722" s="98"/>
      <c r="W722" s="99"/>
      <c r="X722" s="115">
        <f t="shared" si="285"/>
        <v>848013.0429</v>
      </c>
    </row>
    <row r="723" spans="1:24" x14ac:dyDescent="0.3">
      <c r="A723" s="166"/>
      <c r="B723" s="166">
        <v>2026</v>
      </c>
      <c r="C723" s="116" t="s">
        <v>433</v>
      </c>
      <c r="D723" s="102" t="s">
        <v>11</v>
      </c>
      <c r="E723" s="102" t="s">
        <v>427</v>
      </c>
      <c r="F723" s="102"/>
      <c r="G723" s="102"/>
      <c r="H723" s="102"/>
      <c r="I723" s="102" t="s">
        <v>422</v>
      </c>
      <c r="J723" s="102" t="s">
        <v>15</v>
      </c>
      <c r="K723" s="103">
        <f t="shared" ref="K723" si="297">(K722/1000)*0.229</f>
        <v>194.1949868241</v>
      </c>
      <c r="L723" s="103"/>
      <c r="M723" s="103"/>
      <c r="N723" s="103"/>
      <c r="O723" s="103"/>
      <c r="P723" s="103"/>
      <c r="Q723" s="103"/>
      <c r="R723" s="103"/>
      <c r="S723" s="103"/>
      <c r="T723" s="103"/>
      <c r="U723" s="103"/>
      <c r="V723" s="103"/>
      <c r="W723" s="104"/>
      <c r="X723" s="117">
        <f t="shared" si="285"/>
        <v>194.1949868241</v>
      </c>
    </row>
    <row r="724" spans="1:24" x14ac:dyDescent="0.3">
      <c r="A724" s="166"/>
      <c r="B724" s="166">
        <v>2026</v>
      </c>
      <c r="C724" s="116" t="s">
        <v>433</v>
      </c>
      <c r="D724" s="102" t="s">
        <v>11</v>
      </c>
      <c r="E724" s="102" t="s">
        <v>427</v>
      </c>
      <c r="F724" s="102"/>
      <c r="G724" s="102"/>
      <c r="H724" s="102"/>
      <c r="I724" s="102" t="s">
        <v>422</v>
      </c>
      <c r="J724" s="103" t="s">
        <v>96</v>
      </c>
      <c r="K724" s="103">
        <f t="shared" ref="K724" si="298">K722*0.4747/1000</f>
        <v>402.55179146463001</v>
      </c>
      <c r="L724" s="103"/>
      <c r="M724" s="103"/>
      <c r="N724" s="103"/>
      <c r="O724" s="103"/>
      <c r="P724" s="103"/>
      <c r="Q724" s="103"/>
      <c r="R724" s="103"/>
      <c r="S724" s="103"/>
      <c r="T724" s="103"/>
      <c r="U724" s="103"/>
      <c r="V724" s="103"/>
      <c r="W724" s="104"/>
      <c r="X724" s="117">
        <f t="shared" si="285"/>
        <v>402.55179146463001</v>
      </c>
    </row>
    <row r="725" spans="1:24" x14ac:dyDescent="0.3">
      <c r="A725" s="166"/>
      <c r="B725" s="166">
        <v>2026</v>
      </c>
      <c r="C725" s="114" t="s">
        <v>433</v>
      </c>
      <c r="D725" s="97" t="s">
        <v>11</v>
      </c>
      <c r="E725" s="97" t="s">
        <v>427</v>
      </c>
      <c r="F725" s="97"/>
      <c r="G725" s="97"/>
      <c r="H725" s="97"/>
      <c r="I725" s="97" t="s">
        <v>175</v>
      </c>
      <c r="J725" s="97" t="s">
        <v>13</v>
      </c>
      <c r="K725" s="98">
        <v>118047380</v>
      </c>
      <c r="L725" s="98"/>
      <c r="M725" s="98"/>
      <c r="N725" s="98"/>
      <c r="O725" s="98"/>
      <c r="P725" s="98"/>
      <c r="Q725" s="98"/>
      <c r="R725" s="98"/>
      <c r="S725" s="98"/>
      <c r="T725" s="98"/>
      <c r="U725" s="98"/>
      <c r="V725" s="98"/>
      <c r="W725" s="99"/>
      <c r="X725" s="115">
        <f t="shared" si="285"/>
        <v>118047380</v>
      </c>
    </row>
    <row r="726" spans="1:24" x14ac:dyDescent="0.3">
      <c r="A726" s="166"/>
      <c r="B726" s="166">
        <v>2026</v>
      </c>
      <c r="C726" s="114" t="s">
        <v>433</v>
      </c>
      <c r="D726" s="97" t="s">
        <v>11</v>
      </c>
      <c r="E726" s="97" t="s">
        <v>427</v>
      </c>
      <c r="F726" s="97"/>
      <c r="G726" s="97"/>
      <c r="H726" s="97"/>
      <c r="I726" s="97" t="s">
        <v>175</v>
      </c>
      <c r="J726" s="97" t="s">
        <v>14</v>
      </c>
      <c r="K726" s="98">
        <v>702366.52179999999</v>
      </c>
      <c r="L726" s="98"/>
      <c r="M726" s="98"/>
      <c r="N726" s="98"/>
      <c r="O726" s="98"/>
      <c r="P726" s="98"/>
      <c r="Q726" s="98"/>
      <c r="R726" s="98"/>
      <c r="S726" s="98"/>
      <c r="T726" s="98"/>
      <c r="U726" s="98"/>
      <c r="V726" s="98"/>
      <c r="W726" s="99"/>
      <c r="X726" s="115">
        <f t="shared" si="285"/>
        <v>702366.52179999999</v>
      </c>
    </row>
    <row r="727" spans="1:24" x14ac:dyDescent="0.3">
      <c r="A727" s="166"/>
      <c r="B727" s="166">
        <v>2026</v>
      </c>
      <c r="C727" s="116" t="s">
        <v>433</v>
      </c>
      <c r="D727" s="102" t="s">
        <v>11</v>
      </c>
      <c r="E727" s="102" t="s">
        <v>427</v>
      </c>
      <c r="F727" s="102"/>
      <c r="G727" s="102"/>
      <c r="H727" s="102"/>
      <c r="I727" s="102" t="s">
        <v>74</v>
      </c>
      <c r="J727" s="102" t="s">
        <v>15</v>
      </c>
      <c r="K727" s="103">
        <f t="shared" ref="K727" si="299">(K726/1000)*0.229</f>
        <v>160.84193349220001</v>
      </c>
      <c r="L727" s="103"/>
      <c r="M727" s="103"/>
      <c r="N727" s="103"/>
      <c r="O727" s="103"/>
      <c r="P727" s="103"/>
      <c r="Q727" s="103"/>
      <c r="R727" s="103"/>
      <c r="S727" s="103"/>
      <c r="T727" s="103"/>
      <c r="U727" s="103"/>
      <c r="V727" s="103"/>
      <c r="W727" s="104"/>
      <c r="X727" s="117">
        <f t="shared" si="285"/>
        <v>160.84193349220001</v>
      </c>
    </row>
    <row r="728" spans="1:24" x14ac:dyDescent="0.3">
      <c r="A728" s="166"/>
      <c r="B728" s="166">
        <v>2026</v>
      </c>
      <c r="C728" s="116" t="s">
        <v>433</v>
      </c>
      <c r="D728" s="102" t="s">
        <v>11</v>
      </c>
      <c r="E728" s="102" t="s">
        <v>427</v>
      </c>
      <c r="F728" s="102"/>
      <c r="G728" s="102"/>
      <c r="H728" s="102"/>
      <c r="I728" s="102" t="s">
        <v>175</v>
      </c>
      <c r="J728" s="103" t="s">
        <v>96</v>
      </c>
      <c r="K728" s="103">
        <f t="shared" ref="K728" si="300">K726*0.4747/1000</f>
        <v>333.41338789846003</v>
      </c>
      <c r="L728" s="103"/>
      <c r="M728" s="103"/>
      <c r="N728" s="103"/>
      <c r="O728" s="103"/>
      <c r="P728" s="103"/>
      <c r="Q728" s="103"/>
      <c r="R728" s="103"/>
      <c r="S728" s="103"/>
      <c r="T728" s="103"/>
      <c r="U728" s="103"/>
      <c r="V728" s="103"/>
      <c r="W728" s="104"/>
      <c r="X728" s="117">
        <f t="shared" si="285"/>
        <v>333.41338789846003</v>
      </c>
    </row>
    <row r="729" spans="1:24" x14ac:dyDescent="0.3">
      <c r="A729" s="166"/>
      <c r="B729" s="166">
        <v>2026</v>
      </c>
      <c r="C729" s="114" t="s">
        <v>433</v>
      </c>
      <c r="D729" s="97" t="s">
        <v>11</v>
      </c>
      <c r="E729" s="97" t="s">
        <v>427</v>
      </c>
      <c r="F729" s="97"/>
      <c r="G729" s="97"/>
      <c r="H729" s="97"/>
      <c r="I729" s="97" t="s">
        <v>188</v>
      </c>
      <c r="J729" s="97" t="s">
        <v>13</v>
      </c>
      <c r="K729" s="98">
        <v>10937080</v>
      </c>
      <c r="L729" s="98"/>
      <c r="M729" s="98"/>
      <c r="N729" s="98"/>
      <c r="O729" s="98"/>
      <c r="P729" s="98"/>
      <c r="Q729" s="98"/>
      <c r="R729" s="98"/>
      <c r="S729" s="98"/>
      <c r="T729" s="98"/>
      <c r="U729" s="98"/>
      <c r="V729" s="98"/>
      <c r="W729" s="99"/>
      <c r="X729" s="115">
        <f t="shared" ref="X729:X792" si="301">AVERAGE(K729:V729)</f>
        <v>10937080</v>
      </c>
    </row>
    <row r="730" spans="1:24" x14ac:dyDescent="0.3">
      <c r="A730" s="166"/>
      <c r="B730" s="166">
        <v>2026</v>
      </c>
      <c r="C730" s="114" t="s">
        <v>433</v>
      </c>
      <c r="D730" s="97" t="s">
        <v>11</v>
      </c>
      <c r="E730" s="97" t="s">
        <v>427</v>
      </c>
      <c r="F730" s="97"/>
      <c r="G730" s="97"/>
      <c r="H730" s="97"/>
      <c r="I730" s="97" t="s">
        <v>188</v>
      </c>
      <c r="J730" s="97" t="s">
        <v>14</v>
      </c>
      <c r="K730" s="98">
        <v>62680.191900000005</v>
      </c>
      <c r="L730" s="98"/>
      <c r="M730" s="98"/>
      <c r="N730" s="98"/>
      <c r="O730" s="98"/>
      <c r="P730" s="98"/>
      <c r="Q730" s="98"/>
      <c r="R730" s="98"/>
      <c r="S730" s="98"/>
      <c r="T730" s="98"/>
      <c r="U730" s="98"/>
      <c r="V730" s="98"/>
      <c r="W730" s="99"/>
      <c r="X730" s="115">
        <f t="shared" si="301"/>
        <v>62680.191900000005</v>
      </c>
    </row>
    <row r="731" spans="1:24" x14ac:dyDescent="0.3">
      <c r="A731" s="166"/>
      <c r="B731" s="166">
        <v>2026</v>
      </c>
      <c r="C731" s="116" t="s">
        <v>433</v>
      </c>
      <c r="D731" s="102" t="s">
        <v>11</v>
      </c>
      <c r="E731" s="102" t="s">
        <v>427</v>
      </c>
      <c r="F731" s="102"/>
      <c r="G731" s="102"/>
      <c r="H731" s="102"/>
      <c r="I731" s="102" t="s">
        <v>188</v>
      </c>
      <c r="J731" s="102" t="s">
        <v>15</v>
      </c>
      <c r="K731" s="103">
        <f t="shared" ref="K731" si="302">(K730/1000)*0.229</f>
        <v>14.353763945100001</v>
      </c>
      <c r="L731" s="103"/>
      <c r="M731" s="103"/>
      <c r="N731" s="103"/>
      <c r="O731" s="103"/>
      <c r="P731" s="103"/>
      <c r="Q731" s="103"/>
      <c r="R731" s="103"/>
      <c r="S731" s="103"/>
      <c r="T731" s="103"/>
      <c r="U731" s="103"/>
      <c r="V731" s="103"/>
      <c r="W731" s="104"/>
      <c r="X731" s="117">
        <f t="shared" si="301"/>
        <v>14.353763945100001</v>
      </c>
    </row>
    <row r="732" spans="1:24" x14ac:dyDescent="0.3">
      <c r="A732" s="166"/>
      <c r="B732" s="166">
        <v>2026</v>
      </c>
      <c r="C732" s="116" t="s">
        <v>433</v>
      </c>
      <c r="D732" s="102" t="s">
        <v>11</v>
      </c>
      <c r="E732" s="102" t="s">
        <v>427</v>
      </c>
      <c r="F732" s="102"/>
      <c r="G732" s="102"/>
      <c r="H732" s="102"/>
      <c r="I732" s="102" t="s">
        <v>188</v>
      </c>
      <c r="J732" s="103" t="s">
        <v>96</v>
      </c>
      <c r="K732" s="103">
        <f t="shared" ref="K732" si="303">K730*0.4747/1000</f>
        <v>29.754287094930007</v>
      </c>
      <c r="L732" s="103"/>
      <c r="M732" s="103"/>
      <c r="N732" s="103"/>
      <c r="O732" s="103"/>
      <c r="P732" s="103"/>
      <c r="Q732" s="103"/>
      <c r="R732" s="103"/>
      <c r="S732" s="103"/>
      <c r="T732" s="103"/>
      <c r="U732" s="103"/>
      <c r="V732" s="103"/>
      <c r="W732" s="104"/>
      <c r="X732" s="117">
        <f t="shared" si="301"/>
        <v>29.754287094930007</v>
      </c>
    </row>
    <row r="733" spans="1:24" x14ac:dyDescent="0.3">
      <c r="A733" s="166"/>
      <c r="B733" s="166">
        <v>2026</v>
      </c>
      <c r="C733" s="114" t="s">
        <v>433</v>
      </c>
      <c r="D733" s="97" t="s">
        <v>11</v>
      </c>
      <c r="E733" s="97" t="s">
        <v>428</v>
      </c>
      <c r="F733" s="97"/>
      <c r="G733" s="97"/>
      <c r="H733" s="97"/>
      <c r="I733" s="97" t="s">
        <v>176</v>
      </c>
      <c r="J733" s="97" t="s">
        <v>13</v>
      </c>
      <c r="K733" s="98">
        <v>127075437</v>
      </c>
      <c r="L733" s="98"/>
      <c r="M733" s="98"/>
      <c r="N733" s="98"/>
      <c r="O733" s="98"/>
      <c r="P733" s="98"/>
      <c r="Q733" s="98"/>
      <c r="R733" s="98"/>
      <c r="S733" s="98"/>
      <c r="T733" s="98"/>
      <c r="U733" s="98"/>
      <c r="V733" s="98"/>
      <c r="W733" s="99"/>
      <c r="X733" s="115">
        <f t="shared" si="301"/>
        <v>127075437</v>
      </c>
    </row>
    <row r="734" spans="1:24" x14ac:dyDescent="0.3">
      <c r="A734" s="166"/>
      <c r="B734" s="166">
        <v>2026</v>
      </c>
      <c r="C734" s="114" t="s">
        <v>433</v>
      </c>
      <c r="D734" s="97" t="s">
        <v>11</v>
      </c>
      <c r="E734" s="97" t="s">
        <v>428</v>
      </c>
      <c r="F734" s="97"/>
      <c r="G734" s="97"/>
      <c r="H734" s="97"/>
      <c r="I734" s="97" t="s">
        <v>176</v>
      </c>
      <c r="J734" s="97" t="s">
        <v>14</v>
      </c>
      <c r="K734" s="98">
        <v>772597</v>
      </c>
      <c r="L734" s="98"/>
      <c r="M734" s="98"/>
      <c r="N734" s="98"/>
      <c r="O734" s="98"/>
      <c r="P734" s="98"/>
      <c r="Q734" s="98"/>
      <c r="R734" s="98"/>
      <c r="S734" s="98"/>
      <c r="T734" s="98"/>
      <c r="U734" s="98"/>
      <c r="V734" s="98"/>
      <c r="W734" s="99"/>
      <c r="X734" s="115">
        <f t="shared" si="301"/>
        <v>772597</v>
      </c>
    </row>
    <row r="735" spans="1:24" x14ac:dyDescent="0.3">
      <c r="A735" s="166"/>
      <c r="B735" s="166">
        <v>2026</v>
      </c>
      <c r="C735" s="116" t="s">
        <v>433</v>
      </c>
      <c r="D735" s="102" t="s">
        <v>11</v>
      </c>
      <c r="E735" s="102" t="s">
        <v>428</v>
      </c>
      <c r="F735" s="102"/>
      <c r="G735" s="102"/>
      <c r="H735" s="102"/>
      <c r="I735" s="102" t="s">
        <v>176</v>
      </c>
      <c r="J735" s="102" t="s">
        <v>15</v>
      </c>
      <c r="K735" s="103">
        <f t="shared" ref="K735" si="304">(K734/1000)*0.229</f>
        <v>176.924713</v>
      </c>
      <c r="L735" s="103"/>
      <c r="M735" s="103"/>
      <c r="N735" s="103"/>
      <c r="O735" s="103"/>
      <c r="P735" s="103"/>
      <c r="Q735" s="103"/>
      <c r="R735" s="103"/>
      <c r="S735" s="103"/>
      <c r="T735" s="103"/>
      <c r="U735" s="103"/>
      <c r="V735" s="103"/>
      <c r="W735" s="104"/>
      <c r="X735" s="117">
        <f t="shared" si="301"/>
        <v>176.924713</v>
      </c>
    </row>
    <row r="736" spans="1:24" x14ac:dyDescent="0.3">
      <c r="A736" s="166"/>
      <c r="B736" s="166">
        <v>2026</v>
      </c>
      <c r="C736" s="116" t="s">
        <v>433</v>
      </c>
      <c r="D736" s="102" t="s">
        <v>11</v>
      </c>
      <c r="E736" s="102" t="s">
        <v>428</v>
      </c>
      <c r="F736" s="102"/>
      <c r="G736" s="102"/>
      <c r="H736" s="102"/>
      <c r="I736" s="102" t="s">
        <v>176</v>
      </c>
      <c r="J736" s="103" t="s">
        <v>96</v>
      </c>
      <c r="K736" s="103">
        <f t="shared" ref="K736" si="305">K734*0.4747/1000</f>
        <v>366.75179590000005</v>
      </c>
      <c r="L736" s="103"/>
      <c r="M736" s="103"/>
      <c r="N736" s="103"/>
      <c r="O736" s="103"/>
      <c r="P736" s="103"/>
      <c r="Q736" s="103"/>
      <c r="R736" s="103"/>
      <c r="S736" s="103"/>
      <c r="T736" s="103"/>
      <c r="U736" s="103"/>
      <c r="V736" s="103"/>
      <c r="W736" s="104"/>
      <c r="X736" s="117">
        <f t="shared" si="301"/>
        <v>366.75179590000005</v>
      </c>
    </row>
    <row r="737" spans="1:24" x14ac:dyDescent="0.3">
      <c r="A737" s="166"/>
      <c r="B737" s="166">
        <v>2026</v>
      </c>
      <c r="C737" s="114" t="s">
        <v>433</v>
      </c>
      <c r="D737" s="97" t="s">
        <v>11</v>
      </c>
      <c r="E737" s="97" t="s">
        <v>428</v>
      </c>
      <c r="F737" s="97"/>
      <c r="G737" s="97"/>
      <c r="H737" s="97"/>
      <c r="I737" s="97" t="s">
        <v>177</v>
      </c>
      <c r="J737" s="97" t="s">
        <v>13</v>
      </c>
      <c r="K737" s="98">
        <v>5097020</v>
      </c>
      <c r="L737" s="98"/>
      <c r="M737" s="98"/>
      <c r="N737" s="98"/>
      <c r="O737" s="98"/>
      <c r="P737" s="98"/>
      <c r="Q737" s="98"/>
      <c r="R737" s="98"/>
      <c r="S737" s="98"/>
      <c r="T737" s="98"/>
      <c r="U737" s="98"/>
      <c r="V737" s="98"/>
      <c r="W737" s="99"/>
      <c r="X737" s="115">
        <f t="shared" si="301"/>
        <v>5097020</v>
      </c>
    </row>
    <row r="738" spans="1:24" x14ac:dyDescent="0.3">
      <c r="A738" s="166"/>
      <c r="B738" s="166">
        <v>2026</v>
      </c>
      <c r="C738" s="114" t="s">
        <v>433</v>
      </c>
      <c r="D738" s="97" t="s">
        <v>11</v>
      </c>
      <c r="E738" s="97" t="s">
        <v>428</v>
      </c>
      <c r="F738" s="97"/>
      <c r="G738" s="97"/>
      <c r="H738" s="97"/>
      <c r="I738" s="97" t="s">
        <v>177</v>
      </c>
      <c r="J738" s="97" t="s">
        <v>14</v>
      </c>
      <c r="K738" s="98">
        <v>30382</v>
      </c>
      <c r="L738" s="98"/>
      <c r="M738" s="98"/>
      <c r="N738" s="98"/>
      <c r="O738" s="98"/>
      <c r="P738" s="98"/>
      <c r="Q738" s="98"/>
      <c r="R738" s="98"/>
      <c r="S738" s="98"/>
      <c r="T738" s="98"/>
      <c r="U738" s="98"/>
      <c r="V738" s="98"/>
      <c r="W738" s="99"/>
      <c r="X738" s="115">
        <f t="shared" si="301"/>
        <v>30382</v>
      </c>
    </row>
    <row r="739" spans="1:24" x14ac:dyDescent="0.3">
      <c r="A739" s="166"/>
      <c r="B739" s="166">
        <v>2026</v>
      </c>
      <c r="C739" s="116" t="s">
        <v>433</v>
      </c>
      <c r="D739" s="102" t="s">
        <v>11</v>
      </c>
      <c r="E739" s="102" t="s">
        <v>428</v>
      </c>
      <c r="F739" s="102"/>
      <c r="G739" s="102"/>
      <c r="H739" s="102"/>
      <c r="I739" s="102" t="s">
        <v>177</v>
      </c>
      <c r="J739" s="102" t="s">
        <v>15</v>
      </c>
      <c r="K739" s="103">
        <f t="shared" ref="K739" si="306">(K738/1000)*0.229</f>
        <v>6.9574780000000009</v>
      </c>
      <c r="L739" s="103"/>
      <c r="M739" s="103"/>
      <c r="N739" s="103"/>
      <c r="O739" s="103"/>
      <c r="P739" s="103"/>
      <c r="Q739" s="103"/>
      <c r="R739" s="103"/>
      <c r="S739" s="103"/>
      <c r="T739" s="103"/>
      <c r="U739" s="103"/>
      <c r="V739" s="103"/>
      <c r="W739" s="104"/>
      <c r="X739" s="117">
        <f t="shared" si="301"/>
        <v>6.9574780000000009</v>
      </c>
    </row>
    <row r="740" spans="1:24" x14ac:dyDescent="0.3">
      <c r="A740" s="166"/>
      <c r="B740" s="166">
        <v>2026</v>
      </c>
      <c r="C740" s="116" t="s">
        <v>433</v>
      </c>
      <c r="D740" s="102" t="s">
        <v>11</v>
      </c>
      <c r="E740" s="102" t="s">
        <v>428</v>
      </c>
      <c r="F740" s="102"/>
      <c r="G740" s="102"/>
      <c r="H740" s="102"/>
      <c r="I740" s="102" t="s">
        <v>177</v>
      </c>
      <c r="J740" s="103" t="s">
        <v>96</v>
      </c>
      <c r="K740" s="103">
        <f t="shared" ref="K740" si="307">K738*0.4747/1000</f>
        <v>14.4223354</v>
      </c>
      <c r="L740" s="103"/>
      <c r="M740" s="103"/>
      <c r="N740" s="103"/>
      <c r="O740" s="103"/>
      <c r="P740" s="103"/>
      <c r="Q740" s="103"/>
      <c r="R740" s="103"/>
      <c r="S740" s="103"/>
      <c r="T740" s="103"/>
      <c r="U740" s="103"/>
      <c r="V740" s="103"/>
      <c r="W740" s="104"/>
      <c r="X740" s="117">
        <f t="shared" si="301"/>
        <v>14.4223354</v>
      </c>
    </row>
    <row r="741" spans="1:24" x14ac:dyDescent="0.3">
      <c r="A741" s="166"/>
      <c r="B741" s="166">
        <v>2026</v>
      </c>
      <c r="C741" s="114" t="s">
        <v>433</v>
      </c>
      <c r="D741" s="97" t="s">
        <v>11</v>
      </c>
      <c r="E741" s="97" t="s">
        <v>428</v>
      </c>
      <c r="F741" s="97"/>
      <c r="G741" s="97"/>
      <c r="H741" s="97"/>
      <c r="I741" s="97" t="s">
        <v>423</v>
      </c>
      <c r="J741" s="97" t="s">
        <v>13</v>
      </c>
      <c r="K741" s="98">
        <v>23699614</v>
      </c>
      <c r="L741" s="98"/>
      <c r="M741" s="98"/>
      <c r="N741" s="98"/>
      <c r="O741" s="98"/>
      <c r="P741" s="98"/>
      <c r="Q741" s="98"/>
      <c r="R741" s="98"/>
      <c r="S741" s="98"/>
      <c r="T741" s="98"/>
      <c r="U741" s="98"/>
      <c r="V741" s="98"/>
      <c r="W741" s="99"/>
      <c r="X741" s="115">
        <f t="shared" si="301"/>
        <v>23699614</v>
      </c>
    </row>
    <row r="742" spans="1:24" x14ac:dyDescent="0.3">
      <c r="A742" s="166"/>
      <c r="B742" s="166">
        <v>2026</v>
      </c>
      <c r="C742" s="114" t="s">
        <v>433</v>
      </c>
      <c r="D742" s="97" t="s">
        <v>11</v>
      </c>
      <c r="E742" s="97" t="s">
        <v>428</v>
      </c>
      <c r="F742" s="97"/>
      <c r="G742" s="97"/>
      <c r="H742" s="97"/>
      <c r="I742" s="97" t="s">
        <v>423</v>
      </c>
      <c r="J742" s="97" t="s">
        <v>14</v>
      </c>
      <c r="K742" s="98">
        <v>141266</v>
      </c>
      <c r="L742" s="98"/>
      <c r="M742" s="98"/>
      <c r="N742" s="98"/>
      <c r="O742" s="98"/>
      <c r="P742" s="98"/>
      <c r="Q742" s="98"/>
      <c r="R742" s="98"/>
      <c r="S742" s="98"/>
      <c r="T742" s="98"/>
      <c r="U742" s="98"/>
      <c r="V742" s="98"/>
      <c r="W742" s="99"/>
      <c r="X742" s="115">
        <f t="shared" si="301"/>
        <v>141266</v>
      </c>
    </row>
    <row r="743" spans="1:24" x14ac:dyDescent="0.3">
      <c r="A743" s="166"/>
      <c r="B743" s="166">
        <v>2026</v>
      </c>
      <c r="C743" s="116" t="s">
        <v>433</v>
      </c>
      <c r="D743" s="102" t="s">
        <v>11</v>
      </c>
      <c r="E743" s="102" t="s">
        <v>428</v>
      </c>
      <c r="F743" s="102"/>
      <c r="G743" s="102"/>
      <c r="H743" s="102"/>
      <c r="I743" s="102" t="s">
        <v>423</v>
      </c>
      <c r="J743" s="102" t="s">
        <v>15</v>
      </c>
      <c r="K743" s="103">
        <f t="shared" ref="K743" si="308">(K742/1000)*0.229</f>
        <v>32.349913999999998</v>
      </c>
      <c r="L743" s="103"/>
      <c r="M743" s="103"/>
      <c r="N743" s="103"/>
      <c r="O743" s="103"/>
      <c r="P743" s="103"/>
      <c r="Q743" s="103"/>
      <c r="R743" s="103"/>
      <c r="S743" s="103"/>
      <c r="T743" s="103"/>
      <c r="U743" s="103"/>
      <c r="V743" s="103"/>
      <c r="W743" s="104"/>
      <c r="X743" s="117">
        <f t="shared" si="301"/>
        <v>32.349913999999998</v>
      </c>
    </row>
    <row r="744" spans="1:24" x14ac:dyDescent="0.3">
      <c r="A744" s="166"/>
      <c r="B744" s="166">
        <v>2026</v>
      </c>
      <c r="C744" s="116" t="s">
        <v>433</v>
      </c>
      <c r="D744" s="102" t="s">
        <v>11</v>
      </c>
      <c r="E744" s="102" t="s">
        <v>428</v>
      </c>
      <c r="F744" s="102"/>
      <c r="G744" s="102"/>
      <c r="H744" s="102"/>
      <c r="I744" s="102" t="s">
        <v>423</v>
      </c>
      <c r="J744" s="103" t="s">
        <v>96</v>
      </c>
      <c r="K744" s="103">
        <f t="shared" ref="K744" si="309">K742*0.4747/1000</f>
        <v>67.05897019999999</v>
      </c>
      <c r="L744" s="103"/>
      <c r="M744" s="103"/>
      <c r="N744" s="103"/>
      <c r="O744" s="103"/>
      <c r="P744" s="103"/>
      <c r="Q744" s="103"/>
      <c r="R744" s="103"/>
      <c r="S744" s="103"/>
      <c r="T744" s="103"/>
      <c r="U744" s="103"/>
      <c r="V744" s="103"/>
      <c r="W744" s="104"/>
      <c r="X744" s="117">
        <f t="shared" si="301"/>
        <v>67.05897019999999</v>
      </c>
    </row>
    <row r="745" spans="1:24" x14ac:dyDescent="0.3">
      <c r="A745" s="166"/>
      <c r="B745" s="166">
        <v>2026</v>
      </c>
      <c r="C745" s="114" t="s">
        <v>433</v>
      </c>
      <c r="D745" s="97" t="s">
        <v>11</v>
      </c>
      <c r="E745" s="97" t="s">
        <v>428</v>
      </c>
      <c r="F745" s="97"/>
      <c r="G745" s="97"/>
      <c r="H745" s="97"/>
      <c r="I745" s="97" t="s">
        <v>178</v>
      </c>
      <c r="J745" s="97" t="s">
        <v>13</v>
      </c>
      <c r="K745" s="98">
        <v>236492350</v>
      </c>
      <c r="L745" s="98"/>
      <c r="M745" s="98"/>
      <c r="N745" s="98"/>
      <c r="O745" s="98"/>
      <c r="P745" s="98"/>
      <c r="Q745" s="98"/>
      <c r="R745" s="98"/>
      <c r="S745" s="98"/>
      <c r="T745" s="98"/>
      <c r="U745" s="98"/>
      <c r="V745" s="98"/>
      <c r="W745" s="99"/>
      <c r="X745" s="115">
        <f t="shared" si="301"/>
        <v>236492350</v>
      </c>
    </row>
    <row r="746" spans="1:24" x14ac:dyDescent="0.3">
      <c r="A746" s="166"/>
      <c r="B746" s="166">
        <v>2026</v>
      </c>
      <c r="C746" s="114" t="s">
        <v>433</v>
      </c>
      <c r="D746" s="97" t="s">
        <v>11</v>
      </c>
      <c r="E746" s="97" t="s">
        <v>428</v>
      </c>
      <c r="F746" s="97"/>
      <c r="G746" s="97"/>
      <c r="H746" s="97"/>
      <c r="I746" s="97" t="s">
        <v>178</v>
      </c>
      <c r="J746" s="97" t="s">
        <v>14</v>
      </c>
      <c r="K746" s="98">
        <v>1439686</v>
      </c>
      <c r="L746" s="98"/>
      <c r="M746" s="98"/>
      <c r="N746" s="98"/>
      <c r="O746" s="98"/>
      <c r="P746" s="98"/>
      <c r="Q746" s="98"/>
      <c r="R746" s="98"/>
      <c r="S746" s="98"/>
      <c r="T746" s="98"/>
      <c r="U746" s="98"/>
      <c r="V746" s="98"/>
      <c r="W746" s="99"/>
      <c r="X746" s="115">
        <f t="shared" si="301"/>
        <v>1439686</v>
      </c>
    </row>
    <row r="747" spans="1:24" x14ac:dyDescent="0.3">
      <c r="A747" s="166"/>
      <c r="B747" s="166">
        <v>2026</v>
      </c>
      <c r="C747" s="116" t="s">
        <v>433</v>
      </c>
      <c r="D747" s="102" t="s">
        <v>11</v>
      </c>
      <c r="E747" s="102" t="s">
        <v>428</v>
      </c>
      <c r="F747" s="102"/>
      <c r="G747" s="102"/>
      <c r="H747" s="102"/>
      <c r="I747" s="102" t="s">
        <v>178</v>
      </c>
      <c r="J747" s="102" t="s">
        <v>15</v>
      </c>
      <c r="K747" s="103">
        <f t="shared" ref="K747" si="310">(K746/1000)*0.229</f>
        <v>329.68809399999998</v>
      </c>
      <c r="L747" s="103"/>
      <c r="M747" s="103"/>
      <c r="N747" s="103"/>
      <c r="O747" s="103"/>
      <c r="P747" s="103"/>
      <c r="Q747" s="103"/>
      <c r="R747" s="103"/>
      <c r="S747" s="103"/>
      <c r="T747" s="103"/>
      <c r="U747" s="103"/>
      <c r="V747" s="103"/>
      <c r="W747" s="104"/>
      <c r="X747" s="117">
        <f t="shared" si="301"/>
        <v>329.68809399999998</v>
      </c>
    </row>
    <row r="748" spans="1:24" x14ac:dyDescent="0.3">
      <c r="A748" s="166"/>
      <c r="B748" s="166">
        <v>2026</v>
      </c>
      <c r="C748" s="116" t="s">
        <v>433</v>
      </c>
      <c r="D748" s="102" t="s">
        <v>11</v>
      </c>
      <c r="E748" s="102" t="s">
        <v>428</v>
      </c>
      <c r="F748" s="102"/>
      <c r="G748" s="102"/>
      <c r="H748" s="102"/>
      <c r="I748" s="102" t="s">
        <v>178</v>
      </c>
      <c r="J748" s="103" t="s">
        <v>96</v>
      </c>
      <c r="K748" s="103">
        <f t="shared" ref="K748" si="311">K746*0.4747/1000</f>
        <v>683.41894420000006</v>
      </c>
      <c r="L748" s="103"/>
      <c r="M748" s="103"/>
      <c r="N748" s="103"/>
      <c r="O748" s="103"/>
      <c r="P748" s="103"/>
      <c r="Q748" s="103"/>
      <c r="R748" s="103"/>
      <c r="S748" s="103"/>
      <c r="T748" s="103"/>
      <c r="U748" s="103"/>
      <c r="V748" s="103"/>
      <c r="W748" s="104"/>
      <c r="X748" s="117">
        <f t="shared" si="301"/>
        <v>683.41894420000006</v>
      </c>
    </row>
    <row r="749" spans="1:24" x14ac:dyDescent="0.3">
      <c r="A749" s="166"/>
      <c r="B749" s="166">
        <v>2026</v>
      </c>
      <c r="C749" s="114" t="s">
        <v>433</v>
      </c>
      <c r="D749" s="97" t="s">
        <v>26</v>
      </c>
      <c r="E749" s="97" t="s">
        <v>427</v>
      </c>
      <c r="F749" s="97"/>
      <c r="G749" s="97"/>
      <c r="H749" s="97"/>
      <c r="I749" s="97" t="s">
        <v>425</v>
      </c>
      <c r="J749" s="97" t="s">
        <v>13</v>
      </c>
      <c r="K749" s="100">
        <v>83073986</v>
      </c>
      <c r="L749" s="100"/>
      <c r="M749" s="100"/>
      <c r="N749" s="100"/>
      <c r="O749" s="100"/>
      <c r="P749" s="100"/>
      <c r="Q749" s="100"/>
      <c r="R749" s="100"/>
      <c r="S749" s="100"/>
      <c r="T749" s="100"/>
      <c r="U749" s="100"/>
      <c r="V749" s="100"/>
      <c r="W749" s="99"/>
      <c r="X749" s="115">
        <f t="shared" si="301"/>
        <v>83073986</v>
      </c>
    </row>
    <row r="750" spans="1:24" x14ac:dyDescent="0.3">
      <c r="A750" s="166"/>
      <c r="B750" s="166">
        <v>2026</v>
      </c>
      <c r="C750" s="114" t="s">
        <v>433</v>
      </c>
      <c r="D750" s="97" t="s">
        <v>26</v>
      </c>
      <c r="E750" s="97" t="s">
        <v>427</v>
      </c>
      <c r="F750" s="97"/>
      <c r="G750" s="97"/>
      <c r="H750" s="97"/>
      <c r="I750" s="97" t="s">
        <v>425</v>
      </c>
      <c r="J750" s="97" t="s">
        <v>19</v>
      </c>
      <c r="K750" s="100">
        <v>517.44000000000005</v>
      </c>
      <c r="L750" s="100"/>
      <c r="M750" s="100"/>
      <c r="N750" s="100"/>
      <c r="O750" s="100"/>
      <c r="P750" s="100"/>
      <c r="Q750" s="100"/>
      <c r="R750" s="100"/>
      <c r="S750" s="100"/>
      <c r="T750" s="100"/>
      <c r="U750" s="100"/>
      <c r="V750" s="100"/>
      <c r="W750" s="99"/>
      <c r="X750" s="115">
        <f t="shared" si="301"/>
        <v>517.44000000000005</v>
      </c>
    </row>
    <row r="751" spans="1:24" x14ac:dyDescent="0.3">
      <c r="A751" s="166"/>
      <c r="B751" s="166">
        <v>2026</v>
      </c>
      <c r="C751" s="116" t="s">
        <v>433</v>
      </c>
      <c r="D751" s="102" t="s">
        <v>26</v>
      </c>
      <c r="E751" s="102" t="s">
        <v>427</v>
      </c>
      <c r="F751" s="102"/>
      <c r="G751" s="102"/>
      <c r="H751" s="102"/>
      <c r="I751" s="102" t="s">
        <v>425</v>
      </c>
      <c r="J751" s="102" t="s">
        <v>14</v>
      </c>
      <c r="K751" s="105">
        <f>K750*1000</f>
        <v>517440.00000000006</v>
      </c>
      <c r="L751" s="105"/>
      <c r="M751" s="105"/>
      <c r="N751" s="105"/>
      <c r="O751" s="105"/>
      <c r="P751" s="105"/>
      <c r="Q751" s="105"/>
      <c r="R751" s="105"/>
      <c r="S751" s="105"/>
      <c r="T751" s="105"/>
      <c r="U751" s="105"/>
      <c r="V751" s="105"/>
      <c r="W751" s="104"/>
      <c r="X751" s="117">
        <f t="shared" si="301"/>
        <v>517440.00000000006</v>
      </c>
    </row>
    <row r="752" spans="1:24" x14ac:dyDescent="0.3">
      <c r="A752" s="166"/>
      <c r="B752" s="166">
        <v>2026</v>
      </c>
      <c r="C752" s="116" t="s">
        <v>433</v>
      </c>
      <c r="D752" s="102" t="s">
        <v>26</v>
      </c>
      <c r="E752" s="102" t="s">
        <v>427</v>
      </c>
      <c r="F752" s="102"/>
      <c r="G752" s="102"/>
      <c r="H752" s="102"/>
      <c r="I752" s="102" t="s">
        <v>425</v>
      </c>
      <c r="J752" s="102" t="s">
        <v>20</v>
      </c>
      <c r="K752" s="105">
        <f>K750*0.86</f>
        <v>444.99840000000006</v>
      </c>
      <c r="L752" s="105"/>
      <c r="M752" s="105"/>
      <c r="N752" s="105"/>
      <c r="O752" s="105"/>
      <c r="P752" s="105"/>
      <c r="Q752" s="105"/>
      <c r="R752" s="105"/>
      <c r="S752" s="105"/>
      <c r="T752" s="105"/>
      <c r="U752" s="105"/>
      <c r="V752" s="105"/>
      <c r="W752" s="104"/>
      <c r="X752" s="117">
        <f t="shared" si="301"/>
        <v>444.99840000000006</v>
      </c>
    </row>
    <row r="753" spans="1:24" x14ac:dyDescent="0.3">
      <c r="A753" s="166"/>
      <c r="B753" s="166">
        <v>2026</v>
      </c>
      <c r="C753" s="116" t="s">
        <v>433</v>
      </c>
      <c r="D753" s="102" t="s">
        <v>26</v>
      </c>
      <c r="E753" s="102" t="s">
        <v>427</v>
      </c>
      <c r="F753" s="102"/>
      <c r="G753" s="102"/>
      <c r="H753" s="102"/>
      <c r="I753" s="102" t="s">
        <v>425</v>
      </c>
      <c r="J753" s="102" t="s">
        <v>15</v>
      </c>
      <c r="K753" s="105">
        <f>K752*0.1</f>
        <v>44.499840000000006</v>
      </c>
      <c r="L753" s="105"/>
      <c r="M753" s="105"/>
      <c r="N753" s="105"/>
      <c r="O753" s="105"/>
      <c r="P753" s="105"/>
      <c r="Q753" s="105"/>
      <c r="R753" s="105"/>
      <c r="S753" s="105"/>
      <c r="T753" s="105"/>
      <c r="U753" s="105"/>
      <c r="V753" s="105"/>
      <c r="W753" s="104"/>
      <c r="X753" s="117">
        <f t="shared" si="301"/>
        <v>44.499840000000006</v>
      </c>
    </row>
    <row r="754" spans="1:24" x14ac:dyDescent="0.3">
      <c r="A754" s="166"/>
      <c r="B754" s="166">
        <v>2026</v>
      </c>
      <c r="C754" s="116" t="s">
        <v>433</v>
      </c>
      <c r="D754" s="102" t="s">
        <v>26</v>
      </c>
      <c r="E754" s="102" t="s">
        <v>427</v>
      </c>
      <c r="F754" s="102"/>
      <c r="G754" s="102"/>
      <c r="H754" s="102"/>
      <c r="I754" s="102" t="s">
        <v>425</v>
      </c>
      <c r="J754" s="103" t="s">
        <v>96</v>
      </c>
      <c r="K754" s="106">
        <f>K750*0.0036*(31788+0.5756*21+0.0576*310)/1000</f>
        <v>59.269956250982403</v>
      </c>
      <c r="L754" s="106"/>
      <c r="M754" s="106"/>
      <c r="N754" s="106"/>
      <c r="O754" s="106"/>
      <c r="P754" s="106"/>
      <c r="Q754" s="106"/>
      <c r="R754" s="106"/>
      <c r="S754" s="106"/>
      <c r="T754" s="106"/>
      <c r="U754" s="106"/>
      <c r="V754" s="106"/>
      <c r="W754" s="104"/>
      <c r="X754" s="117">
        <f t="shared" si="301"/>
        <v>59.269956250982403</v>
      </c>
    </row>
    <row r="755" spans="1:24" x14ac:dyDescent="0.3">
      <c r="A755" s="166"/>
      <c r="B755" s="166">
        <v>2026</v>
      </c>
      <c r="C755" s="114" t="s">
        <v>433</v>
      </c>
      <c r="D755" s="97" t="s">
        <v>26</v>
      </c>
      <c r="E755" s="97" t="s">
        <v>427</v>
      </c>
      <c r="F755" s="97"/>
      <c r="G755" s="97"/>
      <c r="H755" s="97"/>
      <c r="I755" s="97" t="s">
        <v>173</v>
      </c>
      <c r="J755" s="97" t="s">
        <v>13</v>
      </c>
      <c r="K755" s="100">
        <v>117862940</v>
      </c>
      <c r="L755" s="100"/>
      <c r="M755" s="100"/>
      <c r="N755" s="100"/>
      <c r="O755" s="100"/>
      <c r="P755" s="100"/>
      <c r="Q755" s="100"/>
      <c r="R755" s="100"/>
      <c r="S755" s="100"/>
      <c r="T755" s="100"/>
      <c r="U755" s="100"/>
      <c r="V755" s="100"/>
      <c r="W755" s="99"/>
      <c r="X755" s="115">
        <f t="shared" si="301"/>
        <v>117862940</v>
      </c>
    </row>
    <row r="756" spans="1:24" x14ac:dyDescent="0.3">
      <c r="A756" s="166"/>
      <c r="B756" s="166">
        <v>2026</v>
      </c>
      <c r="C756" s="114" t="s">
        <v>433</v>
      </c>
      <c r="D756" s="97" t="s">
        <v>26</v>
      </c>
      <c r="E756" s="97" t="s">
        <v>427</v>
      </c>
      <c r="F756" s="97"/>
      <c r="G756" s="97"/>
      <c r="H756" s="97"/>
      <c r="I756" s="97" t="s">
        <v>173</v>
      </c>
      <c r="J756" s="97" t="s">
        <v>19</v>
      </c>
      <c r="K756" s="100">
        <v>733.8400000000006</v>
      </c>
      <c r="L756" s="100"/>
      <c r="M756" s="100"/>
      <c r="N756" s="100"/>
      <c r="O756" s="100"/>
      <c r="P756" s="100"/>
      <c r="Q756" s="100"/>
      <c r="R756" s="100"/>
      <c r="S756" s="100"/>
      <c r="T756" s="100"/>
      <c r="U756" s="100"/>
      <c r="V756" s="100"/>
      <c r="W756" s="99"/>
      <c r="X756" s="115">
        <f t="shared" si="301"/>
        <v>733.8400000000006</v>
      </c>
    </row>
    <row r="757" spans="1:24" x14ac:dyDescent="0.3">
      <c r="A757" s="166"/>
      <c r="B757" s="166">
        <v>2026</v>
      </c>
      <c r="C757" s="116" t="s">
        <v>433</v>
      </c>
      <c r="D757" s="102" t="s">
        <v>26</v>
      </c>
      <c r="E757" s="102" t="s">
        <v>427</v>
      </c>
      <c r="F757" s="102"/>
      <c r="G757" s="102"/>
      <c r="H757" s="102"/>
      <c r="I757" s="102" t="s">
        <v>173</v>
      </c>
      <c r="J757" s="102" t="s">
        <v>14</v>
      </c>
      <c r="K757" s="105">
        <f t="shared" ref="K757" si="312">K756*1000</f>
        <v>733840.00000000058</v>
      </c>
      <c r="L757" s="105"/>
      <c r="M757" s="105"/>
      <c r="N757" s="105"/>
      <c r="O757" s="105"/>
      <c r="P757" s="105"/>
      <c r="Q757" s="105"/>
      <c r="R757" s="105"/>
      <c r="S757" s="105"/>
      <c r="T757" s="105"/>
      <c r="U757" s="105"/>
      <c r="V757" s="105"/>
      <c r="W757" s="104"/>
      <c r="X757" s="117">
        <f t="shared" si="301"/>
        <v>733840.00000000058</v>
      </c>
    </row>
    <row r="758" spans="1:24" x14ac:dyDescent="0.3">
      <c r="A758" s="166"/>
      <c r="B758" s="166">
        <v>2026</v>
      </c>
      <c r="C758" s="116" t="s">
        <v>433</v>
      </c>
      <c r="D758" s="102" t="s">
        <v>26</v>
      </c>
      <c r="E758" s="102" t="s">
        <v>427</v>
      </c>
      <c r="F758" s="102"/>
      <c r="G758" s="102"/>
      <c r="H758" s="102"/>
      <c r="I758" s="102" t="s">
        <v>173</v>
      </c>
      <c r="J758" s="102" t="s">
        <v>20</v>
      </c>
      <c r="K758" s="105">
        <f t="shared" ref="K758" si="313">K756*0.86</f>
        <v>631.10240000000056</v>
      </c>
      <c r="L758" s="105"/>
      <c r="M758" s="105"/>
      <c r="N758" s="105"/>
      <c r="O758" s="105"/>
      <c r="P758" s="105"/>
      <c r="Q758" s="105"/>
      <c r="R758" s="105"/>
      <c r="S758" s="105"/>
      <c r="T758" s="105"/>
      <c r="U758" s="105"/>
      <c r="V758" s="105"/>
      <c r="W758" s="104"/>
      <c r="X758" s="117">
        <f t="shared" si="301"/>
        <v>631.10240000000056</v>
      </c>
    </row>
    <row r="759" spans="1:24" x14ac:dyDescent="0.3">
      <c r="A759" s="166"/>
      <c r="B759" s="166">
        <v>2026</v>
      </c>
      <c r="C759" s="116" t="s">
        <v>433</v>
      </c>
      <c r="D759" s="102" t="s">
        <v>26</v>
      </c>
      <c r="E759" s="102" t="s">
        <v>427</v>
      </c>
      <c r="F759" s="102"/>
      <c r="G759" s="102"/>
      <c r="H759" s="102"/>
      <c r="I759" s="102" t="s">
        <v>173</v>
      </c>
      <c r="J759" s="102" t="s">
        <v>15</v>
      </c>
      <c r="K759" s="105">
        <f t="shared" ref="K759" si="314">K758*0.1</f>
        <v>63.110240000000061</v>
      </c>
      <c r="L759" s="105"/>
      <c r="M759" s="105"/>
      <c r="N759" s="105"/>
      <c r="O759" s="105"/>
      <c r="P759" s="105"/>
      <c r="Q759" s="105"/>
      <c r="R759" s="105"/>
      <c r="S759" s="105"/>
      <c r="T759" s="105"/>
      <c r="U759" s="105"/>
      <c r="V759" s="105"/>
      <c r="W759" s="104"/>
      <c r="X759" s="117">
        <f t="shared" si="301"/>
        <v>63.110240000000061</v>
      </c>
    </row>
    <row r="760" spans="1:24" x14ac:dyDescent="0.3">
      <c r="A760" s="166"/>
      <c r="B760" s="166">
        <v>2026</v>
      </c>
      <c r="C760" s="116" t="s">
        <v>433</v>
      </c>
      <c r="D760" s="102" t="s">
        <v>26</v>
      </c>
      <c r="E760" s="102" t="s">
        <v>427</v>
      </c>
      <c r="F760" s="102"/>
      <c r="G760" s="102"/>
      <c r="H760" s="102"/>
      <c r="I760" s="102" t="s">
        <v>173</v>
      </c>
      <c r="J760" s="103" t="s">
        <v>96</v>
      </c>
      <c r="K760" s="106">
        <f t="shared" ref="K760" si="315">K756*0.0036*(31788+0.5756*21+0.0576*310)/1000</f>
        <v>84.057407033126452</v>
      </c>
      <c r="L760" s="106"/>
      <c r="M760" s="106"/>
      <c r="N760" s="106"/>
      <c r="O760" s="106"/>
      <c r="P760" s="106"/>
      <c r="Q760" s="106"/>
      <c r="R760" s="106"/>
      <c r="S760" s="106"/>
      <c r="T760" s="106"/>
      <c r="U760" s="106"/>
      <c r="V760" s="106"/>
      <c r="W760" s="104"/>
      <c r="X760" s="117">
        <f t="shared" si="301"/>
        <v>84.057407033126452</v>
      </c>
    </row>
    <row r="761" spans="1:24" x14ac:dyDescent="0.3">
      <c r="A761" s="166"/>
      <c r="B761" s="166">
        <v>2026</v>
      </c>
      <c r="C761" s="114" t="s">
        <v>433</v>
      </c>
      <c r="D761" s="97" t="s">
        <v>26</v>
      </c>
      <c r="E761" s="97" t="s">
        <v>427</v>
      </c>
      <c r="F761" s="97"/>
      <c r="G761" s="97"/>
      <c r="H761" s="97"/>
      <c r="I761" s="97" t="s">
        <v>410</v>
      </c>
      <c r="J761" s="97" t="s">
        <v>13</v>
      </c>
      <c r="K761" s="100">
        <v>151501699</v>
      </c>
      <c r="L761" s="100"/>
      <c r="M761" s="100"/>
      <c r="N761" s="100"/>
      <c r="O761" s="100"/>
      <c r="P761" s="100"/>
      <c r="Q761" s="100"/>
      <c r="R761" s="100"/>
      <c r="S761" s="100"/>
      <c r="T761" s="100"/>
      <c r="U761" s="100"/>
      <c r="V761" s="100"/>
      <c r="W761" s="99"/>
      <c r="X761" s="115">
        <f t="shared" si="301"/>
        <v>151501699</v>
      </c>
    </row>
    <row r="762" spans="1:24" x14ac:dyDescent="0.3">
      <c r="A762" s="166"/>
      <c r="B762" s="166">
        <v>2026</v>
      </c>
      <c r="C762" s="114" t="s">
        <v>433</v>
      </c>
      <c r="D762" s="97" t="s">
        <v>26</v>
      </c>
      <c r="E762" s="97" t="s">
        <v>427</v>
      </c>
      <c r="F762" s="97"/>
      <c r="G762" s="97"/>
      <c r="H762" s="97"/>
      <c r="I762" s="97" t="s">
        <v>410</v>
      </c>
      <c r="J762" s="97" t="s">
        <v>19</v>
      </c>
      <c r="K762" s="100">
        <v>947.16327000000138</v>
      </c>
      <c r="L762" s="100"/>
      <c r="M762" s="100"/>
      <c r="N762" s="100"/>
      <c r="O762" s="100"/>
      <c r="P762" s="100"/>
      <c r="Q762" s="100"/>
      <c r="R762" s="100"/>
      <c r="S762" s="100"/>
      <c r="T762" s="100"/>
      <c r="U762" s="100"/>
      <c r="V762" s="100"/>
      <c r="W762" s="99"/>
      <c r="X762" s="115">
        <f t="shared" si="301"/>
        <v>947.16327000000138</v>
      </c>
    </row>
    <row r="763" spans="1:24" x14ac:dyDescent="0.3">
      <c r="A763" s="166"/>
      <c r="B763" s="166">
        <v>2026</v>
      </c>
      <c r="C763" s="116" t="s">
        <v>433</v>
      </c>
      <c r="D763" s="102" t="s">
        <v>26</v>
      </c>
      <c r="E763" s="102" t="s">
        <v>427</v>
      </c>
      <c r="F763" s="102"/>
      <c r="G763" s="102"/>
      <c r="H763" s="102"/>
      <c r="I763" s="102" t="s">
        <v>410</v>
      </c>
      <c r="J763" s="102" t="s">
        <v>14</v>
      </c>
      <c r="K763" s="105">
        <f>K762*1000</f>
        <v>947163.27000000142</v>
      </c>
      <c r="L763" s="105"/>
      <c r="M763" s="105"/>
      <c r="N763" s="105"/>
      <c r="O763" s="105"/>
      <c r="P763" s="105"/>
      <c r="Q763" s="105"/>
      <c r="R763" s="105"/>
      <c r="S763" s="105"/>
      <c r="T763" s="105"/>
      <c r="U763" s="105"/>
      <c r="V763" s="105"/>
      <c r="W763" s="104"/>
      <c r="X763" s="117">
        <f t="shared" si="301"/>
        <v>947163.27000000142</v>
      </c>
    </row>
    <row r="764" spans="1:24" x14ac:dyDescent="0.3">
      <c r="A764" s="166"/>
      <c r="B764" s="166">
        <v>2026</v>
      </c>
      <c r="C764" s="116" t="s">
        <v>433</v>
      </c>
      <c r="D764" s="102" t="s">
        <v>26</v>
      </c>
      <c r="E764" s="102" t="s">
        <v>427</v>
      </c>
      <c r="F764" s="102"/>
      <c r="G764" s="102"/>
      <c r="H764" s="102"/>
      <c r="I764" s="102" t="s">
        <v>410</v>
      </c>
      <c r="J764" s="102" t="s">
        <v>20</v>
      </c>
      <c r="K764" s="105">
        <f t="shared" ref="K764" si="316">K762*0.86</f>
        <v>814.56041220000122</v>
      </c>
      <c r="L764" s="105"/>
      <c r="M764" s="105"/>
      <c r="N764" s="105"/>
      <c r="O764" s="105"/>
      <c r="P764" s="105"/>
      <c r="Q764" s="105"/>
      <c r="R764" s="105"/>
      <c r="S764" s="105"/>
      <c r="T764" s="105"/>
      <c r="U764" s="105"/>
      <c r="V764" s="105"/>
      <c r="W764" s="104"/>
      <c r="X764" s="117">
        <f t="shared" si="301"/>
        <v>814.56041220000122</v>
      </c>
    </row>
    <row r="765" spans="1:24" x14ac:dyDescent="0.3">
      <c r="A765" s="166"/>
      <c r="B765" s="166">
        <v>2026</v>
      </c>
      <c r="C765" s="116" t="s">
        <v>433</v>
      </c>
      <c r="D765" s="102" t="s">
        <v>26</v>
      </c>
      <c r="E765" s="102" t="s">
        <v>427</v>
      </c>
      <c r="F765" s="102"/>
      <c r="G765" s="102"/>
      <c r="H765" s="102"/>
      <c r="I765" s="102" t="s">
        <v>410</v>
      </c>
      <c r="J765" s="102" t="s">
        <v>15</v>
      </c>
      <c r="K765" s="105">
        <f t="shared" ref="K765" si="317">K764*0.1</f>
        <v>81.456041220000131</v>
      </c>
      <c r="L765" s="105"/>
      <c r="M765" s="105"/>
      <c r="N765" s="105"/>
      <c r="O765" s="105"/>
      <c r="P765" s="105"/>
      <c r="Q765" s="105"/>
      <c r="R765" s="105"/>
      <c r="S765" s="105"/>
      <c r="T765" s="105"/>
      <c r="U765" s="105"/>
      <c r="V765" s="105"/>
      <c r="W765" s="104"/>
      <c r="X765" s="117">
        <f t="shared" si="301"/>
        <v>81.456041220000131</v>
      </c>
    </row>
    <row r="766" spans="1:24" x14ac:dyDescent="0.3">
      <c r="A766" s="166"/>
      <c r="B766" s="166">
        <v>2026</v>
      </c>
      <c r="C766" s="116" t="s">
        <v>433</v>
      </c>
      <c r="D766" s="102" t="s">
        <v>26</v>
      </c>
      <c r="E766" s="102" t="s">
        <v>427</v>
      </c>
      <c r="F766" s="102"/>
      <c r="G766" s="102"/>
      <c r="H766" s="102"/>
      <c r="I766" s="102" t="s">
        <v>410</v>
      </c>
      <c r="J766" s="103" t="s">
        <v>96</v>
      </c>
      <c r="K766" s="106">
        <f t="shared" ref="K766" si="318">K762*0.0036*(31788+0.5756*21+0.0576*310)/1000</f>
        <v>108.49243501746582</v>
      </c>
      <c r="L766" s="106"/>
      <c r="M766" s="106"/>
      <c r="N766" s="106"/>
      <c r="O766" s="106"/>
      <c r="P766" s="106"/>
      <c r="Q766" s="106"/>
      <c r="R766" s="106"/>
      <c r="S766" s="106"/>
      <c r="T766" s="106"/>
      <c r="U766" s="106"/>
      <c r="V766" s="106"/>
      <c r="W766" s="104"/>
      <c r="X766" s="117">
        <f t="shared" si="301"/>
        <v>108.49243501746582</v>
      </c>
    </row>
    <row r="767" spans="1:24" x14ac:dyDescent="0.3">
      <c r="A767" s="166"/>
      <c r="B767" s="166">
        <v>2026</v>
      </c>
      <c r="C767" s="114" t="s">
        <v>433</v>
      </c>
      <c r="D767" s="97" t="s">
        <v>26</v>
      </c>
      <c r="E767" s="97" t="s">
        <v>427</v>
      </c>
      <c r="F767" s="97"/>
      <c r="G767" s="97"/>
      <c r="H767" s="97"/>
      <c r="I767" s="97" t="s">
        <v>389</v>
      </c>
      <c r="J767" s="97" t="s">
        <v>13</v>
      </c>
      <c r="K767" s="100">
        <v>4471520</v>
      </c>
      <c r="L767" s="100"/>
      <c r="M767" s="100"/>
      <c r="N767" s="100"/>
      <c r="O767" s="100"/>
      <c r="P767" s="100"/>
      <c r="Q767" s="100"/>
      <c r="R767" s="100"/>
      <c r="S767" s="100"/>
      <c r="T767" s="100"/>
      <c r="U767" s="100"/>
      <c r="V767" s="100"/>
      <c r="W767" s="99"/>
      <c r="X767" s="115">
        <f t="shared" si="301"/>
        <v>4471520</v>
      </c>
    </row>
    <row r="768" spans="1:24" x14ac:dyDescent="0.3">
      <c r="A768" s="166"/>
      <c r="B768" s="166">
        <v>2026</v>
      </c>
      <c r="C768" s="114" t="s">
        <v>433</v>
      </c>
      <c r="D768" s="97" t="s">
        <v>26</v>
      </c>
      <c r="E768" s="97" t="s">
        <v>427</v>
      </c>
      <c r="F768" s="97"/>
      <c r="G768" s="97"/>
      <c r="H768" s="97"/>
      <c r="I768" s="97" t="s">
        <v>389</v>
      </c>
      <c r="J768" s="97" t="s">
        <v>19</v>
      </c>
      <c r="K768" s="100">
        <v>27.946730000000041</v>
      </c>
      <c r="L768" s="100"/>
      <c r="M768" s="100"/>
      <c r="N768" s="100"/>
      <c r="O768" s="100"/>
      <c r="P768" s="100"/>
      <c r="Q768" s="100"/>
      <c r="R768" s="100"/>
      <c r="S768" s="100"/>
      <c r="T768" s="100"/>
      <c r="U768" s="100"/>
      <c r="V768" s="100"/>
      <c r="W768" s="99"/>
      <c r="X768" s="115">
        <f t="shared" si="301"/>
        <v>27.946730000000041</v>
      </c>
    </row>
    <row r="769" spans="1:24" x14ac:dyDescent="0.3">
      <c r="A769" s="166"/>
      <c r="B769" s="166">
        <v>2026</v>
      </c>
      <c r="C769" s="116" t="s">
        <v>433</v>
      </c>
      <c r="D769" s="102" t="s">
        <v>26</v>
      </c>
      <c r="E769" s="102" t="s">
        <v>427</v>
      </c>
      <c r="F769" s="102"/>
      <c r="G769" s="102"/>
      <c r="H769" s="102"/>
      <c r="I769" s="102" t="s">
        <v>389</v>
      </c>
      <c r="J769" s="102" t="s">
        <v>14</v>
      </c>
      <c r="K769" s="105">
        <f t="shared" ref="K769" si="319">K768*1000</f>
        <v>27946.73000000004</v>
      </c>
      <c r="L769" s="105"/>
      <c r="M769" s="105"/>
      <c r="N769" s="105"/>
      <c r="O769" s="105"/>
      <c r="P769" s="105"/>
      <c r="Q769" s="105"/>
      <c r="R769" s="105"/>
      <c r="S769" s="105"/>
      <c r="T769" s="105"/>
      <c r="U769" s="105"/>
      <c r="V769" s="105"/>
      <c r="W769" s="104"/>
      <c r="X769" s="117">
        <f t="shared" si="301"/>
        <v>27946.73000000004</v>
      </c>
    </row>
    <row r="770" spans="1:24" x14ac:dyDescent="0.3">
      <c r="A770" s="166"/>
      <c r="B770" s="166">
        <v>2026</v>
      </c>
      <c r="C770" s="116" t="s">
        <v>433</v>
      </c>
      <c r="D770" s="102" t="s">
        <v>26</v>
      </c>
      <c r="E770" s="102" t="s">
        <v>427</v>
      </c>
      <c r="F770" s="102"/>
      <c r="G770" s="102"/>
      <c r="H770" s="102"/>
      <c r="I770" s="102" t="s">
        <v>389</v>
      </c>
      <c r="J770" s="102" t="s">
        <v>20</v>
      </c>
      <c r="K770" s="105">
        <f t="shared" ref="K770" si="320">K768*0.86</f>
        <v>24.034187800000034</v>
      </c>
      <c r="L770" s="105"/>
      <c r="M770" s="105"/>
      <c r="N770" s="105"/>
      <c r="O770" s="105"/>
      <c r="P770" s="105"/>
      <c r="Q770" s="105"/>
      <c r="R770" s="105"/>
      <c r="S770" s="105"/>
      <c r="T770" s="105"/>
      <c r="U770" s="105"/>
      <c r="V770" s="105"/>
      <c r="W770" s="104"/>
      <c r="X770" s="117">
        <f t="shared" si="301"/>
        <v>24.034187800000034</v>
      </c>
    </row>
    <row r="771" spans="1:24" x14ac:dyDescent="0.3">
      <c r="A771" s="166"/>
      <c r="B771" s="166">
        <v>2026</v>
      </c>
      <c r="C771" s="116" t="s">
        <v>433</v>
      </c>
      <c r="D771" s="102" t="s">
        <v>26</v>
      </c>
      <c r="E771" s="102" t="s">
        <v>427</v>
      </c>
      <c r="F771" s="102"/>
      <c r="G771" s="102"/>
      <c r="H771" s="102"/>
      <c r="I771" s="102" t="s">
        <v>389</v>
      </c>
      <c r="J771" s="102" t="s">
        <v>15</v>
      </c>
      <c r="K771" s="105">
        <f t="shared" ref="K771" si="321">K770*0.1</f>
        <v>2.4034187800000035</v>
      </c>
      <c r="L771" s="105"/>
      <c r="M771" s="105"/>
      <c r="N771" s="105"/>
      <c r="O771" s="105"/>
      <c r="P771" s="105"/>
      <c r="Q771" s="105"/>
      <c r="R771" s="105"/>
      <c r="S771" s="105"/>
      <c r="T771" s="105"/>
      <c r="U771" s="105"/>
      <c r="V771" s="105"/>
      <c r="W771" s="104"/>
      <c r="X771" s="117">
        <f t="shared" si="301"/>
        <v>2.4034187800000035</v>
      </c>
    </row>
    <row r="772" spans="1:24" x14ac:dyDescent="0.3">
      <c r="A772" s="166"/>
      <c r="B772" s="166">
        <v>2026</v>
      </c>
      <c r="C772" s="116" t="s">
        <v>433</v>
      </c>
      <c r="D772" s="102" t="s">
        <v>26</v>
      </c>
      <c r="E772" s="102" t="s">
        <v>427</v>
      </c>
      <c r="F772" s="102"/>
      <c r="G772" s="102"/>
      <c r="H772" s="102"/>
      <c r="I772" s="102" t="s">
        <v>389</v>
      </c>
      <c r="J772" s="103" t="s">
        <v>96</v>
      </c>
      <c r="K772" s="106">
        <f t="shared" ref="K772" si="322">K768*0.0036*(31788+0.5756*21+0.0576*310)/1000</f>
        <v>3.2011469241999451</v>
      </c>
      <c r="L772" s="106"/>
      <c r="M772" s="106"/>
      <c r="N772" s="106"/>
      <c r="O772" s="106"/>
      <c r="P772" s="106"/>
      <c r="Q772" s="106"/>
      <c r="R772" s="106"/>
      <c r="S772" s="106"/>
      <c r="T772" s="106"/>
      <c r="U772" s="106"/>
      <c r="V772" s="106"/>
      <c r="W772" s="104"/>
      <c r="X772" s="117">
        <f t="shared" si="301"/>
        <v>3.2011469241999451</v>
      </c>
    </row>
    <row r="773" spans="1:24" x14ac:dyDescent="0.3">
      <c r="A773" s="166"/>
      <c r="B773" s="166">
        <v>2026</v>
      </c>
      <c r="C773" s="114" t="s">
        <v>433</v>
      </c>
      <c r="D773" s="97" t="s">
        <v>26</v>
      </c>
      <c r="E773" s="97" t="s">
        <v>427</v>
      </c>
      <c r="F773" s="97"/>
      <c r="G773" s="97"/>
      <c r="H773" s="97"/>
      <c r="I773" s="97" t="s">
        <v>422</v>
      </c>
      <c r="J773" s="97" t="s">
        <v>13</v>
      </c>
      <c r="K773" s="100">
        <v>1284567206</v>
      </c>
      <c r="L773" s="100"/>
      <c r="M773" s="100"/>
      <c r="N773" s="100"/>
      <c r="O773" s="100"/>
      <c r="P773" s="100"/>
      <c r="Q773" s="100"/>
      <c r="R773" s="100"/>
      <c r="S773" s="100"/>
      <c r="T773" s="100"/>
      <c r="U773" s="100"/>
      <c r="V773" s="100"/>
      <c r="W773" s="99"/>
      <c r="X773" s="115">
        <f t="shared" si="301"/>
        <v>1284567206</v>
      </c>
    </row>
    <row r="774" spans="1:24" x14ac:dyDescent="0.3">
      <c r="A774" s="166"/>
      <c r="B774" s="166">
        <v>2026</v>
      </c>
      <c r="C774" s="114" t="s">
        <v>433</v>
      </c>
      <c r="D774" s="97" t="s">
        <v>26</v>
      </c>
      <c r="E774" s="97" t="s">
        <v>427</v>
      </c>
      <c r="F774" s="97"/>
      <c r="G774" s="97"/>
      <c r="H774" s="97"/>
      <c r="I774" s="97" t="s">
        <v>422</v>
      </c>
      <c r="J774" s="97" t="s">
        <v>19</v>
      </c>
      <c r="K774" s="100">
        <v>8036.7299999999977</v>
      </c>
      <c r="L774" s="100"/>
      <c r="M774" s="100"/>
      <c r="N774" s="100"/>
      <c r="O774" s="100"/>
      <c r="P774" s="100"/>
      <c r="Q774" s="100"/>
      <c r="R774" s="100"/>
      <c r="S774" s="100"/>
      <c r="T774" s="100"/>
      <c r="U774" s="100"/>
      <c r="V774" s="100"/>
      <c r="W774" s="99"/>
      <c r="X774" s="115">
        <f t="shared" si="301"/>
        <v>8036.7299999999977</v>
      </c>
    </row>
    <row r="775" spans="1:24" x14ac:dyDescent="0.3">
      <c r="A775" s="166"/>
      <c r="B775" s="166">
        <v>2026</v>
      </c>
      <c r="C775" s="116" t="s">
        <v>433</v>
      </c>
      <c r="D775" s="102" t="s">
        <v>26</v>
      </c>
      <c r="E775" s="102" t="s">
        <v>427</v>
      </c>
      <c r="F775" s="102"/>
      <c r="G775" s="102"/>
      <c r="H775" s="102"/>
      <c r="I775" s="102" t="s">
        <v>422</v>
      </c>
      <c r="J775" s="102" t="s">
        <v>14</v>
      </c>
      <c r="K775" s="105">
        <f t="shared" ref="K775" si="323">K774*1000</f>
        <v>8036729.9999999981</v>
      </c>
      <c r="L775" s="105"/>
      <c r="M775" s="105"/>
      <c r="N775" s="105"/>
      <c r="O775" s="105"/>
      <c r="P775" s="105"/>
      <c r="Q775" s="105"/>
      <c r="R775" s="105"/>
      <c r="S775" s="105"/>
      <c r="T775" s="105"/>
      <c r="U775" s="105"/>
      <c r="V775" s="105"/>
      <c r="W775" s="104"/>
      <c r="X775" s="117">
        <f t="shared" si="301"/>
        <v>8036729.9999999981</v>
      </c>
    </row>
    <row r="776" spans="1:24" x14ac:dyDescent="0.3">
      <c r="A776" s="166"/>
      <c r="B776" s="166">
        <v>2026</v>
      </c>
      <c r="C776" s="116" t="s">
        <v>433</v>
      </c>
      <c r="D776" s="102" t="s">
        <v>26</v>
      </c>
      <c r="E776" s="102" t="s">
        <v>427</v>
      </c>
      <c r="F776" s="102"/>
      <c r="G776" s="102"/>
      <c r="H776" s="102"/>
      <c r="I776" s="102" t="s">
        <v>422</v>
      </c>
      <c r="J776" s="102" t="s">
        <v>20</v>
      </c>
      <c r="K776" s="105">
        <f t="shared" ref="K776" si="324">K774*0.86</f>
        <v>6911.5877999999975</v>
      </c>
      <c r="L776" s="105"/>
      <c r="M776" s="105"/>
      <c r="N776" s="105"/>
      <c r="O776" s="105"/>
      <c r="P776" s="105"/>
      <c r="Q776" s="105"/>
      <c r="R776" s="105"/>
      <c r="S776" s="105"/>
      <c r="T776" s="105"/>
      <c r="U776" s="105"/>
      <c r="V776" s="105"/>
      <c r="W776" s="104"/>
      <c r="X776" s="117">
        <f t="shared" si="301"/>
        <v>6911.5877999999975</v>
      </c>
    </row>
    <row r="777" spans="1:24" x14ac:dyDescent="0.3">
      <c r="A777" s="166"/>
      <c r="B777" s="166">
        <v>2026</v>
      </c>
      <c r="C777" s="116" t="s">
        <v>433</v>
      </c>
      <c r="D777" s="102" t="s">
        <v>26</v>
      </c>
      <c r="E777" s="102" t="s">
        <v>427</v>
      </c>
      <c r="F777" s="102"/>
      <c r="G777" s="102"/>
      <c r="H777" s="102"/>
      <c r="I777" s="102" t="s">
        <v>422</v>
      </c>
      <c r="J777" s="102" t="s">
        <v>15</v>
      </c>
      <c r="K777" s="105">
        <f t="shared" ref="K777" si="325">K776*0.1</f>
        <v>691.15877999999975</v>
      </c>
      <c r="L777" s="105"/>
      <c r="M777" s="105"/>
      <c r="N777" s="105"/>
      <c r="O777" s="105"/>
      <c r="P777" s="105"/>
      <c r="Q777" s="105"/>
      <c r="R777" s="105"/>
      <c r="S777" s="105"/>
      <c r="T777" s="105"/>
      <c r="U777" s="105"/>
      <c r="V777" s="105"/>
      <c r="W777" s="104"/>
      <c r="X777" s="117">
        <f t="shared" si="301"/>
        <v>691.15877999999975</v>
      </c>
    </row>
    <row r="778" spans="1:24" x14ac:dyDescent="0.3">
      <c r="A778" s="166"/>
      <c r="B778" s="166">
        <v>2026</v>
      </c>
      <c r="C778" s="116" t="s">
        <v>433</v>
      </c>
      <c r="D778" s="102" t="s">
        <v>26</v>
      </c>
      <c r="E778" s="102" t="s">
        <v>427</v>
      </c>
      <c r="F778" s="102"/>
      <c r="G778" s="102"/>
      <c r="H778" s="102"/>
      <c r="I778" s="102" t="s">
        <v>422</v>
      </c>
      <c r="J778" s="103" t="s">
        <v>96</v>
      </c>
      <c r="K778" s="106">
        <f t="shared" ref="K778" si="326">K774*0.0036*(31788+0.5756*21+0.0576*310)/1000</f>
        <v>920.56399872634051</v>
      </c>
      <c r="L778" s="106"/>
      <c r="M778" s="106"/>
      <c r="N778" s="106"/>
      <c r="O778" s="106"/>
      <c r="P778" s="106"/>
      <c r="Q778" s="106"/>
      <c r="R778" s="106"/>
      <c r="S778" s="106"/>
      <c r="T778" s="106"/>
      <c r="U778" s="106"/>
      <c r="V778" s="106"/>
      <c r="W778" s="104"/>
      <c r="X778" s="117">
        <f t="shared" si="301"/>
        <v>920.56399872634051</v>
      </c>
    </row>
    <row r="779" spans="1:24" x14ac:dyDescent="0.3">
      <c r="A779" s="166"/>
      <c r="B779" s="166">
        <v>2026</v>
      </c>
      <c r="C779" s="114" t="s">
        <v>433</v>
      </c>
      <c r="D779" s="97" t="s">
        <v>26</v>
      </c>
      <c r="E779" s="97" t="s">
        <v>427</v>
      </c>
      <c r="F779" s="97"/>
      <c r="G779" s="97"/>
      <c r="H779" s="97"/>
      <c r="I779" s="97" t="s">
        <v>175</v>
      </c>
      <c r="J779" s="97" t="s">
        <v>13</v>
      </c>
      <c r="K779" s="100">
        <v>145045258</v>
      </c>
      <c r="L779" s="100"/>
      <c r="M779" s="100"/>
      <c r="N779" s="100"/>
      <c r="O779" s="100"/>
      <c r="P779" s="100"/>
      <c r="Q779" s="100"/>
      <c r="R779" s="100"/>
      <c r="S779" s="100"/>
      <c r="T779" s="100"/>
      <c r="U779" s="100"/>
      <c r="V779" s="100"/>
      <c r="W779" s="99"/>
      <c r="X779" s="115">
        <f t="shared" si="301"/>
        <v>145045258</v>
      </c>
    </row>
    <row r="780" spans="1:24" x14ac:dyDescent="0.3">
      <c r="A780" s="166"/>
      <c r="B780" s="166">
        <v>2026</v>
      </c>
      <c r="C780" s="114" t="s">
        <v>433</v>
      </c>
      <c r="D780" s="97" t="s">
        <v>26</v>
      </c>
      <c r="E780" s="97" t="s">
        <v>427</v>
      </c>
      <c r="F780" s="97"/>
      <c r="G780" s="97"/>
      <c r="H780" s="97"/>
      <c r="I780" s="97" t="s">
        <v>175</v>
      </c>
      <c r="J780" s="97" t="s">
        <v>19</v>
      </c>
      <c r="K780" s="100">
        <v>902.61999999999921</v>
      </c>
      <c r="L780" s="100"/>
      <c r="M780" s="100"/>
      <c r="N780" s="100"/>
      <c r="O780" s="100"/>
      <c r="P780" s="100"/>
      <c r="Q780" s="100"/>
      <c r="R780" s="100"/>
      <c r="S780" s="100"/>
      <c r="T780" s="100"/>
      <c r="U780" s="100"/>
      <c r="V780" s="100"/>
      <c r="W780" s="99"/>
      <c r="X780" s="115">
        <f t="shared" si="301"/>
        <v>902.61999999999921</v>
      </c>
    </row>
    <row r="781" spans="1:24" x14ac:dyDescent="0.3">
      <c r="A781" s="166"/>
      <c r="B781" s="166">
        <v>2026</v>
      </c>
      <c r="C781" s="116" t="s">
        <v>433</v>
      </c>
      <c r="D781" s="102" t="s">
        <v>26</v>
      </c>
      <c r="E781" s="102" t="s">
        <v>427</v>
      </c>
      <c r="F781" s="102"/>
      <c r="G781" s="102"/>
      <c r="H781" s="102"/>
      <c r="I781" s="102" t="s">
        <v>175</v>
      </c>
      <c r="J781" s="102" t="s">
        <v>14</v>
      </c>
      <c r="K781" s="105">
        <f t="shared" ref="K781" si="327">K780*1000</f>
        <v>902619.99999999919</v>
      </c>
      <c r="L781" s="105"/>
      <c r="M781" s="105"/>
      <c r="N781" s="105"/>
      <c r="O781" s="105"/>
      <c r="P781" s="105"/>
      <c r="Q781" s="105"/>
      <c r="R781" s="105"/>
      <c r="S781" s="105"/>
      <c r="T781" s="105"/>
      <c r="U781" s="105"/>
      <c r="V781" s="105"/>
      <c r="W781" s="104"/>
      <c r="X781" s="117">
        <f t="shared" si="301"/>
        <v>902619.99999999919</v>
      </c>
    </row>
    <row r="782" spans="1:24" x14ac:dyDescent="0.3">
      <c r="A782" s="166"/>
      <c r="B782" s="166">
        <v>2026</v>
      </c>
      <c r="C782" s="116" t="s">
        <v>433</v>
      </c>
      <c r="D782" s="102" t="s">
        <v>26</v>
      </c>
      <c r="E782" s="102" t="s">
        <v>427</v>
      </c>
      <c r="F782" s="102"/>
      <c r="G782" s="102"/>
      <c r="H782" s="102"/>
      <c r="I782" s="102" t="s">
        <v>175</v>
      </c>
      <c r="J782" s="102" t="s">
        <v>20</v>
      </c>
      <c r="K782" s="105">
        <f t="shared" ref="K782" si="328">K780*0.86</f>
        <v>776.25319999999931</v>
      </c>
      <c r="L782" s="105"/>
      <c r="M782" s="105"/>
      <c r="N782" s="105"/>
      <c r="O782" s="105"/>
      <c r="P782" s="105"/>
      <c r="Q782" s="105"/>
      <c r="R782" s="105"/>
      <c r="S782" s="105"/>
      <c r="T782" s="105"/>
      <c r="U782" s="105"/>
      <c r="V782" s="105"/>
      <c r="W782" s="104"/>
      <c r="X782" s="117">
        <f t="shared" si="301"/>
        <v>776.25319999999931</v>
      </c>
    </row>
    <row r="783" spans="1:24" x14ac:dyDescent="0.3">
      <c r="A783" s="166"/>
      <c r="B783" s="166">
        <v>2026</v>
      </c>
      <c r="C783" s="116" t="s">
        <v>433</v>
      </c>
      <c r="D783" s="102" t="s">
        <v>26</v>
      </c>
      <c r="E783" s="102" t="s">
        <v>427</v>
      </c>
      <c r="F783" s="102"/>
      <c r="G783" s="102"/>
      <c r="H783" s="102"/>
      <c r="I783" s="102" t="s">
        <v>175</v>
      </c>
      <c r="J783" s="102" t="s">
        <v>15</v>
      </c>
      <c r="K783" s="105">
        <f t="shared" ref="K783" si="329">K782*0.1</f>
        <v>77.625319999999931</v>
      </c>
      <c r="L783" s="105"/>
      <c r="M783" s="105"/>
      <c r="N783" s="105"/>
      <c r="O783" s="105"/>
      <c r="P783" s="105"/>
      <c r="Q783" s="105"/>
      <c r="R783" s="105"/>
      <c r="S783" s="105"/>
      <c r="T783" s="105"/>
      <c r="U783" s="105"/>
      <c r="V783" s="105"/>
      <c r="W783" s="104"/>
      <c r="X783" s="117">
        <f t="shared" si="301"/>
        <v>77.625319999999931</v>
      </c>
    </row>
    <row r="784" spans="1:24" x14ac:dyDescent="0.3">
      <c r="A784" s="166"/>
      <c r="B784" s="166">
        <v>2026</v>
      </c>
      <c r="C784" s="116" t="s">
        <v>433</v>
      </c>
      <c r="D784" s="102" t="s">
        <v>26</v>
      </c>
      <c r="E784" s="102" t="s">
        <v>427</v>
      </c>
      <c r="F784" s="102"/>
      <c r="G784" s="102"/>
      <c r="H784" s="102"/>
      <c r="I784" s="102" t="s">
        <v>175</v>
      </c>
      <c r="J784" s="103" t="s">
        <v>96</v>
      </c>
      <c r="K784" s="106">
        <f t="shared" ref="K784" si="330">K780*0.0036*(31788+0.5756*21+0.0576*310)/1000</f>
        <v>103.39024410803509</v>
      </c>
      <c r="L784" s="106"/>
      <c r="M784" s="106"/>
      <c r="N784" s="106"/>
      <c r="O784" s="106"/>
      <c r="P784" s="106"/>
      <c r="Q784" s="106"/>
      <c r="R784" s="106"/>
      <c r="S784" s="106"/>
      <c r="T784" s="106"/>
      <c r="U784" s="106"/>
      <c r="V784" s="106"/>
      <c r="W784" s="104"/>
      <c r="X784" s="117">
        <f t="shared" si="301"/>
        <v>103.39024410803509</v>
      </c>
    </row>
    <row r="785" spans="1:24" x14ac:dyDescent="0.3">
      <c r="A785" s="166"/>
      <c r="B785" s="166">
        <v>2026</v>
      </c>
      <c r="C785" s="114" t="s">
        <v>433</v>
      </c>
      <c r="D785" s="97" t="s">
        <v>26</v>
      </c>
      <c r="E785" s="97" t="s">
        <v>427</v>
      </c>
      <c r="F785" s="97"/>
      <c r="G785" s="97"/>
      <c r="H785" s="97"/>
      <c r="I785" s="97" t="s">
        <v>188</v>
      </c>
      <c r="J785" s="97" t="s">
        <v>13</v>
      </c>
      <c r="K785" s="100">
        <v>98362114</v>
      </c>
      <c r="L785" s="100"/>
      <c r="M785" s="100"/>
      <c r="N785" s="100"/>
      <c r="O785" s="100"/>
      <c r="P785" s="100"/>
      <c r="Q785" s="100"/>
      <c r="R785" s="100"/>
      <c r="S785" s="100"/>
      <c r="T785" s="100"/>
      <c r="U785" s="100"/>
      <c r="V785" s="100"/>
      <c r="W785" s="99"/>
      <c r="X785" s="115">
        <f t="shared" si="301"/>
        <v>98362114</v>
      </c>
    </row>
    <row r="786" spans="1:24" x14ac:dyDescent="0.3">
      <c r="A786" s="166"/>
      <c r="B786" s="166">
        <v>2026</v>
      </c>
      <c r="C786" s="114" t="s">
        <v>433</v>
      </c>
      <c r="D786" s="97" t="s">
        <v>26</v>
      </c>
      <c r="E786" s="97" t="s">
        <v>427</v>
      </c>
      <c r="F786" s="97"/>
      <c r="G786" s="97"/>
      <c r="H786" s="97"/>
      <c r="I786" s="97" t="s">
        <v>188</v>
      </c>
      <c r="J786" s="97" t="s">
        <v>19</v>
      </c>
      <c r="K786" s="100">
        <v>613.05999999999995</v>
      </c>
      <c r="L786" s="100"/>
      <c r="M786" s="100"/>
      <c r="N786" s="100"/>
      <c r="O786" s="100"/>
      <c r="P786" s="100"/>
      <c r="Q786" s="100"/>
      <c r="R786" s="100"/>
      <c r="S786" s="100"/>
      <c r="T786" s="100"/>
      <c r="U786" s="100"/>
      <c r="V786" s="100"/>
      <c r="W786" s="99"/>
      <c r="X786" s="115">
        <f t="shared" si="301"/>
        <v>613.05999999999995</v>
      </c>
    </row>
    <row r="787" spans="1:24" x14ac:dyDescent="0.3">
      <c r="A787" s="166"/>
      <c r="B787" s="166">
        <v>2026</v>
      </c>
      <c r="C787" s="116" t="s">
        <v>433</v>
      </c>
      <c r="D787" s="102" t="s">
        <v>26</v>
      </c>
      <c r="E787" s="102" t="s">
        <v>427</v>
      </c>
      <c r="F787" s="102"/>
      <c r="G787" s="102"/>
      <c r="H787" s="102"/>
      <c r="I787" s="102" t="s">
        <v>188</v>
      </c>
      <c r="J787" s="102" t="s">
        <v>14</v>
      </c>
      <c r="K787" s="105">
        <f t="shared" ref="K787" si="331">K786*1000</f>
        <v>613060</v>
      </c>
      <c r="L787" s="105"/>
      <c r="M787" s="105"/>
      <c r="N787" s="105"/>
      <c r="O787" s="105"/>
      <c r="P787" s="105"/>
      <c r="Q787" s="105"/>
      <c r="R787" s="105"/>
      <c r="S787" s="105"/>
      <c r="T787" s="105"/>
      <c r="U787" s="105"/>
      <c r="V787" s="105"/>
      <c r="W787" s="104"/>
      <c r="X787" s="117">
        <f t="shared" si="301"/>
        <v>613060</v>
      </c>
    </row>
    <row r="788" spans="1:24" x14ac:dyDescent="0.3">
      <c r="A788" s="166"/>
      <c r="B788" s="166">
        <v>2026</v>
      </c>
      <c r="C788" s="116" t="s">
        <v>433</v>
      </c>
      <c r="D788" s="102" t="s">
        <v>26</v>
      </c>
      <c r="E788" s="102" t="s">
        <v>427</v>
      </c>
      <c r="F788" s="102"/>
      <c r="G788" s="102"/>
      <c r="H788" s="102"/>
      <c r="I788" s="102" t="s">
        <v>188</v>
      </c>
      <c r="J788" s="102" t="s">
        <v>20</v>
      </c>
      <c r="K788" s="105">
        <f t="shared" ref="K788" si="332">K786*0.86</f>
        <v>527.23159999999996</v>
      </c>
      <c r="L788" s="105"/>
      <c r="M788" s="105"/>
      <c r="N788" s="105"/>
      <c r="O788" s="105"/>
      <c r="P788" s="105"/>
      <c r="Q788" s="105"/>
      <c r="R788" s="105"/>
      <c r="S788" s="105"/>
      <c r="T788" s="105"/>
      <c r="U788" s="105"/>
      <c r="V788" s="105"/>
      <c r="W788" s="104"/>
      <c r="X788" s="117">
        <f t="shared" si="301"/>
        <v>527.23159999999996</v>
      </c>
    </row>
    <row r="789" spans="1:24" x14ac:dyDescent="0.3">
      <c r="A789" s="166"/>
      <c r="B789" s="166">
        <v>2026</v>
      </c>
      <c r="C789" s="116" t="s">
        <v>433</v>
      </c>
      <c r="D789" s="102" t="s">
        <v>26</v>
      </c>
      <c r="E789" s="102" t="s">
        <v>427</v>
      </c>
      <c r="F789" s="102"/>
      <c r="G789" s="102"/>
      <c r="H789" s="102"/>
      <c r="I789" s="102" t="s">
        <v>188</v>
      </c>
      <c r="J789" s="102" t="s">
        <v>15</v>
      </c>
      <c r="K789" s="105">
        <f t="shared" ref="K789" si="333">K788*0.1</f>
        <v>52.72316</v>
      </c>
      <c r="L789" s="105"/>
      <c r="M789" s="105"/>
      <c r="N789" s="105"/>
      <c r="O789" s="105"/>
      <c r="P789" s="105"/>
      <c r="Q789" s="105"/>
      <c r="R789" s="105"/>
      <c r="S789" s="105"/>
      <c r="T789" s="105"/>
      <c r="U789" s="105"/>
      <c r="V789" s="105"/>
      <c r="W789" s="104"/>
      <c r="X789" s="117">
        <f t="shared" si="301"/>
        <v>52.72316</v>
      </c>
    </row>
    <row r="790" spans="1:24" x14ac:dyDescent="0.3">
      <c r="A790" s="166"/>
      <c r="B790" s="166">
        <v>2026</v>
      </c>
      <c r="C790" s="116" t="s">
        <v>433</v>
      </c>
      <c r="D790" s="102" t="s">
        <v>26</v>
      </c>
      <c r="E790" s="102" t="s">
        <v>427</v>
      </c>
      <c r="F790" s="102"/>
      <c r="G790" s="102"/>
      <c r="H790" s="102"/>
      <c r="I790" s="102" t="s">
        <v>188</v>
      </c>
      <c r="J790" s="103" t="s">
        <v>96</v>
      </c>
      <c r="K790" s="106">
        <f t="shared" ref="K790" si="334">K786*0.0036*(31788+0.5756*21+0.0576*310)/1000</f>
        <v>70.22271061229759</v>
      </c>
      <c r="L790" s="106"/>
      <c r="M790" s="106"/>
      <c r="N790" s="106"/>
      <c r="O790" s="106"/>
      <c r="P790" s="106"/>
      <c r="Q790" s="106"/>
      <c r="R790" s="106"/>
      <c r="S790" s="106"/>
      <c r="T790" s="106"/>
      <c r="U790" s="106"/>
      <c r="V790" s="106"/>
      <c r="W790" s="104"/>
      <c r="X790" s="117">
        <f t="shared" si="301"/>
        <v>70.22271061229759</v>
      </c>
    </row>
    <row r="791" spans="1:24" x14ac:dyDescent="0.3">
      <c r="A791" s="166"/>
      <c r="B791" s="166">
        <v>2026</v>
      </c>
      <c r="C791" s="114" t="s">
        <v>433</v>
      </c>
      <c r="D791" s="97" t="s">
        <v>26</v>
      </c>
      <c r="E791" s="97" t="s">
        <v>445</v>
      </c>
      <c r="F791" s="97"/>
      <c r="G791" s="97"/>
      <c r="H791" s="97"/>
      <c r="I791" s="97" t="s">
        <v>176</v>
      </c>
      <c r="J791" s="97" t="s">
        <v>13</v>
      </c>
      <c r="K791" s="100">
        <v>158971317</v>
      </c>
      <c r="L791" s="100"/>
      <c r="M791" s="100"/>
      <c r="N791" s="100"/>
      <c r="O791" s="100"/>
      <c r="P791" s="100"/>
      <c r="Q791" s="100"/>
      <c r="R791" s="100"/>
      <c r="S791" s="100"/>
      <c r="T791" s="100"/>
      <c r="U791" s="100"/>
      <c r="V791" s="100"/>
      <c r="W791" s="99"/>
      <c r="X791" s="115">
        <f t="shared" si="301"/>
        <v>158971317</v>
      </c>
    </row>
    <row r="792" spans="1:24" x14ac:dyDescent="0.3">
      <c r="A792" s="166"/>
      <c r="B792" s="166">
        <v>2026</v>
      </c>
      <c r="C792" s="114" t="s">
        <v>433</v>
      </c>
      <c r="D792" s="97" t="s">
        <v>26</v>
      </c>
      <c r="E792" s="97" t="s">
        <v>427</v>
      </c>
      <c r="F792" s="97"/>
      <c r="G792" s="97"/>
      <c r="H792" s="97"/>
      <c r="I792" s="97" t="s">
        <v>176</v>
      </c>
      <c r="J792" s="97" t="s">
        <v>19</v>
      </c>
      <c r="K792" s="100">
        <v>986.79999999999927</v>
      </c>
      <c r="L792" s="100"/>
      <c r="M792" s="100"/>
      <c r="N792" s="100"/>
      <c r="O792" s="100"/>
      <c r="P792" s="100"/>
      <c r="Q792" s="100"/>
      <c r="R792" s="100"/>
      <c r="S792" s="100"/>
      <c r="T792" s="100"/>
      <c r="U792" s="100"/>
      <c r="V792" s="100"/>
      <c r="W792" s="99"/>
      <c r="X792" s="115">
        <f t="shared" si="301"/>
        <v>986.79999999999927</v>
      </c>
    </row>
    <row r="793" spans="1:24" x14ac:dyDescent="0.3">
      <c r="A793" s="166"/>
      <c r="B793" s="166">
        <v>2026</v>
      </c>
      <c r="C793" s="116" t="s">
        <v>433</v>
      </c>
      <c r="D793" s="102" t="s">
        <v>26</v>
      </c>
      <c r="E793" s="102" t="s">
        <v>427</v>
      </c>
      <c r="F793" s="102"/>
      <c r="G793" s="102"/>
      <c r="H793" s="102"/>
      <c r="I793" s="102" t="s">
        <v>176</v>
      </c>
      <c r="J793" s="102" t="s">
        <v>14</v>
      </c>
      <c r="K793" s="105">
        <f t="shared" ref="K793" si="335">K792*1000</f>
        <v>986799.9999999993</v>
      </c>
      <c r="L793" s="105"/>
      <c r="M793" s="105"/>
      <c r="N793" s="105"/>
      <c r="O793" s="105"/>
      <c r="P793" s="105"/>
      <c r="Q793" s="105"/>
      <c r="R793" s="105"/>
      <c r="S793" s="105"/>
      <c r="T793" s="105"/>
      <c r="U793" s="105"/>
      <c r="V793" s="105"/>
      <c r="W793" s="104"/>
      <c r="X793" s="117">
        <f t="shared" ref="X793:X808" si="336">AVERAGE(K793:V793)</f>
        <v>986799.9999999993</v>
      </c>
    </row>
    <row r="794" spans="1:24" x14ac:dyDescent="0.3">
      <c r="A794" s="166"/>
      <c r="B794" s="166">
        <v>2026</v>
      </c>
      <c r="C794" s="116" t="s">
        <v>433</v>
      </c>
      <c r="D794" s="102" t="s">
        <v>26</v>
      </c>
      <c r="E794" s="102" t="s">
        <v>427</v>
      </c>
      <c r="F794" s="102"/>
      <c r="G794" s="102"/>
      <c r="H794" s="102"/>
      <c r="I794" s="102" t="s">
        <v>176</v>
      </c>
      <c r="J794" s="102" t="s">
        <v>20</v>
      </c>
      <c r="K794" s="105">
        <f t="shared" ref="K794" si="337">K792*0.86</f>
        <v>848.64799999999934</v>
      </c>
      <c r="L794" s="105"/>
      <c r="M794" s="105"/>
      <c r="N794" s="105"/>
      <c r="O794" s="105"/>
      <c r="P794" s="105"/>
      <c r="Q794" s="105"/>
      <c r="R794" s="105"/>
      <c r="S794" s="105"/>
      <c r="T794" s="105"/>
      <c r="U794" s="105"/>
      <c r="V794" s="105"/>
      <c r="W794" s="104"/>
      <c r="X794" s="117">
        <f t="shared" si="336"/>
        <v>848.64799999999934</v>
      </c>
    </row>
    <row r="795" spans="1:24" x14ac:dyDescent="0.3">
      <c r="A795" s="166"/>
      <c r="B795" s="166">
        <v>2026</v>
      </c>
      <c r="C795" s="116" t="s">
        <v>433</v>
      </c>
      <c r="D795" s="102" t="s">
        <v>26</v>
      </c>
      <c r="E795" s="102" t="s">
        <v>427</v>
      </c>
      <c r="F795" s="102"/>
      <c r="G795" s="102"/>
      <c r="H795" s="102"/>
      <c r="I795" s="102" t="s">
        <v>176</v>
      </c>
      <c r="J795" s="102" t="s">
        <v>15</v>
      </c>
      <c r="K795" s="105">
        <f t="shared" ref="K795" si="338">K794*0.1</f>
        <v>84.864799999999946</v>
      </c>
      <c r="L795" s="105"/>
      <c r="M795" s="105"/>
      <c r="N795" s="105"/>
      <c r="O795" s="105"/>
      <c r="P795" s="105"/>
      <c r="Q795" s="105"/>
      <c r="R795" s="105"/>
      <c r="S795" s="105"/>
      <c r="T795" s="105"/>
      <c r="U795" s="105"/>
      <c r="V795" s="105"/>
      <c r="W795" s="104"/>
      <c r="X795" s="117">
        <f t="shared" si="336"/>
        <v>84.864799999999946</v>
      </c>
    </row>
    <row r="796" spans="1:24" x14ac:dyDescent="0.3">
      <c r="A796" s="166"/>
      <c r="B796" s="166">
        <v>2026</v>
      </c>
      <c r="C796" s="116" t="s">
        <v>433</v>
      </c>
      <c r="D796" s="102" t="s">
        <v>26</v>
      </c>
      <c r="E796" s="102" t="s">
        <v>427</v>
      </c>
      <c r="F796" s="102"/>
      <c r="G796" s="102"/>
      <c r="H796" s="102"/>
      <c r="I796" s="102" t="s">
        <v>176</v>
      </c>
      <c r="J796" s="103" t="s">
        <v>96</v>
      </c>
      <c r="K796" s="106">
        <f t="shared" ref="K796" si="339">K792*0.0036*(31788+0.5756*21+0.0576*310)/1000</f>
        <v>113.03260828012792</v>
      </c>
      <c r="L796" s="106"/>
      <c r="M796" s="106"/>
      <c r="N796" s="106"/>
      <c r="O796" s="106"/>
      <c r="P796" s="106"/>
      <c r="Q796" s="106"/>
      <c r="R796" s="106"/>
      <c r="S796" s="106"/>
      <c r="T796" s="106"/>
      <c r="U796" s="106"/>
      <c r="V796" s="106"/>
      <c r="W796" s="104"/>
      <c r="X796" s="117">
        <f t="shared" si="336"/>
        <v>113.03260828012792</v>
      </c>
    </row>
    <row r="797" spans="1:24" x14ac:dyDescent="0.3">
      <c r="A797" s="166"/>
      <c r="B797" s="166">
        <v>2026</v>
      </c>
      <c r="C797" s="114" t="s">
        <v>433</v>
      </c>
      <c r="D797" s="97" t="s">
        <v>26</v>
      </c>
      <c r="E797" s="97" t="s">
        <v>428</v>
      </c>
      <c r="F797" s="97"/>
      <c r="G797" s="97"/>
      <c r="H797" s="97"/>
      <c r="I797" s="97" t="s">
        <v>177</v>
      </c>
      <c r="J797" s="97" t="s">
        <v>13</v>
      </c>
      <c r="K797" s="100">
        <v>31200300</v>
      </c>
      <c r="L797" s="100"/>
      <c r="M797" s="100"/>
      <c r="N797" s="100"/>
      <c r="O797" s="100"/>
      <c r="P797" s="100"/>
      <c r="Q797" s="100"/>
      <c r="R797" s="100"/>
      <c r="S797" s="100"/>
      <c r="T797" s="100"/>
      <c r="U797" s="100"/>
      <c r="V797" s="100"/>
      <c r="W797" s="99"/>
      <c r="X797" s="115">
        <f t="shared" si="336"/>
        <v>31200300</v>
      </c>
    </row>
    <row r="798" spans="1:24" x14ac:dyDescent="0.3">
      <c r="A798" s="166"/>
      <c r="B798" s="166">
        <v>2026</v>
      </c>
      <c r="C798" s="114" t="s">
        <v>433</v>
      </c>
      <c r="D798" s="97" t="s">
        <v>26</v>
      </c>
      <c r="E798" s="97" t="s">
        <v>428</v>
      </c>
      <c r="F798" s="97"/>
      <c r="G798" s="97"/>
      <c r="H798" s="97"/>
      <c r="I798" s="97" t="s">
        <v>177</v>
      </c>
      <c r="J798" s="97" t="s">
        <v>19</v>
      </c>
      <c r="K798" s="100">
        <v>194.7</v>
      </c>
      <c r="L798" s="100"/>
      <c r="M798" s="100"/>
      <c r="N798" s="100"/>
      <c r="O798" s="100"/>
      <c r="P798" s="100"/>
      <c r="Q798" s="100"/>
      <c r="R798" s="100"/>
      <c r="S798" s="100"/>
      <c r="T798" s="100"/>
      <c r="U798" s="100"/>
      <c r="V798" s="100"/>
      <c r="W798" s="99"/>
      <c r="X798" s="115">
        <f t="shared" si="336"/>
        <v>194.7</v>
      </c>
    </row>
    <row r="799" spans="1:24" x14ac:dyDescent="0.3">
      <c r="A799" s="166"/>
      <c r="B799" s="166">
        <v>2026</v>
      </c>
      <c r="C799" s="116" t="s">
        <v>433</v>
      </c>
      <c r="D799" s="102" t="s">
        <v>26</v>
      </c>
      <c r="E799" s="102" t="s">
        <v>428</v>
      </c>
      <c r="F799" s="102"/>
      <c r="G799" s="102"/>
      <c r="H799" s="102"/>
      <c r="I799" s="102" t="s">
        <v>177</v>
      </c>
      <c r="J799" s="102" t="s">
        <v>14</v>
      </c>
      <c r="K799" s="105">
        <f t="shared" ref="K799" si="340">K798*1000</f>
        <v>194700</v>
      </c>
      <c r="L799" s="105"/>
      <c r="M799" s="105"/>
      <c r="N799" s="105"/>
      <c r="O799" s="105"/>
      <c r="P799" s="105"/>
      <c r="Q799" s="105"/>
      <c r="R799" s="105"/>
      <c r="S799" s="105"/>
      <c r="T799" s="105"/>
      <c r="U799" s="105"/>
      <c r="V799" s="105"/>
      <c r="W799" s="104"/>
      <c r="X799" s="117">
        <f t="shared" si="336"/>
        <v>194700</v>
      </c>
    </row>
    <row r="800" spans="1:24" x14ac:dyDescent="0.3">
      <c r="A800" s="166"/>
      <c r="B800" s="166">
        <v>2026</v>
      </c>
      <c r="C800" s="116" t="s">
        <v>433</v>
      </c>
      <c r="D800" s="102" t="s">
        <v>26</v>
      </c>
      <c r="E800" s="102" t="s">
        <v>428</v>
      </c>
      <c r="F800" s="102"/>
      <c r="G800" s="102"/>
      <c r="H800" s="102"/>
      <c r="I800" s="102" t="s">
        <v>177</v>
      </c>
      <c r="J800" s="102" t="s">
        <v>20</v>
      </c>
      <c r="K800" s="105">
        <f t="shared" ref="K800" si="341">K798*0.86</f>
        <v>167.44199999999998</v>
      </c>
      <c r="L800" s="105"/>
      <c r="M800" s="105"/>
      <c r="N800" s="105"/>
      <c r="O800" s="105"/>
      <c r="P800" s="105"/>
      <c r="Q800" s="105"/>
      <c r="R800" s="105"/>
      <c r="S800" s="105"/>
      <c r="T800" s="105"/>
      <c r="U800" s="105"/>
      <c r="V800" s="105"/>
      <c r="W800" s="104"/>
      <c r="X800" s="117">
        <f t="shared" si="336"/>
        <v>167.44199999999998</v>
      </c>
    </row>
    <row r="801" spans="1:24" x14ac:dyDescent="0.3">
      <c r="A801" s="166"/>
      <c r="B801" s="166">
        <v>2026</v>
      </c>
      <c r="C801" s="116" t="s">
        <v>433</v>
      </c>
      <c r="D801" s="102" t="s">
        <v>26</v>
      </c>
      <c r="E801" s="102" t="s">
        <v>428</v>
      </c>
      <c r="F801" s="102"/>
      <c r="G801" s="102"/>
      <c r="H801" s="102"/>
      <c r="I801" s="102" t="s">
        <v>177</v>
      </c>
      <c r="J801" s="102" t="s">
        <v>15</v>
      </c>
      <c r="K801" s="105">
        <f t="shared" ref="K801" si="342">K800*0.1</f>
        <v>16.744199999999999</v>
      </c>
      <c r="L801" s="105"/>
      <c r="M801" s="105"/>
      <c r="N801" s="105"/>
      <c r="O801" s="105"/>
      <c r="P801" s="105"/>
      <c r="Q801" s="105"/>
      <c r="R801" s="105"/>
      <c r="S801" s="105"/>
      <c r="T801" s="105"/>
      <c r="U801" s="105"/>
      <c r="V801" s="105"/>
      <c r="W801" s="104"/>
      <c r="X801" s="117">
        <f t="shared" si="336"/>
        <v>16.744199999999999</v>
      </c>
    </row>
    <row r="802" spans="1:24" x14ac:dyDescent="0.3">
      <c r="A802" s="166"/>
      <c r="B802" s="166">
        <v>2026</v>
      </c>
      <c r="C802" s="116" t="s">
        <v>433</v>
      </c>
      <c r="D802" s="102" t="s">
        <v>26</v>
      </c>
      <c r="E802" s="102" t="s">
        <v>428</v>
      </c>
      <c r="F802" s="102"/>
      <c r="G802" s="102"/>
      <c r="H802" s="102"/>
      <c r="I802" s="102" t="s">
        <v>177</v>
      </c>
      <c r="J802" s="103" t="s">
        <v>96</v>
      </c>
      <c r="K802" s="106">
        <f t="shared" ref="K802" si="343">K798*0.0036*(31788+0.5756*21+0.0576*310)/1000</f>
        <v>22.301833028112</v>
      </c>
      <c r="L802" s="106"/>
      <c r="M802" s="106"/>
      <c r="N802" s="106"/>
      <c r="O802" s="106"/>
      <c r="P802" s="106"/>
      <c r="Q802" s="106"/>
      <c r="R802" s="106"/>
      <c r="S802" s="106"/>
      <c r="T802" s="106"/>
      <c r="U802" s="106"/>
      <c r="V802" s="106"/>
      <c r="W802" s="104"/>
      <c r="X802" s="117">
        <f t="shared" si="336"/>
        <v>22.301833028112</v>
      </c>
    </row>
    <row r="803" spans="1:24" x14ac:dyDescent="0.3">
      <c r="A803" s="166"/>
      <c r="B803" s="166">
        <v>2026</v>
      </c>
      <c r="C803" s="114" t="s">
        <v>433</v>
      </c>
      <c r="D803" s="97" t="s">
        <v>26</v>
      </c>
      <c r="E803" s="97" t="s">
        <v>428</v>
      </c>
      <c r="F803" s="97"/>
      <c r="G803" s="97"/>
      <c r="H803" s="97"/>
      <c r="I803" s="97" t="s">
        <v>423</v>
      </c>
      <c r="J803" s="97" t="s">
        <v>13</v>
      </c>
      <c r="K803" s="100">
        <v>147444683</v>
      </c>
      <c r="L803" s="100"/>
      <c r="M803" s="100"/>
      <c r="N803" s="100"/>
      <c r="O803" s="100"/>
      <c r="P803" s="100"/>
      <c r="Q803" s="100"/>
      <c r="R803" s="100"/>
      <c r="S803" s="100"/>
      <c r="T803" s="100"/>
      <c r="U803" s="100"/>
      <c r="V803" s="100"/>
      <c r="W803" s="99"/>
      <c r="X803" s="115">
        <f t="shared" si="336"/>
        <v>147444683</v>
      </c>
    </row>
    <row r="804" spans="1:24" x14ac:dyDescent="0.3">
      <c r="A804" s="166"/>
      <c r="B804" s="166">
        <v>2026</v>
      </c>
      <c r="C804" s="114" t="s">
        <v>433</v>
      </c>
      <c r="D804" s="97" t="s">
        <v>26</v>
      </c>
      <c r="E804" s="97" t="s">
        <v>428</v>
      </c>
      <c r="F804" s="97"/>
      <c r="G804" s="97"/>
      <c r="H804" s="97"/>
      <c r="I804" s="97" t="s">
        <v>423</v>
      </c>
      <c r="J804" s="97" t="s">
        <v>19</v>
      </c>
      <c r="K804" s="100">
        <v>920.10000000000014</v>
      </c>
      <c r="L804" s="100"/>
      <c r="M804" s="100"/>
      <c r="N804" s="100"/>
      <c r="O804" s="100"/>
      <c r="P804" s="100"/>
      <c r="Q804" s="100"/>
      <c r="R804" s="100"/>
      <c r="S804" s="100"/>
      <c r="T804" s="100"/>
      <c r="U804" s="100"/>
      <c r="V804" s="100"/>
      <c r="W804" s="99"/>
      <c r="X804" s="115">
        <f t="shared" si="336"/>
        <v>920.10000000000014</v>
      </c>
    </row>
    <row r="805" spans="1:24" x14ac:dyDescent="0.3">
      <c r="A805" s="166"/>
      <c r="B805" s="166">
        <v>2026</v>
      </c>
      <c r="C805" s="116" t="s">
        <v>433</v>
      </c>
      <c r="D805" s="102" t="s">
        <v>26</v>
      </c>
      <c r="E805" s="102" t="s">
        <v>428</v>
      </c>
      <c r="F805" s="102"/>
      <c r="G805" s="102"/>
      <c r="H805" s="102"/>
      <c r="I805" s="102" t="s">
        <v>423</v>
      </c>
      <c r="J805" s="102" t="s">
        <v>14</v>
      </c>
      <c r="K805" s="105">
        <f t="shared" ref="K805" si="344">K804*1000</f>
        <v>920100.00000000012</v>
      </c>
      <c r="L805" s="105"/>
      <c r="M805" s="105"/>
      <c r="N805" s="105"/>
      <c r="O805" s="105"/>
      <c r="P805" s="105"/>
      <c r="Q805" s="105"/>
      <c r="R805" s="105"/>
      <c r="S805" s="105"/>
      <c r="T805" s="105"/>
      <c r="U805" s="105"/>
      <c r="V805" s="105"/>
      <c r="W805" s="104"/>
      <c r="X805" s="117">
        <f t="shared" si="336"/>
        <v>920100.00000000012</v>
      </c>
    </row>
    <row r="806" spans="1:24" x14ac:dyDescent="0.3">
      <c r="A806" s="166"/>
      <c r="B806" s="166">
        <v>2026</v>
      </c>
      <c r="C806" s="116" t="s">
        <v>433</v>
      </c>
      <c r="D806" s="102" t="s">
        <v>26</v>
      </c>
      <c r="E806" s="102" t="s">
        <v>428</v>
      </c>
      <c r="F806" s="102"/>
      <c r="G806" s="102"/>
      <c r="H806" s="102"/>
      <c r="I806" s="102" t="s">
        <v>423</v>
      </c>
      <c r="J806" s="102" t="s">
        <v>20</v>
      </c>
      <c r="K806" s="105">
        <f t="shared" ref="K806" si="345">K804*0.86</f>
        <v>791.28600000000006</v>
      </c>
      <c r="L806" s="105"/>
      <c r="M806" s="105"/>
      <c r="N806" s="105"/>
      <c r="O806" s="105"/>
      <c r="P806" s="105"/>
      <c r="Q806" s="105"/>
      <c r="R806" s="105"/>
      <c r="S806" s="105"/>
      <c r="T806" s="105"/>
      <c r="U806" s="105"/>
      <c r="V806" s="105"/>
      <c r="W806" s="104"/>
      <c r="X806" s="117">
        <f t="shared" si="336"/>
        <v>791.28600000000006</v>
      </c>
    </row>
    <row r="807" spans="1:24" x14ac:dyDescent="0.3">
      <c r="A807" s="166"/>
      <c r="B807" s="166">
        <v>2026</v>
      </c>
      <c r="C807" s="116" t="s">
        <v>433</v>
      </c>
      <c r="D807" s="102" t="s">
        <v>26</v>
      </c>
      <c r="E807" s="102" t="s">
        <v>428</v>
      </c>
      <c r="F807" s="102"/>
      <c r="G807" s="102"/>
      <c r="H807" s="102"/>
      <c r="I807" s="102" t="s">
        <v>423</v>
      </c>
      <c r="J807" s="102" t="s">
        <v>15</v>
      </c>
      <c r="K807" s="105">
        <f t="shared" ref="K807" si="346">K806*0.1</f>
        <v>79.128600000000006</v>
      </c>
      <c r="L807" s="105"/>
      <c r="M807" s="105"/>
      <c r="N807" s="105"/>
      <c r="O807" s="105"/>
      <c r="P807" s="105"/>
      <c r="Q807" s="105"/>
      <c r="R807" s="105"/>
      <c r="S807" s="105"/>
      <c r="T807" s="105"/>
      <c r="U807" s="105"/>
      <c r="V807" s="105"/>
      <c r="W807" s="104"/>
      <c r="X807" s="117">
        <f t="shared" si="336"/>
        <v>79.128600000000006</v>
      </c>
    </row>
    <row r="808" spans="1:24" x14ac:dyDescent="0.3">
      <c r="A808" s="166"/>
      <c r="B808" s="166">
        <v>2026</v>
      </c>
      <c r="C808" s="116" t="s">
        <v>433</v>
      </c>
      <c r="D808" s="102" t="s">
        <v>26</v>
      </c>
      <c r="E808" s="102" t="s">
        <v>428</v>
      </c>
      <c r="F808" s="102"/>
      <c r="G808" s="102"/>
      <c r="H808" s="102"/>
      <c r="I808" s="102" t="s">
        <v>423</v>
      </c>
      <c r="J808" s="103" t="s">
        <v>96</v>
      </c>
      <c r="K808" s="106">
        <f t="shared" ref="K808" si="347">K804*0.0036*(31788+0.5756*21+0.0576*310)/1000</f>
        <v>105.392483662896</v>
      </c>
      <c r="L808" s="106"/>
      <c r="M808" s="106"/>
      <c r="N808" s="106"/>
      <c r="O808" s="106"/>
      <c r="P808" s="106"/>
      <c r="Q808" s="106"/>
      <c r="R808" s="106"/>
      <c r="S808" s="106"/>
      <c r="T808" s="106"/>
      <c r="U808" s="106"/>
      <c r="V808" s="106"/>
      <c r="W808" s="104"/>
      <c r="X808" s="117">
        <f t="shared" si="336"/>
        <v>105.392483662896</v>
      </c>
    </row>
    <row r="809" spans="1:24" x14ac:dyDescent="0.3">
      <c r="A809" s="166"/>
      <c r="B809" s="166">
        <v>2026</v>
      </c>
      <c r="C809" s="114" t="s">
        <v>433</v>
      </c>
      <c r="D809" s="97" t="s">
        <v>26</v>
      </c>
      <c r="E809" s="97" t="s">
        <v>428</v>
      </c>
      <c r="F809" s="97"/>
      <c r="G809" s="97"/>
      <c r="H809" s="97"/>
      <c r="I809" s="97" t="s">
        <v>95</v>
      </c>
      <c r="J809" s="97" t="s">
        <v>13</v>
      </c>
      <c r="K809" s="100">
        <v>113519399</v>
      </c>
      <c r="L809" s="100"/>
      <c r="M809" s="100"/>
      <c r="N809" s="100"/>
      <c r="O809" s="100"/>
      <c r="P809" s="100"/>
      <c r="Q809" s="100"/>
      <c r="R809" s="100"/>
      <c r="S809" s="100"/>
      <c r="T809" s="100"/>
      <c r="U809" s="100"/>
      <c r="V809" s="100"/>
      <c r="W809" s="99"/>
      <c r="X809" s="115">
        <f>AVERAGE(K809:V809)</f>
        <v>113519399</v>
      </c>
    </row>
    <row r="810" spans="1:24" x14ac:dyDescent="0.3">
      <c r="A810" s="166"/>
      <c r="B810" s="166">
        <v>2026</v>
      </c>
      <c r="C810" s="114" t="s">
        <v>433</v>
      </c>
      <c r="D810" s="97" t="s">
        <v>26</v>
      </c>
      <c r="E810" s="97" t="s">
        <v>428</v>
      </c>
      <c r="F810" s="97"/>
      <c r="G810" s="97"/>
      <c r="H810" s="97"/>
      <c r="I810" s="97" t="s">
        <v>95</v>
      </c>
      <c r="J810" s="97" t="s">
        <v>19</v>
      </c>
      <c r="K810" s="100">
        <v>704.50000000000023</v>
      </c>
      <c r="L810" s="100"/>
      <c r="M810" s="100"/>
      <c r="N810" s="100"/>
      <c r="O810" s="100"/>
      <c r="P810" s="100"/>
      <c r="Q810" s="100"/>
      <c r="R810" s="100"/>
      <c r="S810" s="100"/>
      <c r="T810" s="100"/>
      <c r="U810" s="100"/>
      <c r="V810" s="100"/>
      <c r="W810" s="99"/>
      <c r="X810" s="115">
        <f t="shared" ref="X810:X873" si="348">AVERAGE(K810:V810)</f>
        <v>704.50000000000023</v>
      </c>
    </row>
    <row r="811" spans="1:24" x14ac:dyDescent="0.3">
      <c r="A811" s="166"/>
      <c r="B811" s="166">
        <v>2026</v>
      </c>
      <c r="C811" s="116" t="s">
        <v>433</v>
      </c>
      <c r="D811" s="102" t="s">
        <v>26</v>
      </c>
      <c r="E811" s="102" t="s">
        <v>428</v>
      </c>
      <c r="F811" s="102"/>
      <c r="G811" s="102"/>
      <c r="H811" s="102"/>
      <c r="I811" s="102" t="s">
        <v>95</v>
      </c>
      <c r="J811" s="102" t="s">
        <v>14</v>
      </c>
      <c r="K811" s="105">
        <f t="shared" ref="K811" si="349">K810*1000</f>
        <v>704500.00000000023</v>
      </c>
      <c r="L811" s="105"/>
      <c r="M811" s="105"/>
      <c r="N811" s="105"/>
      <c r="O811" s="105"/>
      <c r="P811" s="105"/>
      <c r="Q811" s="105"/>
      <c r="R811" s="105"/>
      <c r="S811" s="105"/>
      <c r="T811" s="105"/>
      <c r="U811" s="105"/>
      <c r="V811" s="105"/>
      <c r="W811" s="104"/>
      <c r="X811" s="117">
        <f t="shared" si="348"/>
        <v>704500.00000000023</v>
      </c>
    </row>
    <row r="812" spans="1:24" x14ac:dyDescent="0.3">
      <c r="A812" s="166"/>
      <c r="B812" s="166">
        <v>2026</v>
      </c>
      <c r="C812" s="116" t="s">
        <v>433</v>
      </c>
      <c r="D812" s="102" t="s">
        <v>26</v>
      </c>
      <c r="E812" s="102" t="s">
        <v>428</v>
      </c>
      <c r="F812" s="102"/>
      <c r="G812" s="102"/>
      <c r="H812" s="102"/>
      <c r="I812" s="102" t="s">
        <v>95</v>
      </c>
      <c r="J812" s="102" t="s">
        <v>20</v>
      </c>
      <c r="K812" s="105">
        <f t="shared" ref="K812" si="350">K810*0.86</f>
        <v>605.87000000000023</v>
      </c>
      <c r="L812" s="105"/>
      <c r="M812" s="105"/>
      <c r="N812" s="105"/>
      <c r="O812" s="105"/>
      <c r="P812" s="105"/>
      <c r="Q812" s="105"/>
      <c r="R812" s="105"/>
      <c r="S812" s="105"/>
      <c r="T812" s="105"/>
      <c r="U812" s="105"/>
      <c r="V812" s="105"/>
      <c r="W812" s="104"/>
      <c r="X812" s="117">
        <f t="shared" si="348"/>
        <v>605.87000000000023</v>
      </c>
    </row>
    <row r="813" spans="1:24" x14ac:dyDescent="0.3">
      <c r="A813" s="166"/>
      <c r="B813" s="166">
        <v>2026</v>
      </c>
      <c r="C813" s="116" t="s">
        <v>433</v>
      </c>
      <c r="D813" s="102" t="s">
        <v>26</v>
      </c>
      <c r="E813" s="102" t="s">
        <v>428</v>
      </c>
      <c r="F813" s="102"/>
      <c r="G813" s="102"/>
      <c r="H813" s="102"/>
      <c r="I813" s="102" t="s">
        <v>95</v>
      </c>
      <c r="J813" s="102" t="s">
        <v>15</v>
      </c>
      <c r="K813" s="105">
        <f t="shared" ref="K813" si="351">K812*0.1</f>
        <v>60.587000000000025</v>
      </c>
      <c r="L813" s="105"/>
      <c r="M813" s="105"/>
      <c r="N813" s="105"/>
      <c r="O813" s="105"/>
      <c r="P813" s="105"/>
      <c r="Q813" s="105"/>
      <c r="R813" s="105"/>
      <c r="S813" s="105"/>
      <c r="T813" s="105"/>
      <c r="U813" s="105"/>
      <c r="V813" s="105"/>
      <c r="W813" s="104"/>
      <c r="X813" s="117">
        <f t="shared" si="348"/>
        <v>60.587000000000025</v>
      </c>
    </row>
    <row r="814" spans="1:24" x14ac:dyDescent="0.3">
      <c r="A814" s="166"/>
      <c r="B814" s="166">
        <v>2026</v>
      </c>
      <c r="C814" s="116" t="s">
        <v>433</v>
      </c>
      <c r="D814" s="102" t="s">
        <v>26</v>
      </c>
      <c r="E814" s="102" t="s">
        <v>428</v>
      </c>
      <c r="F814" s="102"/>
      <c r="G814" s="102"/>
      <c r="H814" s="102"/>
      <c r="I814" s="102" t="s">
        <v>95</v>
      </c>
      <c r="J814" s="103" t="s">
        <v>96</v>
      </c>
      <c r="K814" s="106">
        <f t="shared" ref="K814" si="352">K810*0.0036*(31788+0.5756*21+0.0576*310)/1000</f>
        <v>80.696668558320027</v>
      </c>
      <c r="L814" s="106"/>
      <c r="M814" s="106"/>
      <c r="N814" s="106"/>
      <c r="O814" s="106"/>
      <c r="P814" s="106"/>
      <c r="Q814" s="106"/>
      <c r="R814" s="106"/>
      <c r="S814" s="106"/>
      <c r="T814" s="106"/>
      <c r="U814" s="106"/>
      <c r="V814" s="106"/>
      <c r="W814" s="104"/>
      <c r="X814" s="117">
        <f t="shared" si="348"/>
        <v>80.696668558320027</v>
      </c>
    </row>
    <row r="815" spans="1:24" x14ac:dyDescent="0.3">
      <c r="A815" s="166"/>
      <c r="B815" s="166">
        <v>2026</v>
      </c>
      <c r="C815" s="114" t="s">
        <v>433</v>
      </c>
      <c r="D815" s="97" t="s">
        <v>21</v>
      </c>
      <c r="E815" s="101" t="s">
        <v>427</v>
      </c>
      <c r="F815" s="101"/>
      <c r="G815" s="101"/>
      <c r="H815" s="97"/>
      <c r="I815" s="97" t="s">
        <v>425</v>
      </c>
      <c r="J815" s="97" t="s">
        <v>13</v>
      </c>
      <c r="K815" s="100">
        <v>10535484</v>
      </c>
      <c r="L815" s="100"/>
      <c r="M815" s="100"/>
      <c r="N815" s="100"/>
      <c r="O815" s="100"/>
      <c r="P815" s="100"/>
      <c r="Q815" s="100"/>
      <c r="R815" s="100"/>
      <c r="S815" s="100"/>
      <c r="T815" s="100"/>
      <c r="U815" s="100"/>
      <c r="V815" s="100"/>
      <c r="W815" s="99"/>
      <c r="X815" s="115">
        <f t="shared" si="348"/>
        <v>10535484</v>
      </c>
    </row>
    <row r="816" spans="1:24" x14ac:dyDescent="0.3">
      <c r="A816" s="166"/>
      <c r="B816" s="166">
        <v>2026</v>
      </c>
      <c r="C816" s="114" t="s">
        <v>433</v>
      </c>
      <c r="D816" s="97" t="s">
        <v>21</v>
      </c>
      <c r="E816" s="101" t="s">
        <v>427</v>
      </c>
      <c r="F816" s="101"/>
      <c r="G816" s="101"/>
      <c r="H816" s="97"/>
      <c r="I816" s="97" t="s">
        <v>425</v>
      </c>
      <c r="J816" s="97" t="s">
        <v>22</v>
      </c>
      <c r="K816" s="100">
        <v>11273</v>
      </c>
      <c r="L816" s="100"/>
      <c r="M816" s="100"/>
      <c r="N816" s="100"/>
      <c r="O816" s="100"/>
      <c r="P816" s="100"/>
      <c r="Q816" s="100"/>
      <c r="R816" s="100"/>
      <c r="S816" s="100"/>
      <c r="T816" s="100"/>
      <c r="U816" s="100"/>
      <c r="V816" s="100"/>
      <c r="W816" s="99"/>
      <c r="X816" s="115">
        <f t="shared" si="348"/>
        <v>11273</v>
      </c>
    </row>
    <row r="817" spans="1:24" x14ac:dyDescent="0.3">
      <c r="A817" s="166"/>
      <c r="B817" s="166">
        <v>2026</v>
      </c>
      <c r="C817" s="116" t="s">
        <v>433</v>
      </c>
      <c r="D817" s="102" t="s">
        <v>21</v>
      </c>
      <c r="E817" s="107" t="s">
        <v>427</v>
      </c>
      <c r="F817" s="107"/>
      <c r="G817" s="107"/>
      <c r="H817" s="102"/>
      <c r="I817" s="102" t="s">
        <v>425</v>
      </c>
      <c r="J817" s="102" t="s">
        <v>15</v>
      </c>
      <c r="K817" s="105">
        <f>(K816/1000)*1.019</f>
        <v>11.487186999999999</v>
      </c>
      <c r="L817" s="105"/>
      <c r="M817" s="105"/>
      <c r="N817" s="105"/>
      <c r="O817" s="105"/>
      <c r="P817" s="105"/>
      <c r="Q817" s="105"/>
      <c r="R817" s="105"/>
      <c r="S817" s="105"/>
      <c r="T817" s="105"/>
      <c r="U817" s="105"/>
      <c r="V817" s="105"/>
      <c r="W817" s="104"/>
      <c r="X817" s="117">
        <f t="shared" si="348"/>
        <v>11.487186999999999</v>
      </c>
    </row>
    <row r="818" spans="1:24" x14ac:dyDescent="0.3">
      <c r="A818" s="166"/>
      <c r="B818" s="166">
        <v>2026</v>
      </c>
      <c r="C818" s="116" t="s">
        <v>433</v>
      </c>
      <c r="D818" s="102" t="s">
        <v>21</v>
      </c>
      <c r="E818" s="107" t="s">
        <v>427</v>
      </c>
      <c r="F818" s="107"/>
      <c r="G818" s="107"/>
      <c r="H818" s="102"/>
      <c r="I818" s="102" t="s">
        <v>425</v>
      </c>
      <c r="J818" s="103" t="s">
        <v>96</v>
      </c>
      <c r="K818" s="103">
        <f>K816*(38.5/1000000)*15.236*(44/12)</f>
        <v>24.246141252666668</v>
      </c>
      <c r="L818" s="103"/>
      <c r="M818" s="103"/>
      <c r="N818" s="103"/>
      <c r="O818" s="103"/>
      <c r="P818" s="103"/>
      <c r="Q818" s="103"/>
      <c r="R818" s="103"/>
      <c r="S818" s="103"/>
      <c r="T818" s="103"/>
      <c r="U818" s="103"/>
      <c r="V818" s="103"/>
      <c r="W818" s="104"/>
      <c r="X818" s="117">
        <f t="shared" si="348"/>
        <v>24.246141252666668</v>
      </c>
    </row>
    <row r="819" spans="1:24" x14ac:dyDescent="0.3">
      <c r="A819" s="166"/>
      <c r="B819" s="166">
        <v>2026</v>
      </c>
      <c r="C819" s="114" t="s">
        <v>433</v>
      </c>
      <c r="D819" s="97" t="s">
        <v>21</v>
      </c>
      <c r="E819" s="101" t="s">
        <v>427</v>
      </c>
      <c r="F819" s="101"/>
      <c r="G819" s="101"/>
      <c r="H819" s="97"/>
      <c r="I819" s="97" t="s">
        <v>173</v>
      </c>
      <c r="J819" s="97" t="s">
        <v>13</v>
      </c>
      <c r="K819" s="100">
        <v>9786618</v>
      </c>
      <c r="L819" s="100"/>
      <c r="M819" s="100"/>
      <c r="N819" s="100"/>
      <c r="O819" s="100"/>
      <c r="P819" s="100"/>
      <c r="Q819" s="100"/>
      <c r="R819" s="100"/>
      <c r="S819" s="100"/>
      <c r="T819" s="100"/>
      <c r="U819" s="100"/>
      <c r="V819" s="100"/>
      <c r="W819" s="99"/>
      <c r="X819" s="115">
        <f t="shared" si="348"/>
        <v>9786618</v>
      </c>
    </row>
    <row r="820" spans="1:24" x14ac:dyDescent="0.3">
      <c r="A820" s="166"/>
      <c r="B820" s="166">
        <v>2026</v>
      </c>
      <c r="C820" s="114" t="s">
        <v>433</v>
      </c>
      <c r="D820" s="97" t="s">
        <v>21</v>
      </c>
      <c r="E820" s="101" t="s">
        <v>427</v>
      </c>
      <c r="F820" s="101"/>
      <c r="G820" s="101"/>
      <c r="H820" s="97"/>
      <c r="I820" s="97" t="s">
        <v>173</v>
      </c>
      <c r="J820" s="97" t="s">
        <v>22</v>
      </c>
      <c r="K820" s="100">
        <v>10474</v>
      </c>
      <c r="L820" s="100"/>
      <c r="M820" s="100"/>
      <c r="N820" s="100"/>
      <c r="O820" s="100"/>
      <c r="P820" s="100"/>
      <c r="Q820" s="100"/>
      <c r="R820" s="100"/>
      <c r="S820" s="100"/>
      <c r="T820" s="100"/>
      <c r="U820" s="100"/>
      <c r="V820" s="100"/>
      <c r="W820" s="99"/>
      <c r="X820" s="115">
        <f t="shared" si="348"/>
        <v>10474</v>
      </c>
    </row>
    <row r="821" spans="1:24" x14ac:dyDescent="0.3">
      <c r="A821" s="166"/>
      <c r="B821" s="166">
        <v>2026</v>
      </c>
      <c r="C821" s="116" t="s">
        <v>433</v>
      </c>
      <c r="D821" s="102" t="s">
        <v>21</v>
      </c>
      <c r="E821" s="107" t="s">
        <v>427</v>
      </c>
      <c r="F821" s="107"/>
      <c r="G821" s="107"/>
      <c r="H821" s="102"/>
      <c r="I821" s="102" t="s">
        <v>173</v>
      </c>
      <c r="J821" s="102" t="s">
        <v>15</v>
      </c>
      <c r="K821" s="105">
        <f>(K820/1000)*1.019</f>
        <v>10.673005999999999</v>
      </c>
      <c r="L821" s="105"/>
      <c r="M821" s="105"/>
      <c r="N821" s="105"/>
      <c r="O821" s="105"/>
      <c r="P821" s="105"/>
      <c r="Q821" s="105"/>
      <c r="R821" s="105"/>
      <c r="S821" s="105"/>
      <c r="T821" s="105"/>
      <c r="U821" s="105"/>
      <c r="V821" s="105"/>
      <c r="W821" s="104"/>
      <c r="X821" s="117">
        <f t="shared" si="348"/>
        <v>10.673005999999999</v>
      </c>
    </row>
    <row r="822" spans="1:24" x14ac:dyDescent="0.3">
      <c r="A822" s="166"/>
      <c r="B822" s="166">
        <v>2026</v>
      </c>
      <c r="C822" s="116" t="s">
        <v>433</v>
      </c>
      <c r="D822" s="102" t="s">
        <v>21</v>
      </c>
      <c r="E822" s="107" t="s">
        <v>427</v>
      </c>
      <c r="F822" s="107"/>
      <c r="G822" s="107"/>
      <c r="H822" s="102"/>
      <c r="I822" s="102" t="s">
        <v>173</v>
      </c>
      <c r="J822" s="103" t="s">
        <v>96</v>
      </c>
      <c r="K822" s="103">
        <f>K820*(38.5/1000000)*15.236*(44/12)</f>
        <v>22.527639801333336</v>
      </c>
      <c r="L822" s="103"/>
      <c r="M822" s="103"/>
      <c r="N822" s="103"/>
      <c r="O822" s="103"/>
      <c r="P822" s="103"/>
      <c r="Q822" s="103"/>
      <c r="R822" s="103"/>
      <c r="S822" s="103"/>
      <c r="T822" s="103"/>
      <c r="U822" s="103"/>
      <c r="V822" s="103"/>
      <c r="W822" s="104"/>
      <c r="X822" s="117">
        <f t="shared" si="348"/>
        <v>22.527639801333336</v>
      </c>
    </row>
    <row r="823" spans="1:24" x14ac:dyDescent="0.3">
      <c r="A823" s="166"/>
      <c r="B823" s="166">
        <v>2026</v>
      </c>
      <c r="C823" s="114" t="s">
        <v>433</v>
      </c>
      <c r="D823" s="97" t="s">
        <v>21</v>
      </c>
      <c r="E823" s="101" t="s">
        <v>427</v>
      </c>
      <c r="F823" s="101"/>
      <c r="G823" s="101"/>
      <c r="H823" s="97"/>
      <c r="I823" s="97" t="s">
        <v>410</v>
      </c>
      <c r="J823" s="97" t="s">
        <v>13</v>
      </c>
      <c r="K823" s="100">
        <v>704485</v>
      </c>
      <c r="L823" s="100"/>
      <c r="M823" s="100"/>
      <c r="N823" s="100"/>
      <c r="O823" s="100"/>
      <c r="P823" s="100"/>
      <c r="Q823" s="100"/>
      <c r="R823" s="100"/>
      <c r="S823" s="100"/>
      <c r="T823" s="100"/>
      <c r="U823" s="100"/>
      <c r="V823" s="100"/>
      <c r="W823" s="99"/>
      <c r="X823" s="115">
        <f t="shared" si="348"/>
        <v>704485</v>
      </c>
    </row>
    <row r="824" spans="1:24" x14ac:dyDescent="0.3">
      <c r="A824" s="166"/>
      <c r="B824" s="166">
        <v>2026</v>
      </c>
      <c r="C824" s="114" t="s">
        <v>433</v>
      </c>
      <c r="D824" s="97" t="s">
        <v>21</v>
      </c>
      <c r="E824" s="101" t="s">
        <v>427</v>
      </c>
      <c r="F824" s="101"/>
      <c r="G824" s="101"/>
      <c r="H824" s="97"/>
      <c r="I824" s="97" t="s">
        <v>410</v>
      </c>
      <c r="J824" s="97" t="s">
        <v>22</v>
      </c>
      <c r="K824" s="100">
        <v>752</v>
      </c>
      <c r="L824" s="100"/>
      <c r="M824" s="100"/>
      <c r="N824" s="100"/>
      <c r="O824" s="100"/>
      <c r="P824" s="100"/>
      <c r="Q824" s="100"/>
      <c r="R824" s="100"/>
      <c r="S824" s="100"/>
      <c r="T824" s="100"/>
      <c r="U824" s="100"/>
      <c r="V824" s="100"/>
      <c r="W824" s="99"/>
      <c r="X824" s="115">
        <f t="shared" si="348"/>
        <v>752</v>
      </c>
    </row>
    <row r="825" spans="1:24" x14ac:dyDescent="0.3">
      <c r="A825" s="166"/>
      <c r="B825" s="166">
        <v>2026</v>
      </c>
      <c r="C825" s="116" t="s">
        <v>433</v>
      </c>
      <c r="D825" s="102" t="s">
        <v>21</v>
      </c>
      <c r="E825" s="107" t="s">
        <v>427</v>
      </c>
      <c r="F825" s="107"/>
      <c r="G825" s="107"/>
      <c r="H825" s="102"/>
      <c r="I825" s="102" t="s">
        <v>410</v>
      </c>
      <c r="J825" s="102" t="s">
        <v>437</v>
      </c>
      <c r="K825" s="105">
        <f>(K824/1000)*1.019</f>
        <v>0.76628799999999997</v>
      </c>
      <c r="L825" s="105"/>
      <c r="M825" s="105"/>
      <c r="N825" s="105"/>
      <c r="O825" s="105"/>
      <c r="P825" s="105"/>
      <c r="Q825" s="105"/>
      <c r="R825" s="105"/>
      <c r="S825" s="105"/>
      <c r="T825" s="105"/>
      <c r="U825" s="105"/>
      <c r="V825" s="105"/>
      <c r="W825" s="104"/>
      <c r="X825" s="117">
        <f t="shared" si="348"/>
        <v>0.76628799999999997</v>
      </c>
    </row>
    <row r="826" spans="1:24" x14ac:dyDescent="0.3">
      <c r="A826" s="166"/>
      <c r="B826" s="166">
        <v>2026</v>
      </c>
      <c r="C826" s="116" t="s">
        <v>433</v>
      </c>
      <c r="D826" s="102" t="s">
        <v>21</v>
      </c>
      <c r="E826" s="107" t="s">
        <v>427</v>
      </c>
      <c r="F826" s="107"/>
      <c r="G826" s="107"/>
      <c r="H826" s="102"/>
      <c r="I826" s="102" t="s">
        <v>410</v>
      </c>
      <c r="J826" s="103" t="s">
        <v>96</v>
      </c>
      <c r="K826" s="103">
        <f>K824*(38.5/1000000)*15.236*(44/12)</f>
        <v>1.6174131306666668</v>
      </c>
      <c r="L826" s="103"/>
      <c r="M826" s="103"/>
      <c r="N826" s="103"/>
      <c r="O826" s="103"/>
      <c r="P826" s="103"/>
      <c r="Q826" s="103"/>
      <c r="R826" s="103"/>
      <c r="S826" s="103"/>
      <c r="T826" s="103"/>
      <c r="U826" s="103"/>
      <c r="V826" s="103"/>
      <c r="W826" s="104"/>
      <c r="X826" s="117">
        <f t="shared" si="348"/>
        <v>1.6174131306666668</v>
      </c>
    </row>
    <row r="827" spans="1:24" x14ac:dyDescent="0.3">
      <c r="A827" s="166"/>
      <c r="B827" s="166">
        <v>2026</v>
      </c>
      <c r="C827" s="114" t="s">
        <v>433</v>
      </c>
      <c r="D827" s="97" t="s">
        <v>21</v>
      </c>
      <c r="E827" s="101" t="s">
        <v>427</v>
      </c>
      <c r="F827" s="101"/>
      <c r="G827" s="101"/>
      <c r="H827" s="97"/>
      <c r="I827" s="97" t="s">
        <v>389</v>
      </c>
      <c r="J827" s="97" t="s">
        <v>13</v>
      </c>
      <c r="K827" s="100">
        <v>6992</v>
      </c>
      <c r="L827" s="100"/>
      <c r="M827" s="100"/>
      <c r="N827" s="100"/>
      <c r="O827" s="100"/>
      <c r="P827" s="100"/>
      <c r="Q827" s="100"/>
      <c r="R827" s="100"/>
      <c r="S827" s="100"/>
      <c r="T827" s="100"/>
      <c r="U827" s="100"/>
      <c r="V827" s="100"/>
      <c r="W827" s="99"/>
      <c r="X827" s="115">
        <f t="shared" si="348"/>
        <v>6992</v>
      </c>
    </row>
    <row r="828" spans="1:24" x14ac:dyDescent="0.3">
      <c r="A828" s="166"/>
      <c r="B828" s="166">
        <v>2026</v>
      </c>
      <c r="C828" s="114" t="s">
        <v>433</v>
      </c>
      <c r="D828" s="97" t="s">
        <v>21</v>
      </c>
      <c r="E828" s="101" t="s">
        <v>427</v>
      </c>
      <c r="F828" s="101"/>
      <c r="G828" s="101"/>
      <c r="H828" s="97"/>
      <c r="I828" s="97" t="s">
        <v>389</v>
      </c>
      <c r="J828" s="97" t="s">
        <v>22</v>
      </c>
      <c r="K828" s="100">
        <v>8</v>
      </c>
      <c r="L828" s="100"/>
      <c r="M828" s="100"/>
      <c r="N828" s="100"/>
      <c r="O828" s="100"/>
      <c r="P828" s="100"/>
      <c r="Q828" s="100"/>
      <c r="R828" s="100"/>
      <c r="S828" s="100"/>
      <c r="T828" s="100"/>
      <c r="U828" s="100"/>
      <c r="V828" s="100"/>
      <c r="W828" s="99"/>
      <c r="X828" s="115">
        <f t="shared" si="348"/>
        <v>8</v>
      </c>
    </row>
    <row r="829" spans="1:24" x14ac:dyDescent="0.3">
      <c r="A829" s="166"/>
      <c r="B829" s="166">
        <v>2026</v>
      </c>
      <c r="C829" s="116" t="s">
        <v>433</v>
      </c>
      <c r="D829" s="102" t="s">
        <v>21</v>
      </c>
      <c r="E829" s="107" t="s">
        <v>427</v>
      </c>
      <c r="F829" s="107"/>
      <c r="G829" s="107"/>
      <c r="H829" s="102"/>
      <c r="I829" s="102" t="s">
        <v>389</v>
      </c>
      <c r="J829" s="102" t="s">
        <v>15</v>
      </c>
      <c r="K829" s="105">
        <f>(K828/1000)*1.019</f>
        <v>8.1519999999999995E-3</v>
      </c>
      <c r="L829" s="105"/>
      <c r="M829" s="105"/>
      <c r="N829" s="105"/>
      <c r="O829" s="105"/>
      <c r="P829" s="105"/>
      <c r="Q829" s="105"/>
      <c r="R829" s="105"/>
      <c r="S829" s="105"/>
      <c r="T829" s="105"/>
      <c r="U829" s="105"/>
      <c r="V829" s="105"/>
      <c r="W829" s="104"/>
      <c r="X829" s="117">
        <f t="shared" si="348"/>
        <v>8.1519999999999995E-3</v>
      </c>
    </row>
    <row r="830" spans="1:24" x14ac:dyDescent="0.3">
      <c r="A830" s="166"/>
      <c r="B830" s="166">
        <v>2026</v>
      </c>
      <c r="C830" s="116" t="s">
        <v>433</v>
      </c>
      <c r="D830" s="102" t="s">
        <v>21</v>
      </c>
      <c r="E830" s="107" t="s">
        <v>427</v>
      </c>
      <c r="F830" s="107"/>
      <c r="G830" s="107"/>
      <c r="H830" s="102"/>
      <c r="I830" s="102" t="s">
        <v>389</v>
      </c>
      <c r="J830" s="103" t="s">
        <v>96</v>
      </c>
      <c r="K830" s="103">
        <f>K828*(38.5/1000000)*15.236*(44/12)</f>
        <v>1.7206522666666668E-2</v>
      </c>
      <c r="L830" s="103"/>
      <c r="M830" s="103"/>
      <c r="N830" s="103"/>
      <c r="O830" s="103"/>
      <c r="P830" s="103"/>
      <c r="Q830" s="103"/>
      <c r="R830" s="103"/>
      <c r="S830" s="103"/>
      <c r="T830" s="103"/>
      <c r="U830" s="103"/>
      <c r="V830" s="103"/>
      <c r="W830" s="104"/>
      <c r="X830" s="117">
        <f t="shared" si="348"/>
        <v>1.7206522666666668E-2</v>
      </c>
    </row>
    <row r="831" spans="1:24" x14ac:dyDescent="0.3">
      <c r="A831" s="166"/>
      <c r="B831" s="166">
        <v>2026</v>
      </c>
      <c r="C831" s="114" t="s">
        <v>433</v>
      </c>
      <c r="D831" s="97" t="s">
        <v>21</v>
      </c>
      <c r="E831" s="101" t="s">
        <v>427</v>
      </c>
      <c r="F831" s="101"/>
      <c r="G831" s="101"/>
      <c r="H831" s="97"/>
      <c r="I831" s="97" t="s">
        <v>422</v>
      </c>
      <c r="J831" s="97" t="s">
        <v>13</v>
      </c>
      <c r="K831" s="100">
        <v>83450600</v>
      </c>
      <c r="L831" s="100"/>
      <c r="M831" s="100"/>
      <c r="N831" s="100"/>
      <c r="O831" s="100"/>
      <c r="P831" s="100"/>
      <c r="Q831" s="100"/>
      <c r="R831" s="100"/>
      <c r="S831" s="100"/>
      <c r="T831" s="100"/>
      <c r="U831" s="100"/>
      <c r="V831" s="100"/>
      <c r="W831" s="99"/>
      <c r="X831" s="115">
        <f t="shared" si="348"/>
        <v>83450600</v>
      </c>
    </row>
    <row r="832" spans="1:24" x14ac:dyDescent="0.3">
      <c r="A832" s="166"/>
      <c r="B832" s="166">
        <v>2026</v>
      </c>
      <c r="C832" s="114" t="s">
        <v>433</v>
      </c>
      <c r="D832" s="97" t="s">
        <v>21</v>
      </c>
      <c r="E832" s="101" t="s">
        <v>427</v>
      </c>
      <c r="F832" s="101"/>
      <c r="G832" s="101"/>
      <c r="H832" s="97"/>
      <c r="I832" s="97" t="s">
        <v>422</v>
      </c>
      <c r="J832" s="97" t="s">
        <v>22</v>
      </c>
      <c r="K832" s="100">
        <v>89389</v>
      </c>
      <c r="L832" s="100"/>
      <c r="M832" s="100"/>
      <c r="N832" s="100"/>
      <c r="O832" s="100"/>
      <c r="P832" s="100"/>
      <c r="Q832" s="100"/>
      <c r="R832" s="100"/>
      <c r="S832" s="100"/>
      <c r="T832" s="100"/>
      <c r="U832" s="100"/>
      <c r="V832" s="100"/>
      <c r="W832" s="99"/>
      <c r="X832" s="115">
        <f t="shared" si="348"/>
        <v>89389</v>
      </c>
    </row>
    <row r="833" spans="1:24" x14ac:dyDescent="0.3">
      <c r="A833" s="166"/>
      <c r="B833" s="166">
        <v>2026</v>
      </c>
      <c r="C833" s="116" t="s">
        <v>433</v>
      </c>
      <c r="D833" s="102" t="s">
        <v>21</v>
      </c>
      <c r="E833" s="107" t="s">
        <v>427</v>
      </c>
      <c r="F833" s="107"/>
      <c r="G833" s="107"/>
      <c r="H833" s="102"/>
      <c r="I833" s="102" t="s">
        <v>422</v>
      </c>
      <c r="J833" s="102" t="s">
        <v>15</v>
      </c>
      <c r="K833" s="105">
        <f>(K832/1000)*1.019</f>
        <v>91.087390999999982</v>
      </c>
      <c r="L833" s="105"/>
      <c r="M833" s="105"/>
      <c r="N833" s="105"/>
      <c r="O833" s="105"/>
      <c r="P833" s="105"/>
      <c r="Q833" s="105"/>
      <c r="R833" s="105"/>
      <c r="S833" s="105"/>
      <c r="T833" s="105"/>
      <c r="U833" s="105"/>
      <c r="V833" s="105"/>
      <c r="W833" s="104"/>
      <c r="X833" s="117">
        <f t="shared" si="348"/>
        <v>91.087390999999982</v>
      </c>
    </row>
    <row r="834" spans="1:24" x14ac:dyDescent="0.3">
      <c r="A834" s="166"/>
      <c r="B834" s="166">
        <v>2026</v>
      </c>
      <c r="C834" s="116" t="s">
        <v>433</v>
      </c>
      <c r="D834" s="102" t="s">
        <v>21</v>
      </c>
      <c r="E834" s="107" t="s">
        <v>427</v>
      </c>
      <c r="F834" s="107"/>
      <c r="G834" s="107"/>
      <c r="H834" s="102"/>
      <c r="I834" s="102" t="s">
        <v>422</v>
      </c>
      <c r="J834" s="103" t="s">
        <v>96</v>
      </c>
      <c r="K834" s="103">
        <f>K832*(38.5/1000000)*15.236*(44/12)</f>
        <v>192.25923183133335</v>
      </c>
      <c r="L834" s="103"/>
      <c r="M834" s="103"/>
      <c r="N834" s="103"/>
      <c r="O834" s="103"/>
      <c r="P834" s="103"/>
      <c r="Q834" s="103"/>
      <c r="R834" s="103"/>
      <c r="S834" s="103"/>
      <c r="T834" s="103"/>
      <c r="U834" s="103"/>
      <c r="V834" s="103"/>
      <c r="W834" s="104"/>
      <c r="X834" s="117">
        <f t="shared" si="348"/>
        <v>192.25923183133335</v>
      </c>
    </row>
    <row r="835" spans="1:24" x14ac:dyDescent="0.3">
      <c r="A835" s="166"/>
      <c r="B835" s="166">
        <v>2026</v>
      </c>
      <c r="C835" s="114" t="s">
        <v>433</v>
      </c>
      <c r="D835" s="97" t="s">
        <v>21</v>
      </c>
      <c r="E835" s="101" t="s">
        <v>427</v>
      </c>
      <c r="F835" s="101"/>
      <c r="G835" s="101"/>
      <c r="H835" s="97"/>
      <c r="I835" s="97" t="s">
        <v>175</v>
      </c>
      <c r="J835" s="97" t="s">
        <v>13</v>
      </c>
      <c r="K835" s="100">
        <v>9838226</v>
      </c>
      <c r="L835" s="100"/>
      <c r="M835" s="100"/>
      <c r="N835" s="100"/>
      <c r="O835" s="100"/>
      <c r="P835" s="100"/>
      <c r="Q835" s="100"/>
      <c r="R835" s="100"/>
      <c r="S835" s="100"/>
      <c r="T835" s="100"/>
      <c r="U835" s="100"/>
      <c r="V835" s="100"/>
      <c r="W835" s="99"/>
      <c r="X835" s="115">
        <f t="shared" si="348"/>
        <v>9838226</v>
      </c>
    </row>
    <row r="836" spans="1:24" x14ac:dyDescent="0.3">
      <c r="A836" s="166"/>
      <c r="B836" s="166">
        <v>2026</v>
      </c>
      <c r="C836" s="114" t="s">
        <v>433</v>
      </c>
      <c r="D836" s="97" t="s">
        <v>21</v>
      </c>
      <c r="E836" s="101" t="s">
        <v>427</v>
      </c>
      <c r="F836" s="101"/>
      <c r="G836" s="101"/>
      <c r="H836" s="97"/>
      <c r="I836" s="97" t="s">
        <v>175</v>
      </c>
      <c r="J836" s="97" t="s">
        <v>22</v>
      </c>
      <c r="K836" s="100">
        <v>10516</v>
      </c>
      <c r="L836" s="100"/>
      <c r="M836" s="100"/>
      <c r="N836" s="100"/>
      <c r="O836" s="100"/>
      <c r="P836" s="100"/>
      <c r="Q836" s="100"/>
      <c r="R836" s="100"/>
      <c r="S836" s="100"/>
      <c r="T836" s="100"/>
      <c r="U836" s="100"/>
      <c r="V836" s="100"/>
      <c r="W836" s="99"/>
      <c r="X836" s="115">
        <f t="shared" si="348"/>
        <v>10516</v>
      </c>
    </row>
    <row r="837" spans="1:24" x14ac:dyDescent="0.3">
      <c r="A837" s="166"/>
      <c r="B837" s="166">
        <v>2026</v>
      </c>
      <c r="C837" s="116" t="s">
        <v>433</v>
      </c>
      <c r="D837" s="102" t="s">
        <v>21</v>
      </c>
      <c r="E837" s="107" t="s">
        <v>427</v>
      </c>
      <c r="F837" s="107"/>
      <c r="G837" s="107"/>
      <c r="H837" s="102"/>
      <c r="I837" s="102" t="s">
        <v>175</v>
      </c>
      <c r="J837" s="102" t="s">
        <v>15</v>
      </c>
      <c r="K837" s="105">
        <f>(K836/1000)*1.019</f>
        <v>10.715803999999999</v>
      </c>
      <c r="L837" s="105"/>
      <c r="M837" s="105"/>
      <c r="N837" s="105"/>
      <c r="O837" s="105"/>
      <c r="P837" s="105"/>
      <c r="Q837" s="105"/>
      <c r="R837" s="105"/>
      <c r="S837" s="105"/>
      <c r="T837" s="105"/>
      <c r="U837" s="105"/>
      <c r="V837" s="105"/>
      <c r="W837" s="104"/>
      <c r="X837" s="117">
        <f t="shared" si="348"/>
        <v>10.715803999999999</v>
      </c>
    </row>
    <row r="838" spans="1:24" x14ac:dyDescent="0.3">
      <c r="A838" s="166"/>
      <c r="B838" s="166">
        <v>2026</v>
      </c>
      <c r="C838" s="116" t="s">
        <v>433</v>
      </c>
      <c r="D838" s="102" t="s">
        <v>21</v>
      </c>
      <c r="E838" s="107" t="s">
        <v>427</v>
      </c>
      <c r="F838" s="107"/>
      <c r="G838" s="107"/>
      <c r="H838" s="102"/>
      <c r="I838" s="102" t="s">
        <v>175</v>
      </c>
      <c r="J838" s="103" t="s">
        <v>96</v>
      </c>
      <c r="K838" s="103">
        <f>K836*(38.5/1000000)*15.236*(44/12)</f>
        <v>22.61797404533333</v>
      </c>
      <c r="L838" s="103"/>
      <c r="M838" s="103"/>
      <c r="N838" s="103"/>
      <c r="O838" s="103"/>
      <c r="P838" s="103"/>
      <c r="Q838" s="103"/>
      <c r="R838" s="103"/>
      <c r="S838" s="103"/>
      <c r="T838" s="103"/>
      <c r="U838" s="103"/>
      <c r="V838" s="103"/>
      <c r="W838" s="104"/>
      <c r="X838" s="117">
        <f t="shared" si="348"/>
        <v>22.61797404533333</v>
      </c>
    </row>
    <row r="839" spans="1:24" x14ac:dyDescent="0.3">
      <c r="A839" s="166"/>
      <c r="B839" s="166">
        <v>2026</v>
      </c>
      <c r="C839" s="114" t="s">
        <v>433</v>
      </c>
      <c r="D839" s="97" t="s">
        <v>21</v>
      </c>
      <c r="E839" s="101" t="s">
        <v>427</v>
      </c>
      <c r="F839" s="101"/>
      <c r="G839" s="101"/>
      <c r="H839" s="97"/>
      <c r="I839" s="97" t="s">
        <v>188</v>
      </c>
      <c r="J839" s="97" t="s">
        <v>13</v>
      </c>
      <c r="K839" s="100">
        <v>987769</v>
      </c>
      <c r="L839" s="100"/>
      <c r="M839" s="100"/>
      <c r="N839" s="100"/>
      <c r="O839" s="100"/>
      <c r="P839" s="100"/>
      <c r="Q839" s="100"/>
      <c r="R839" s="100"/>
      <c r="S839" s="100"/>
      <c r="T839" s="100"/>
      <c r="U839" s="100"/>
      <c r="V839" s="100"/>
      <c r="W839" s="99"/>
      <c r="X839" s="115">
        <f t="shared" si="348"/>
        <v>987769</v>
      </c>
    </row>
    <row r="840" spans="1:24" x14ac:dyDescent="0.3">
      <c r="A840" s="166"/>
      <c r="B840" s="166">
        <v>2026</v>
      </c>
      <c r="C840" s="114" t="s">
        <v>433</v>
      </c>
      <c r="D840" s="97" t="s">
        <v>21</v>
      </c>
      <c r="E840" s="101" t="s">
        <v>427</v>
      </c>
      <c r="F840" s="101"/>
      <c r="G840" s="101"/>
      <c r="H840" s="97"/>
      <c r="I840" s="97" t="s">
        <v>188</v>
      </c>
      <c r="J840" s="97" t="s">
        <v>22</v>
      </c>
      <c r="K840" s="100">
        <v>1056</v>
      </c>
      <c r="L840" s="100"/>
      <c r="M840" s="100"/>
      <c r="N840" s="100"/>
      <c r="O840" s="100"/>
      <c r="P840" s="100"/>
      <c r="Q840" s="100"/>
      <c r="R840" s="100"/>
      <c r="S840" s="100"/>
      <c r="T840" s="100"/>
      <c r="U840" s="100"/>
      <c r="V840" s="100"/>
      <c r="W840" s="99"/>
      <c r="X840" s="115">
        <f t="shared" si="348"/>
        <v>1056</v>
      </c>
    </row>
    <row r="841" spans="1:24" x14ac:dyDescent="0.3">
      <c r="A841" s="166"/>
      <c r="B841" s="166">
        <v>2026</v>
      </c>
      <c r="C841" s="116" t="s">
        <v>433</v>
      </c>
      <c r="D841" s="102" t="s">
        <v>21</v>
      </c>
      <c r="E841" s="107" t="s">
        <v>427</v>
      </c>
      <c r="F841" s="107"/>
      <c r="G841" s="107"/>
      <c r="H841" s="102"/>
      <c r="I841" s="102" t="s">
        <v>188</v>
      </c>
      <c r="J841" s="102" t="s">
        <v>15</v>
      </c>
      <c r="K841" s="105">
        <f>(K840/1000)*1.019</f>
        <v>1.0760639999999999</v>
      </c>
      <c r="L841" s="105"/>
      <c r="M841" s="105"/>
      <c r="N841" s="105"/>
      <c r="O841" s="105"/>
      <c r="P841" s="105"/>
      <c r="Q841" s="105"/>
      <c r="R841" s="105"/>
      <c r="S841" s="105"/>
      <c r="T841" s="105"/>
      <c r="U841" s="105"/>
      <c r="V841" s="105"/>
      <c r="W841" s="104"/>
      <c r="X841" s="117">
        <f t="shared" si="348"/>
        <v>1.0760639999999999</v>
      </c>
    </row>
    <row r="842" spans="1:24" x14ac:dyDescent="0.3">
      <c r="A842" s="166"/>
      <c r="B842" s="166">
        <v>2026</v>
      </c>
      <c r="C842" s="116" t="s">
        <v>433</v>
      </c>
      <c r="D842" s="102" t="s">
        <v>21</v>
      </c>
      <c r="E842" s="107" t="s">
        <v>427</v>
      </c>
      <c r="F842" s="107"/>
      <c r="G842" s="107"/>
      <c r="H842" s="102"/>
      <c r="I842" s="102" t="s">
        <v>188</v>
      </c>
      <c r="J842" s="103" t="s">
        <v>96</v>
      </c>
      <c r="K842" s="103">
        <f>K840*(38.5/1000000)*15.236*(44/12)</f>
        <v>2.2712609919999998</v>
      </c>
      <c r="L842" s="103"/>
      <c r="M842" s="103"/>
      <c r="N842" s="103"/>
      <c r="O842" s="103"/>
      <c r="P842" s="103"/>
      <c r="Q842" s="103"/>
      <c r="R842" s="103"/>
      <c r="S842" s="103"/>
      <c r="T842" s="103"/>
      <c r="U842" s="103"/>
      <c r="V842" s="103"/>
      <c r="W842" s="104"/>
      <c r="X842" s="117">
        <f t="shared" si="348"/>
        <v>2.2712609919999998</v>
      </c>
    </row>
    <row r="843" spans="1:24" x14ac:dyDescent="0.3">
      <c r="A843" s="166"/>
      <c r="B843" s="166">
        <v>2026</v>
      </c>
      <c r="C843" s="114" t="s">
        <v>433</v>
      </c>
      <c r="D843" s="97" t="s">
        <v>21</v>
      </c>
      <c r="E843" s="101" t="s">
        <v>428</v>
      </c>
      <c r="F843" s="101"/>
      <c r="G843" s="101"/>
      <c r="H843" s="97"/>
      <c r="I843" s="97" t="s">
        <v>176</v>
      </c>
      <c r="J843" s="97" t="s">
        <v>13</v>
      </c>
      <c r="K843" s="100">
        <v>2570780</v>
      </c>
      <c r="L843" s="100"/>
      <c r="M843" s="100"/>
      <c r="N843" s="100"/>
      <c r="O843" s="100"/>
      <c r="P843" s="100"/>
      <c r="Q843" s="100"/>
      <c r="R843" s="100"/>
      <c r="S843" s="100"/>
      <c r="T843" s="100"/>
      <c r="U843" s="100"/>
      <c r="V843" s="100"/>
      <c r="W843" s="99"/>
      <c r="X843" s="115">
        <f t="shared" si="348"/>
        <v>2570780</v>
      </c>
    </row>
    <row r="844" spans="1:24" x14ac:dyDescent="0.3">
      <c r="A844" s="166"/>
      <c r="B844" s="166">
        <v>2026</v>
      </c>
      <c r="C844" s="114" t="s">
        <v>433</v>
      </c>
      <c r="D844" s="97" t="s">
        <v>21</v>
      </c>
      <c r="E844" s="101" t="s">
        <v>428</v>
      </c>
      <c r="F844" s="101"/>
      <c r="G844" s="101"/>
      <c r="H844" s="97"/>
      <c r="I844" s="97" t="s">
        <v>176</v>
      </c>
      <c r="J844" s="97" t="s">
        <v>22</v>
      </c>
      <c r="K844" s="100">
        <v>2682</v>
      </c>
      <c r="L844" s="100"/>
      <c r="M844" s="100"/>
      <c r="N844" s="100"/>
      <c r="O844" s="100"/>
      <c r="P844" s="100"/>
      <c r="Q844" s="100"/>
      <c r="R844" s="100"/>
      <c r="S844" s="100"/>
      <c r="T844" s="100"/>
      <c r="U844" s="100"/>
      <c r="V844" s="100"/>
      <c r="W844" s="99"/>
      <c r="X844" s="115">
        <f t="shared" si="348"/>
        <v>2682</v>
      </c>
    </row>
    <row r="845" spans="1:24" x14ac:dyDescent="0.3">
      <c r="A845" s="166"/>
      <c r="B845" s="166">
        <v>2026</v>
      </c>
      <c r="C845" s="116" t="s">
        <v>433</v>
      </c>
      <c r="D845" s="102" t="s">
        <v>21</v>
      </c>
      <c r="E845" s="107" t="s">
        <v>428</v>
      </c>
      <c r="F845" s="107"/>
      <c r="G845" s="107"/>
      <c r="H845" s="102"/>
      <c r="I845" s="102" t="s">
        <v>176</v>
      </c>
      <c r="J845" s="102" t="s">
        <v>15</v>
      </c>
      <c r="K845" s="105">
        <f>(K844/1000)*1.019</f>
        <v>2.7329579999999996</v>
      </c>
      <c r="L845" s="105"/>
      <c r="M845" s="105"/>
      <c r="N845" s="105"/>
      <c r="O845" s="105"/>
      <c r="P845" s="105"/>
      <c r="Q845" s="105"/>
      <c r="R845" s="105"/>
      <c r="S845" s="105"/>
      <c r="T845" s="105"/>
      <c r="U845" s="105"/>
      <c r="V845" s="105"/>
      <c r="W845" s="104"/>
      <c r="X845" s="117">
        <f t="shared" si="348"/>
        <v>2.7329579999999996</v>
      </c>
    </row>
    <row r="846" spans="1:24" x14ac:dyDescent="0.3">
      <c r="A846" s="166"/>
      <c r="B846" s="166">
        <v>2026</v>
      </c>
      <c r="C846" s="116" t="s">
        <v>433</v>
      </c>
      <c r="D846" s="102" t="s">
        <v>21</v>
      </c>
      <c r="E846" s="107" t="s">
        <v>428</v>
      </c>
      <c r="F846" s="107"/>
      <c r="G846" s="107"/>
      <c r="H846" s="102"/>
      <c r="I846" s="102" t="s">
        <v>176</v>
      </c>
      <c r="J846" s="103" t="s">
        <v>96</v>
      </c>
      <c r="K846" s="103">
        <f>K844*(38.5/1000000)*15.236*(44/12)</f>
        <v>5.7684867239999997</v>
      </c>
      <c r="L846" s="103"/>
      <c r="M846" s="103"/>
      <c r="N846" s="103"/>
      <c r="O846" s="103"/>
      <c r="P846" s="103"/>
      <c r="Q846" s="103"/>
      <c r="R846" s="103"/>
      <c r="S846" s="103"/>
      <c r="T846" s="103"/>
      <c r="U846" s="103"/>
      <c r="V846" s="103"/>
      <c r="W846" s="104"/>
      <c r="X846" s="117">
        <f t="shared" si="348"/>
        <v>5.7684867239999997</v>
      </c>
    </row>
    <row r="847" spans="1:24" x14ac:dyDescent="0.3">
      <c r="A847" s="166"/>
      <c r="B847" s="166">
        <v>2026</v>
      </c>
      <c r="C847" s="114" t="s">
        <v>433</v>
      </c>
      <c r="D847" s="97" t="s">
        <v>21</v>
      </c>
      <c r="E847" s="101" t="s">
        <v>428</v>
      </c>
      <c r="F847" s="101"/>
      <c r="G847" s="101"/>
      <c r="H847" s="97"/>
      <c r="I847" s="97" t="s">
        <v>177</v>
      </c>
      <c r="J847" s="97" t="s">
        <v>13</v>
      </c>
      <c r="K847" s="100">
        <v>533501</v>
      </c>
      <c r="L847" s="100"/>
      <c r="M847" s="100"/>
      <c r="N847" s="100"/>
      <c r="O847" s="100"/>
      <c r="P847" s="100"/>
      <c r="Q847" s="100"/>
      <c r="R847" s="100"/>
      <c r="S847" s="100"/>
      <c r="T847" s="100"/>
      <c r="U847" s="100"/>
      <c r="V847" s="100"/>
      <c r="W847" s="99"/>
      <c r="X847" s="115">
        <f t="shared" si="348"/>
        <v>533501</v>
      </c>
    </row>
    <row r="848" spans="1:24" x14ac:dyDescent="0.3">
      <c r="A848" s="166"/>
      <c r="B848" s="166">
        <v>2026</v>
      </c>
      <c r="C848" s="114" t="s">
        <v>433</v>
      </c>
      <c r="D848" s="97" t="s">
        <v>21</v>
      </c>
      <c r="E848" s="101" t="s">
        <v>428</v>
      </c>
      <c r="F848" s="101"/>
      <c r="G848" s="101"/>
      <c r="H848" s="97"/>
      <c r="I848" s="97" t="s">
        <v>177</v>
      </c>
      <c r="J848" s="97" t="s">
        <v>22</v>
      </c>
      <c r="K848" s="100">
        <v>557</v>
      </c>
      <c r="L848" s="100"/>
      <c r="M848" s="100"/>
      <c r="N848" s="100"/>
      <c r="O848" s="100"/>
      <c r="P848" s="100"/>
      <c r="Q848" s="100"/>
      <c r="R848" s="100"/>
      <c r="S848" s="100"/>
      <c r="T848" s="100"/>
      <c r="U848" s="100"/>
      <c r="V848" s="100"/>
      <c r="W848" s="99"/>
      <c r="X848" s="115">
        <f t="shared" si="348"/>
        <v>557</v>
      </c>
    </row>
    <row r="849" spans="1:24" x14ac:dyDescent="0.3">
      <c r="A849" s="166"/>
      <c r="B849" s="166">
        <v>2026</v>
      </c>
      <c r="C849" s="116" t="s">
        <v>433</v>
      </c>
      <c r="D849" s="102" t="s">
        <v>21</v>
      </c>
      <c r="E849" s="107" t="s">
        <v>428</v>
      </c>
      <c r="F849" s="107"/>
      <c r="G849" s="107"/>
      <c r="H849" s="102"/>
      <c r="I849" s="102" t="s">
        <v>177</v>
      </c>
      <c r="J849" s="102" t="s">
        <v>15</v>
      </c>
      <c r="K849" s="105">
        <f>(K848/1000)*1.019</f>
        <v>0.56758299999999995</v>
      </c>
      <c r="L849" s="105"/>
      <c r="M849" s="105"/>
      <c r="N849" s="105"/>
      <c r="O849" s="105"/>
      <c r="P849" s="105"/>
      <c r="Q849" s="105"/>
      <c r="R849" s="105"/>
      <c r="S849" s="105"/>
      <c r="T849" s="105"/>
      <c r="U849" s="105"/>
      <c r="V849" s="105"/>
      <c r="W849" s="104"/>
      <c r="X849" s="117">
        <f t="shared" si="348"/>
        <v>0.56758299999999995</v>
      </c>
    </row>
    <row r="850" spans="1:24" x14ac:dyDescent="0.3">
      <c r="A850" s="166"/>
      <c r="B850" s="166">
        <v>2026</v>
      </c>
      <c r="C850" s="116" t="s">
        <v>433</v>
      </c>
      <c r="D850" s="102" t="s">
        <v>21</v>
      </c>
      <c r="E850" s="107" t="s">
        <v>428</v>
      </c>
      <c r="F850" s="107"/>
      <c r="G850" s="107"/>
      <c r="H850" s="102"/>
      <c r="I850" s="102" t="s">
        <v>177</v>
      </c>
      <c r="J850" s="103" t="s">
        <v>96</v>
      </c>
      <c r="K850" s="103">
        <f>K848*(38.5/1000000)*15.236*(44/12)</f>
        <v>1.1980041406666668</v>
      </c>
      <c r="L850" s="103"/>
      <c r="M850" s="103"/>
      <c r="N850" s="103"/>
      <c r="O850" s="103"/>
      <c r="P850" s="103"/>
      <c r="Q850" s="103"/>
      <c r="R850" s="103"/>
      <c r="S850" s="103"/>
      <c r="T850" s="103"/>
      <c r="U850" s="103"/>
      <c r="V850" s="103"/>
      <c r="W850" s="104"/>
      <c r="X850" s="117">
        <f t="shared" si="348"/>
        <v>1.1980041406666668</v>
      </c>
    </row>
    <row r="851" spans="1:24" x14ac:dyDescent="0.3">
      <c r="A851" s="166"/>
      <c r="B851" s="166">
        <v>2026</v>
      </c>
      <c r="C851" s="114" t="s">
        <v>433</v>
      </c>
      <c r="D851" s="97" t="s">
        <v>21</v>
      </c>
      <c r="E851" s="101" t="s">
        <v>428</v>
      </c>
      <c r="F851" s="101"/>
      <c r="G851" s="101"/>
      <c r="H851" s="97"/>
      <c r="I851" s="97" t="s">
        <v>423</v>
      </c>
      <c r="J851" s="97" t="s">
        <v>13</v>
      </c>
      <c r="K851" s="100">
        <v>3175550</v>
      </c>
      <c r="L851" s="100"/>
      <c r="M851" s="100"/>
      <c r="N851" s="100"/>
      <c r="O851" s="100"/>
      <c r="P851" s="100"/>
      <c r="Q851" s="100"/>
      <c r="R851" s="100"/>
      <c r="S851" s="100"/>
      <c r="T851" s="100"/>
      <c r="U851" s="100"/>
      <c r="V851" s="100"/>
      <c r="W851" s="99"/>
      <c r="X851" s="115">
        <f t="shared" si="348"/>
        <v>3175550</v>
      </c>
    </row>
    <row r="852" spans="1:24" x14ac:dyDescent="0.3">
      <c r="A852" s="166"/>
      <c r="B852" s="166">
        <v>2026</v>
      </c>
      <c r="C852" s="114" t="s">
        <v>433</v>
      </c>
      <c r="D852" s="97" t="s">
        <v>21</v>
      </c>
      <c r="E852" s="101" t="s">
        <v>428</v>
      </c>
      <c r="F852" s="101"/>
      <c r="G852" s="101"/>
      <c r="H852" s="97"/>
      <c r="I852" s="97" t="s">
        <v>423</v>
      </c>
      <c r="J852" s="97" t="s">
        <v>22</v>
      </c>
      <c r="K852" s="100">
        <v>3314</v>
      </c>
      <c r="L852" s="100"/>
      <c r="M852" s="100"/>
      <c r="N852" s="100"/>
      <c r="O852" s="100"/>
      <c r="P852" s="100"/>
      <c r="Q852" s="100"/>
      <c r="R852" s="100"/>
      <c r="S852" s="100"/>
      <c r="T852" s="100"/>
      <c r="U852" s="100"/>
      <c r="V852" s="100"/>
      <c r="W852" s="99"/>
      <c r="X852" s="115">
        <f t="shared" si="348"/>
        <v>3314</v>
      </c>
    </row>
    <row r="853" spans="1:24" x14ac:dyDescent="0.3">
      <c r="A853" s="166"/>
      <c r="B853" s="166">
        <v>2026</v>
      </c>
      <c r="C853" s="116" t="s">
        <v>433</v>
      </c>
      <c r="D853" s="102" t="s">
        <v>21</v>
      </c>
      <c r="E853" s="107" t="s">
        <v>428</v>
      </c>
      <c r="F853" s="107"/>
      <c r="G853" s="107"/>
      <c r="H853" s="102"/>
      <c r="I853" s="102" t="s">
        <v>423</v>
      </c>
      <c r="J853" s="102" t="s">
        <v>15</v>
      </c>
      <c r="K853" s="105">
        <f>(K852/1000)*1.019</f>
        <v>3.3769659999999999</v>
      </c>
      <c r="L853" s="105"/>
      <c r="M853" s="105"/>
      <c r="N853" s="105"/>
      <c r="O853" s="105"/>
      <c r="P853" s="105"/>
      <c r="Q853" s="105"/>
      <c r="R853" s="105"/>
      <c r="S853" s="105"/>
      <c r="T853" s="105"/>
      <c r="U853" s="105"/>
      <c r="V853" s="105"/>
      <c r="W853" s="104"/>
      <c r="X853" s="117">
        <f t="shared" si="348"/>
        <v>3.3769659999999999</v>
      </c>
    </row>
    <row r="854" spans="1:24" x14ac:dyDescent="0.3">
      <c r="A854" s="166"/>
      <c r="B854" s="166">
        <v>2026</v>
      </c>
      <c r="C854" s="116" t="s">
        <v>433</v>
      </c>
      <c r="D854" s="102" t="s">
        <v>21</v>
      </c>
      <c r="E854" s="107" t="s">
        <v>428</v>
      </c>
      <c r="F854" s="107"/>
      <c r="G854" s="107"/>
      <c r="H854" s="102"/>
      <c r="I854" s="102" t="s">
        <v>423</v>
      </c>
      <c r="J854" s="103" t="s">
        <v>96</v>
      </c>
      <c r="K854" s="103">
        <f>K852*(38.5/1000000)*15.236*(44/12)</f>
        <v>7.1278020146666679</v>
      </c>
      <c r="L854" s="103"/>
      <c r="M854" s="103"/>
      <c r="N854" s="103"/>
      <c r="O854" s="103"/>
      <c r="P854" s="103"/>
      <c r="Q854" s="103"/>
      <c r="R854" s="103"/>
      <c r="S854" s="103"/>
      <c r="T854" s="103"/>
      <c r="U854" s="103"/>
      <c r="V854" s="103"/>
      <c r="W854" s="104"/>
      <c r="X854" s="117">
        <f t="shared" si="348"/>
        <v>7.1278020146666679</v>
      </c>
    </row>
    <row r="855" spans="1:24" x14ac:dyDescent="0.3">
      <c r="A855" s="166"/>
      <c r="B855" s="166">
        <v>2026</v>
      </c>
      <c r="C855" s="114" t="s">
        <v>433</v>
      </c>
      <c r="D855" s="97" t="s">
        <v>21</v>
      </c>
      <c r="E855" s="101" t="s">
        <v>428</v>
      </c>
      <c r="F855" s="101"/>
      <c r="G855" s="101"/>
      <c r="H855" s="97"/>
      <c r="I855" s="97" t="s">
        <v>178</v>
      </c>
      <c r="J855" s="97" t="s">
        <v>13</v>
      </c>
      <c r="K855" s="100">
        <v>3901478</v>
      </c>
      <c r="L855" s="100"/>
      <c r="M855" s="100"/>
      <c r="N855" s="100"/>
      <c r="O855" s="100"/>
      <c r="P855" s="100"/>
      <c r="Q855" s="100"/>
      <c r="R855" s="100"/>
      <c r="S855" s="100"/>
      <c r="T855" s="100"/>
      <c r="U855" s="100"/>
      <c r="V855" s="100"/>
      <c r="W855" s="99"/>
      <c r="X855" s="115">
        <f t="shared" si="348"/>
        <v>3901478</v>
      </c>
    </row>
    <row r="856" spans="1:24" x14ac:dyDescent="0.3">
      <c r="A856" s="166"/>
      <c r="B856" s="166">
        <v>2026</v>
      </c>
      <c r="C856" s="114" t="s">
        <v>433</v>
      </c>
      <c r="D856" s="97" t="s">
        <v>21</v>
      </c>
      <c r="E856" s="101" t="s">
        <v>428</v>
      </c>
      <c r="F856" s="101"/>
      <c r="G856" s="101"/>
      <c r="H856" s="97"/>
      <c r="I856" s="97" t="s">
        <v>178</v>
      </c>
      <c r="J856" s="97" t="s">
        <v>22</v>
      </c>
      <c r="K856" s="100">
        <v>4072</v>
      </c>
      <c r="L856" s="100"/>
      <c r="M856" s="100"/>
      <c r="N856" s="100"/>
      <c r="O856" s="100"/>
      <c r="P856" s="100"/>
      <c r="Q856" s="100"/>
      <c r="R856" s="100"/>
      <c r="S856" s="100"/>
      <c r="T856" s="100"/>
      <c r="U856" s="100"/>
      <c r="V856" s="100"/>
      <c r="W856" s="99"/>
      <c r="X856" s="115">
        <f t="shared" si="348"/>
        <v>4072</v>
      </c>
    </row>
    <row r="857" spans="1:24" x14ac:dyDescent="0.3">
      <c r="A857" s="166"/>
      <c r="B857" s="166">
        <v>2026</v>
      </c>
      <c r="C857" s="116" t="s">
        <v>433</v>
      </c>
      <c r="D857" s="102" t="s">
        <v>21</v>
      </c>
      <c r="E857" s="107" t="s">
        <v>428</v>
      </c>
      <c r="F857" s="107"/>
      <c r="G857" s="107"/>
      <c r="H857" s="102"/>
      <c r="I857" s="102" t="s">
        <v>178</v>
      </c>
      <c r="J857" s="102" t="s">
        <v>15</v>
      </c>
      <c r="K857" s="105">
        <f>(K856/1000)*1.019</f>
        <v>4.1493679999999999</v>
      </c>
      <c r="L857" s="105"/>
      <c r="M857" s="105"/>
      <c r="N857" s="105"/>
      <c r="O857" s="105"/>
      <c r="P857" s="105"/>
      <c r="Q857" s="105"/>
      <c r="R857" s="105"/>
      <c r="S857" s="105"/>
      <c r="T857" s="105"/>
      <c r="U857" s="105"/>
      <c r="V857" s="105"/>
      <c r="W857" s="104"/>
      <c r="X857" s="117">
        <f t="shared" si="348"/>
        <v>4.1493679999999999</v>
      </c>
    </row>
    <row r="858" spans="1:24" x14ac:dyDescent="0.3">
      <c r="A858" s="166"/>
      <c r="B858" s="166">
        <v>2026</v>
      </c>
      <c r="C858" s="116" t="s">
        <v>433</v>
      </c>
      <c r="D858" s="102" t="s">
        <v>21</v>
      </c>
      <c r="E858" s="107" t="s">
        <v>428</v>
      </c>
      <c r="F858" s="107"/>
      <c r="G858" s="107"/>
      <c r="H858" s="102"/>
      <c r="I858" s="102" t="s">
        <v>178</v>
      </c>
      <c r="J858" s="103" t="s">
        <v>96</v>
      </c>
      <c r="K858" s="103">
        <f>K856*(38.5/1000000)*15.236*(44/12)</f>
        <v>8.7581200373333346</v>
      </c>
      <c r="L858" s="103"/>
      <c r="M858" s="103"/>
      <c r="N858" s="103"/>
      <c r="O858" s="103"/>
      <c r="P858" s="103"/>
      <c r="Q858" s="103"/>
      <c r="R858" s="103"/>
      <c r="S858" s="103"/>
      <c r="T858" s="103"/>
      <c r="U858" s="103"/>
      <c r="V858" s="103"/>
      <c r="W858" s="104"/>
      <c r="X858" s="117">
        <f t="shared" si="348"/>
        <v>8.7581200373333346</v>
      </c>
    </row>
    <row r="859" spans="1:24" x14ac:dyDescent="0.3">
      <c r="A859" s="166"/>
      <c r="B859" s="166">
        <v>2026</v>
      </c>
      <c r="C859" s="114" t="s">
        <v>433</v>
      </c>
      <c r="D859" s="97" t="s">
        <v>27</v>
      </c>
      <c r="E859" s="101" t="s">
        <v>427</v>
      </c>
      <c r="F859" s="101"/>
      <c r="G859" s="101"/>
      <c r="H859" s="98"/>
      <c r="I859" s="98" t="s">
        <v>425</v>
      </c>
      <c r="J859" s="97" t="s">
        <v>13</v>
      </c>
      <c r="K859" s="98">
        <v>9731588</v>
      </c>
      <c r="L859" s="98"/>
      <c r="M859" s="98"/>
      <c r="N859" s="98"/>
      <c r="O859" s="98"/>
      <c r="P859" s="98"/>
      <c r="Q859" s="98"/>
      <c r="R859" s="98"/>
      <c r="S859" s="98"/>
      <c r="T859" s="98"/>
      <c r="U859" s="98"/>
      <c r="V859" s="98"/>
      <c r="W859" s="99"/>
      <c r="X859" s="115">
        <f t="shared" si="348"/>
        <v>9731588</v>
      </c>
    </row>
    <row r="860" spans="1:24" x14ac:dyDescent="0.3">
      <c r="A860" s="166"/>
      <c r="B860" s="166">
        <v>2026</v>
      </c>
      <c r="C860" s="114" t="s">
        <v>433</v>
      </c>
      <c r="D860" s="97" t="s">
        <v>27</v>
      </c>
      <c r="E860" s="101" t="s">
        <v>427</v>
      </c>
      <c r="F860" s="101"/>
      <c r="G860" s="101"/>
      <c r="H860" s="98"/>
      <c r="I860" s="98" t="s">
        <v>425</v>
      </c>
      <c r="J860" s="97" t="s">
        <v>22</v>
      </c>
      <c r="K860" s="98">
        <v>2642.7246</v>
      </c>
      <c r="L860" s="98"/>
      <c r="M860" s="98"/>
      <c r="N860" s="98"/>
      <c r="O860" s="98"/>
      <c r="P860" s="98"/>
      <c r="Q860" s="98"/>
      <c r="R860" s="98"/>
      <c r="S860" s="98"/>
      <c r="T860" s="98"/>
      <c r="U860" s="98"/>
      <c r="V860" s="98"/>
      <c r="W860" s="99"/>
      <c r="X860" s="115">
        <f t="shared" si="348"/>
        <v>2642.7246</v>
      </c>
    </row>
    <row r="861" spans="1:24" x14ac:dyDescent="0.3">
      <c r="A861" s="166"/>
      <c r="B861" s="166">
        <v>2026</v>
      </c>
      <c r="C861" s="114" t="s">
        <v>433</v>
      </c>
      <c r="D861" s="97" t="s">
        <v>27</v>
      </c>
      <c r="E861" s="101" t="s">
        <v>427</v>
      </c>
      <c r="F861" s="101"/>
      <c r="G861" s="101"/>
      <c r="H861" s="98"/>
      <c r="I861" s="98" t="s">
        <v>173</v>
      </c>
      <c r="J861" s="97" t="s">
        <v>13</v>
      </c>
      <c r="K861" s="98">
        <v>17436909</v>
      </c>
      <c r="L861" s="98"/>
      <c r="M861" s="98"/>
      <c r="N861" s="98"/>
      <c r="O861" s="98"/>
      <c r="P861" s="98"/>
      <c r="Q861" s="98"/>
      <c r="R861" s="98"/>
      <c r="S861" s="98"/>
      <c r="T861" s="98"/>
      <c r="U861" s="98"/>
      <c r="V861" s="98"/>
      <c r="W861" s="99"/>
      <c r="X861" s="115">
        <f t="shared" si="348"/>
        <v>17436909</v>
      </c>
    </row>
    <row r="862" spans="1:24" x14ac:dyDescent="0.3">
      <c r="A862" s="166"/>
      <c r="B862" s="166">
        <v>2026</v>
      </c>
      <c r="C862" s="114" t="s">
        <v>433</v>
      </c>
      <c r="D862" s="97" t="s">
        <v>27</v>
      </c>
      <c r="E862" s="101" t="s">
        <v>427</v>
      </c>
      <c r="F862" s="101"/>
      <c r="G862" s="101"/>
      <c r="H862" s="98"/>
      <c r="I862" s="98" t="s">
        <v>173</v>
      </c>
      <c r="J862" s="97" t="s">
        <v>22</v>
      </c>
      <c r="K862" s="98">
        <v>4733.0023999999994</v>
      </c>
      <c r="L862" s="98"/>
      <c r="M862" s="98"/>
      <c r="N862" s="98"/>
      <c r="O862" s="98"/>
      <c r="P862" s="98"/>
      <c r="Q862" s="98"/>
      <c r="R862" s="98"/>
      <c r="S862" s="98"/>
      <c r="T862" s="98"/>
      <c r="U862" s="98"/>
      <c r="V862" s="98"/>
      <c r="W862" s="99"/>
      <c r="X862" s="115">
        <f t="shared" si="348"/>
        <v>4733.0023999999994</v>
      </c>
    </row>
    <row r="863" spans="1:24" x14ac:dyDescent="0.3">
      <c r="A863" s="166"/>
      <c r="B863" s="166">
        <v>2026</v>
      </c>
      <c r="C863" s="114" t="s">
        <v>433</v>
      </c>
      <c r="D863" s="97" t="s">
        <v>27</v>
      </c>
      <c r="E863" s="101" t="s">
        <v>427</v>
      </c>
      <c r="F863" s="101"/>
      <c r="G863" s="101"/>
      <c r="H863" s="98"/>
      <c r="I863" s="98" t="s">
        <v>410</v>
      </c>
      <c r="J863" s="97" t="s">
        <v>13</v>
      </c>
      <c r="K863" s="98">
        <v>1948597</v>
      </c>
      <c r="L863" s="98"/>
      <c r="M863" s="98"/>
      <c r="N863" s="98"/>
      <c r="O863" s="98"/>
      <c r="P863" s="98"/>
      <c r="Q863" s="98"/>
      <c r="R863" s="98"/>
      <c r="S863" s="98"/>
      <c r="T863" s="98"/>
      <c r="U863" s="98"/>
      <c r="V863" s="98"/>
      <c r="W863" s="99"/>
      <c r="X863" s="115">
        <f t="shared" si="348"/>
        <v>1948597</v>
      </c>
    </row>
    <row r="864" spans="1:24" x14ac:dyDescent="0.3">
      <c r="A864" s="166"/>
      <c r="B864" s="166">
        <v>2026</v>
      </c>
      <c r="C864" s="114" t="s">
        <v>433</v>
      </c>
      <c r="D864" s="97" t="s">
        <v>27</v>
      </c>
      <c r="E864" s="101" t="s">
        <v>427</v>
      </c>
      <c r="F864" s="101"/>
      <c r="G864" s="101"/>
      <c r="H864" s="98"/>
      <c r="I864" s="98" t="s">
        <v>410</v>
      </c>
      <c r="J864" s="97" t="s">
        <v>22</v>
      </c>
      <c r="K864" s="98">
        <v>529.66089999999997</v>
      </c>
      <c r="L864" s="98"/>
      <c r="M864" s="98"/>
      <c r="N864" s="98"/>
      <c r="O864" s="98"/>
      <c r="P864" s="98"/>
      <c r="Q864" s="98"/>
      <c r="R864" s="98"/>
      <c r="S864" s="98"/>
      <c r="T864" s="98"/>
      <c r="U864" s="98"/>
      <c r="V864" s="98"/>
      <c r="W864" s="99"/>
      <c r="X864" s="115">
        <f t="shared" si="348"/>
        <v>529.66089999999997</v>
      </c>
    </row>
    <row r="865" spans="1:24" x14ac:dyDescent="0.3">
      <c r="A865" s="166"/>
      <c r="B865" s="166">
        <v>2026</v>
      </c>
      <c r="C865" s="114" t="s">
        <v>433</v>
      </c>
      <c r="D865" s="97" t="s">
        <v>27</v>
      </c>
      <c r="E865" s="101" t="s">
        <v>427</v>
      </c>
      <c r="F865" s="101"/>
      <c r="G865" s="101"/>
      <c r="H865" s="98"/>
      <c r="I865" s="98" t="s">
        <v>389</v>
      </c>
      <c r="J865" s="97" t="s">
        <v>13</v>
      </c>
      <c r="K865" s="98">
        <v>19931</v>
      </c>
      <c r="L865" s="98"/>
      <c r="M865" s="98"/>
      <c r="N865" s="98"/>
      <c r="O865" s="98"/>
      <c r="P865" s="98"/>
      <c r="Q865" s="98"/>
      <c r="R865" s="98"/>
      <c r="S865" s="98"/>
      <c r="T865" s="98"/>
      <c r="U865" s="98"/>
      <c r="V865" s="98"/>
      <c r="W865" s="99"/>
      <c r="X865" s="115">
        <f t="shared" si="348"/>
        <v>19931</v>
      </c>
    </row>
    <row r="866" spans="1:24" x14ac:dyDescent="0.3">
      <c r="A866" s="166"/>
      <c r="B866" s="166">
        <v>2026</v>
      </c>
      <c r="C866" s="114" t="s">
        <v>433</v>
      </c>
      <c r="D866" s="97" t="s">
        <v>27</v>
      </c>
      <c r="E866" s="101" t="s">
        <v>427</v>
      </c>
      <c r="F866" s="101"/>
      <c r="G866" s="101"/>
      <c r="H866" s="98"/>
      <c r="I866" s="98" t="s">
        <v>389</v>
      </c>
      <c r="J866" s="97" t="s">
        <v>22</v>
      </c>
      <c r="K866" s="98">
        <v>4.8054000000000006</v>
      </c>
      <c r="L866" s="98"/>
      <c r="M866" s="98"/>
      <c r="N866" s="98"/>
      <c r="O866" s="98"/>
      <c r="P866" s="98"/>
      <c r="Q866" s="98"/>
      <c r="R866" s="98"/>
      <c r="S866" s="98"/>
      <c r="T866" s="98"/>
      <c r="U866" s="98"/>
      <c r="V866" s="98"/>
      <c r="W866" s="99"/>
      <c r="X866" s="115">
        <f t="shared" si="348"/>
        <v>4.8054000000000006</v>
      </c>
    </row>
    <row r="867" spans="1:24" x14ac:dyDescent="0.3">
      <c r="A867" s="166"/>
      <c r="B867" s="166">
        <v>2026</v>
      </c>
      <c r="C867" s="114" t="s">
        <v>433</v>
      </c>
      <c r="D867" s="97" t="s">
        <v>27</v>
      </c>
      <c r="E867" s="101" t="s">
        <v>427</v>
      </c>
      <c r="F867" s="101"/>
      <c r="G867" s="101"/>
      <c r="H867" s="98"/>
      <c r="I867" s="98" t="s">
        <v>422</v>
      </c>
      <c r="J867" s="97" t="s">
        <v>13</v>
      </c>
      <c r="K867" s="98">
        <v>48535592</v>
      </c>
      <c r="L867" s="98"/>
      <c r="M867" s="98"/>
      <c r="N867" s="98"/>
      <c r="O867" s="98"/>
      <c r="P867" s="98"/>
      <c r="Q867" s="98"/>
      <c r="R867" s="98"/>
      <c r="S867" s="98"/>
      <c r="T867" s="98"/>
      <c r="U867" s="98"/>
      <c r="V867" s="98"/>
      <c r="W867" s="99"/>
      <c r="X867" s="115">
        <f t="shared" si="348"/>
        <v>48535592</v>
      </c>
    </row>
    <row r="868" spans="1:24" x14ac:dyDescent="0.3">
      <c r="A868" s="166"/>
      <c r="B868" s="166">
        <v>2026</v>
      </c>
      <c r="C868" s="114" t="s">
        <v>433</v>
      </c>
      <c r="D868" s="97" t="s">
        <v>27</v>
      </c>
      <c r="E868" s="101" t="s">
        <v>427</v>
      </c>
      <c r="F868" s="101"/>
      <c r="G868" s="101"/>
      <c r="H868" s="98"/>
      <c r="I868" s="98" t="s">
        <v>422</v>
      </c>
      <c r="J868" s="97" t="s">
        <v>22</v>
      </c>
      <c r="K868" s="98">
        <v>13178.7335</v>
      </c>
      <c r="L868" s="98"/>
      <c r="M868" s="98"/>
      <c r="N868" s="98"/>
      <c r="O868" s="98"/>
      <c r="P868" s="98"/>
      <c r="Q868" s="98"/>
      <c r="R868" s="98"/>
      <c r="S868" s="98"/>
      <c r="T868" s="98"/>
      <c r="U868" s="98"/>
      <c r="V868" s="98"/>
      <c r="W868" s="99"/>
      <c r="X868" s="115">
        <f t="shared" si="348"/>
        <v>13178.7335</v>
      </c>
    </row>
    <row r="869" spans="1:24" x14ac:dyDescent="0.3">
      <c r="A869" s="166"/>
      <c r="B869" s="166">
        <v>2026</v>
      </c>
      <c r="C869" s="114" t="s">
        <v>433</v>
      </c>
      <c r="D869" s="97" t="s">
        <v>27</v>
      </c>
      <c r="E869" s="101" t="s">
        <v>427</v>
      </c>
      <c r="F869" s="101"/>
      <c r="G869" s="101"/>
      <c r="H869" s="98"/>
      <c r="I869" s="98" t="s">
        <v>175</v>
      </c>
      <c r="J869" s="97" t="s">
        <v>13</v>
      </c>
      <c r="K869" s="98">
        <v>19429560</v>
      </c>
      <c r="L869" s="98"/>
      <c r="M869" s="98"/>
      <c r="N869" s="98"/>
      <c r="O869" s="98"/>
      <c r="P869" s="98"/>
      <c r="Q869" s="98"/>
      <c r="R869" s="98"/>
      <c r="S869" s="98"/>
      <c r="T869" s="98"/>
      <c r="U869" s="98"/>
      <c r="V869" s="98"/>
      <c r="W869" s="99"/>
      <c r="X869" s="115">
        <f t="shared" si="348"/>
        <v>19429560</v>
      </c>
    </row>
    <row r="870" spans="1:24" x14ac:dyDescent="0.3">
      <c r="A870" s="166"/>
      <c r="B870" s="166">
        <v>2026</v>
      </c>
      <c r="C870" s="114" t="s">
        <v>433</v>
      </c>
      <c r="D870" s="97" t="s">
        <v>27</v>
      </c>
      <c r="E870" s="101" t="s">
        <v>427</v>
      </c>
      <c r="F870" s="101"/>
      <c r="G870" s="101"/>
      <c r="H870" s="98"/>
      <c r="I870" s="98" t="s">
        <v>175</v>
      </c>
      <c r="J870" s="97" t="s">
        <v>22</v>
      </c>
      <c r="K870" s="98">
        <v>5276.9645</v>
      </c>
      <c r="L870" s="98"/>
      <c r="M870" s="98"/>
      <c r="N870" s="98"/>
      <c r="O870" s="98"/>
      <c r="P870" s="98"/>
      <c r="Q870" s="98"/>
      <c r="R870" s="98"/>
      <c r="S870" s="98"/>
      <c r="T870" s="98"/>
      <c r="U870" s="98"/>
      <c r="V870" s="98"/>
      <c r="W870" s="99"/>
      <c r="X870" s="115">
        <f t="shared" si="348"/>
        <v>5276.9645</v>
      </c>
    </row>
    <row r="871" spans="1:24" x14ac:dyDescent="0.3">
      <c r="A871" s="166"/>
      <c r="B871" s="166">
        <v>2026</v>
      </c>
      <c r="C871" s="114" t="s">
        <v>433</v>
      </c>
      <c r="D871" s="97" t="s">
        <v>27</v>
      </c>
      <c r="E871" s="101" t="s">
        <v>427</v>
      </c>
      <c r="F871" s="101"/>
      <c r="G871" s="101"/>
      <c r="H871" s="98"/>
      <c r="I871" s="98" t="s">
        <v>188</v>
      </c>
      <c r="J871" s="97" t="s">
        <v>13</v>
      </c>
      <c r="K871" s="98">
        <v>823083</v>
      </c>
      <c r="L871" s="98"/>
      <c r="M871" s="98"/>
      <c r="N871" s="98"/>
      <c r="O871" s="98"/>
      <c r="P871" s="98"/>
      <c r="Q871" s="98"/>
      <c r="R871" s="98"/>
      <c r="S871" s="98"/>
      <c r="T871" s="98"/>
      <c r="U871" s="98"/>
      <c r="V871" s="98"/>
      <c r="W871" s="99"/>
      <c r="X871" s="115">
        <f t="shared" si="348"/>
        <v>823083</v>
      </c>
    </row>
    <row r="872" spans="1:24" x14ac:dyDescent="0.3">
      <c r="A872" s="166"/>
      <c r="B872" s="166">
        <v>2026</v>
      </c>
      <c r="C872" s="114" t="s">
        <v>433</v>
      </c>
      <c r="D872" s="97" t="s">
        <v>27</v>
      </c>
      <c r="E872" s="101" t="s">
        <v>427</v>
      </c>
      <c r="F872" s="101"/>
      <c r="G872" s="101"/>
      <c r="H872" s="98"/>
      <c r="I872" s="98" t="s">
        <v>188</v>
      </c>
      <c r="J872" s="97" t="s">
        <v>22</v>
      </c>
      <c r="K872" s="98">
        <v>223.10890000000001</v>
      </c>
      <c r="L872" s="98"/>
      <c r="M872" s="98"/>
      <c r="N872" s="98"/>
      <c r="O872" s="98"/>
      <c r="P872" s="98"/>
      <c r="Q872" s="98"/>
      <c r="R872" s="98"/>
      <c r="S872" s="98"/>
      <c r="T872" s="98"/>
      <c r="U872" s="98"/>
      <c r="V872" s="98"/>
      <c r="W872" s="99"/>
      <c r="X872" s="115">
        <f t="shared" si="348"/>
        <v>223.10890000000001</v>
      </c>
    </row>
    <row r="873" spans="1:24" x14ac:dyDescent="0.3">
      <c r="A873" s="166"/>
      <c r="B873" s="166">
        <v>2026</v>
      </c>
      <c r="C873" s="114" t="s">
        <v>433</v>
      </c>
      <c r="D873" s="97" t="s">
        <v>27</v>
      </c>
      <c r="E873" s="97" t="s">
        <v>445</v>
      </c>
      <c r="F873" s="101"/>
      <c r="G873" s="101"/>
      <c r="H873" s="98"/>
      <c r="I873" s="98" t="s">
        <v>176</v>
      </c>
      <c r="J873" s="97" t="s">
        <v>13</v>
      </c>
      <c r="K873" s="98">
        <v>17738604</v>
      </c>
      <c r="L873" s="98"/>
      <c r="M873" s="98"/>
      <c r="N873" s="98"/>
      <c r="O873" s="98"/>
      <c r="P873" s="98"/>
      <c r="Q873" s="98"/>
      <c r="R873" s="98"/>
      <c r="S873" s="98"/>
      <c r="T873" s="98"/>
      <c r="U873" s="98"/>
      <c r="V873" s="98"/>
      <c r="W873" s="99"/>
      <c r="X873" s="115">
        <f t="shared" si="348"/>
        <v>17738604</v>
      </c>
    </row>
    <row r="874" spans="1:24" x14ac:dyDescent="0.3">
      <c r="A874" s="166"/>
      <c r="B874" s="166">
        <v>2026</v>
      </c>
      <c r="C874" s="114" t="s">
        <v>433</v>
      </c>
      <c r="D874" s="97" t="s">
        <v>27</v>
      </c>
      <c r="E874" s="101" t="s">
        <v>427</v>
      </c>
      <c r="F874" s="101"/>
      <c r="G874" s="101"/>
      <c r="H874" s="98"/>
      <c r="I874" s="98" t="s">
        <v>176</v>
      </c>
      <c r="J874" s="97" t="s">
        <v>22</v>
      </c>
      <c r="K874" s="98">
        <v>4871</v>
      </c>
      <c r="L874" s="98"/>
      <c r="M874" s="98"/>
      <c r="N874" s="98"/>
      <c r="O874" s="98"/>
      <c r="P874" s="98"/>
      <c r="Q874" s="98"/>
      <c r="R874" s="98"/>
      <c r="S874" s="98"/>
      <c r="T874" s="98"/>
      <c r="U874" s="98"/>
      <c r="V874" s="98"/>
      <c r="W874" s="99"/>
      <c r="X874" s="115">
        <f t="shared" ref="X874:X937" si="353">AVERAGE(K874:V874)</f>
        <v>4871</v>
      </c>
    </row>
    <row r="875" spans="1:24" x14ac:dyDescent="0.3">
      <c r="A875" s="166"/>
      <c r="B875" s="166">
        <v>2026</v>
      </c>
      <c r="C875" s="114" t="s">
        <v>433</v>
      </c>
      <c r="D875" s="97" t="s">
        <v>27</v>
      </c>
      <c r="E875" s="101" t="s">
        <v>428</v>
      </c>
      <c r="F875" s="101"/>
      <c r="G875" s="101"/>
      <c r="H875" s="98"/>
      <c r="I875" s="98" t="s">
        <v>177</v>
      </c>
      <c r="J875" s="97" t="s">
        <v>13</v>
      </c>
      <c r="K875" s="98">
        <v>3803977</v>
      </c>
      <c r="L875" s="98"/>
      <c r="M875" s="98"/>
      <c r="N875" s="98"/>
      <c r="O875" s="98"/>
      <c r="P875" s="98"/>
      <c r="Q875" s="98"/>
      <c r="R875" s="98"/>
      <c r="S875" s="98"/>
      <c r="T875" s="98"/>
      <c r="U875" s="98"/>
      <c r="V875" s="98"/>
      <c r="W875" s="99"/>
      <c r="X875" s="115">
        <f t="shared" si="353"/>
        <v>3803977</v>
      </c>
    </row>
    <row r="876" spans="1:24" x14ac:dyDescent="0.3">
      <c r="A876" s="166"/>
      <c r="B876" s="166">
        <v>2026</v>
      </c>
      <c r="C876" s="114" t="s">
        <v>433</v>
      </c>
      <c r="D876" s="97" t="s">
        <v>27</v>
      </c>
      <c r="E876" s="101" t="s">
        <v>428</v>
      </c>
      <c r="F876" s="101"/>
      <c r="G876" s="101"/>
      <c r="H876" s="98"/>
      <c r="I876" s="98" t="s">
        <v>177</v>
      </c>
      <c r="J876" s="97" t="s">
        <v>22</v>
      </c>
      <c r="K876" s="98">
        <v>1045</v>
      </c>
      <c r="L876" s="98"/>
      <c r="M876" s="98"/>
      <c r="N876" s="98"/>
      <c r="O876" s="98"/>
      <c r="P876" s="98"/>
      <c r="Q876" s="98"/>
      <c r="R876" s="98"/>
      <c r="S876" s="98"/>
      <c r="T876" s="98"/>
      <c r="U876" s="98"/>
      <c r="V876" s="98"/>
      <c r="W876" s="99"/>
      <c r="X876" s="115">
        <f t="shared" si="353"/>
        <v>1045</v>
      </c>
    </row>
    <row r="877" spans="1:24" x14ac:dyDescent="0.3">
      <c r="A877" s="166"/>
      <c r="B877" s="166">
        <v>2026</v>
      </c>
      <c r="C877" s="114" t="s">
        <v>433</v>
      </c>
      <c r="D877" s="97" t="s">
        <v>27</v>
      </c>
      <c r="E877" s="101" t="s">
        <v>428</v>
      </c>
      <c r="F877" s="101"/>
      <c r="G877" s="101"/>
      <c r="H877" s="98"/>
      <c r="I877" s="98" t="s">
        <v>423</v>
      </c>
      <c r="J877" s="97" t="s">
        <v>13</v>
      </c>
      <c r="K877" s="98">
        <v>17693048</v>
      </c>
      <c r="L877" s="98"/>
      <c r="M877" s="98"/>
      <c r="N877" s="98"/>
      <c r="O877" s="98"/>
      <c r="P877" s="98"/>
      <c r="Q877" s="98"/>
      <c r="R877" s="98"/>
      <c r="S877" s="98"/>
      <c r="T877" s="98"/>
      <c r="U877" s="98"/>
      <c r="V877" s="98"/>
      <c r="W877" s="99"/>
      <c r="X877" s="115">
        <f t="shared" si="353"/>
        <v>17693048</v>
      </c>
    </row>
    <row r="878" spans="1:24" x14ac:dyDescent="0.3">
      <c r="A878" s="166"/>
      <c r="B878" s="166">
        <v>2026</v>
      </c>
      <c r="C878" s="114" t="s">
        <v>433</v>
      </c>
      <c r="D878" s="97" t="s">
        <v>27</v>
      </c>
      <c r="E878" s="101" t="s">
        <v>428</v>
      </c>
      <c r="F878" s="101"/>
      <c r="G878" s="101"/>
      <c r="H878" s="98"/>
      <c r="I878" s="98" t="s">
        <v>423</v>
      </c>
      <c r="J878" s="97" t="s">
        <v>22</v>
      </c>
      <c r="K878" s="98">
        <v>4859</v>
      </c>
      <c r="L878" s="98"/>
      <c r="M878" s="98"/>
      <c r="N878" s="98"/>
      <c r="O878" s="98"/>
      <c r="P878" s="98"/>
      <c r="Q878" s="98"/>
      <c r="R878" s="98"/>
      <c r="S878" s="98"/>
      <c r="T878" s="98"/>
      <c r="U878" s="98"/>
      <c r="V878" s="98"/>
      <c r="W878" s="99"/>
      <c r="X878" s="115">
        <f t="shared" si="353"/>
        <v>4859</v>
      </c>
    </row>
    <row r="879" spans="1:24" x14ac:dyDescent="0.3">
      <c r="A879" s="166"/>
      <c r="B879" s="166">
        <v>2026</v>
      </c>
      <c r="C879" s="114" t="s">
        <v>433</v>
      </c>
      <c r="D879" s="97" t="s">
        <v>27</v>
      </c>
      <c r="E879" s="101" t="s">
        <v>428</v>
      </c>
      <c r="F879" s="101"/>
      <c r="G879" s="101"/>
      <c r="H879" s="98"/>
      <c r="I879" s="98" t="s">
        <v>178</v>
      </c>
      <c r="J879" s="97" t="s">
        <v>13</v>
      </c>
      <c r="K879" s="98">
        <v>17710131</v>
      </c>
      <c r="L879" s="98"/>
      <c r="M879" s="98"/>
      <c r="N879" s="98"/>
      <c r="O879" s="98"/>
      <c r="P879" s="98"/>
      <c r="Q879" s="98"/>
      <c r="R879" s="98"/>
      <c r="S879" s="98"/>
      <c r="T879" s="98"/>
      <c r="U879" s="98"/>
      <c r="V879" s="98"/>
      <c r="W879" s="99"/>
      <c r="X879" s="115">
        <f t="shared" si="353"/>
        <v>17710131</v>
      </c>
    </row>
    <row r="880" spans="1:24" x14ac:dyDescent="0.3">
      <c r="A880" s="166"/>
      <c r="B880" s="166">
        <v>2026</v>
      </c>
      <c r="C880" s="114" t="s">
        <v>433</v>
      </c>
      <c r="D880" s="97" t="s">
        <v>27</v>
      </c>
      <c r="E880" s="101" t="s">
        <v>428</v>
      </c>
      <c r="F880" s="101"/>
      <c r="G880" s="101"/>
      <c r="H880" s="98"/>
      <c r="I880" s="98" t="s">
        <v>178</v>
      </c>
      <c r="J880" s="97" t="s">
        <v>22</v>
      </c>
      <c r="K880" s="98">
        <v>4864</v>
      </c>
      <c r="L880" s="98"/>
      <c r="M880" s="98"/>
      <c r="N880" s="98"/>
      <c r="O880" s="98"/>
      <c r="P880" s="98"/>
      <c r="Q880" s="98"/>
      <c r="R880" s="98"/>
      <c r="S880" s="98"/>
      <c r="T880" s="98"/>
      <c r="U880" s="98"/>
      <c r="V880" s="98"/>
      <c r="W880" s="99"/>
      <c r="X880" s="115">
        <f t="shared" si="353"/>
        <v>4864</v>
      </c>
    </row>
    <row r="881" spans="1:24" x14ac:dyDescent="0.3">
      <c r="A881" s="166"/>
      <c r="B881" s="166">
        <v>2026</v>
      </c>
      <c r="C881" s="114" t="s">
        <v>433</v>
      </c>
      <c r="D881" s="97" t="s">
        <v>28</v>
      </c>
      <c r="E881" s="101" t="s">
        <v>427</v>
      </c>
      <c r="F881" s="101"/>
      <c r="G881" s="101"/>
      <c r="H881" s="98"/>
      <c r="I881" s="98" t="s">
        <v>425</v>
      </c>
      <c r="J881" s="97" t="s">
        <v>13</v>
      </c>
      <c r="K881" s="98">
        <v>0</v>
      </c>
      <c r="L881" s="98"/>
      <c r="M881" s="98"/>
      <c r="N881" s="98"/>
      <c r="O881" s="98"/>
      <c r="P881" s="98"/>
      <c r="Q881" s="98"/>
      <c r="R881" s="98"/>
      <c r="S881" s="98"/>
      <c r="T881" s="98"/>
      <c r="U881" s="98"/>
      <c r="V881" s="98"/>
      <c r="W881" s="99"/>
      <c r="X881" s="115">
        <f t="shared" si="353"/>
        <v>0</v>
      </c>
    </row>
    <row r="882" spans="1:24" x14ac:dyDescent="0.3">
      <c r="A882" s="166"/>
      <c r="B882" s="166">
        <v>2026</v>
      </c>
      <c r="C882" s="114" t="s">
        <v>433</v>
      </c>
      <c r="D882" s="97" t="s">
        <v>28</v>
      </c>
      <c r="E882" s="101" t="s">
        <v>427</v>
      </c>
      <c r="F882" s="101"/>
      <c r="G882" s="101"/>
      <c r="H882" s="98"/>
      <c r="I882" s="98" t="s">
        <v>425</v>
      </c>
      <c r="J882" s="97" t="s">
        <v>22</v>
      </c>
      <c r="K882" s="98">
        <v>0</v>
      </c>
      <c r="L882" s="98"/>
      <c r="M882" s="98"/>
      <c r="N882" s="98"/>
      <c r="O882" s="98"/>
      <c r="P882" s="98"/>
      <c r="Q882" s="98"/>
      <c r="R882" s="98"/>
      <c r="S882" s="98"/>
      <c r="T882" s="98"/>
      <c r="U882" s="98"/>
      <c r="V882" s="98"/>
      <c r="W882" s="99"/>
      <c r="X882" s="115">
        <f t="shared" si="353"/>
        <v>0</v>
      </c>
    </row>
    <row r="883" spans="1:24" x14ac:dyDescent="0.3">
      <c r="A883" s="166"/>
      <c r="B883" s="166">
        <v>2026</v>
      </c>
      <c r="C883" s="114" t="s">
        <v>433</v>
      </c>
      <c r="D883" s="97" t="s">
        <v>28</v>
      </c>
      <c r="E883" s="101" t="s">
        <v>427</v>
      </c>
      <c r="F883" s="101"/>
      <c r="G883" s="101"/>
      <c r="H883" s="98"/>
      <c r="I883" s="98" t="s">
        <v>173</v>
      </c>
      <c r="J883" s="97" t="s">
        <v>13</v>
      </c>
      <c r="K883" s="98">
        <v>0</v>
      </c>
      <c r="L883" s="98"/>
      <c r="M883" s="98"/>
      <c r="N883" s="98"/>
      <c r="O883" s="98"/>
      <c r="P883" s="98"/>
      <c r="Q883" s="98"/>
      <c r="R883" s="98"/>
      <c r="S883" s="98"/>
      <c r="T883" s="98"/>
      <c r="U883" s="98"/>
      <c r="V883" s="98"/>
      <c r="W883" s="99"/>
      <c r="X883" s="115">
        <f t="shared" si="353"/>
        <v>0</v>
      </c>
    </row>
    <row r="884" spans="1:24" x14ac:dyDescent="0.3">
      <c r="A884" s="166"/>
      <c r="B884" s="166">
        <v>2026</v>
      </c>
      <c r="C884" s="114" t="s">
        <v>433</v>
      </c>
      <c r="D884" s="97" t="s">
        <v>28</v>
      </c>
      <c r="E884" s="101" t="s">
        <v>427</v>
      </c>
      <c r="F884" s="101"/>
      <c r="G884" s="101"/>
      <c r="H884" s="98"/>
      <c r="I884" s="98" t="s">
        <v>173</v>
      </c>
      <c r="J884" s="97" t="s">
        <v>22</v>
      </c>
      <c r="K884" s="98">
        <v>0</v>
      </c>
      <c r="L884" s="98"/>
      <c r="M884" s="98"/>
      <c r="N884" s="98"/>
      <c r="O884" s="98"/>
      <c r="P884" s="98"/>
      <c r="Q884" s="98"/>
      <c r="R884" s="98"/>
      <c r="S884" s="98"/>
      <c r="T884" s="98"/>
      <c r="U884" s="98"/>
      <c r="V884" s="98"/>
      <c r="W884" s="99"/>
      <c r="X884" s="115">
        <f t="shared" si="353"/>
        <v>0</v>
      </c>
    </row>
    <row r="885" spans="1:24" x14ac:dyDescent="0.3">
      <c r="A885" s="166"/>
      <c r="B885" s="166">
        <v>2026</v>
      </c>
      <c r="C885" s="114" t="s">
        <v>433</v>
      </c>
      <c r="D885" s="97" t="s">
        <v>28</v>
      </c>
      <c r="E885" s="101" t="s">
        <v>427</v>
      </c>
      <c r="F885" s="101"/>
      <c r="G885" s="101"/>
      <c r="H885" s="98"/>
      <c r="I885" s="98" t="s">
        <v>410</v>
      </c>
      <c r="J885" s="97" t="s">
        <v>13</v>
      </c>
      <c r="K885" s="98">
        <v>0</v>
      </c>
      <c r="L885" s="98"/>
      <c r="M885" s="98"/>
      <c r="N885" s="98"/>
      <c r="O885" s="98"/>
      <c r="P885" s="98"/>
      <c r="Q885" s="98"/>
      <c r="R885" s="98"/>
      <c r="S885" s="98"/>
      <c r="T885" s="98"/>
      <c r="U885" s="98"/>
      <c r="V885" s="98"/>
      <c r="W885" s="99"/>
      <c r="X885" s="115">
        <f t="shared" si="353"/>
        <v>0</v>
      </c>
    </row>
    <row r="886" spans="1:24" x14ac:dyDescent="0.3">
      <c r="A886" s="166"/>
      <c r="B886" s="166">
        <v>2026</v>
      </c>
      <c r="C886" s="114" t="s">
        <v>433</v>
      </c>
      <c r="D886" s="97" t="s">
        <v>28</v>
      </c>
      <c r="E886" s="101" t="s">
        <v>427</v>
      </c>
      <c r="F886" s="101"/>
      <c r="G886" s="101"/>
      <c r="H886" s="98"/>
      <c r="I886" s="98" t="s">
        <v>410</v>
      </c>
      <c r="J886" s="97" t="s">
        <v>22</v>
      </c>
      <c r="K886" s="98">
        <v>0</v>
      </c>
      <c r="L886" s="98"/>
      <c r="M886" s="98"/>
      <c r="N886" s="98"/>
      <c r="O886" s="98"/>
      <c r="P886" s="98"/>
      <c r="Q886" s="98"/>
      <c r="R886" s="98"/>
      <c r="S886" s="98"/>
      <c r="T886" s="98"/>
      <c r="U886" s="98"/>
      <c r="V886" s="98"/>
      <c r="W886" s="99"/>
      <c r="X886" s="115">
        <f t="shared" si="353"/>
        <v>0</v>
      </c>
    </row>
    <row r="887" spans="1:24" x14ac:dyDescent="0.3">
      <c r="A887" s="166"/>
      <c r="B887" s="166">
        <v>2026</v>
      </c>
      <c r="C887" s="114" t="s">
        <v>433</v>
      </c>
      <c r="D887" s="97" t="s">
        <v>28</v>
      </c>
      <c r="E887" s="101" t="s">
        <v>427</v>
      </c>
      <c r="F887" s="101"/>
      <c r="G887" s="101"/>
      <c r="H887" s="98"/>
      <c r="I887" s="98" t="s">
        <v>389</v>
      </c>
      <c r="J887" s="97" t="s">
        <v>13</v>
      </c>
      <c r="K887" s="98">
        <v>0</v>
      </c>
      <c r="L887" s="98"/>
      <c r="M887" s="98"/>
      <c r="N887" s="98"/>
      <c r="O887" s="98"/>
      <c r="P887" s="98"/>
      <c r="Q887" s="98"/>
      <c r="R887" s="98"/>
      <c r="S887" s="98"/>
      <c r="T887" s="98"/>
      <c r="U887" s="98"/>
      <c r="V887" s="98"/>
      <c r="W887" s="99"/>
      <c r="X887" s="115">
        <f t="shared" si="353"/>
        <v>0</v>
      </c>
    </row>
    <row r="888" spans="1:24" x14ac:dyDescent="0.3">
      <c r="A888" s="166"/>
      <c r="B888" s="166">
        <v>2026</v>
      </c>
      <c r="C888" s="114" t="s">
        <v>433</v>
      </c>
      <c r="D888" s="97" t="s">
        <v>28</v>
      </c>
      <c r="E888" s="101" t="s">
        <v>427</v>
      </c>
      <c r="F888" s="101"/>
      <c r="G888" s="101"/>
      <c r="H888" s="98"/>
      <c r="I888" s="98" t="s">
        <v>389</v>
      </c>
      <c r="J888" s="97" t="s">
        <v>22</v>
      </c>
      <c r="K888" s="98">
        <v>0</v>
      </c>
      <c r="L888" s="98"/>
      <c r="M888" s="98"/>
      <c r="N888" s="98"/>
      <c r="O888" s="98"/>
      <c r="P888" s="98"/>
      <c r="Q888" s="98"/>
      <c r="R888" s="98"/>
      <c r="S888" s="98"/>
      <c r="T888" s="98"/>
      <c r="U888" s="98"/>
      <c r="V888" s="98"/>
      <c r="W888" s="99"/>
      <c r="X888" s="115">
        <f t="shared" si="353"/>
        <v>0</v>
      </c>
    </row>
    <row r="889" spans="1:24" x14ac:dyDescent="0.3">
      <c r="A889" s="166"/>
      <c r="B889" s="166">
        <v>2026</v>
      </c>
      <c r="C889" s="114" t="s">
        <v>433</v>
      </c>
      <c r="D889" s="97" t="s">
        <v>28</v>
      </c>
      <c r="E889" s="101" t="s">
        <v>427</v>
      </c>
      <c r="F889" s="101"/>
      <c r="G889" s="101"/>
      <c r="H889" s="98"/>
      <c r="I889" s="98" t="s">
        <v>422</v>
      </c>
      <c r="J889" s="97" t="s">
        <v>13</v>
      </c>
      <c r="K889" s="98">
        <v>0</v>
      </c>
      <c r="L889" s="98"/>
      <c r="M889" s="98"/>
      <c r="N889" s="98"/>
      <c r="O889" s="98"/>
      <c r="P889" s="98"/>
      <c r="Q889" s="98"/>
      <c r="R889" s="98"/>
      <c r="S889" s="98"/>
      <c r="T889" s="98"/>
      <c r="U889" s="98"/>
      <c r="V889" s="98"/>
      <c r="W889" s="99"/>
      <c r="X889" s="115">
        <f t="shared" si="353"/>
        <v>0</v>
      </c>
    </row>
    <row r="890" spans="1:24" x14ac:dyDescent="0.3">
      <c r="A890" s="166"/>
      <c r="B890" s="166">
        <v>2026</v>
      </c>
      <c r="C890" s="114" t="s">
        <v>433</v>
      </c>
      <c r="D890" s="97" t="s">
        <v>28</v>
      </c>
      <c r="E890" s="101" t="s">
        <v>427</v>
      </c>
      <c r="F890" s="101"/>
      <c r="G890" s="101"/>
      <c r="H890" s="98"/>
      <c r="I890" s="98" t="s">
        <v>422</v>
      </c>
      <c r="J890" s="97" t="s">
        <v>22</v>
      </c>
      <c r="K890" s="98">
        <v>0</v>
      </c>
      <c r="L890" s="98"/>
      <c r="M890" s="98"/>
      <c r="N890" s="98"/>
      <c r="O890" s="98"/>
      <c r="P890" s="98"/>
      <c r="Q890" s="98"/>
      <c r="R890" s="98"/>
      <c r="S890" s="98"/>
      <c r="T890" s="98"/>
      <c r="U890" s="98"/>
      <c r="V890" s="98"/>
      <c r="W890" s="99"/>
      <c r="X890" s="115">
        <f t="shared" si="353"/>
        <v>0</v>
      </c>
    </row>
    <row r="891" spans="1:24" x14ac:dyDescent="0.3">
      <c r="A891" s="166"/>
      <c r="B891" s="166">
        <v>2026</v>
      </c>
      <c r="C891" s="114" t="s">
        <v>433</v>
      </c>
      <c r="D891" s="97" t="s">
        <v>28</v>
      </c>
      <c r="E891" s="101" t="s">
        <v>427</v>
      </c>
      <c r="F891" s="101"/>
      <c r="G891" s="101"/>
      <c r="H891" s="98"/>
      <c r="I891" s="98" t="s">
        <v>175</v>
      </c>
      <c r="J891" s="97" t="s">
        <v>13</v>
      </c>
      <c r="K891" s="98">
        <v>0</v>
      </c>
      <c r="L891" s="98"/>
      <c r="M891" s="98"/>
      <c r="N891" s="98"/>
      <c r="O891" s="98"/>
      <c r="P891" s="98"/>
      <c r="Q891" s="98"/>
      <c r="R891" s="98"/>
      <c r="S891" s="98"/>
      <c r="T891" s="98"/>
      <c r="U891" s="98"/>
      <c r="V891" s="98"/>
      <c r="W891" s="99"/>
      <c r="X891" s="115">
        <f t="shared" si="353"/>
        <v>0</v>
      </c>
    </row>
    <row r="892" spans="1:24" x14ac:dyDescent="0.3">
      <c r="A892" s="166"/>
      <c r="B892" s="166">
        <v>2026</v>
      </c>
      <c r="C892" s="114" t="s">
        <v>433</v>
      </c>
      <c r="D892" s="97" t="s">
        <v>28</v>
      </c>
      <c r="E892" s="101" t="s">
        <v>427</v>
      </c>
      <c r="F892" s="101"/>
      <c r="G892" s="101"/>
      <c r="H892" s="98"/>
      <c r="I892" s="98" t="s">
        <v>175</v>
      </c>
      <c r="J892" s="97" t="s">
        <v>22</v>
      </c>
      <c r="K892" s="98">
        <v>0</v>
      </c>
      <c r="L892" s="98"/>
      <c r="M892" s="98"/>
      <c r="N892" s="98"/>
      <c r="O892" s="98"/>
      <c r="P892" s="98"/>
      <c r="Q892" s="98"/>
      <c r="R892" s="98"/>
      <c r="S892" s="98"/>
      <c r="T892" s="98"/>
      <c r="U892" s="98"/>
      <c r="V892" s="98"/>
      <c r="W892" s="99"/>
      <c r="X892" s="115">
        <f t="shared" si="353"/>
        <v>0</v>
      </c>
    </row>
    <row r="893" spans="1:24" x14ac:dyDescent="0.3">
      <c r="A893" s="166"/>
      <c r="B893" s="166">
        <v>2026</v>
      </c>
      <c r="C893" s="114" t="s">
        <v>433</v>
      </c>
      <c r="D893" s="97" t="s">
        <v>28</v>
      </c>
      <c r="E893" s="101" t="s">
        <v>427</v>
      </c>
      <c r="F893" s="101"/>
      <c r="G893" s="101"/>
      <c r="H893" s="98"/>
      <c r="I893" s="98" t="s">
        <v>188</v>
      </c>
      <c r="J893" s="97" t="s">
        <v>13</v>
      </c>
      <c r="K893" s="98">
        <v>0</v>
      </c>
      <c r="L893" s="98"/>
      <c r="M893" s="98"/>
      <c r="N893" s="98"/>
      <c r="O893" s="98"/>
      <c r="P893" s="98"/>
      <c r="Q893" s="98"/>
      <c r="R893" s="98"/>
      <c r="S893" s="98"/>
      <c r="T893" s="98"/>
      <c r="U893" s="98"/>
      <c r="V893" s="98"/>
      <c r="W893" s="99"/>
      <c r="X893" s="115">
        <f t="shared" si="353"/>
        <v>0</v>
      </c>
    </row>
    <row r="894" spans="1:24" x14ac:dyDescent="0.3">
      <c r="A894" s="166"/>
      <c r="B894" s="166">
        <v>2026</v>
      </c>
      <c r="C894" s="114" t="s">
        <v>433</v>
      </c>
      <c r="D894" s="97" t="s">
        <v>28</v>
      </c>
      <c r="E894" s="101" t="s">
        <v>427</v>
      </c>
      <c r="F894" s="101"/>
      <c r="G894" s="101"/>
      <c r="H894" s="98"/>
      <c r="I894" s="98" t="s">
        <v>188</v>
      </c>
      <c r="J894" s="97" t="s">
        <v>22</v>
      </c>
      <c r="K894" s="98">
        <v>0</v>
      </c>
      <c r="L894" s="98"/>
      <c r="M894" s="98"/>
      <c r="N894" s="98"/>
      <c r="O894" s="98"/>
      <c r="P894" s="98"/>
      <c r="Q894" s="98"/>
      <c r="R894" s="98"/>
      <c r="S894" s="98"/>
      <c r="T894" s="98"/>
      <c r="U894" s="98"/>
      <c r="V894" s="98"/>
      <c r="W894" s="99"/>
      <c r="X894" s="115">
        <f t="shared" si="353"/>
        <v>0</v>
      </c>
    </row>
    <row r="895" spans="1:24" x14ac:dyDescent="0.3">
      <c r="A895" s="166"/>
      <c r="B895" s="166">
        <v>2026</v>
      </c>
      <c r="C895" s="114" t="s">
        <v>433</v>
      </c>
      <c r="D895" s="97" t="s">
        <v>28</v>
      </c>
      <c r="E895" s="101" t="s">
        <v>428</v>
      </c>
      <c r="F895" s="101"/>
      <c r="G895" s="101"/>
      <c r="H895" s="98"/>
      <c r="I895" s="98" t="s">
        <v>176</v>
      </c>
      <c r="J895" s="97" t="s">
        <v>13</v>
      </c>
      <c r="K895" s="98">
        <v>761241</v>
      </c>
      <c r="L895" s="98"/>
      <c r="M895" s="98"/>
      <c r="N895" s="98"/>
      <c r="O895" s="98"/>
      <c r="P895" s="98"/>
      <c r="Q895" s="98"/>
      <c r="R895" s="98"/>
      <c r="S895" s="98"/>
      <c r="T895" s="98"/>
      <c r="U895" s="98"/>
      <c r="V895" s="98"/>
      <c r="W895" s="99"/>
      <c r="X895" s="115">
        <f t="shared" si="353"/>
        <v>761241</v>
      </c>
    </row>
    <row r="896" spans="1:24" x14ac:dyDescent="0.3">
      <c r="A896" s="166"/>
      <c r="B896" s="166">
        <v>2026</v>
      </c>
      <c r="C896" s="114" t="s">
        <v>433</v>
      </c>
      <c r="D896" s="97" t="s">
        <v>28</v>
      </c>
      <c r="E896" s="101" t="s">
        <v>428</v>
      </c>
      <c r="F896" s="101"/>
      <c r="G896" s="101"/>
      <c r="H896" s="98"/>
      <c r="I896" s="98" t="s">
        <v>176</v>
      </c>
      <c r="J896" s="97" t="s">
        <v>22</v>
      </c>
      <c r="K896" s="98">
        <v>302</v>
      </c>
      <c r="L896" s="98"/>
      <c r="M896" s="98"/>
      <c r="N896" s="98"/>
      <c r="O896" s="98"/>
      <c r="P896" s="98"/>
      <c r="Q896" s="98"/>
      <c r="R896" s="98"/>
      <c r="S896" s="98"/>
      <c r="T896" s="98"/>
      <c r="U896" s="98"/>
      <c r="V896" s="98"/>
      <c r="W896" s="99"/>
      <c r="X896" s="115">
        <f t="shared" si="353"/>
        <v>302</v>
      </c>
    </row>
    <row r="897" spans="1:24" x14ac:dyDescent="0.3">
      <c r="A897" s="166"/>
      <c r="B897" s="166">
        <v>2026</v>
      </c>
      <c r="C897" s="114" t="s">
        <v>433</v>
      </c>
      <c r="D897" s="97" t="s">
        <v>28</v>
      </c>
      <c r="E897" s="101" t="s">
        <v>428</v>
      </c>
      <c r="F897" s="101"/>
      <c r="G897" s="101"/>
      <c r="H897" s="98"/>
      <c r="I897" s="98" t="s">
        <v>177</v>
      </c>
      <c r="J897" s="97" t="s">
        <v>13</v>
      </c>
      <c r="K897" s="98">
        <v>163245</v>
      </c>
      <c r="L897" s="98"/>
      <c r="M897" s="98"/>
      <c r="N897" s="98"/>
      <c r="O897" s="98"/>
      <c r="P897" s="98"/>
      <c r="Q897" s="98"/>
      <c r="R897" s="98"/>
      <c r="S897" s="98"/>
      <c r="T897" s="98"/>
      <c r="U897" s="98"/>
      <c r="V897" s="98"/>
      <c r="W897" s="99"/>
      <c r="X897" s="115">
        <f t="shared" si="353"/>
        <v>163245</v>
      </c>
    </row>
    <row r="898" spans="1:24" x14ac:dyDescent="0.3">
      <c r="A898" s="166"/>
      <c r="B898" s="166">
        <v>2026</v>
      </c>
      <c r="C898" s="114" t="s">
        <v>433</v>
      </c>
      <c r="D898" s="97" t="s">
        <v>28</v>
      </c>
      <c r="E898" s="101" t="s">
        <v>428</v>
      </c>
      <c r="F898" s="101"/>
      <c r="G898" s="101"/>
      <c r="H898" s="98"/>
      <c r="I898" s="98" t="s">
        <v>177</v>
      </c>
      <c r="J898" s="97" t="s">
        <v>22</v>
      </c>
      <c r="K898" s="98">
        <v>65</v>
      </c>
      <c r="L898" s="98"/>
      <c r="M898" s="98"/>
      <c r="N898" s="98"/>
      <c r="O898" s="98"/>
      <c r="P898" s="98"/>
      <c r="Q898" s="98"/>
      <c r="R898" s="98"/>
      <c r="S898" s="98"/>
      <c r="T898" s="98"/>
      <c r="U898" s="98"/>
      <c r="V898" s="98"/>
      <c r="W898" s="99"/>
      <c r="X898" s="115">
        <f t="shared" si="353"/>
        <v>65</v>
      </c>
    </row>
    <row r="899" spans="1:24" x14ac:dyDescent="0.3">
      <c r="A899" s="166"/>
      <c r="B899" s="166">
        <v>2026</v>
      </c>
      <c r="C899" s="114" t="s">
        <v>433</v>
      </c>
      <c r="D899" s="97" t="s">
        <v>28</v>
      </c>
      <c r="E899" s="101" t="s">
        <v>428</v>
      </c>
      <c r="F899" s="101"/>
      <c r="G899" s="101"/>
      <c r="H899" s="98"/>
      <c r="I899" s="98" t="s">
        <v>423</v>
      </c>
      <c r="J899" s="97" t="s">
        <v>13</v>
      </c>
      <c r="K899" s="98">
        <v>759286</v>
      </c>
      <c r="L899" s="98"/>
      <c r="M899" s="98"/>
      <c r="N899" s="98"/>
      <c r="O899" s="98"/>
      <c r="P899" s="98"/>
      <c r="Q899" s="98"/>
      <c r="R899" s="98"/>
      <c r="S899" s="98"/>
      <c r="T899" s="98"/>
      <c r="U899" s="98"/>
      <c r="V899" s="98"/>
      <c r="W899" s="99"/>
      <c r="X899" s="115">
        <f t="shared" si="353"/>
        <v>759286</v>
      </c>
    </row>
    <row r="900" spans="1:24" x14ac:dyDescent="0.3">
      <c r="A900" s="166"/>
      <c r="B900" s="166">
        <v>2026</v>
      </c>
      <c r="C900" s="114" t="s">
        <v>433</v>
      </c>
      <c r="D900" s="97" t="s">
        <v>28</v>
      </c>
      <c r="E900" s="101" t="s">
        <v>428</v>
      </c>
      <c r="F900" s="101"/>
      <c r="G900" s="101"/>
      <c r="H900" s="98"/>
      <c r="I900" s="98" t="s">
        <v>423</v>
      </c>
      <c r="J900" s="97" t="s">
        <v>22</v>
      </c>
      <c r="K900" s="98">
        <v>302</v>
      </c>
      <c r="L900" s="98"/>
      <c r="M900" s="98"/>
      <c r="N900" s="98"/>
      <c r="O900" s="98"/>
      <c r="P900" s="98"/>
      <c r="Q900" s="98"/>
      <c r="R900" s="98"/>
      <c r="S900" s="98"/>
      <c r="T900" s="98"/>
      <c r="U900" s="98"/>
      <c r="V900" s="98"/>
      <c r="W900" s="99"/>
      <c r="X900" s="115">
        <f t="shared" si="353"/>
        <v>302</v>
      </c>
    </row>
    <row r="901" spans="1:24" x14ac:dyDescent="0.3">
      <c r="A901" s="166"/>
      <c r="B901" s="166">
        <v>2026</v>
      </c>
      <c r="C901" s="114" t="s">
        <v>433</v>
      </c>
      <c r="D901" s="97" t="s">
        <v>28</v>
      </c>
      <c r="E901" s="101" t="s">
        <v>428</v>
      </c>
      <c r="F901" s="101"/>
      <c r="G901" s="101"/>
      <c r="H901" s="98"/>
      <c r="I901" s="98" t="s">
        <v>178</v>
      </c>
      <c r="J901" s="97" t="s">
        <v>13</v>
      </c>
      <c r="K901" s="98">
        <v>760018</v>
      </c>
      <c r="L901" s="98"/>
      <c r="M901" s="98"/>
      <c r="N901" s="98"/>
      <c r="O901" s="98"/>
      <c r="P901" s="98"/>
      <c r="Q901" s="98"/>
      <c r="R901" s="98"/>
      <c r="S901" s="98"/>
      <c r="T901" s="98"/>
      <c r="U901" s="98"/>
      <c r="V901" s="98"/>
      <c r="W901" s="99"/>
      <c r="X901" s="115">
        <f t="shared" si="353"/>
        <v>760018</v>
      </c>
    </row>
    <row r="902" spans="1:24" x14ac:dyDescent="0.3">
      <c r="A902" s="166"/>
      <c r="B902" s="166">
        <v>2026</v>
      </c>
      <c r="C902" s="124" t="s">
        <v>433</v>
      </c>
      <c r="D902" s="125" t="s">
        <v>28</v>
      </c>
      <c r="E902" s="126" t="s">
        <v>428</v>
      </c>
      <c r="F902" s="126"/>
      <c r="G902" s="126"/>
      <c r="H902" s="127"/>
      <c r="I902" s="127" t="s">
        <v>178</v>
      </c>
      <c r="J902" s="125" t="s">
        <v>22</v>
      </c>
      <c r="K902" s="127">
        <v>302</v>
      </c>
      <c r="L902" s="127"/>
      <c r="M902" s="127"/>
      <c r="N902" s="127"/>
      <c r="O902" s="127"/>
      <c r="P902" s="127"/>
      <c r="Q902" s="127"/>
      <c r="R902" s="127"/>
      <c r="S902" s="127"/>
      <c r="T902" s="127"/>
      <c r="U902" s="127"/>
      <c r="V902" s="127"/>
      <c r="W902" s="128"/>
      <c r="X902" s="129">
        <f t="shared" si="353"/>
        <v>302</v>
      </c>
    </row>
    <row r="903" spans="1:24" x14ac:dyDescent="0.3">
      <c r="A903" s="166"/>
      <c r="B903" s="166">
        <v>2025</v>
      </c>
      <c r="C903" s="158" t="s">
        <v>431</v>
      </c>
      <c r="D903" s="159" t="s">
        <v>11</v>
      </c>
      <c r="E903" s="159" t="s">
        <v>12</v>
      </c>
      <c r="F903" s="159" t="s">
        <v>67</v>
      </c>
      <c r="G903" s="159" t="s">
        <v>12</v>
      </c>
      <c r="H903" s="159" t="s">
        <v>97</v>
      </c>
      <c r="I903" s="159"/>
      <c r="J903" s="159" t="s">
        <v>13</v>
      </c>
      <c r="K903" s="160">
        <v>396862099</v>
      </c>
      <c r="L903" s="160">
        <v>397030250</v>
      </c>
      <c r="M903" s="160">
        <v>328682844</v>
      </c>
      <c r="N903" s="160">
        <v>322055901</v>
      </c>
      <c r="O903" s="160">
        <v>335078523</v>
      </c>
      <c r="P903" s="160">
        <v>447033168</v>
      </c>
      <c r="Q903" s="160">
        <v>567155545</v>
      </c>
      <c r="R903" s="160">
        <v>534897333</v>
      </c>
      <c r="S903" s="160">
        <v>413975865</v>
      </c>
      <c r="T903" s="160">
        <v>333271541</v>
      </c>
      <c r="U903" s="160">
        <v>381233895</v>
      </c>
      <c r="V903" s="160">
        <v>420701457</v>
      </c>
      <c r="W903" s="162">
        <f>SUM(표4_2563[[#This Row],[1월]:[12월]])</f>
        <v>4877978421</v>
      </c>
      <c r="X903" s="163">
        <f t="shared" si="353"/>
        <v>406498201.75</v>
      </c>
    </row>
    <row r="904" spans="1:24" x14ac:dyDescent="0.3">
      <c r="A904" s="166"/>
      <c r="B904" s="166">
        <v>2025</v>
      </c>
      <c r="C904" s="158" t="s">
        <v>431</v>
      </c>
      <c r="D904" s="159" t="s">
        <v>11</v>
      </c>
      <c r="E904" s="159" t="s">
        <v>12</v>
      </c>
      <c r="F904" s="159" t="s">
        <v>67</v>
      </c>
      <c r="G904" s="159" t="s">
        <v>12</v>
      </c>
      <c r="H904" s="159" t="s">
        <v>97</v>
      </c>
      <c r="I904" s="159"/>
      <c r="J904" s="159" t="s">
        <v>14</v>
      </c>
      <c r="K904" s="160">
        <v>2323954</v>
      </c>
      <c r="L904" s="160">
        <v>2255972</v>
      </c>
      <c r="M904" s="160">
        <v>2226958</v>
      </c>
      <c r="N904" s="160">
        <v>2153528</v>
      </c>
      <c r="O904" s="160">
        <v>2278957</v>
      </c>
      <c r="P904" s="160">
        <v>2551359</v>
      </c>
      <c r="Q904" s="160">
        <v>3223342</v>
      </c>
      <c r="R904" s="160">
        <v>3083612</v>
      </c>
      <c r="S904" s="160">
        <v>2845996</v>
      </c>
      <c r="T904" s="160">
        <v>2259888</v>
      </c>
      <c r="U904" s="160">
        <v>2129016</v>
      </c>
      <c r="V904" s="160">
        <v>2397508</v>
      </c>
      <c r="W904" s="162">
        <f>SUM(표4_2563[[#This Row],[1월]:[12월]])</f>
        <v>29730090</v>
      </c>
      <c r="X904" s="163">
        <f t="shared" si="353"/>
        <v>2477507.5</v>
      </c>
    </row>
    <row r="905" spans="1:24" x14ac:dyDescent="0.3">
      <c r="A905" s="166"/>
      <c r="B905" s="166">
        <v>2025</v>
      </c>
      <c r="C905" s="158" t="s">
        <v>431</v>
      </c>
      <c r="D905" s="159" t="s">
        <v>11</v>
      </c>
      <c r="E905" s="159" t="s">
        <v>12</v>
      </c>
      <c r="F905" s="159" t="s">
        <v>67</v>
      </c>
      <c r="G905" s="159" t="s">
        <v>12</v>
      </c>
      <c r="H905" s="159" t="s">
        <v>97</v>
      </c>
      <c r="I905" s="159"/>
      <c r="J905" s="159" t="s">
        <v>15</v>
      </c>
      <c r="K905" s="160">
        <v>532.18546600000002</v>
      </c>
      <c r="L905" s="160">
        <v>516.61758800000007</v>
      </c>
      <c r="M905" s="160">
        <v>509.97338200000002</v>
      </c>
      <c r="N905" s="160">
        <v>493.15791199999995</v>
      </c>
      <c r="O905" s="160">
        <v>521.88115300000004</v>
      </c>
      <c r="P905" s="160">
        <v>584.261211</v>
      </c>
      <c r="Q905" s="160">
        <v>738.14531800000009</v>
      </c>
      <c r="R905" s="160">
        <v>706.14714800000002</v>
      </c>
      <c r="S905" s="160">
        <v>651.73308400000008</v>
      </c>
      <c r="T905" s="160">
        <v>517.51435200000003</v>
      </c>
      <c r="U905" s="160">
        <v>487.54466400000001</v>
      </c>
      <c r="V905" s="160">
        <v>549.02933199999995</v>
      </c>
      <c r="W905" s="162">
        <f>SUM(표4_2563[[#This Row],[1월]:[12월]])</f>
        <v>6808.1906100000006</v>
      </c>
      <c r="X905" s="163">
        <f t="shared" si="353"/>
        <v>567.34921750000001</v>
      </c>
    </row>
    <row r="906" spans="1:24" x14ac:dyDescent="0.3">
      <c r="A906" s="166"/>
      <c r="B906" s="166">
        <v>2025</v>
      </c>
      <c r="C906" s="158" t="s">
        <v>431</v>
      </c>
      <c r="D906" s="159" t="s">
        <v>11</v>
      </c>
      <c r="E906" s="159" t="s">
        <v>12</v>
      </c>
      <c r="F906" s="159" t="s">
        <v>67</v>
      </c>
      <c r="G906" s="159" t="s">
        <v>12</v>
      </c>
      <c r="H906" s="160" t="s">
        <v>97</v>
      </c>
      <c r="I906" s="160"/>
      <c r="J906" s="160" t="s">
        <v>96</v>
      </c>
      <c r="K906" s="160">
        <v>1103.1809638</v>
      </c>
      <c r="L906" s="160">
        <v>1070.9099084000002</v>
      </c>
      <c r="M906" s="160">
        <v>1057.1369626000001</v>
      </c>
      <c r="N906" s="160">
        <v>1022.2797416000001</v>
      </c>
      <c r="O906" s="160">
        <v>1081.8208878999999</v>
      </c>
      <c r="P906" s="160">
        <v>1211.1301172999999</v>
      </c>
      <c r="Q906" s="160">
        <v>1530.1204473999999</v>
      </c>
      <c r="R906" s="160">
        <v>1463.7906163999999</v>
      </c>
      <c r="S906" s="160">
        <v>1350.9943012000001</v>
      </c>
      <c r="T906" s="160">
        <v>1072.7688336000001</v>
      </c>
      <c r="U906" s="160">
        <v>1010.6438952</v>
      </c>
      <c r="V906" s="160">
        <v>1138.0970476</v>
      </c>
      <c r="W906" s="162">
        <f>SUM(표4_2563[[#This Row],[1월]:[12월]])</f>
        <v>14112.873723000002</v>
      </c>
      <c r="X906" s="163">
        <f t="shared" si="353"/>
        <v>1176.0728102500002</v>
      </c>
    </row>
    <row r="907" spans="1:24" x14ac:dyDescent="0.3">
      <c r="A907" s="166"/>
      <c r="B907" s="166">
        <v>2025</v>
      </c>
      <c r="C907" s="158" t="s">
        <v>431</v>
      </c>
      <c r="D907" s="159" t="s">
        <v>11</v>
      </c>
      <c r="E907" s="159" t="s">
        <v>12</v>
      </c>
      <c r="F907" s="159" t="s">
        <v>67</v>
      </c>
      <c r="G907" s="159" t="s">
        <v>12</v>
      </c>
      <c r="H907" s="159" t="s">
        <v>131</v>
      </c>
      <c r="I907" s="159"/>
      <c r="J907" s="159" t="s">
        <v>13</v>
      </c>
      <c r="K907" s="164">
        <v>559196</v>
      </c>
      <c r="L907" s="160">
        <v>559196</v>
      </c>
      <c r="M907" s="160">
        <v>559196</v>
      </c>
      <c r="N907" s="160">
        <v>3943068</v>
      </c>
      <c r="O907" s="160">
        <v>9032641</v>
      </c>
      <c r="P907" s="160">
        <v>10471672</v>
      </c>
      <c r="Q907" s="160">
        <v>13435833</v>
      </c>
      <c r="R907" s="160">
        <v>1223918</v>
      </c>
      <c r="S907" s="160">
        <v>11025727</v>
      </c>
      <c r="T907" s="160">
        <v>4334052</v>
      </c>
      <c r="U907" s="160">
        <v>516241</v>
      </c>
      <c r="V907" s="160">
        <v>516241</v>
      </c>
      <c r="W907" s="162">
        <f>SUM(표4_2563[[#This Row],[1월]:[12월]])</f>
        <v>56176981</v>
      </c>
      <c r="X907" s="163">
        <f t="shared" si="353"/>
        <v>4681415.083333333</v>
      </c>
    </row>
    <row r="908" spans="1:24" x14ac:dyDescent="0.3">
      <c r="A908" s="166"/>
      <c r="B908" s="166">
        <v>2025</v>
      </c>
      <c r="C908" s="158" t="s">
        <v>431</v>
      </c>
      <c r="D908" s="159" t="s">
        <v>11</v>
      </c>
      <c r="E908" s="159" t="s">
        <v>12</v>
      </c>
      <c r="F908" s="159" t="s">
        <v>67</v>
      </c>
      <c r="G908" s="159" t="s">
        <v>12</v>
      </c>
      <c r="H908" s="159" t="s">
        <v>131</v>
      </c>
      <c r="I908" s="159"/>
      <c r="J908" s="159" t="s">
        <v>14</v>
      </c>
      <c r="K908" s="160">
        <v>1098</v>
      </c>
      <c r="L908" s="160">
        <v>990</v>
      </c>
      <c r="M908" s="160">
        <v>1134</v>
      </c>
      <c r="N908" s="160">
        <v>13140</v>
      </c>
      <c r="O908" s="160">
        <v>93582</v>
      </c>
      <c r="P908" s="160">
        <v>111492</v>
      </c>
      <c r="Q908" s="160">
        <v>145260</v>
      </c>
      <c r="R908" s="160">
        <v>131904</v>
      </c>
      <c r="S908" s="160">
        <v>117378</v>
      </c>
      <c r="T908" s="160">
        <v>43146</v>
      </c>
      <c r="U908" s="160">
        <v>1962</v>
      </c>
      <c r="V908" s="160">
        <v>2052</v>
      </c>
      <c r="W908" s="162">
        <f>SUM(표4_2563[[#This Row],[1월]:[12월]])</f>
        <v>663138</v>
      </c>
      <c r="X908" s="163">
        <f t="shared" si="353"/>
        <v>55261.5</v>
      </c>
    </row>
    <row r="909" spans="1:24" x14ac:dyDescent="0.3">
      <c r="A909" s="166"/>
      <c r="B909" s="166">
        <v>2025</v>
      </c>
      <c r="C909" s="158" t="s">
        <v>431</v>
      </c>
      <c r="D909" s="159" t="s">
        <v>11</v>
      </c>
      <c r="E909" s="159" t="s">
        <v>12</v>
      </c>
      <c r="F909" s="159" t="s">
        <v>67</v>
      </c>
      <c r="G909" s="159" t="s">
        <v>12</v>
      </c>
      <c r="H909" s="159" t="s">
        <v>131</v>
      </c>
      <c r="I909" s="159"/>
      <c r="J909" s="159" t="s">
        <v>15</v>
      </c>
      <c r="K909" s="160">
        <v>0.25144200000000005</v>
      </c>
      <c r="L909" s="160">
        <v>0.22670999999999999</v>
      </c>
      <c r="M909" s="160">
        <v>0.25968599999999997</v>
      </c>
      <c r="N909" s="160">
        <v>3.0090600000000003</v>
      </c>
      <c r="O909" s="160">
        <v>21.430277999999998</v>
      </c>
      <c r="P909" s="160">
        <v>25.531668000000003</v>
      </c>
      <c r="Q909" s="160">
        <v>33.264539999999997</v>
      </c>
      <c r="R909" s="160">
        <v>30.206016000000002</v>
      </c>
      <c r="S909" s="160">
        <v>26.879562</v>
      </c>
      <c r="T909" s="160">
        <v>9.880434000000001</v>
      </c>
      <c r="U909" s="160">
        <v>0.44929800000000003</v>
      </c>
      <c r="V909" s="160">
        <v>0.46990800000000005</v>
      </c>
      <c r="W909" s="162">
        <f>SUM(표4_2563[[#This Row],[1월]:[12월]])</f>
        <v>151.85860200000002</v>
      </c>
      <c r="X909" s="163">
        <f t="shared" si="353"/>
        <v>12.654883500000002</v>
      </c>
    </row>
    <row r="910" spans="1:24" x14ac:dyDescent="0.3">
      <c r="A910" s="166"/>
      <c r="B910" s="166">
        <v>2025</v>
      </c>
      <c r="C910" s="158" t="s">
        <v>431</v>
      </c>
      <c r="D910" s="159" t="s">
        <v>11</v>
      </c>
      <c r="E910" s="159" t="s">
        <v>12</v>
      </c>
      <c r="F910" s="159" t="s">
        <v>67</v>
      </c>
      <c r="G910" s="159" t="s">
        <v>12</v>
      </c>
      <c r="H910" s="160" t="s">
        <v>131</v>
      </c>
      <c r="I910" s="160"/>
      <c r="J910" s="160" t="s">
        <v>96</v>
      </c>
      <c r="K910" s="160">
        <v>0.52122060000000003</v>
      </c>
      <c r="L910" s="160">
        <v>0.46995300000000001</v>
      </c>
      <c r="M910" s="160">
        <v>0.53830979999999995</v>
      </c>
      <c r="N910" s="160">
        <v>6.2375579999999999</v>
      </c>
      <c r="O910" s="160">
        <v>44.423375400000005</v>
      </c>
      <c r="P910" s="160">
        <v>52.925252399999998</v>
      </c>
      <c r="Q910" s="160">
        <v>68.95492200000001</v>
      </c>
      <c r="R910" s="160">
        <v>62.614828800000005</v>
      </c>
      <c r="S910" s="160">
        <v>55.719336600000005</v>
      </c>
      <c r="T910" s="160">
        <v>20.481406200000002</v>
      </c>
      <c r="U910" s="160">
        <v>0.93136140000000001</v>
      </c>
      <c r="V910" s="160">
        <v>0.97408440000000007</v>
      </c>
      <c r="W910" s="162">
        <f>SUM(표4_2563[[#This Row],[1월]:[12월]])</f>
        <v>314.79160860000002</v>
      </c>
      <c r="X910" s="163">
        <f t="shared" si="353"/>
        <v>26.232634050000001</v>
      </c>
    </row>
    <row r="911" spans="1:24" x14ac:dyDescent="0.3">
      <c r="A911" s="166"/>
      <c r="B911" s="166">
        <v>2025</v>
      </c>
      <c r="C911" s="158" t="s">
        <v>431</v>
      </c>
      <c r="D911" s="159" t="s">
        <v>11</v>
      </c>
      <c r="E911" s="159" t="s">
        <v>16</v>
      </c>
      <c r="F911" s="159" t="s">
        <v>65</v>
      </c>
      <c r="G911" s="159" t="s">
        <v>172</v>
      </c>
      <c r="H911" s="159" t="s">
        <v>133</v>
      </c>
      <c r="I911" s="159"/>
      <c r="J911" s="159" t="s">
        <v>13</v>
      </c>
      <c r="K911" s="226">
        <v>96691434</v>
      </c>
      <c r="L911" s="226">
        <v>98154824</v>
      </c>
      <c r="M911" s="226">
        <v>94259430</v>
      </c>
      <c r="N911" s="226">
        <v>112204545</v>
      </c>
      <c r="O911" s="226">
        <v>147162849</v>
      </c>
      <c r="P911" s="226">
        <v>269897389</v>
      </c>
      <c r="Q911" s="226">
        <v>473196126</v>
      </c>
      <c r="R911" s="226">
        <v>467360280</v>
      </c>
      <c r="S911" s="226">
        <v>257285447</v>
      </c>
      <c r="T911" s="226">
        <v>142830038</v>
      </c>
      <c r="U911" s="226">
        <v>105000732</v>
      </c>
      <c r="V911" s="226">
        <v>106447366</v>
      </c>
      <c r="W911" s="162">
        <f>SUM(표4_2563[[#This Row],[1월]:[12월]])</f>
        <v>2370490460</v>
      </c>
      <c r="X911" s="163">
        <f t="shared" si="353"/>
        <v>197540871.66666666</v>
      </c>
    </row>
    <row r="912" spans="1:24" x14ac:dyDescent="0.3">
      <c r="A912" s="166"/>
      <c r="B912" s="166">
        <v>2025</v>
      </c>
      <c r="C912" s="158" t="s">
        <v>431</v>
      </c>
      <c r="D912" s="159" t="s">
        <v>11</v>
      </c>
      <c r="E912" s="159" t="s">
        <v>16</v>
      </c>
      <c r="F912" s="159" t="s">
        <v>65</v>
      </c>
      <c r="G912" s="159" t="s">
        <v>172</v>
      </c>
      <c r="H912" s="159" t="s">
        <v>133</v>
      </c>
      <c r="I912" s="159"/>
      <c r="J912" s="159" t="s">
        <v>14</v>
      </c>
      <c r="K912" s="226">
        <v>586973</v>
      </c>
      <c r="L912" s="226">
        <v>540746</v>
      </c>
      <c r="M912" s="226">
        <v>610608.4086812454</v>
      </c>
      <c r="N912" s="226">
        <v>716180</v>
      </c>
      <c r="O912" s="226">
        <v>1042571</v>
      </c>
      <c r="P912" s="226">
        <v>1658160.5</v>
      </c>
      <c r="Q912" s="226">
        <v>2924651</v>
      </c>
      <c r="R912" s="226">
        <v>2971971.5989250257</v>
      </c>
      <c r="S912" s="226">
        <v>1885740</v>
      </c>
      <c r="T912" s="226">
        <v>973080</v>
      </c>
      <c r="U912" s="226">
        <v>579368</v>
      </c>
      <c r="V912" s="226">
        <v>601064</v>
      </c>
      <c r="W912" s="162">
        <f>SUM(표4_2563[[#This Row],[1월]:[12월]])</f>
        <v>15091113.507606272</v>
      </c>
      <c r="X912" s="163">
        <f t="shared" si="353"/>
        <v>1257592.7923005226</v>
      </c>
    </row>
    <row r="913" spans="1:24" x14ac:dyDescent="0.3">
      <c r="A913" s="166"/>
      <c r="B913" s="166">
        <v>2025</v>
      </c>
      <c r="C913" s="158" t="s">
        <v>431</v>
      </c>
      <c r="D913" s="159" t="s">
        <v>11</v>
      </c>
      <c r="E913" s="159" t="s">
        <v>16</v>
      </c>
      <c r="F913" s="159" t="s">
        <v>65</v>
      </c>
      <c r="G913" s="159" t="s">
        <v>172</v>
      </c>
      <c r="H913" s="159" t="s">
        <v>133</v>
      </c>
      <c r="I913" s="159"/>
      <c r="J913" s="159" t="s">
        <v>15</v>
      </c>
      <c r="K913" s="226">
        <v>134.41681700000001</v>
      </c>
      <c r="L913" s="226">
        <v>123.830834</v>
      </c>
      <c r="M913" s="226">
        <v>139.82932558800519</v>
      </c>
      <c r="N913" s="226">
        <v>164.00522000000001</v>
      </c>
      <c r="O913" s="226">
        <v>238.74875899999998</v>
      </c>
      <c r="P913" s="226">
        <v>379.71875449999999</v>
      </c>
      <c r="Q913" s="226">
        <v>669.74507900000003</v>
      </c>
      <c r="R913" s="226">
        <v>680.58149615383093</v>
      </c>
      <c r="S913" s="226">
        <v>431.83446000000004</v>
      </c>
      <c r="T913" s="226">
        <v>222.83532000000002</v>
      </c>
      <c r="U913" s="226">
        <v>132.67527200000001</v>
      </c>
      <c r="V913" s="226">
        <v>137.64365599999999</v>
      </c>
      <c r="W913" s="162">
        <f>SUM(표4_2563[[#This Row],[1월]:[12월]])</f>
        <v>3455.8649932418366</v>
      </c>
      <c r="X913" s="163">
        <f t="shared" si="353"/>
        <v>287.98874943681972</v>
      </c>
    </row>
    <row r="914" spans="1:24" x14ac:dyDescent="0.3">
      <c r="A914" s="166"/>
      <c r="B914" s="166">
        <v>2025</v>
      </c>
      <c r="C914" s="158" t="s">
        <v>431</v>
      </c>
      <c r="D914" s="159" t="s">
        <v>11</v>
      </c>
      <c r="E914" s="159" t="s">
        <v>16</v>
      </c>
      <c r="F914" s="159" t="s">
        <v>65</v>
      </c>
      <c r="G914" s="159" t="s">
        <v>172</v>
      </c>
      <c r="H914" s="160" t="s">
        <v>133</v>
      </c>
      <c r="I914" s="160"/>
      <c r="J914" s="160" t="s">
        <v>96</v>
      </c>
      <c r="K914" s="226">
        <v>278.63608310000001</v>
      </c>
      <c r="L914" s="226">
        <v>256.69212620000002</v>
      </c>
      <c r="M914" s="226">
        <v>289.85581160098724</v>
      </c>
      <c r="N914" s="226">
        <v>339.97064599999999</v>
      </c>
      <c r="O914" s="226">
        <v>494.9084537</v>
      </c>
      <c r="P914" s="226">
        <v>787.12878935000003</v>
      </c>
      <c r="Q914" s="226">
        <v>1388.3318297000001</v>
      </c>
      <c r="R914" s="226">
        <v>1410.7949180097098</v>
      </c>
      <c r="S914" s="226">
        <v>895.16077800000005</v>
      </c>
      <c r="T914" s="226">
        <v>461.92107600000003</v>
      </c>
      <c r="U914" s="226">
        <v>275.0259896</v>
      </c>
      <c r="V914" s="226">
        <v>285.32508080000002</v>
      </c>
      <c r="W914" s="162">
        <f>SUM(표4_2563[[#This Row],[1월]:[12월]])</f>
        <v>7163.7515820606968</v>
      </c>
      <c r="X914" s="163">
        <f t="shared" si="353"/>
        <v>596.97929850505807</v>
      </c>
    </row>
    <row r="915" spans="1:24" x14ac:dyDescent="0.3">
      <c r="A915" s="166"/>
      <c r="B915" s="166">
        <v>2025</v>
      </c>
      <c r="C915" s="158" t="s">
        <v>431</v>
      </c>
      <c r="D915" s="159" t="s">
        <v>11</v>
      </c>
      <c r="E915" s="159" t="s">
        <v>16</v>
      </c>
      <c r="F915" s="159" t="s">
        <v>65</v>
      </c>
      <c r="G915" s="159" t="s">
        <v>172</v>
      </c>
      <c r="H915" s="159" t="s">
        <v>134</v>
      </c>
      <c r="I915" s="159"/>
      <c r="J915" s="159" t="s">
        <v>13</v>
      </c>
      <c r="K915" s="226">
        <v>147943216</v>
      </c>
      <c r="L915" s="226">
        <v>157031637</v>
      </c>
      <c r="M915" s="226">
        <v>140676322</v>
      </c>
      <c r="N915" s="226">
        <v>130618855</v>
      </c>
      <c r="O915" s="226">
        <v>122670408</v>
      </c>
      <c r="P915" s="226">
        <v>144716577</v>
      </c>
      <c r="Q915" s="226">
        <v>160367910</v>
      </c>
      <c r="R915" s="226">
        <v>160805328</v>
      </c>
      <c r="S915" s="226">
        <v>120645037</v>
      </c>
      <c r="T915" s="226">
        <v>120450133</v>
      </c>
      <c r="U915" s="226">
        <v>141615100</v>
      </c>
      <c r="V915" s="226">
        <v>163386569</v>
      </c>
      <c r="W915" s="162">
        <f>SUM(표4_2563[[#This Row],[1월]:[12월]])</f>
        <v>1710927092</v>
      </c>
      <c r="X915" s="163">
        <f t="shared" si="353"/>
        <v>142577257.66666666</v>
      </c>
    </row>
    <row r="916" spans="1:24" x14ac:dyDescent="0.3">
      <c r="A916" s="166"/>
      <c r="B916" s="166">
        <v>2025</v>
      </c>
      <c r="C916" s="158" t="s">
        <v>431</v>
      </c>
      <c r="D916" s="159" t="s">
        <v>11</v>
      </c>
      <c r="E916" s="159" t="s">
        <v>16</v>
      </c>
      <c r="F916" s="159" t="s">
        <v>65</v>
      </c>
      <c r="G916" s="159" t="s">
        <v>172</v>
      </c>
      <c r="H916" s="159" t="s">
        <v>134</v>
      </c>
      <c r="I916" s="159"/>
      <c r="J916" s="159" t="s">
        <v>14</v>
      </c>
      <c r="K916" s="226">
        <v>898101</v>
      </c>
      <c r="L916" s="226">
        <v>865105</v>
      </c>
      <c r="M916" s="226">
        <v>911294.97647405171</v>
      </c>
      <c r="N916" s="226">
        <v>833715</v>
      </c>
      <c r="O916" s="226">
        <v>869055</v>
      </c>
      <c r="P916" s="226">
        <v>889090.89999999991</v>
      </c>
      <c r="Q916" s="226">
        <v>991175</v>
      </c>
      <c r="R916" s="226">
        <v>1022570.5737626408</v>
      </c>
      <c r="S916" s="226">
        <v>884252</v>
      </c>
      <c r="T916" s="226">
        <v>820609</v>
      </c>
      <c r="U916" s="226">
        <v>781397</v>
      </c>
      <c r="V916" s="226">
        <v>922576</v>
      </c>
      <c r="W916" s="162">
        <f>SUM(표4_2563[[#This Row],[1월]:[12월]])</f>
        <v>10688941.450236693</v>
      </c>
      <c r="X916" s="163">
        <f t="shared" si="353"/>
        <v>890745.12085305771</v>
      </c>
    </row>
    <row r="917" spans="1:24" x14ac:dyDescent="0.3">
      <c r="A917" s="166"/>
      <c r="B917" s="166">
        <v>2025</v>
      </c>
      <c r="C917" s="158" t="s">
        <v>431</v>
      </c>
      <c r="D917" s="159" t="s">
        <v>11</v>
      </c>
      <c r="E917" s="159" t="s">
        <v>16</v>
      </c>
      <c r="F917" s="159" t="s">
        <v>65</v>
      </c>
      <c r="G917" s="159" t="s">
        <v>172</v>
      </c>
      <c r="H917" s="159" t="s">
        <v>134</v>
      </c>
      <c r="I917" s="159"/>
      <c r="J917" s="159" t="s">
        <v>15</v>
      </c>
      <c r="K917" s="226">
        <v>205.66512900000001</v>
      </c>
      <c r="L917" s="226">
        <v>198.10904500000001</v>
      </c>
      <c r="M917" s="226">
        <v>208.68654961255785</v>
      </c>
      <c r="N917" s="226">
        <v>190.92073500000001</v>
      </c>
      <c r="O917" s="226">
        <v>199.01359500000001</v>
      </c>
      <c r="P917" s="226">
        <v>203.60181609999998</v>
      </c>
      <c r="Q917" s="226">
        <v>226.97907499999999</v>
      </c>
      <c r="R917" s="226">
        <v>234.16866139164475</v>
      </c>
      <c r="S917" s="226">
        <v>202.493708</v>
      </c>
      <c r="T917" s="226">
        <v>187.91946100000001</v>
      </c>
      <c r="U917" s="226">
        <v>178.93991300000002</v>
      </c>
      <c r="V917" s="226">
        <v>211.26990400000003</v>
      </c>
      <c r="W917" s="162">
        <f>SUM(표4_2563[[#This Row],[1월]:[12월]])</f>
        <v>2447.7675921042032</v>
      </c>
      <c r="X917" s="163">
        <f t="shared" si="353"/>
        <v>203.98063267535028</v>
      </c>
    </row>
    <row r="918" spans="1:24" x14ac:dyDescent="0.3">
      <c r="A918" s="166"/>
      <c r="B918" s="166">
        <v>2025</v>
      </c>
      <c r="C918" s="158" t="s">
        <v>431</v>
      </c>
      <c r="D918" s="159" t="s">
        <v>11</v>
      </c>
      <c r="E918" s="159" t="s">
        <v>16</v>
      </c>
      <c r="F918" s="159" t="s">
        <v>65</v>
      </c>
      <c r="G918" s="159" t="s">
        <v>172</v>
      </c>
      <c r="H918" s="160" t="s">
        <v>134</v>
      </c>
      <c r="I918" s="160"/>
      <c r="J918" s="160" t="s">
        <v>96</v>
      </c>
      <c r="K918" s="226">
        <v>426.32854470000001</v>
      </c>
      <c r="L918" s="226">
        <v>410.66534350000001</v>
      </c>
      <c r="M918" s="226">
        <v>432.59172533223239</v>
      </c>
      <c r="N918" s="226">
        <v>395.76451050000003</v>
      </c>
      <c r="O918" s="226">
        <v>412.54040850000001</v>
      </c>
      <c r="P918" s="226">
        <v>422.05145022999994</v>
      </c>
      <c r="Q918" s="226">
        <v>470.51077250000003</v>
      </c>
      <c r="R918" s="226">
        <v>485.41425136512561</v>
      </c>
      <c r="S918" s="226">
        <v>419.7544244</v>
      </c>
      <c r="T918" s="226">
        <v>389.54309230000001</v>
      </c>
      <c r="U918" s="226">
        <v>370.92915590000001</v>
      </c>
      <c r="V918" s="226">
        <v>437.94682719999997</v>
      </c>
      <c r="W918" s="162">
        <f>SUM(표4_2563[[#This Row],[1월]:[12월]])</f>
        <v>5074.0405064273582</v>
      </c>
      <c r="X918" s="163">
        <f t="shared" si="353"/>
        <v>422.83670886894652</v>
      </c>
    </row>
    <row r="919" spans="1:24" x14ac:dyDescent="0.3">
      <c r="A919" s="166"/>
      <c r="B919" s="166">
        <v>2025</v>
      </c>
      <c r="C919" s="158" t="s">
        <v>431</v>
      </c>
      <c r="D919" s="159" t="s">
        <v>11</v>
      </c>
      <c r="E919" s="159" t="s">
        <v>16</v>
      </c>
      <c r="F919" s="159" t="s">
        <v>65</v>
      </c>
      <c r="G919" s="159" t="s">
        <v>172</v>
      </c>
      <c r="H919" s="159" t="s">
        <v>132</v>
      </c>
      <c r="I919" s="159"/>
      <c r="J919" s="159" t="s">
        <v>13</v>
      </c>
      <c r="K919" s="226">
        <v>1624436</v>
      </c>
      <c r="L919" s="226">
        <v>1624436</v>
      </c>
      <c r="M919" s="226">
        <v>1624436</v>
      </c>
      <c r="N919" s="226">
        <v>1624436</v>
      </c>
      <c r="O919" s="226">
        <v>14594268</v>
      </c>
      <c r="P919" s="226">
        <v>15644254</v>
      </c>
      <c r="Q919" s="226">
        <v>94475163</v>
      </c>
      <c r="R919" s="226">
        <v>84367118</v>
      </c>
      <c r="S919" s="226">
        <v>112873899</v>
      </c>
      <c r="T919" s="226">
        <v>1613999</v>
      </c>
      <c r="U919" s="226">
        <v>1613999</v>
      </c>
      <c r="V919" s="226">
        <v>1613999</v>
      </c>
      <c r="W919" s="162">
        <f>SUM(표4_2563[[#This Row],[1월]:[12월]])</f>
        <v>333294443</v>
      </c>
      <c r="X919" s="163">
        <f t="shared" si="353"/>
        <v>27774536.916666668</v>
      </c>
    </row>
    <row r="920" spans="1:24" x14ac:dyDescent="0.3">
      <c r="A920" s="166"/>
      <c r="B920" s="166">
        <v>2025</v>
      </c>
      <c r="C920" s="158" t="s">
        <v>431</v>
      </c>
      <c r="D920" s="159" t="s">
        <v>11</v>
      </c>
      <c r="E920" s="159" t="s">
        <v>16</v>
      </c>
      <c r="F920" s="159" t="s">
        <v>65</v>
      </c>
      <c r="G920" s="159" t="s">
        <v>172</v>
      </c>
      <c r="H920" s="159" t="s">
        <v>132</v>
      </c>
      <c r="I920" s="159"/>
      <c r="J920" s="159" t="s">
        <v>14</v>
      </c>
      <c r="K920" s="226">
        <v>1152</v>
      </c>
      <c r="L920" s="226">
        <v>720</v>
      </c>
      <c r="M920" s="226">
        <v>720</v>
      </c>
      <c r="N920" s="226">
        <v>1104</v>
      </c>
      <c r="O920" s="226">
        <v>64560</v>
      </c>
      <c r="P920" s="226">
        <v>43248</v>
      </c>
      <c r="Q920" s="226">
        <v>701760</v>
      </c>
      <c r="R920" s="226">
        <v>622272</v>
      </c>
      <c r="S920" s="226">
        <v>385872</v>
      </c>
      <c r="T920" s="226">
        <v>17088</v>
      </c>
      <c r="U920" s="226">
        <v>11280</v>
      </c>
      <c r="V920" s="226">
        <v>768</v>
      </c>
      <c r="W920" s="162">
        <f>SUM(표4_2563[[#This Row],[1월]:[12월]])</f>
        <v>1850544</v>
      </c>
      <c r="X920" s="163">
        <f t="shared" si="353"/>
        <v>154212</v>
      </c>
    </row>
    <row r="921" spans="1:24" x14ac:dyDescent="0.3">
      <c r="A921" s="166"/>
      <c r="B921" s="166">
        <v>2025</v>
      </c>
      <c r="C921" s="158" t="s">
        <v>431</v>
      </c>
      <c r="D921" s="159" t="s">
        <v>11</v>
      </c>
      <c r="E921" s="159" t="s">
        <v>16</v>
      </c>
      <c r="F921" s="159" t="s">
        <v>65</v>
      </c>
      <c r="G921" s="159" t="s">
        <v>172</v>
      </c>
      <c r="H921" s="159" t="s">
        <v>132</v>
      </c>
      <c r="I921" s="159"/>
      <c r="J921" s="159" t="s">
        <v>15</v>
      </c>
      <c r="K921" s="226">
        <v>0.26380799999999999</v>
      </c>
      <c r="L921" s="226">
        <v>0.16488</v>
      </c>
      <c r="M921" s="226">
        <v>0.16488</v>
      </c>
      <c r="N921" s="226">
        <v>0.25281600000000004</v>
      </c>
      <c r="O921" s="226">
        <v>14.78424</v>
      </c>
      <c r="P921" s="226">
        <v>9.9037919999999993</v>
      </c>
      <c r="Q921" s="226">
        <v>160.70304000000002</v>
      </c>
      <c r="R921" s="226">
        <v>142.50028800000001</v>
      </c>
      <c r="S921" s="226">
        <v>88.364688000000001</v>
      </c>
      <c r="T921" s="226">
        <v>3.9131520000000002</v>
      </c>
      <c r="U921" s="226">
        <v>2.5831200000000001</v>
      </c>
      <c r="V921" s="226">
        <v>0.175872</v>
      </c>
      <c r="W921" s="162">
        <f>SUM(표4_2563[[#This Row],[1월]:[12월]])</f>
        <v>423.77457600000008</v>
      </c>
      <c r="X921" s="163">
        <f t="shared" si="353"/>
        <v>35.314548000000009</v>
      </c>
    </row>
    <row r="922" spans="1:24" x14ac:dyDescent="0.3">
      <c r="A922" s="166"/>
      <c r="B922" s="166">
        <v>2025</v>
      </c>
      <c r="C922" s="158" t="s">
        <v>431</v>
      </c>
      <c r="D922" s="159" t="s">
        <v>11</v>
      </c>
      <c r="E922" s="159" t="s">
        <v>16</v>
      </c>
      <c r="F922" s="159" t="s">
        <v>65</v>
      </c>
      <c r="G922" s="159" t="s">
        <v>172</v>
      </c>
      <c r="H922" s="160" t="s">
        <v>132</v>
      </c>
      <c r="I922" s="160"/>
      <c r="J922" s="160" t="s">
        <v>96</v>
      </c>
      <c r="K922" s="226">
        <v>0.54685440000000007</v>
      </c>
      <c r="L922" s="226">
        <v>0.34178399999999998</v>
      </c>
      <c r="M922" s="226">
        <v>0.34178399999999998</v>
      </c>
      <c r="N922" s="226">
        <v>0.5240688</v>
      </c>
      <c r="O922" s="226">
        <v>30.646632</v>
      </c>
      <c r="P922" s="226">
        <v>20.529825599999999</v>
      </c>
      <c r="Q922" s="226">
        <v>333.125472</v>
      </c>
      <c r="R922" s="226">
        <v>295.39251840000003</v>
      </c>
      <c r="S922" s="226">
        <v>183.17343840000001</v>
      </c>
      <c r="T922" s="226">
        <v>8.1116735999999996</v>
      </c>
      <c r="U922" s="226">
        <v>5.354616</v>
      </c>
      <c r="V922" s="226">
        <v>0.36456960000000005</v>
      </c>
      <c r="W922" s="162">
        <f>SUM(표4_2563[[#This Row],[1월]:[12월]])</f>
        <v>878.45323680000001</v>
      </c>
      <c r="X922" s="163">
        <f t="shared" si="353"/>
        <v>73.204436400000006</v>
      </c>
    </row>
    <row r="923" spans="1:24" x14ac:dyDescent="0.3">
      <c r="A923" s="166"/>
      <c r="B923" s="166">
        <v>2025</v>
      </c>
      <c r="C923" s="158" t="s">
        <v>431</v>
      </c>
      <c r="D923" s="159" t="s">
        <v>11</v>
      </c>
      <c r="E923" s="159" t="s">
        <v>16</v>
      </c>
      <c r="F923" s="159" t="s">
        <v>90</v>
      </c>
      <c r="G923" s="159" t="s">
        <v>172</v>
      </c>
      <c r="H923" s="159" t="s">
        <v>133</v>
      </c>
      <c r="I923" s="159"/>
      <c r="J923" s="159" t="s">
        <v>13</v>
      </c>
      <c r="K923" s="226">
        <v>0</v>
      </c>
      <c r="L923" s="226">
        <v>0</v>
      </c>
      <c r="M923" s="226">
        <v>38109</v>
      </c>
      <c r="N923" s="226">
        <v>12438</v>
      </c>
      <c r="O923" s="226">
        <v>748069</v>
      </c>
      <c r="P923" s="226">
        <v>5020697</v>
      </c>
      <c r="Q923" s="226">
        <v>12319541</v>
      </c>
      <c r="R923" s="226">
        <v>10654263</v>
      </c>
      <c r="S923" s="226">
        <v>6887828</v>
      </c>
      <c r="T923" s="226">
        <v>914329</v>
      </c>
      <c r="U923" s="226">
        <v>105084</v>
      </c>
      <c r="V923" s="226">
        <v>0</v>
      </c>
      <c r="W923" s="162">
        <f>SUM(표4_2563[[#This Row],[1월]:[12월]])</f>
        <v>36700358</v>
      </c>
      <c r="X923" s="163">
        <f t="shared" si="353"/>
        <v>3058363.1666666665</v>
      </c>
    </row>
    <row r="924" spans="1:24" x14ac:dyDescent="0.3">
      <c r="A924" s="166"/>
      <c r="B924" s="166">
        <v>2025</v>
      </c>
      <c r="C924" s="158" t="s">
        <v>431</v>
      </c>
      <c r="D924" s="159" t="s">
        <v>11</v>
      </c>
      <c r="E924" s="159" t="s">
        <v>16</v>
      </c>
      <c r="F924" s="159" t="s">
        <v>90</v>
      </c>
      <c r="G924" s="159" t="s">
        <v>172</v>
      </c>
      <c r="H924" s="159" t="s">
        <v>133</v>
      </c>
      <c r="I924" s="159"/>
      <c r="J924" s="159" t="s">
        <v>14</v>
      </c>
      <c r="K924" s="226">
        <v>0</v>
      </c>
      <c r="L924" s="226">
        <v>0</v>
      </c>
      <c r="M924" s="226">
        <v>247</v>
      </c>
      <c r="N924" s="226">
        <v>80</v>
      </c>
      <c r="O924" s="226">
        <v>5301</v>
      </c>
      <c r="P924" s="226">
        <v>30836.81</v>
      </c>
      <c r="Q924" s="226">
        <v>76114.399999999994</v>
      </c>
      <c r="R924" s="226">
        <v>67779.66</v>
      </c>
      <c r="S924" s="226">
        <v>50520.86</v>
      </c>
      <c r="T924" s="226">
        <v>6228</v>
      </c>
      <c r="U924" s="226">
        <v>580</v>
      </c>
      <c r="V924" s="226">
        <v>0</v>
      </c>
      <c r="W924" s="162">
        <f>SUM(표4_2563[[#This Row],[1월]:[12월]])</f>
        <v>237687.72999999998</v>
      </c>
      <c r="X924" s="163">
        <f t="shared" si="353"/>
        <v>19807.310833333333</v>
      </c>
    </row>
    <row r="925" spans="1:24" x14ac:dyDescent="0.3">
      <c r="A925" s="166"/>
      <c r="B925" s="166">
        <v>2025</v>
      </c>
      <c r="C925" s="158" t="s">
        <v>431</v>
      </c>
      <c r="D925" s="159" t="s">
        <v>11</v>
      </c>
      <c r="E925" s="159" t="s">
        <v>16</v>
      </c>
      <c r="F925" s="159" t="s">
        <v>90</v>
      </c>
      <c r="G925" s="159" t="s">
        <v>172</v>
      </c>
      <c r="H925" s="159" t="s">
        <v>133</v>
      </c>
      <c r="I925" s="159"/>
      <c r="J925" s="159" t="s">
        <v>15</v>
      </c>
      <c r="K925" s="226">
        <v>0</v>
      </c>
      <c r="L925" s="226">
        <v>0</v>
      </c>
      <c r="M925" s="226">
        <v>5.6563000000000002E-2</v>
      </c>
      <c r="N925" s="226">
        <v>1.8319999999999999E-2</v>
      </c>
      <c r="O925" s="226">
        <v>1.213929</v>
      </c>
      <c r="P925" s="226">
        <v>7.0616294900000005</v>
      </c>
      <c r="Q925" s="226">
        <v>17.4301976</v>
      </c>
      <c r="R925" s="226">
        <v>15.521542140000003</v>
      </c>
      <c r="S925" s="226">
        <v>11.56927694</v>
      </c>
      <c r="T925" s="226">
        <v>1.426212</v>
      </c>
      <c r="U925" s="226">
        <v>0.13281999999999999</v>
      </c>
      <c r="V925" s="226">
        <v>0</v>
      </c>
      <c r="W925" s="162">
        <f>SUM(표4_2563[[#This Row],[1월]:[12월]])</f>
        <v>54.430490170000006</v>
      </c>
      <c r="X925" s="163">
        <f t="shared" si="353"/>
        <v>4.5358741808333338</v>
      </c>
    </row>
    <row r="926" spans="1:24" x14ac:dyDescent="0.3">
      <c r="A926" s="166"/>
      <c r="B926" s="166">
        <v>2025</v>
      </c>
      <c r="C926" s="158" t="s">
        <v>431</v>
      </c>
      <c r="D926" s="159" t="s">
        <v>11</v>
      </c>
      <c r="E926" s="159" t="s">
        <v>16</v>
      </c>
      <c r="F926" s="159" t="s">
        <v>90</v>
      </c>
      <c r="G926" s="159" t="s">
        <v>172</v>
      </c>
      <c r="H926" s="160" t="s">
        <v>133</v>
      </c>
      <c r="I926" s="160"/>
      <c r="J926" s="160" t="s">
        <v>96</v>
      </c>
      <c r="K926" s="226">
        <v>0</v>
      </c>
      <c r="L926" s="226">
        <v>0</v>
      </c>
      <c r="M926" s="226">
        <v>0.11725090000000001</v>
      </c>
      <c r="N926" s="226">
        <v>3.7975999999999996E-2</v>
      </c>
      <c r="O926" s="226">
        <v>2.5163847000000001</v>
      </c>
      <c r="P926" s="226">
        <v>14.638233707000001</v>
      </c>
      <c r="Q926" s="226">
        <v>36.131505679999997</v>
      </c>
      <c r="R926" s="226">
        <v>32.175004602000001</v>
      </c>
      <c r="S926" s="226">
        <v>23.982252242000001</v>
      </c>
      <c r="T926" s="226">
        <v>2.9564315999999997</v>
      </c>
      <c r="U926" s="226">
        <v>0.27532600000000002</v>
      </c>
      <c r="V926" s="226">
        <v>0</v>
      </c>
      <c r="W926" s="162">
        <f>SUM(표4_2563[[#This Row],[1월]:[12월]])</f>
        <v>112.830365431</v>
      </c>
      <c r="X926" s="163">
        <f t="shared" si="353"/>
        <v>9.4025304525833331</v>
      </c>
    </row>
    <row r="927" spans="1:24" x14ac:dyDescent="0.3">
      <c r="A927" s="166"/>
      <c r="B927" s="166">
        <v>2025</v>
      </c>
      <c r="C927" s="158" t="s">
        <v>431</v>
      </c>
      <c r="D927" s="159" t="s">
        <v>11</v>
      </c>
      <c r="E927" s="159" t="s">
        <v>16</v>
      </c>
      <c r="F927" s="159" t="s">
        <v>90</v>
      </c>
      <c r="G927" s="159" t="s">
        <v>172</v>
      </c>
      <c r="H927" s="159" t="s">
        <v>134</v>
      </c>
      <c r="I927" s="159"/>
      <c r="J927" s="159" t="s">
        <v>13</v>
      </c>
      <c r="K927" s="226">
        <v>145834515.89444</v>
      </c>
      <c r="L927" s="226">
        <v>154663635.47330001</v>
      </c>
      <c r="M927" s="226">
        <v>139663925</v>
      </c>
      <c r="N927" s="226">
        <v>118441463.96950001</v>
      </c>
      <c r="O927" s="226">
        <v>107209616.99999999</v>
      </c>
      <c r="P927" s="226">
        <v>77654465.00000003</v>
      </c>
      <c r="Q927" s="226">
        <v>-35976251.999999955</v>
      </c>
      <c r="R927" s="226">
        <v>-2264134.9999999804</v>
      </c>
      <c r="S927" s="226">
        <v>43569893.000000015</v>
      </c>
      <c r="T927" s="226">
        <v>90765393.999999985</v>
      </c>
      <c r="U927" s="226">
        <v>137102437.59</v>
      </c>
      <c r="V927" s="226">
        <v>161789852</v>
      </c>
      <c r="W927" s="162">
        <f>SUM(표4_2563[[#This Row],[1월]:[12월]])</f>
        <v>1138454811.9272399</v>
      </c>
      <c r="X927" s="163">
        <f t="shared" si="353"/>
        <v>94871234.327269986</v>
      </c>
    </row>
    <row r="928" spans="1:24" x14ac:dyDescent="0.3">
      <c r="A928" s="166"/>
      <c r="B928" s="166">
        <v>2025</v>
      </c>
      <c r="C928" s="158" t="s">
        <v>431</v>
      </c>
      <c r="D928" s="159" t="s">
        <v>11</v>
      </c>
      <c r="E928" s="159" t="s">
        <v>16</v>
      </c>
      <c r="F928" s="159" t="s">
        <v>90</v>
      </c>
      <c r="G928" s="159" t="s">
        <v>172</v>
      </c>
      <c r="H928" s="159" t="s">
        <v>134</v>
      </c>
      <c r="I928" s="159"/>
      <c r="J928" s="159" t="s">
        <v>14</v>
      </c>
      <c r="K928" s="226">
        <v>885321.29090000002</v>
      </c>
      <c r="L928" s="226">
        <v>852093.59450000001</v>
      </c>
      <c r="M928" s="226">
        <v>904721</v>
      </c>
      <c r="N928" s="226">
        <v>756152.34349999996</v>
      </c>
      <c r="O928" s="226">
        <v>759404</v>
      </c>
      <c r="P928" s="226">
        <v>477666.89999999991</v>
      </c>
      <c r="Q928" s="226">
        <v>-220826.00000000012</v>
      </c>
      <c r="R928" s="226">
        <v>-16088.427312333079</v>
      </c>
      <c r="S928" s="226">
        <v>317522.99999999959</v>
      </c>
      <c r="T928" s="226">
        <v>618671.99999999977</v>
      </c>
      <c r="U928" s="226">
        <v>756464.25730000006</v>
      </c>
      <c r="V928" s="226">
        <v>913555</v>
      </c>
      <c r="W928" s="162">
        <f>SUM(표4_2563[[#This Row],[1월]:[12월]])</f>
        <v>7004658.9588876665</v>
      </c>
      <c r="X928" s="163">
        <f t="shared" si="353"/>
        <v>583721.57990730554</v>
      </c>
    </row>
    <row r="929" spans="1:24" x14ac:dyDescent="0.3">
      <c r="A929" s="166"/>
      <c r="B929" s="166">
        <v>2025</v>
      </c>
      <c r="C929" s="158" t="s">
        <v>431</v>
      </c>
      <c r="D929" s="159" t="s">
        <v>11</v>
      </c>
      <c r="E929" s="159" t="s">
        <v>16</v>
      </c>
      <c r="F929" s="159" t="s">
        <v>90</v>
      </c>
      <c r="G929" s="159" t="s">
        <v>172</v>
      </c>
      <c r="H929" s="159" t="s">
        <v>134</v>
      </c>
      <c r="I929" s="159"/>
      <c r="J929" s="159" t="s">
        <v>15</v>
      </c>
      <c r="K929" s="226">
        <v>202.73857561610001</v>
      </c>
      <c r="L929" s="226">
        <v>195.1294331405</v>
      </c>
      <c r="M929" s="226">
        <v>207.18110900000002</v>
      </c>
      <c r="N929" s="226">
        <v>173.15888666149999</v>
      </c>
      <c r="O929" s="226">
        <v>173.903516</v>
      </c>
      <c r="P929" s="226">
        <v>109.38572009999997</v>
      </c>
      <c r="Q929" s="226">
        <v>-50.569154000000026</v>
      </c>
      <c r="R929" s="226">
        <v>-3.6842498545242748</v>
      </c>
      <c r="S929" s="226">
        <v>72.7127669999999</v>
      </c>
      <c r="T929" s="226">
        <v>141.67588799999996</v>
      </c>
      <c r="U929" s="226">
        <v>173.23031492170003</v>
      </c>
      <c r="V929" s="226">
        <v>209.204095</v>
      </c>
      <c r="W929" s="162">
        <f>SUM(표4_2563[[#This Row],[1월]:[12월]])</f>
        <v>1604.0669015852757</v>
      </c>
      <c r="X929" s="163">
        <f t="shared" si="353"/>
        <v>133.67224179877297</v>
      </c>
    </row>
    <row r="930" spans="1:24" x14ac:dyDescent="0.3">
      <c r="A930" s="166"/>
      <c r="B930" s="166">
        <v>2025</v>
      </c>
      <c r="C930" s="158" t="s">
        <v>431</v>
      </c>
      <c r="D930" s="159" t="s">
        <v>11</v>
      </c>
      <c r="E930" s="159" t="s">
        <v>16</v>
      </c>
      <c r="F930" s="159" t="s">
        <v>90</v>
      </c>
      <c r="G930" s="159" t="s">
        <v>172</v>
      </c>
      <c r="H930" s="160" t="s">
        <v>134</v>
      </c>
      <c r="I930" s="160"/>
      <c r="J930" s="160" t="s">
        <v>96</v>
      </c>
      <c r="K930" s="226">
        <v>420.26201679023001</v>
      </c>
      <c r="L930" s="226">
        <v>404.48882930914999</v>
      </c>
      <c r="M930" s="226">
        <v>429.47105870000001</v>
      </c>
      <c r="N930" s="226">
        <v>358.94551745945</v>
      </c>
      <c r="O930" s="226">
        <v>360.48907880000002</v>
      </c>
      <c r="P930" s="226">
        <v>226.74847742999998</v>
      </c>
      <c r="Q930" s="226">
        <v>-104.82610220000005</v>
      </c>
      <c r="R930" s="226">
        <v>-7.6371764451645126</v>
      </c>
      <c r="S930" s="226">
        <v>150.72816809999981</v>
      </c>
      <c r="T930" s="226">
        <v>293.68359839999988</v>
      </c>
      <c r="U930" s="226">
        <v>359.09358294031</v>
      </c>
      <c r="V930" s="226">
        <v>433.6645585</v>
      </c>
      <c r="W930" s="162">
        <f>SUM(표4_2563[[#This Row],[1월]:[12월]])</f>
        <v>3325.1116077839752</v>
      </c>
      <c r="X930" s="163">
        <f t="shared" si="353"/>
        <v>277.09263398199795</v>
      </c>
    </row>
    <row r="931" spans="1:24" x14ac:dyDescent="0.3">
      <c r="A931" s="166"/>
      <c r="B931" s="166">
        <v>2025</v>
      </c>
      <c r="C931" s="158" t="s">
        <v>431</v>
      </c>
      <c r="D931" s="159" t="s">
        <v>11</v>
      </c>
      <c r="E931" s="159" t="s">
        <v>16</v>
      </c>
      <c r="F931" s="159" t="s">
        <v>90</v>
      </c>
      <c r="G931" s="159" t="s">
        <v>172</v>
      </c>
      <c r="H931" s="159" t="s">
        <v>132</v>
      </c>
      <c r="I931" s="159"/>
      <c r="J931" s="159" t="s">
        <v>13</v>
      </c>
      <c r="K931" s="226">
        <v>0</v>
      </c>
      <c r="L931" s="226">
        <v>0</v>
      </c>
      <c r="M931" s="226">
        <v>650</v>
      </c>
      <c r="N931" s="226">
        <v>162</v>
      </c>
      <c r="O931" s="226">
        <v>67133</v>
      </c>
      <c r="P931" s="226">
        <v>233099</v>
      </c>
      <c r="Q931" s="226">
        <v>1738342</v>
      </c>
      <c r="R931" s="226">
        <v>1425804</v>
      </c>
      <c r="S931" s="226">
        <v>2325202</v>
      </c>
      <c r="T931" s="226">
        <v>8554</v>
      </c>
      <c r="U931" s="226">
        <v>1614</v>
      </c>
      <c r="V931" s="226">
        <v>0</v>
      </c>
      <c r="W931" s="162">
        <f>SUM(표4_2563[[#This Row],[1월]:[12월]])</f>
        <v>5800560</v>
      </c>
      <c r="X931" s="163">
        <f t="shared" si="353"/>
        <v>483380</v>
      </c>
    </row>
    <row r="932" spans="1:24" x14ac:dyDescent="0.3">
      <c r="A932" s="166"/>
      <c r="B932" s="166">
        <v>2025</v>
      </c>
      <c r="C932" s="158" t="s">
        <v>431</v>
      </c>
      <c r="D932" s="159" t="s">
        <v>11</v>
      </c>
      <c r="E932" s="159" t="s">
        <v>16</v>
      </c>
      <c r="F932" s="159" t="s">
        <v>90</v>
      </c>
      <c r="G932" s="159" t="s">
        <v>172</v>
      </c>
      <c r="H932" s="159" t="s">
        <v>132</v>
      </c>
      <c r="I932" s="159"/>
      <c r="J932" s="159" t="s">
        <v>14</v>
      </c>
      <c r="K932" s="226">
        <v>0</v>
      </c>
      <c r="L932" s="226">
        <v>0</v>
      </c>
      <c r="M932" s="226">
        <v>0</v>
      </c>
      <c r="N932" s="226">
        <v>0</v>
      </c>
      <c r="O932" s="226">
        <v>297</v>
      </c>
      <c r="P932" s="226">
        <v>644</v>
      </c>
      <c r="Q932" s="226">
        <v>12912</v>
      </c>
      <c r="R932" s="226">
        <v>10516</v>
      </c>
      <c r="S932" s="226">
        <v>7949</v>
      </c>
      <c r="T932" s="226">
        <v>91</v>
      </c>
      <c r="U932" s="226">
        <v>11</v>
      </c>
      <c r="V932" s="226">
        <v>0</v>
      </c>
      <c r="W932" s="162">
        <f>SUM(표4_2563[[#This Row],[1월]:[12월]])</f>
        <v>32420</v>
      </c>
      <c r="X932" s="163">
        <f t="shared" si="353"/>
        <v>2701.6666666666665</v>
      </c>
    </row>
    <row r="933" spans="1:24" x14ac:dyDescent="0.3">
      <c r="A933" s="166"/>
      <c r="B933" s="166">
        <v>2025</v>
      </c>
      <c r="C933" s="158" t="s">
        <v>431</v>
      </c>
      <c r="D933" s="159" t="s">
        <v>11</v>
      </c>
      <c r="E933" s="159" t="s">
        <v>16</v>
      </c>
      <c r="F933" s="159" t="s">
        <v>90</v>
      </c>
      <c r="G933" s="159" t="s">
        <v>172</v>
      </c>
      <c r="H933" s="159" t="s">
        <v>132</v>
      </c>
      <c r="I933" s="159"/>
      <c r="J933" s="159" t="s">
        <v>15</v>
      </c>
      <c r="K933" s="226">
        <v>0</v>
      </c>
      <c r="L933" s="226">
        <v>0</v>
      </c>
      <c r="M933" s="226">
        <v>0</v>
      </c>
      <c r="N933" s="226">
        <v>0</v>
      </c>
      <c r="O933" s="226">
        <v>6.8013000000000004E-2</v>
      </c>
      <c r="P933" s="226">
        <v>0.147476</v>
      </c>
      <c r="Q933" s="226">
        <v>2.9568480000000004</v>
      </c>
      <c r="R933" s="226">
        <v>2.4081640000000002</v>
      </c>
      <c r="S933" s="226">
        <v>1.8203210000000001</v>
      </c>
      <c r="T933" s="226">
        <v>2.0839E-2</v>
      </c>
      <c r="U933" s="226">
        <v>2.519E-3</v>
      </c>
      <c r="V933" s="226">
        <v>0</v>
      </c>
      <c r="W933" s="162">
        <f>SUM(표4_2563[[#This Row],[1월]:[12월]])</f>
        <v>7.4241799999999998</v>
      </c>
      <c r="X933" s="163">
        <f t="shared" si="353"/>
        <v>0.61868166666666669</v>
      </c>
    </row>
    <row r="934" spans="1:24" x14ac:dyDescent="0.3">
      <c r="A934" s="166"/>
      <c r="B934" s="166">
        <v>2025</v>
      </c>
      <c r="C934" s="158" t="s">
        <v>431</v>
      </c>
      <c r="D934" s="159" t="s">
        <v>11</v>
      </c>
      <c r="E934" s="159" t="s">
        <v>16</v>
      </c>
      <c r="F934" s="159" t="s">
        <v>90</v>
      </c>
      <c r="G934" s="159" t="s">
        <v>172</v>
      </c>
      <c r="H934" s="160" t="s">
        <v>132</v>
      </c>
      <c r="I934" s="160"/>
      <c r="J934" s="160" t="s">
        <v>96</v>
      </c>
      <c r="K934" s="226">
        <v>0</v>
      </c>
      <c r="L934" s="226">
        <v>0</v>
      </c>
      <c r="M934" s="226">
        <v>0</v>
      </c>
      <c r="N934" s="226">
        <v>0</v>
      </c>
      <c r="O934" s="226">
        <v>0.14098590000000003</v>
      </c>
      <c r="P934" s="226">
        <v>0.3057068</v>
      </c>
      <c r="Q934" s="226">
        <v>6.1293264000000001</v>
      </c>
      <c r="R934" s="226">
        <v>4.9919452</v>
      </c>
      <c r="S934" s="226">
        <v>3.7733903</v>
      </c>
      <c r="T934" s="226">
        <v>4.3197699999999999E-2</v>
      </c>
      <c r="U934" s="226">
        <v>5.2217000000000001E-3</v>
      </c>
      <c r="V934" s="226">
        <v>0</v>
      </c>
      <c r="W934" s="162">
        <f>SUM(표4_2563[[#This Row],[1월]:[12월]])</f>
        <v>15.389773999999999</v>
      </c>
      <c r="X934" s="163">
        <f t="shared" si="353"/>
        <v>1.2824811666666667</v>
      </c>
    </row>
    <row r="935" spans="1:24" x14ac:dyDescent="0.3">
      <c r="A935" s="166"/>
      <c r="B935" s="166">
        <v>2025</v>
      </c>
      <c r="C935" s="158" t="s">
        <v>431</v>
      </c>
      <c r="D935" s="159" t="s">
        <v>11</v>
      </c>
      <c r="E935" s="159" t="s">
        <v>16</v>
      </c>
      <c r="F935" s="159" t="s">
        <v>67</v>
      </c>
      <c r="G935" s="159" t="s">
        <v>86</v>
      </c>
      <c r="H935" s="159" t="s">
        <v>34</v>
      </c>
      <c r="I935" s="159"/>
      <c r="J935" s="159" t="s">
        <v>13</v>
      </c>
      <c r="K935" s="226">
        <v>46139750</v>
      </c>
      <c r="L935" s="226">
        <v>45029211</v>
      </c>
      <c r="M935" s="226">
        <v>30197430</v>
      </c>
      <c r="N935" s="226">
        <v>27739518</v>
      </c>
      <c r="O935" s="226">
        <v>26385142.5</v>
      </c>
      <c r="P935" s="226">
        <v>29551238.5</v>
      </c>
      <c r="Q935" s="226">
        <v>39940431.5</v>
      </c>
      <c r="R935" s="226">
        <v>39265659.5</v>
      </c>
      <c r="S935" s="226">
        <v>37717483.5</v>
      </c>
      <c r="T935" s="226">
        <v>36643834</v>
      </c>
      <c r="U935" s="226">
        <v>43616313</v>
      </c>
      <c r="V935" s="226">
        <v>52509446</v>
      </c>
      <c r="W935" s="162">
        <f>SUM(표4_2563[[#This Row],[1월]:[12월]])</f>
        <v>454735457.5</v>
      </c>
      <c r="X935" s="163">
        <f t="shared" si="353"/>
        <v>37894621.458333336</v>
      </c>
    </row>
    <row r="936" spans="1:24" x14ac:dyDescent="0.3">
      <c r="A936" s="166"/>
      <c r="B936" s="166">
        <v>2025</v>
      </c>
      <c r="C936" s="158" t="s">
        <v>431</v>
      </c>
      <c r="D936" s="159" t="s">
        <v>11</v>
      </c>
      <c r="E936" s="159" t="s">
        <v>16</v>
      </c>
      <c r="F936" s="159" t="s">
        <v>67</v>
      </c>
      <c r="G936" s="159" t="s">
        <v>86</v>
      </c>
      <c r="H936" s="159" t="s">
        <v>34</v>
      </c>
      <c r="I936" s="159"/>
      <c r="J936" s="159" t="s">
        <v>14</v>
      </c>
      <c r="K936" s="226">
        <v>280095</v>
      </c>
      <c r="L936" s="226">
        <v>248071</v>
      </c>
      <c r="M936" s="226">
        <v>195618</v>
      </c>
      <c r="N936" s="226">
        <v>177056</v>
      </c>
      <c r="O936" s="226">
        <v>174151</v>
      </c>
      <c r="P936" s="226">
        <v>170475.6</v>
      </c>
      <c r="Q936" s="226">
        <v>235713</v>
      </c>
      <c r="R936" s="226">
        <v>238226.8</v>
      </c>
      <c r="S936" s="226">
        <v>263230.09999999998</v>
      </c>
      <c r="T936" s="226">
        <v>237365</v>
      </c>
      <c r="U936" s="226">
        <v>240664</v>
      </c>
      <c r="V936" s="226">
        <v>296499</v>
      </c>
      <c r="W936" s="162">
        <f>SUM(표4_2563[[#This Row],[1월]:[12월]])</f>
        <v>2757164.5</v>
      </c>
      <c r="X936" s="163">
        <f t="shared" si="353"/>
        <v>229763.70833333334</v>
      </c>
    </row>
    <row r="937" spans="1:24" x14ac:dyDescent="0.3">
      <c r="A937" s="166"/>
      <c r="B937" s="166">
        <v>2025</v>
      </c>
      <c r="C937" s="158" t="s">
        <v>431</v>
      </c>
      <c r="D937" s="159" t="s">
        <v>11</v>
      </c>
      <c r="E937" s="159" t="s">
        <v>16</v>
      </c>
      <c r="F937" s="159" t="s">
        <v>67</v>
      </c>
      <c r="G937" s="159" t="s">
        <v>86</v>
      </c>
      <c r="H937" s="159" t="s">
        <v>34</v>
      </c>
      <c r="I937" s="159"/>
      <c r="J937" s="159" t="s">
        <v>15</v>
      </c>
      <c r="K937" s="226">
        <v>64.141755000000003</v>
      </c>
      <c r="L937" s="226">
        <v>56.808259</v>
      </c>
      <c r="M937" s="226">
        <v>44.796522000000003</v>
      </c>
      <c r="N937" s="226">
        <v>40.545824000000003</v>
      </c>
      <c r="O937" s="226">
        <v>39.880579000000004</v>
      </c>
      <c r="P937" s="226">
        <v>39.038912400000008</v>
      </c>
      <c r="Q937" s="226">
        <v>53.978276999999999</v>
      </c>
      <c r="R937" s="226">
        <v>54.5539372</v>
      </c>
      <c r="S937" s="226">
        <v>60.279692900000001</v>
      </c>
      <c r="T937" s="226">
        <v>54.356585000000003</v>
      </c>
      <c r="U937" s="226">
        <v>55.112056000000003</v>
      </c>
      <c r="V937" s="226">
        <v>67.898271000000008</v>
      </c>
      <c r="W937" s="162">
        <f>SUM(표4_2563[[#This Row],[1월]:[12월]])</f>
        <v>631.39067050000006</v>
      </c>
      <c r="X937" s="163">
        <f t="shared" si="353"/>
        <v>52.615889208333336</v>
      </c>
    </row>
    <row r="938" spans="1:24" x14ac:dyDescent="0.3">
      <c r="A938" s="166"/>
      <c r="B938" s="166">
        <v>2025</v>
      </c>
      <c r="C938" s="158" t="s">
        <v>431</v>
      </c>
      <c r="D938" s="159" t="s">
        <v>11</v>
      </c>
      <c r="E938" s="159" t="s">
        <v>16</v>
      </c>
      <c r="F938" s="159" t="s">
        <v>67</v>
      </c>
      <c r="G938" s="159" t="s">
        <v>86</v>
      </c>
      <c r="H938" s="160" t="s">
        <v>34</v>
      </c>
      <c r="I938" s="160"/>
      <c r="J938" s="160" t="s">
        <v>96</v>
      </c>
      <c r="K938" s="226">
        <v>132.96109650000002</v>
      </c>
      <c r="L938" s="226">
        <v>117.7593037</v>
      </c>
      <c r="M938" s="226">
        <v>92.859864599999995</v>
      </c>
      <c r="N938" s="226">
        <v>84.048483200000007</v>
      </c>
      <c r="O938" s="226">
        <v>82.669479699999997</v>
      </c>
      <c r="P938" s="226">
        <v>80.924767320000001</v>
      </c>
      <c r="Q938" s="226">
        <v>111.89296109999999</v>
      </c>
      <c r="R938" s="226">
        <v>113.08626196</v>
      </c>
      <c r="S938" s="226">
        <v>124.95532847</v>
      </c>
      <c r="T938" s="226">
        <v>112.6771655</v>
      </c>
      <c r="U938" s="226">
        <v>114.24320080000001</v>
      </c>
      <c r="V938" s="226">
        <v>140.74807530000001</v>
      </c>
      <c r="W938" s="162">
        <f>SUM(표4_2563[[#This Row],[1월]:[12월]])</f>
        <v>1308.8259881500003</v>
      </c>
      <c r="X938" s="163">
        <f t="shared" ref="X938:X1001" si="354">AVERAGE(K938:V938)</f>
        <v>109.06883234583336</v>
      </c>
    </row>
    <row r="939" spans="1:24" x14ac:dyDescent="0.3">
      <c r="A939" s="166"/>
      <c r="B939" s="166">
        <v>2025</v>
      </c>
      <c r="C939" s="158" t="s">
        <v>431</v>
      </c>
      <c r="D939" s="159" t="s">
        <v>11</v>
      </c>
      <c r="E939" s="159" t="s">
        <v>16</v>
      </c>
      <c r="F939" s="159" t="s">
        <v>88</v>
      </c>
      <c r="G939" s="159" t="s">
        <v>86</v>
      </c>
      <c r="H939" s="159" t="s">
        <v>135</v>
      </c>
      <c r="I939" s="159"/>
      <c r="J939" s="159" t="s">
        <v>13</v>
      </c>
      <c r="K939" s="226">
        <v>0</v>
      </c>
      <c r="L939" s="226">
        <v>0</v>
      </c>
      <c r="M939" s="226">
        <v>95272</v>
      </c>
      <c r="N939" s="226">
        <v>2276190</v>
      </c>
      <c r="O939" s="226">
        <v>8179969</v>
      </c>
      <c r="P939" s="226">
        <v>25878490</v>
      </c>
      <c r="Q939" s="226">
        <v>37025578</v>
      </c>
      <c r="R939" s="226">
        <v>33854077</v>
      </c>
      <c r="S939" s="226">
        <v>24976736</v>
      </c>
      <c r="T939" s="226">
        <v>14560247</v>
      </c>
      <c r="U939" s="226">
        <v>8648413</v>
      </c>
      <c r="V939" s="226">
        <v>5304964</v>
      </c>
      <c r="W939" s="162">
        <f>SUM(표4_2563[[#This Row],[1월]:[12월]])</f>
        <v>160799936</v>
      </c>
      <c r="X939" s="163">
        <f t="shared" si="354"/>
        <v>13399994.666666666</v>
      </c>
    </row>
    <row r="940" spans="1:24" x14ac:dyDescent="0.3">
      <c r="A940" s="166"/>
      <c r="B940" s="166">
        <v>2025</v>
      </c>
      <c r="C940" s="158" t="s">
        <v>431</v>
      </c>
      <c r="D940" s="159" t="s">
        <v>11</v>
      </c>
      <c r="E940" s="159" t="s">
        <v>16</v>
      </c>
      <c r="F940" s="159" t="s">
        <v>88</v>
      </c>
      <c r="G940" s="159" t="s">
        <v>86</v>
      </c>
      <c r="H940" s="159" t="s">
        <v>135</v>
      </c>
      <c r="I940" s="159"/>
      <c r="J940" s="159" t="s">
        <v>14</v>
      </c>
      <c r="K940" s="226">
        <v>0</v>
      </c>
      <c r="L940" s="226">
        <v>0</v>
      </c>
      <c r="M940" s="226">
        <v>617</v>
      </c>
      <c r="N940" s="226">
        <v>14525</v>
      </c>
      <c r="O940" s="226">
        <v>57957</v>
      </c>
      <c r="P940" s="226">
        <v>158944.09</v>
      </c>
      <c r="Q940" s="226">
        <v>228756.86</v>
      </c>
      <c r="R940" s="226">
        <v>215370.86</v>
      </c>
      <c r="S940" s="226">
        <v>183199.43</v>
      </c>
      <c r="T940" s="226">
        <v>99171</v>
      </c>
      <c r="U940" s="226">
        <v>47720</v>
      </c>
      <c r="V940" s="226">
        <v>29955</v>
      </c>
      <c r="W940" s="162">
        <f>SUM(표4_2563[[#This Row],[1월]:[12월]])</f>
        <v>1036216.24</v>
      </c>
      <c r="X940" s="163">
        <f t="shared" si="354"/>
        <v>86351.353333333333</v>
      </c>
    </row>
    <row r="941" spans="1:24" x14ac:dyDescent="0.3">
      <c r="A941" s="166"/>
      <c r="B941" s="166">
        <v>2025</v>
      </c>
      <c r="C941" s="158" t="s">
        <v>431</v>
      </c>
      <c r="D941" s="159" t="s">
        <v>11</v>
      </c>
      <c r="E941" s="159" t="s">
        <v>16</v>
      </c>
      <c r="F941" s="159" t="s">
        <v>88</v>
      </c>
      <c r="G941" s="159" t="s">
        <v>86</v>
      </c>
      <c r="H941" s="159" t="s">
        <v>135</v>
      </c>
      <c r="I941" s="159"/>
      <c r="J941" s="159" t="s">
        <v>15</v>
      </c>
      <c r="K941" s="226">
        <v>0</v>
      </c>
      <c r="L941" s="226">
        <v>0</v>
      </c>
      <c r="M941" s="226">
        <v>0.141293</v>
      </c>
      <c r="N941" s="226">
        <v>3.3262250000000004</v>
      </c>
      <c r="O941" s="226">
        <v>13.272153000000001</v>
      </c>
      <c r="P941" s="226">
        <v>36.398196609999999</v>
      </c>
      <c r="Q941" s="226">
        <v>52.38532094</v>
      </c>
      <c r="R941" s="226">
        <v>49.319926940000002</v>
      </c>
      <c r="S941" s="226">
        <v>41.952669470000004</v>
      </c>
      <c r="T941" s="226">
        <v>22.710159000000001</v>
      </c>
      <c r="U941" s="226">
        <v>10.92788</v>
      </c>
      <c r="V941" s="226">
        <v>6.8596950000000003</v>
      </c>
      <c r="W941" s="162">
        <f>SUM(표4_2563[[#This Row],[1월]:[12월]])</f>
        <v>237.29351895999997</v>
      </c>
      <c r="X941" s="163">
        <f t="shared" si="354"/>
        <v>19.774459913333331</v>
      </c>
    </row>
    <row r="942" spans="1:24" x14ac:dyDescent="0.3">
      <c r="A942" s="166"/>
      <c r="B942" s="166">
        <v>2025</v>
      </c>
      <c r="C942" s="158" t="s">
        <v>431</v>
      </c>
      <c r="D942" s="159" t="s">
        <v>11</v>
      </c>
      <c r="E942" s="159" t="s">
        <v>16</v>
      </c>
      <c r="F942" s="159" t="s">
        <v>88</v>
      </c>
      <c r="G942" s="159" t="s">
        <v>86</v>
      </c>
      <c r="H942" s="160" t="s">
        <v>135</v>
      </c>
      <c r="I942" s="160"/>
      <c r="J942" s="160" t="s">
        <v>96</v>
      </c>
      <c r="K942" s="226">
        <v>0</v>
      </c>
      <c r="L942" s="226">
        <v>0</v>
      </c>
      <c r="M942" s="226">
        <v>0.29288990000000004</v>
      </c>
      <c r="N942" s="226">
        <v>6.8950174999999998</v>
      </c>
      <c r="O942" s="226">
        <v>27.512187900000001</v>
      </c>
      <c r="P942" s="226">
        <v>75.450759523000002</v>
      </c>
      <c r="Q942" s="226">
        <v>108.590881442</v>
      </c>
      <c r="R942" s="226">
        <v>102.236547242</v>
      </c>
      <c r="S942" s="226">
        <v>86.964769421</v>
      </c>
      <c r="T942" s="226">
        <v>47.076473700000001</v>
      </c>
      <c r="U942" s="226">
        <v>22.652684000000001</v>
      </c>
      <c r="V942" s="226">
        <v>14.2196385</v>
      </c>
      <c r="W942" s="162">
        <f>SUM(표4_2563[[#This Row],[1월]:[12월]])</f>
        <v>491.89184912800005</v>
      </c>
      <c r="X942" s="163">
        <f t="shared" si="354"/>
        <v>40.990987427333337</v>
      </c>
    </row>
    <row r="943" spans="1:24" x14ac:dyDescent="0.3">
      <c r="A943" s="166"/>
      <c r="B943" s="166">
        <v>2025</v>
      </c>
      <c r="C943" s="158" t="s">
        <v>431</v>
      </c>
      <c r="D943" s="159" t="s">
        <v>11</v>
      </c>
      <c r="E943" s="159" t="s">
        <v>16</v>
      </c>
      <c r="F943" s="159" t="s">
        <v>88</v>
      </c>
      <c r="G943" s="159" t="s">
        <v>86</v>
      </c>
      <c r="H943" s="159" t="s">
        <v>156</v>
      </c>
      <c r="I943" s="159"/>
      <c r="J943" s="159" t="s">
        <v>13</v>
      </c>
      <c r="K943" s="226">
        <v>0</v>
      </c>
      <c r="L943" s="226">
        <v>0</v>
      </c>
      <c r="M943" s="226">
        <v>1624</v>
      </c>
      <c r="N943" s="226">
        <v>29727</v>
      </c>
      <c r="O943" s="226">
        <v>734092</v>
      </c>
      <c r="P943" s="226">
        <v>1201479</v>
      </c>
      <c r="Q943" s="226">
        <v>5224477</v>
      </c>
      <c r="R943" s="226">
        <v>4530514</v>
      </c>
      <c r="S943" s="226">
        <v>8431680</v>
      </c>
      <c r="T943" s="226">
        <v>136222</v>
      </c>
      <c r="U943" s="226">
        <v>132832</v>
      </c>
      <c r="V943" s="226">
        <v>79247</v>
      </c>
      <c r="W943" s="162">
        <f>SUM(표4_2563[[#This Row],[1월]:[12월]])</f>
        <v>20501894</v>
      </c>
      <c r="X943" s="163">
        <f t="shared" si="354"/>
        <v>1708491.1666666667</v>
      </c>
    </row>
    <row r="944" spans="1:24" x14ac:dyDescent="0.3">
      <c r="A944" s="166"/>
      <c r="B944" s="166">
        <v>2025</v>
      </c>
      <c r="C944" s="158" t="s">
        <v>431</v>
      </c>
      <c r="D944" s="159" t="s">
        <v>11</v>
      </c>
      <c r="E944" s="159" t="s">
        <v>16</v>
      </c>
      <c r="F944" s="159" t="s">
        <v>88</v>
      </c>
      <c r="G944" s="159" t="s">
        <v>86</v>
      </c>
      <c r="H944" s="159" t="s">
        <v>156</v>
      </c>
      <c r="I944" s="159"/>
      <c r="J944" s="159" t="s">
        <v>14</v>
      </c>
      <c r="K944" s="226">
        <v>0</v>
      </c>
      <c r="L944" s="226">
        <v>0</v>
      </c>
      <c r="M944" s="226">
        <v>1</v>
      </c>
      <c r="N944" s="226">
        <v>20</v>
      </c>
      <c r="O944" s="226">
        <v>3247</v>
      </c>
      <c r="P944" s="226">
        <v>3321</v>
      </c>
      <c r="Q944" s="226">
        <v>38808</v>
      </c>
      <c r="R944" s="226">
        <v>33417</v>
      </c>
      <c r="S944" s="226">
        <v>28825</v>
      </c>
      <c r="T944" s="226">
        <v>1442</v>
      </c>
      <c r="U944" s="226">
        <v>928</v>
      </c>
      <c r="V944" s="226">
        <v>38</v>
      </c>
      <c r="W944" s="162">
        <f>SUM(표4_2563[[#This Row],[1월]:[12월]])</f>
        <v>110047</v>
      </c>
      <c r="X944" s="163">
        <f t="shared" si="354"/>
        <v>9170.5833333333339</v>
      </c>
    </row>
    <row r="945" spans="1:24" x14ac:dyDescent="0.3">
      <c r="A945" s="166"/>
      <c r="B945" s="166">
        <v>2025</v>
      </c>
      <c r="C945" s="158" t="s">
        <v>431</v>
      </c>
      <c r="D945" s="159" t="s">
        <v>11</v>
      </c>
      <c r="E945" s="159" t="s">
        <v>16</v>
      </c>
      <c r="F945" s="159" t="s">
        <v>88</v>
      </c>
      <c r="G945" s="159" t="s">
        <v>86</v>
      </c>
      <c r="H945" s="159" t="s">
        <v>156</v>
      </c>
      <c r="I945" s="159"/>
      <c r="J945" s="159" t="s">
        <v>15</v>
      </c>
      <c r="K945" s="226">
        <v>0</v>
      </c>
      <c r="L945" s="226">
        <v>0</v>
      </c>
      <c r="M945" s="226">
        <v>2.2900000000000001E-4</v>
      </c>
      <c r="N945" s="226">
        <v>4.5799999999999999E-3</v>
      </c>
      <c r="O945" s="226">
        <v>0.74356299999999997</v>
      </c>
      <c r="P945" s="226">
        <v>0.7605090000000001</v>
      </c>
      <c r="Q945" s="226">
        <v>8.8870319999999996</v>
      </c>
      <c r="R945" s="226">
        <v>7.6524930000000007</v>
      </c>
      <c r="S945" s="226">
        <v>6.6009250000000002</v>
      </c>
      <c r="T945" s="226">
        <v>0.33021800000000001</v>
      </c>
      <c r="U945" s="226">
        <v>0.21251200000000001</v>
      </c>
      <c r="V945" s="226">
        <v>8.7019999999999997E-3</v>
      </c>
      <c r="W945" s="162">
        <f>SUM(표4_2563[[#This Row],[1월]:[12월]])</f>
        <v>25.200762999999998</v>
      </c>
      <c r="X945" s="163">
        <f t="shared" si="354"/>
        <v>2.1000635833333332</v>
      </c>
    </row>
    <row r="946" spans="1:24" x14ac:dyDescent="0.3">
      <c r="A946" s="166"/>
      <c r="B946" s="166">
        <v>2025</v>
      </c>
      <c r="C946" s="158" t="s">
        <v>431</v>
      </c>
      <c r="D946" s="159" t="s">
        <v>11</v>
      </c>
      <c r="E946" s="159" t="s">
        <v>16</v>
      </c>
      <c r="F946" s="159" t="s">
        <v>88</v>
      </c>
      <c r="G946" s="159" t="s">
        <v>86</v>
      </c>
      <c r="H946" s="160" t="s">
        <v>156</v>
      </c>
      <c r="I946" s="160"/>
      <c r="J946" s="160" t="s">
        <v>96</v>
      </c>
      <c r="K946" s="226">
        <v>0</v>
      </c>
      <c r="L946" s="226">
        <v>0</v>
      </c>
      <c r="M946" s="226">
        <v>4.7469999999999999E-4</v>
      </c>
      <c r="N946" s="226">
        <v>9.493999999999999E-3</v>
      </c>
      <c r="O946" s="226">
        <v>1.5413509000000001</v>
      </c>
      <c r="P946" s="226">
        <v>1.5764787</v>
      </c>
      <c r="Q946" s="226">
        <v>18.422157599999998</v>
      </c>
      <c r="R946" s="226">
        <v>15.8630499</v>
      </c>
      <c r="S946" s="226">
        <v>13.683227500000001</v>
      </c>
      <c r="T946" s="226">
        <v>0.68451740000000005</v>
      </c>
      <c r="U946" s="226">
        <v>0.44052160000000001</v>
      </c>
      <c r="V946" s="226">
        <v>1.8038599999999998E-2</v>
      </c>
      <c r="W946" s="162">
        <f>SUM(표4_2563[[#This Row],[1월]:[12월]])</f>
        <v>52.239310899999992</v>
      </c>
      <c r="X946" s="163">
        <f t="shared" si="354"/>
        <v>4.353275908333333</v>
      </c>
    </row>
    <row r="947" spans="1:24" x14ac:dyDescent="0.3">
      <c r="A947" s="166"/>
      <c r="B947" s="166">
        <v>2025</v>
      </c>
      <c r="C947" s="158" t="s">
        <v>431</v>
      </c>
      <c r="D947" s="159" t="s">
        <v>11</v>
      </c>
      <c r="E947" s="159" t="s">
        <v>16</v>
      </c>
      <c r="F947" s="159" t="s">
        <v>67</v>
      </c>
      <c r="G947" s="159" t="s">
        <v>87</v>
      </c>
      <c r="H947" s="159" t="s">
        <v>35</v>
      </c>
      <c r="I947" s="159"/>
      <c r="J947" s="159" t="s">
        <v>13</v>
      </c>
      <c r="K947" s="226">
        <v>326249308</v>
      </c>
      <c r="L947" s="226">
        <v>310786582</v>
      </c>
      <c r="M947" s="226">
        <v>279921118</v>
      </c>
      <c r="N947" s="226">
        <v>252367436</v>
      </c>
      <c r="O947" s="226">
        <v>272081544.5</v>
      </c>
      <c r="P947" s="226">
        <v>311166322.5</v>
      </c>
      <c r="Q947" s="226">
        <v>334123004.5</v>
      </c>
      <c r="R947" s="226">
        <v>321977759.5</v>
      </c>
      <c r="S947" s="226">
        <v>263996658.5</v>
      </c>
      <c r="T947" s="226">
        <v>230234185</v>
      </c>
      <c r="U947" s="226">
        <v>298227807</v>
      </c>
      <c r="V947" s="226">
        <v>314650799</v>
      </c>
      <c r="W947" s="162">
        <f>SUM(표4_2563[[#This Row],[1월]:[12월]])</f>
        <v>3515782524.5</v>
      </c>
      <c r="X947" s="163">
        <f t="shared" si="354"/>
        <v>292981877.04166669</v>
      </c>
    </row>
    <row r="948" spans="1:24" x14ac:dyDescent="0.3">
      <c r="A948" s="166"/>
      <c r="B948" s="166">
        <v>2025</v>
      </c>
      <c r="C948" s="158" t="s">
        <v>431</v>
      </c>
      <c r="D948" s="159" t="s">
        <v>11</v>
      </c>
      <c r="E948" s="159" t="s">
        <v>16</v>
      </c>
      <c r="F948" s="159" t="s">
        <v>67</v>
      </c>
      <c r="G948" s="159" t="s">
        <v>87</v>
      </c>
      <c r="H948" s="159" t="s">
        <v>35</v>
      </c>
      <c r="I948" s="159"/>
      <c r="J948" s="159" t="s">
        <v>14</v>
      </c>
      <c r="K948" s="226">
        <v>2009808</v>
      </c>
      <c r="L948" s="226">
        <v>1837296</v>
      </c>
      <c r="M948" s="226">
        <v>1976832</v>
      </c>
      <c r="N948" s="226">
        <v>1708703.9119999995</v>
      </c>
      <c r="O948" s="226">
        <v>1883807.8890000002</v>
      </c>
      <c r="P948" s="226">
        <v>1843920</v>
      </c>
      <c r="Q948" s="226">
        <v>1954800</v>
      </c>
      <c r="R948" s="226">
        <v>1925136</v>
      </c>
      <c r="S948" s="226">
        <v>1789776</v>
      </c>
      <c r="T948" s="226">
        <v>1554048</v>
      </c>
      <c r="U948" s="226">
        <v>1765152</v>
      </c>
      <c r="V948" s="226">
        <v>1872000</v>
      </c>
      <c r="W948" s="162">
        <f>SUM(표4_2563[[#This Row],[1월]:[12월]])</f>
        <v>22121279.800999999</v>
      </c>
      <c r="X948" s="163">
        <f t="shared" si="354"/>
        <v>1843439.9834166665</v>
      </c>
    </row>
    <row r="949" spans="1:24" x14ac:dyDescent="0.3">
      <c r="A949" s="166"/>
      <c r="B949" s="166">
        <v>2025</v>
      </c>
      <c r="C949" s="158" t="s">
        <v>431</v>
      </c>
      <c r="D949" s="159" t="s">
        <v>11</v>
      </c>
      <c r="E949" s="159" t="s">
        <v>16</v>
      </c>
      <c r="F949" s="159" t="s">
        <v>67</v>
      </c>
      <c r="G949" s="159" t="s">
        <v>87</v>
      </c>
      <c r="H949" s="159" t="s">
        <v>35</v>
      </c>
      <c r="I949" s="159"/>
      <c r="J949" s="159" t="s">
        <v>15</v>
      </c>
      <c r="K949" s="226">
        <v>460.24603200000001</v>
      </c>
      <c r="L949" s="226">
        <v>420.74078400000002</v>
      </c>
      <c r="M949" s="226">
        <v>452.69452800000005</v>
      </c>
      <c r="N949" s="226">
        <v>391.29319584799993</v>
      </c>
      <c r="O949" s="226">
        <v>431.39200658100003</v>
      </c>
      <c r="P949" s="226">
        <v>422.25768000000005</v>
      </c>
      <c r="Q949" s="226">
        <v>447.64920000000001</v>
      </c>
      <c r="R949" s="226">
        <v>440.85614400000003</v>
      </c>
      <c r="S949" s="226">
        <v>409.85870400000005</v>
      </c>
      <c r="T949" s="226">
        <v>355.87699200000003</v>
      </c>
      <c r="U949" s="226">
        <v>404.219808</v>
      </c>
      <c r="V949" s="226">
        <v>428.68800000000005</v>
      </c>
      <c r="W949" s="162">
        <f>SUM(표4_2563[[#This Row],[1월]:[12월]])</f>
        <v>5065.7730744290002</v>
      </c>
      <c r="X949" s="163">
        <f t="shared" si="354"/>
        <v>422.1477562024167</v>
      </c>
    </row>
    <row r="950" spans="1:24" x14ac:dyDescent="0.3">
      <c r="A950" s="166"/>
      <c r="B950" s="166">
        <v>2025</v>
      </c>
      <c r="C950" s="158" t="s">
        <v>431</v>
      </c>
      <c r="D950" s="159" t="s">
        <v>11</v>
      </c>
      <c r="E950" s="159" t="s">
        <v>16</v>
      </c>
      <c r="F950" s="159" t="s">
        <v>67</v>
      </c>
      <c r="G950" s="159" t="s">
        <v>87</v>
      </c>
      <c r="H950" s="160" t="s">
        <v>35</v>
      </c>
      <c r="I950" s="160"/>
      <c r="J950" s="160" t="s">
        <v>96</v>
      </c>
      <c r="K950" s="226">
        <v>954.05585759999997</v>
      </c>
      <c r="L950" s="226">
        <v>872.16441120000002</v>
      </c>
      <c r="M950" s="226">
        <v>938.4021504000001</v>
      </c>
      <c r="N950" s="226">
        <v>811.12174702639982</v>
      </c>
      <c r="O950" s="226">
        <v>894.24360490830009</v>
      </c>
      <c r="P950" s="226">
        <v>875.30882400000007</v>
      </c>
      <c r="Q950" s="226">
        <v>927.94356000000005</v>
      </c>
      <c r="R950" s="226">
        <v>913.86205919999998</v>
      </c>
      <c r="S950" s="226">
        <v>849.60666720000006</v>
      </c>
      <c r="T950" s="226">
        <v>737.70658560000004</v>
      </c>
      <c r="U950" s="226">
        <v>837.91765439999995</v>
      </c>
      <c r="V950" s="226">
        <v>888.63840000000005</v>
      </c>
      <c r="W950" s="162">
        <f>SUM(표4_2563[[#This Row],[1월]:[12월]])</f>
        <v>10500.971521534699</v>
      </c>
      <c r="X950" s="163">
        <f t="shared" si="354"/>
        <v>875.08096012789156</v>
      </c>
    </row>
    <row r="951" spans="1:24" x14ac:dyDescent="0.3">
      <c r="A951" s="166"/>
      <c r="B951" s="166">
        <v>2025</v>
      </c>
      <c r="C951" s="158" t="s">
        <v>431</v>
      </c>
      <c r="D951" s="159" t="s">
        <v>11</v>
      </c>
      <c r="E951" s="159" t="s">
        <v>16</v>
      </c>
      <c r="F951" s="159" t="s">
        <v>88</v>
      </c>
      <c r="G951" s="159" t="s">
        <v>87</v>
      </c>
      <c r="H951" s="159" t="s">
        <v>136</v>
      </c>
      <c r="I951" s="159"/>
      <c r="J951" s="159" t="s">
        <v>13</v>
      </c>
      <c r="K951" s="226">
        <v>25846115</v>
      </c>
      <c r="L951" s="226">
        <v>26548078</v>
      </c>
      <c r="M951" s="226">
        <v>26695166</v>
      </c>
      <c r="N951" s="226">
        <v>33831887</v>
      </c>
      <c r="O951" s="226">
        <v>40460762</v>
      </c>
      <c r="P951" s="226">
        <v>77163726</v>
      </c>
      <c r="Q951" s="226">
        <v>129623000</v>
      </c>
      <c r="R951" s="226">
        <v>128418539</v>
      </c>
      <c r="S951" s="226">
        <v>78875663</v>
      </c>
      <c r="T951" s="226">
        <v>44612321</v>
      </c>
      <c r="U951" s="226">
        <v>24589654</v>
      </c>
      <c r="V951" s="226">
        <v>23326718</v>
      </c>
      <c r="W951" s="162">
        <f>SUM(표4_2563[[#This Row],[1월]:[12월]])</f>
        <v>659991629</v>
      </c>
      <c r="X951" s="163">
        <f t="shared" si="354"/>
        <v>54999302.416666664</v>
      </c>
    </row>
    <row r="952" spans="1:24" x14ac:dyDescent="0.3">
      <c r="A952" s="166"/>
      <c r="B952" s="166">
        <v>2025</v>
      </c>
      <c r="C952" s="158" t="s">
        <v>431</v>
      </c>
      <c r="D952" s="159" t="s">
        <v>11</v>
      </c>
      <c r="E952" s="159" t="s">
        <v>16</v>
      </c>
      <c r="F952" s="159" t="s">
        <v>88</v>
      </c>
      <c r="G952" s="159" t="s">
        <v>87</v>
      </c>
      <c r="H952" s="159" t="s">
        <v>136</v>
      </c>
      <c r="I952" s="159"/>
      <c r="J952" s="159" t="s">
        <v>14</v>
      </c>
      <c r="K952" s="226">
        <v>156895</v>
      </c>
      <c r="L952" s="226">
        <v>146247</v>
      </c>
      <c r="M952" s="226">
        <v>172935</v>
      </c>
      <c r="N952" s="226">
        <v>215899</v>
      </c>
      <c r="O952" s="226">
        <v>286673</v>
      </c>
      <c r="P952" s="226">
        <v>473934.85</v>
      </c>
      <c r="Q952" s="226">
        <v>800855.83</v>
      </c>
      <c r="R952" s="226">
        <v>816965.45</v>
      </c>
      <c r="S952" s="226">
        <v>578537.43999999994</v>
      </c>
      <c r="T952" s="226">
        <v>303860</v>
      </c>
      <c r="U952" s="226">
        <v>135680</v>
      </c>
      <c r="V952" s="226">
        <v>131717</v>
      </c>
      <c r="W952" s="162">
        <f>SUM(표4_2563[[#This Row],[1월]:[12월]])</f>
        <v>4220199.57</v>
      </c>
      <c r="X952" s="163">
        <f t="shared" si="354"/>
        <v>351683.29750000004</v>
      </c>
    </row>
    <row r="953" spans="1:24" x14ac:dyDescent="0.3">
      <c r="A953" s="166"/>
      <c r="B953" s="166">
        <v>2025</v>
      </c>
      <c r="C953" s="158" t="s">
        <v>431</v>
      </c>
      <c r="D953" s="159" t="s">
        <v>11</v>
      </c>
      <c r="E953" s="159" t="s">
        <v>16</v>
      </c>
      <c r="F953" s="159" t="s">
        <v>88</v>
      </c>
      <c r="G953" s="159" t="s">
        <v>87</v>
      </c>
      <c r="H953" s="159" t="s">
        <v>136</v>
      </c>
      <c r="I953" s="159"/>
      <c r="J953" s="159" t="s">
        <v>15</v>
      </c>
      <c r="K953" s="226">
        <v>35.928955000000002</v>
      </c>
      <c r="L953" s="226">
        <v>33.490563000000002</v>
      </c>
      <c r="M953" s="226">
        <v>39.602115000000005</v>
      </c>
      <c r="N953" s="226">
        <v>49.440871000000001</v>
      </c>
      <c r="O953" s="226">
        <v>65.648116999999999</v>
      </c>
      <c r="P953" s="226">
        <v>108.53108065000001</v>
      </c>
      <c r="Q953" s="226">
        <v>183.39598506999999</v>
      </c>
      <c r="R953" s="226">
        <v>187.08508805</v>
      </c>
      <c r="S953" s="226">
        <v>132.48507376000001</v>
      </c>
      <c r="T953" s="226">
        <v>69.583940000000013</v>
      </c>
      <c r="U953" s="226">
        <v>31.070720000000001</v>
      </c>
      <c r="V953" s="226">
        <v>30.163193000000003</v>
      </c>
      <c r="W953" s="162">
        <f>SUM(표4_2563[[#This Row],[1월]:[12월]])</f>
        <v>966.42570152999997</v>
      </c>
      <c r="X953" s="163">
        <f t="shared" si="354"/>
        <v>80.535475127499993</v>
      </c>
    </row>
    <row r="954" spans="1:24" x14ac:dyDescent="0.3">
      <c r="A954" s="166"/>
      <c r="B954" s="166">
        <v>2025</v>
      </c>
      <c r="C954" s="158" t="s">
        <v>431</v>
      </c>
      <c r="D954" s="159" t="s">
        <v>11</v>
      </c>
      <c r="E954" s="159" t="s">
        <v>16</v>
      </c>
      <c r="F954" s="159" t="s">
        <v>88</v>
      </c>
      <c r="G954" s="159" t="s">
        <v>87</v>
      </c>
      <c r="H954" s="160" t="s">
        <v>136</v>
      </c>
      <c r="I954" s="160"/>
      <c r="J954" s="160" t="s">
        <v>96</v>
      </c>
      <c r="K954" s="226">
        <v>74.478056500000008</v>
      </c>
      <c r="L954" s="226">
        <v>69.423450899999992</v>
      </c>
      <c r="M954" s="226">
        <v>82.092244500000007</v>
      </c>
      <c r="N954" s="226">
        <v>102.4872553</v>
      </c>
      <c r="O954" s="226">
        <v>136.08367310000003</v>
      </c>
      <c r="P954" s="226">
        <v>224.97687329499999</v>
      </c>
      <c r="Q954" s="226">
        <v>380.16626250099995</v>
      </c>
      <c r="R954" s="226">
        <v>387.81349911500001</v>
      </c>
      <c r="S954" s="226">
        <v>274.63172276799997</v>
      </c>
      <c r="T954" s="226">
        <v>144.24234200000001</v>
      </c>
      <c r="U954" s="226">
        <v>64.407296000000002</v>
      </c>
      <c r="V954" s="226">
        <v>62.5260599</v>
      </c>
      <c r="W954" s="162">
        <f>SUM(표4_2563[[#This Row],[1월]:[12월]])</f>
        <v>2003.3287358790001</v>
      </c>
      <c r="X954" s="163">
        <f t="shared" si="354"/>
        <v>166.94406132325</v>
      </c>
    </row>
    <row r="955" spans="1:24" x14ac:dyDescent="0.3">
      <c r="A955" s="166"/>
      <c r="B955" s="166">
        <v>2025</v>
      </c>
      <c r="C955" s="158" t="s">
        <v>431</v>
      </c>
      <c r="D955" s="159" t="s">
        <v>11</v>
      </c>
      <c r="E955" s="159" t="s">
        <v>16</v>
      </c>
      <c r="F955" s="159" t="s">
        <v>88</v>
      </c>
      <c r="G955" s="159" t="s">
        <v>87</v>
      </c>
      <c r="H955" s="159" t="s">
        <v>157</v>
      </c>
      <c r="I955" s="159"/>
      <c r="J955" s="159" t="s">
        <v>13</v>
      </c>
      <c r="K955" s="226">
        <v>424952</v>
      </c>
      <c r="L955" s="226">
        <v>429014</v>
      </c>
      <c r="M955" s="226">
        <v>455167</v>
      </c>
      <c r="N955" s="226">
        <v>441847</v>
      </c>
      <c r="O955" s="226">
        <v>3631054</v>
      </c>
      <c r="P955" s="226">
        <v>3582534</v>
      </c>
      <c r="Q955" s="226">
        <v>18290392</v>
      </c>
      <c r="R955" s="226">
        <v>17185582</v>
      </c>
      <c r="S955" s="226">
        <v>26626953</v>
      </c>
      <c r="T955" s="226">
        <v>417380</v>
      </c>
      <c r="U955" s="226">
        <v>377676</v>
      </c>
      <c r="V955" s="226">
        <v>348462</v>
      </c>
      <c r="W955" s="162">
        <f>SUM(표4_2563[[#This Row],[1월]:[12월]])</f>
        <v>72211013</v>
      </c>
      <c r="X955" s="163">
        <f t="shared" si="354"/>
        <v>6017584.416666667</v>
      </c>
    </row>
    <row r="956" spans="1:24" x14ac:dyDescent="0.3">
      <c r="A956" s="166"/>
      <c r="B956" s="166">
        <v>2025</v>
      </c>
      <c r="C956" s="158" t="s">
        <v>431</v>
      </c>
      <c r="D956" s="159" t="s">
        <v>11</v>
      </c>
      <c r="E956" s="159" t="s">
        <v>16</v>
      </c>
      <c r="F956" s="159" t="s">
        <v>88</v>
      </c>
      <c r="G956" s="159" t="s">
        <v>87</v>
      </c>
      <c r="H956" s="159" t="s">
        <v>157</v>
      </c>
      <c r="I956" s="159"/>
      <c r="J956" s="159" t="s">
        <v>14</v>
      </c>
      <c r="K956" s="226">
        <v>301</v>
      </c>
      <c r="L956" s="226">
        <v>190</v>
      </c>
      <c r="M956" s="226">
        <v>202</v>
      </c>
      <c r="N956" s="226">
        <v>300</v>
      </c>
      <c r="O956" s="226">
        <v>16063</v>
      </c>
      <c r="P956" s="226">
        <v>9904</v>
      </c>
      <c r="Q956" s="226">
        <v>135861</v>
      </c>
      <c r="R956" s="226">
        <v>126757</v>
      </c>
      <c r="S956" s="226">
        <v>91027</v>
      </c>
      <c r="T956" s="226">
        <v>4419</v>
      </c>
      <c r="U956" s="226">
        <v>2640</v>
      </c>
      <c r="V956" s="226">
        <v>166</v>
      </c>
      <c r="W956" s="162">
        <f>SUM(표4_2563[[#This Row],[1월]:[12월]])</f>
        <v>387830</v>
      </c>
      <c r="X956" s="163">
        <f t="shared" si="354"/>
        <v>32319.166666666668</v>
      </c>
    </row>
    <row r="957" spans="1:24" x14ac:dyDescent="0.3">
      <c r="A957" s="166"/>
      <c r="B957" s="166">
        <v>2025</v>
      </c>
      <c r="C957" s="158" t="s">
        <v>431</v>
      </c>
      <c r="D957" s="159" t="s">
        <v>11</v>
      </c>
      <c r="E957" s="159" t="s">
        <v>16</v>
      </c>
      <c r="F957" s="159" t="s">
        <v>88</v>
      </c>
      <c r="G957" s="159" t="s">
        <v>87</v>
      </c>
      <c r="H957" s="159" t="s">
        <v>157</v>
      </c>
      <c r="I957" s="159"/>
      <c r="J957" s="159" t="s">
        <v>15</v>
      </c>
      <c r="K957" s="226">
        <v>6.8929000000000004E-2</v>
      </c>
      <c r="L957" s="226">
        <v>4.351E-2</v>
      </c>
      <c r="M957" s="226">
        <v>4.6258000000000007E-2</v>
      </c>
      <c r="N957" s="226">
        <v>6.8699999999999997E-2</v>
      </c>
      <c r="O957" s="226">
        <v>3.6784269999999997</v>
      </c>
      <c r="P957" s="226">
        <v>2.2680160000000003</v>
      </c>
      <c r="Q957" s="226">
        <v>31.112168999999998</v>
      </c>
      <c r="R957" s="226">
        <v>29.027353000000002</v>
      </c>
      <c r="S957" s="226">
        <v>20.845183000000002</v>
      </c>
      <c r="T957" s="226">
        <v>1.011951</v>
      </c>
      <c r="U957" s="226">
        <v>0.6045600000000001</v>
      </c>
      <c r="V957" s="226">
        <v>3.8014000000000006E-2</v>
      </c>
      <c r="W957" s="162">
        <f>SUM(표4_2563[[#This Row],[1월]:[12월]])</f>
        <v>88.81307000000001</v>
      </c>
      <c r="X957" s="163">
        <f t="shared" si="354"/>
        <v>7.4010891666666678</v>
      </c>
    </row>
    <row r="958" spans="1:24" x14ac:dyDescent="0.3">
      <c r="A958" s="166"/>
      <c r="B958" s="166">
        <v>2025</v>
      </c>
      <c r="C958" s="158" t="s">
        <v>431</v>
      </c>
      <c r="D958" s="159" t="s">
        <v>11</v>
      </c>
      <c r="E958" s="159" t="s">
        <v>16</v>
      </c>
      <c r="F958" s="159" t="s">
        <v>88</v>
      </c>
      <c r="G958" s="159" t="s">
        <v>87</v>
      </c>
      <c r="H958" s="160" t="s">
        <v>157</v>
      </c>
      <c r="I958" s="160"/>
      <c r="J958" s="160" t="s">
        <v>96</v>
      </c>
      <c r="K958" s="226">
        <v>0.1428847</v>
      </c>
      <c r="L958" s="226">
        <v>9.0192999999999995E-2</v>
      </c>
      <c r="M958" s="226">
        <v>9.5889400000000014E-2</v>
      </c>
      <c r="N958" s="226">
        <v>0.14241000000000001</v>
      </c>
      <c r="O958" s="226">
        <v>7.6251061</v>
      </c>
      <c r="P958" s="226">
        <v>4.7014287999999995</v>
      </c>
      <c r="Q958" s="226">
        <v>64.493216700000005</v>
      </c>
      <c r="R958" s="226">
        <v>60.1715479</v>
      </c>
      <c r="S958" s="226">
        <v>43.210516900000002</v>
      </c>
      <c r="T958" s="226">
        <v>2.0976993000000004</v>
      </c>
      <c r="U958" s="226">
        <v>1.2532080000000001</v>
      </c>
      <c r="V958" s="226">
        <v>7.8800200000000001E-2</v>
      </c>
      <c r="W958" s="162">
        <f>SUM(표4_2563[[#This Row],[1월]:[12월]])</f>
        <v>184.102901</v>
      </c>
      <c r="X958" s="163">
        <f t="shared" si="354"/>
        <v>15.341908416666667</v>
      </c>
    </row>
    <row r="959" spans="1:24" x14ac:dyDescent="0.3">
      <c r="A959" s="166"/>
      <c r="B959" s="166">
        <v>2025</v>
      </c>
      <c r="C959" s="158" t="s">
        <v>431</v>
      </c>
      <c r="D959" s="159" t="s">
        <v>11</v>
      </c>
      <c r="E959" s="159" t="s">
        <v>16</v>
      </c>
      <c r="F959" s="159" t="s">
        <v>67</v>
      </c>
      <c r="G959" s="159" t="s">
        <v>173</v>
      </c>
      <c r="H959" s="159" t="s">
        <v>36</v>
      </c>
      <c r="I959" s="159"/>
      <c r="J959" s="159" t="s">
        <v>13</v>
      </c>
      <c r="K959" s="226">
        <v>64561408</v>
      </c>
      <c r="L959" s="226">
        <v>63124057</v>
      </c>
      <c r="M959" s="226">
        <v>53403298</v>
      </c>
      <c r="N959" s="226">
        <v>54773400</v>
      </c>
      <c r="O959" s="226">
        <v>55066350</v>
      </c>
      <c r="P959" s="226">
        <v>68265035</v>
      </c>
      <c r="Q959" s="226">
        <v>84379259</v>
      </c>
      <c r="R959" s="226">
        <v>82020847</v>
      </c>
      <c r="S959" s="226">
        <v>65142566</v>
      </c>
      <c r="T959" s="226">
        <v>58914774</v>
      </c>
      <c r="U959" s="226">
        <v>68207286</v>
      </c>
      <c r="V959" s="226">
        <v>72514978</v>
      </c>
      <c r="W959" s="162">
        <f>SUM(표4_2563[[#This Row],[1월]:[12월]])</f>
        <v>790373258</v>
      </c>
      <c r="X959" s="163">
        <f t="shared" si="354"/>
        <v>65864438.166666664</v>
      </c>
    </row>
    <row r="960" spans="1:24" x14ac:dyDescent="0.3">
      <c r="A960" s="166"/>
      <c r="B960" s="166">
        <v>2025</v>
      </c>
      <c r="C960" s="158" t="s">
        <v>431</v>
      </c>
      <c r="D960" s="159" t="s">
        <v>11</v>
      </c>
      <c r="E960" s="159" t="s">
        <v>16</v>
      </c>
      <c r="F960" s="159" t="s">
        <v>67</v>
      </c>
      <c r="G960" s="159" t="s">
        <v>173</v>
      </c>
      <c r="H960" s="159" t="s">
        <v>36</v>
      </c>
      <c r="I960" s="159"/>
      <c r="J960" s="159" t="s">
        <v>14</v>
      </c>
      <c r="K960" s="226">
        <v>377648</v>
      </c>
      <c r="L960" s="226">
        <v>355424</v>
      </c>
      <c r="M960" s="226">
        <v>358448</v>
      </c>
      <c r="N960" s="226">
        <v>364400</v>
      </c>
      <c r="O960" s="226">
        <v>371360</v>
      </c>
      <c r="P960" s="226">
        <v>386480</v>
      </c>
      <c r="Q960" s="226">
        <v>479024</v>
      </c>
      <c r="R960" s="226">
        <v>480224</v>
      </c>
      <c r="S960" s="226">
        <v>447728</v>
      </c>
      <c r="T960" s="226">
        <v>408080</v>
      </c>
      <c r="U960" s="226">
        <v>393680</v>
      </c>
      <c r="V960" s="226">
        <v>420320</v>
      </c>
      <c r="W960" s="162">
        <f>SUM(표4_2563[[#This Row],[1월]:[12월]])</f>
        <v>4842816</v>
      </c>
      <c r="X960" s="163">
        <f t="shared" si="354"/>
        <v>403568</v>
      </c>
    </row>
    <row r="961" spans="1:24" x14ac:dyDescent="0.3">
      <c r="A961" s="166"/>
      <c r="B961" s="166">
        <v>2025</v>
      </c>
      <c r="C961" s="158" t="s">
        <v>431</v>
      </c>
      <c r="D961" s="159" t="s">
        <v>11</v>
      </c>
      <c r="E961" s="159" t="s">
        <v>16</v>
      </c>
      <c r="F961" s="159" t="s">
        <v>67</v>
      </c>
      <c r="G961" s="159" t="s">
        <v>173</v>
      </c>
      <c r="H961" s="159" t="s">
        <v>36</v>
      </c>
      <c r="I961" s="159"/>
      <c r="J961" s="159" t="s">
        <v>15</v>
      </c>
      <c r="K961" s="226">
        <v>86.481392000000014</v>
      </c>
      <c r="L961" s="226">
        <v>81.392095999999995</v>
      </c>
      <c r="M961" s="226">
        <v>82.084592000000001</v>
      </c>
      <c r="N961" s="226">
        <v>83.447599999999994</v>
      </c>
      <c r="O961" s="226">
        <v>85.041440000000009</v>
      </c>
      <c r="P961" s="226">
        <v>88.503920000000008</v>
      </c>
      <c r="Q961" s="226">
        <v>109.69649600000001</v>
      </c>
      <c r="R961" s="226">
        <v>109.971296</v>
      </c>
      <c r="S961" s="226">
        <v>102.529712</v>
      </c>
      <c r="T961" s="226">
        <v>93.450320000000005</v>
      </c>
      <c r="U961" s="226">
        <v>90.152720000000002</v>
      </c>
      <c r="V961" s="226">
        <v>96.253280000000004</v>
      </c>
      <c r="W961" s="162">
        <f>SUM(표4_2563[[#This Row],[1월]:[12월]])</f>
        <v>1109.004864</v>
      </c>
      <c r="X961" s="163">
        <f t="shared" si="354"/>
        <v>92.417072000000005</v>
      </c>
    </row>
    <row r="962" spans="1:24" x14ac:dyDescent="0.3">
      <c r="A962" s="166"/>
      <c r="B962" s="166">
        <v>2025</v>
      </c>
      <c r="C962" s="158" t="s">
        <v>431</v>
      </c>
      <c r="D962" s="159" t="s">
        <v>11</v>
      </c>
      <c r="E962" s="159" t="s">
        <v>16</v>
      </c>
      <c r="F962" s="159" t="s">
        <v>67</v>
      </c>
      <c r="G962" s="159" t="s">
        <v>173</v>
      </c>
      <c r="H962" s="160" t="s">
        <v>36</v>
      </c>
      <c r="I962" s="160"/>
      <c r="J962" s="160" t="s">
        <v>96</v>
      </c>
      <c r="K962" s="226">
        <v>179.2695056</v>
      </c>
      <c r="L962" s="226">
        <v>168.71977280000002</v>
      </c>
      <c r="M962" s="226">
        <v>170.15526560000001</v>
      </c>
      <c r="N962" s="226">
        <v>172.98068000000001</v>
      </c>
      <c r="O962" s="226">
        <v>176.284592</v>
      </c>
      <c r="P962" s="226">
        <v>183.46205600000002</v>
      </c>
      <c r="Q962" s="226">
        <v>227.39269280000002</v>
      </c>
      <c r="R962" s="226">
        <v>227.96233280000001</v>
      </c>
      <c r="S962" s="226">
        <v>212.5364816</v>
      </c>
      <c r="T962" s="226">
        <v>193.715576</v>
      </c>
      <c r="U962" s="226">
        <v>186.879896</v>
      </c>
      <c r="V962" s="226">
        <v>199.525904</v>
      </c>
      <c r="W962" s="162">
        <f>SUM(표4_2563[[#This Row],[1월]:[12월]])</f>
        <v>2298.8847552000002</v>
      </c>
      <c r="X962" s="163">
        <f t="shared" si="354"/>
        <v>191.57372960000001</v>
      </c>
    </row>
    <row r="963" spans="1:24" x14ac:dyDescent="0.3">
      <c r="A963" s="166"/>
      <c r="B963" s="166">
        <v>2025</v>
      </c>
      <c r="C963" s="158" t="s">
        <v>431</v>
      </c>
      <c r="D963" s="159" t="s">
        <v>11</v>
      </c>
      <c r="E963" s="159" t="s">
        <v>16</v>
      </c>
      <c r="F963" s="159" t="s">
        <v>88</v>
      </c>
      <c r="G963" s="159" t="s">
        <v>173</v>
      </c>
      <c r="H963" s="159" t="s">
        <v>137</v>
      </c>
      <c r="I963" s="159"/>
      <c r="J963" s="159" t="s">
        <v>13</v>
      </c>
      <c r="K963" s="226">
        <v>7291450</v>
      </c>
      <c r="L963" s="226">
        <v>7509056</v>
      </c>
      <c r="M963" s="226">
        <v>7250186</v>
      </c>
      <c r="N963" s="226">
        <v>9875925</v>
      </c>
      <c r="O963" s="226">
        <v>12213035</v>
      </c>
      <c r="P963" s="226">
        <v>23182813</v>
      </c>
      <c r="Q963" s="226">
        <v>39770693</v>
      </c>
      <c r="R963" s="226">
        <v>43688781</v>
      </c>
      <c r="S963" s="226">
        <v>2507704</v>
      </c>
      <c r="T963" s="226">
        <v>11213461</v>
      </c>
      <c r="U963" s="226">
        <v>8595870</v>
      </c>
      <c r="V963" s="226">
        <v>7022865</v>
      </c>
      <c r="W963" s="162">
        <f>SUM(표4_2563[[#This Row],[1월]:[12월]])</f>
        <v>180121839</v>
      </c>
      <c r="X963" s="163">
        <f t="shared" si="354"/>
        <v>15010153.25</v>
      </c>
    </row>
    <row r="964" spans="1:24" x14ac:dyDescent="0.3">
      <c r="A964" s="166"/>
      <c r="B964" s="166">
        <v>2025</v>
      </c>
      <c r="C964" s="158" t="s">
        <v>431</v>
      </c>
      <c r="D964" s="159" t="s">
        <v>11</v>
      </c>
      <c r="E964" s="159" t="s">
        <v>16</v>
      </c>
      <c r="F964" s="159" t="s">
        <v>88</v>
      </c>
      <c r="G964" s="159" t="s">
        <v>173</v>
      </c>
      <c r="H964" s="159" t="s">
        <v>137</v>
      </c>
      <c r="I964" s="159"/>
      <c r="J964" s="159" t="s">
        <v>14</v>
      </c>
      <c r="K964" s="226">
        <v>44262</v>
      </c>
      <c r="L964" s="226">
        <v>41366</v>
      </c>
      <c r="M964" s="226">
        <v>46967</v>
      </c>
      <c r="N964" s="226">
        <v>63023</v>
      </c>
      <c r="O964" s="226">
        <v>86531</v>
      </c>
      <c r="P964" s="226">
        <v>142387.41</v>
      </c>
      <c r="Q964" s="226">
        <v>245717.12</v>
      </c>
      <c r="R964" s="226">
        <v>277936.7</v>
      </c>
      <c r="S964" s="226">
        <v>18393.52</v>
      </c>
      <c r="T964" s="226">
        <v>76376</v>
      </c>
      <c r="U964" s="226">
        <v>47430</v>
      </c>
      <c r="V964" s="226">
        <v>39656</v>
      </c>
      <c r="W964" s="162">
        <f>SUM(표4_2563[[#This Row],[1월]:[12월]])</f>
        <v>1130045.75</v>
      </c>
      <c r="X964" s="163">
        <f t="shared" si="354"/>
        <v>94170.479166666672</v>
      </c>
    </row>
    <row r="965" spans="1:24" x14ac:dyDescent="0.3">
      <c r="A965" s="166"/>
      <c r="B965" s="166">
        <v>2025</v>
      </c>
      <c r="C965" s="158" t="s">
        <v>431</v>
      </c>
      <c r="D965" s="159" t="s">
        <v>11</v>
      </c>
      <c r="E965" s="159" t="s">
        <v>16</v>
      </c>
      <c r="F965" s="159" t="s">
        <v>88</v>
      </c>
      <c r="G965" s="159" t="s">
        <v>173</v>
      </c>
      <c r="H965" s="159" t="s">
        <v>137</v>
      </c>
      <c r="I965" s="159"/>
      <c r="J965" s="159" t="s">
        <v>15</v>
      </c>
      <c r="K965" s="226">
        <v>10.135998000000001</v>
      </c>
      <c r="L965" s="226">
        <v>9.4728139999999996</v>
      </c>
      <c r="M965" s="226">
        <v>10.755443</v>
      </c>
      <c r="N965" s="226">
        <v>14.432267000000001</v>
      </c>
      <c r="O965" s="226">
        <v>19.815599000000002</v>
      </c>
      <c r="P965" s="226">
        <v>32.606716890000008</v>
      </c>
      <c r="Q965" s="226">
        <v>56.269220480000001</v>
      </c>
      <c r="R965" s="226">
        <v>63.647504300000008</v>
      </c>
      <c r="S965" s="226">
        <v>4.2121160799999995</v>
      </c>
      <c r="T965" s="226">
        <v>17.490104000000002</v>
      </c>
      <c r="U965" s="226">
        <v>10.861470000000001</v>
      </c>
      <c r="V965" s="226">
        <v>9.0812240000000006</v>
      </c>
      <c r="W965" s="162">
        <f>SUM(표4_2563[[#This Row],[1월]:[12월]])</f>
        <v>258.78047674999999</v>
      </c>
      <c r="X965" s="163">
        <f t="shared" si="354"/>
        <v>21.565039729166667</v>
      </c>
    </row>
    <row r="966" spans="1:24" x14ac:dyDescent="0.3">
      <c r="A966" s="166"/>
      <c r="B966" s="166">
        <v>2025</v>
      </c>
      <c r="C966" s="158" t="s">
        <v>431</v>
      </c>
      <c r="D966" s="159" t="s">
        <v>11</v>
      </c>
      <c r="E966" s="159" t="s">
        <v>16</v>
      </c>
      <c r="F966" s="159" t="s">
        <v>88</v>
      </c>
      <c r="G966" s="159" t="s">
        <v>173</v>
      </c>
      <c r="H966" s="160" t="s">
        <v>137</v>
      </c>
      <c r="I966" s="160"/>
      <c r="J966" s="160" t="s">
        <v>96</v>
      </c>
      <c r="K966" s="226">
        <v>21.011171399999998</v>
      </c>
      <c r="L966" s="226">
        <v>19.636440200000003</v>
      </c>
      <c r="M966" s="226">
        <v>22.295234900000001</v>
      </c>
      <c r="N966" s="226">
        <v>29.9170181</v>
      </c>
      <c r="O966" s="226">
        <v>41.0762657</v>
      </c>
      <c r="P966" s="226">
        <v>67.591303526999994</v>
      </c>
      <c r="Q966" s="226">
        <v>116.641916864</v>
      </c>
      <c r="R966" s="226">
        <v>131.93655149</v>
      </c>
      <c r="S966" s="226">
        <v>8.7314039440000002</v>
      </c>
      <c r="T966" s="226">
        <v>36.255687199999997</v>
      </c>
      <c r="U966" s="226">
        <v>22.515021000000001</v>
      </c>
      <c r="V966" s="226">
        <v>18.824703199999998</v>
      </c>
      <c r="W966" s="162">
        <f>SUM(표4_2563[[#This Row],[1월]:[12월]])</f>
        <v>536.43271752500004</v>
      </c>
      <c r="X966" s="163">
        <f t="shared" si="354"/>
        <v>44.70272646041667</v>
      </c>
    </row>
    <row r="967" spans="1:24" x14ac:dyDescent="0.3">
      <c r="A967" s="166"/>
      <c r="B967" s="166">
        <v>2025</v>
      </c>
      <c r="C967" s="158" t="s">
        <v>431</v>
      </c>
      <c r="D967" s="159" t="s">
        <v>11</v>
      </c>
      <c r="E967" s="159" t="s">
        <v>16</v>
      </c>
      <c r="F967" s="159" t="s">
        <v>88</v>
      </c>
      <c r="G967" s="159" t="s">
        <v>173</v>
      </c>
      <c r="H967" s="159" t="s">
        <v>158</v>
      </c>
      <c r="I967" s="159"/>
      <c r="J967" s="159" t="s">
        <v>13</v>
      </c>
      <c r="K967" s="226">
        <v>119883</v>
      </c>
      <c r="L967" s="226">
        <v>121345</v>
      </c>
      <c r="M967" s="226">
        <v>123620</v>
      </c>
      <c r="N967" s="226">
        <v>128980</v>
      </c>
      <c r="O967" s="226">
        <v>1096030</v>
      </c>
      <c r="P967" s="226">
        <v>1076325</v>
      </c>
      <c r="Q967" s="226">
        <v>5611825</v>
      </c>
      <c r="R967" s="226">
        <v>5846641</v>
      </c>
      <c r="S967" s="226">
        <v>846554</v>
      </c>
      <c r="T967" s="226">
        <v>104910</v>
      </c>
      <c r="U967" s="226">
        <v>132025</v>
      </c>
      <c r="V967" s="226">
        <v>104910</v>
      </c>
      <c r="W967" s="162">
        <f>SUM(표4_2563[[#This Row],[1월]:[12월]])</f>
        <v>15313048</v>
      </c>
      <c r="X967" s="163">
        <f t="shared" si="354"/>
        <v>1276087.3333333333</v>
      </c>
    </row>
    <row r="968" spans="1:24" x14ac:dyDescent="0.3">
      <c r="A968" s="166"/>
      <c r="B968" s="166">
        <v>2025</v>
      </c>
      <c r="C968" s="158" t="s">
        <v>431</v>
      </c>
      <c r="D968" s="159" t="s">
        <v>11</v>
      </c>
      <c r="E968" s="159" t="s">
        <v>16</v>
      </c>
      <c r="F968" s="159" t="s">
        <v>88</v>
      </c>
      <c r="G968" s="159" t="s">
        <v>173</v>
      </c>
      <c r="H968" s="159" t="s">
        <v>158</v>
      </c>
      <c r="I968" s="159"/>
      <c r="J968" s="159" t="s">
        <v>14</v>
      </c>
      <c r="K968" s="226">
        <v>85</v>
      </c>
      <c r="L968" s="226">
        <v>54</v>
      </c>
      <c r="M968" s="226">
        <v>54</v>
      </c>
      <c r="N968" s="226">
        <v>88</v>
      </c>
      <c r="O968" s="226">
        <v>4848</v>
      </c>
      <c r="P968" s="226">
        <v>2975</v>
      </c>
      <c r="Q968" s="226">
        <v>41685</v>
      </c>
      <c r="R968" s="226">
        <v>43123</v>
      </c>
      <c r="S968" s="226">
        <v>2894</v>
      </c>
      <c r="T968" s="226">
        <v>1110</v>
      </c>
      <c r="U968" s="226">
        <v>923</v>
      </c>
      <c r="V968" s="226">
        <v>50</v>
      </c>
      <c r="W968" s="162">
        <f>SUM(표4_2563[[#This Row],[1월]:[12월]])</f>
        <v>97889</v>
      </c>
      <c r="X968" s="163">
        <f t="shared" si="354"/>
        <v>8157.416666666667</v>
      </c>
    </row>
    <row r="969" spans="1:24" x14ac:dyDescent="0.3">
      <c r="A969" s="166"/>
      <c r="B969" s="166">
        <v>2025</v>
      </c>
      <c r="C969" s="158" t="s">
        <v>431</v>
      </c>
      <c r="D969" s="159" t="s">
        <v>11</v>
      </c>
      <c r="E969" s="159" t="s">
        <v>16</v>
      </c>
      <c r="F969" s="159" t="s">
        <v>88</v>
      </c>
      <c r="G969" s="159" t="s">
        <v>173</v>
      </c>
      <c r="H969" s="159" t="s">
        <v>158</v>
      </c>
      <c r="I969" s="159"/>
      <c r="J969" s="159" t="s">
        <v>15</v>
      </c>
      <c r="K969" s="226">
        <v>1.9465000000000003E-2</v>
      </c>
      <c r="L969" s="226">
        <v>1.2366E-2</v>
      </c>
      <c r="M969" s="226">
        <v>1.2366E-2</v>
      </c>
      <c r="N969" s="226">
        <v>2.0152E-2</v>
      </c>
      <c r="O969" s="226">
        <v>1.1101920000000001</v>
      </c>
      <c r="P969" s="226">
        <v>0.68127500000000007</v>
      </c>
      <c r="Q969" s="226">
        <v>9.5458650000000009</v>
      </c>
      <c r="R969" s="226">
        <v>9.8751669999999994</v>
      </c>
      <c r="S969" s="226">
        <v>0.66272600000000004</v>
      </c>
      <c r="T969" s="226">
        <v>0.25419000000000003</v>
      </c>
      <c r="U969" s="226">
        <v>0.21136700000000003</v>
      </c>
      <c r="V969" s="226">
        <v>1.1450000000000002E-2</v>
      </c>
      <c r="W969" s="162">
        <f>SUM(표4_2563[[#This Row],[1월]:[12월]])</f>
        <v>22.416581000000001</v>
      </c>
      <c r="X969" s="163">
        <f t="shared" si="354"/>
        <v>1.8680484166666667</v>
      </c>
    </row>
    <row r="970" spans="1:24" x14ac:dyDescent="0.3">
      <c r="A970" s="166"/>
      <c r="B970" s="166">
        <v>2025</v>
      </c>
      <c r="C970" s="158" t="s">
        <v>431</v>
      </c>
      <c r="D970" s="159" t="s">
        <v>11</v>
      </c>
      <c r="E970" s="159" t="s">
        <v>16</v>
      </c>
      <c r="F970" s="159" t="s">
        <v>88</v>
      </c>
      <c r="G970" s="159" t="s">
        <v>173</v>
      </c>
      <c r="H970" s="160" t="s">
        <v>158</v>
      </c>
      <c r="I970" s="160"/>
      <c r="J970" s="160" t="s">
        <v>96</v>
      </c>
      <c r="K970" s="226">
        <v>4.0349499999999996E-2</v>
      </c>
      <c r="L970" s="226">
        <v>2.5633800000000002E-2</v>
      </c>
      <c r="M970" s="226">
        <v>2.5633800000000002E-2</v>
      </c>
      <c r="N970" s="226">
        <v>4.1773600000000001E-2</v>
      </c>
      <c r="O970" s="226">
        <v>2.3013456000000003</v>
      </c>
      <c r="P970" s="226">
        <v>1.4122325</v>
      </c>
      <c r="Q970" s="226">
        <v>19.787869499999999</v>
      </c>
      <c r="R970" s="226">
        <v>20.470488099999997</v>
      </c>
      <c r="S970" s="226">
        <v>1.3737817999999999</v>
      </c>
      <c r="T970" s="226">
        <v>0.52691700000000008</v>
      </c>
      <c r="U970" s="226">
        <v>0.43814809999999998</v>
      </c>
      <c r="V970" s="226">
        <v>2.3734999999999999E-2</v>
      </c>
      <c r="W970" s="162">
        <f>SUM(표4_2563[[#This Row],[1월]:[12월]])</f>
        <v>46.467908299999998</v>
      </c>
      <c r="X970" s="163">
        <f t="shared" si="354"/>
        <v>3.8723256916666666</v>
      </c>
    </row>
    <row r="971" spans="1:24" x14ac:dyDescent="0.3">
      <c r="A971" s="166"/>
      <c r="B971" s="166">
        <v>2025</v>
      </c>
      <c r="C971" s="158" t="s">
        <v>431</v>
      </c>
      <c r="D971" s="159" t="s">
        <v>11</v>
      </c>
      <c r="E971" s="159" t="s">
        <v>16</v>
      </c>
      <c r="F971" s="159" t="s">
        <v>67</v>
      </c>
      <c r="G971" s="159" t="s">
        <v>410</v>
      </c>
      <c r="H971" s="159" t="s">
        <v>411</v>
      </c>
      <c r="I971" s="159"/>
      <c r="J971" s="159" t="s">
        <v>13</v>
      </c>
      <c r="K971" s="226">
        <v>89129059</v>
      </c>
      <c r="L971" s="226">
        <v>88623721</v>
      </c>
      <c r="M971" s="226">
        <v>77655671</v>
      </c>
      <c r="N971" s="226">
        <v>82138947</v>
      </c>
      <c r="O971" s="226">
        <v>80378640</v>
      </c>
      <c r="P971" s="226">
        <v>108669170</v>
      </c>
      <c r="Q971" s="226">
        <v>117316300</v>
      </c>
      <c r="R971" s="226">
        <v>115800324</v>
      </c>
      <c r="S971" s="226">
        <v>90780804</v>
      </c>
      <c r="T971" s="226">
        <v>87690620</v>
      </c>
      <c r="U971" s="226">
        <v>84153254</v>
      </c>
      <c r="V971" s="226">
        <v>90390636</v>
      </c>
      <c r="W971" s="162">
        <f>SUM(표4_2563[[#This Row],[1월]:[12월]])</f>
        <v>1112727146</v>
      </c>
      <c r="X971" s="163">
        <f t="shared" si="354"/>
        <v>92727262.166666672</v>
      </c>
    </row>
    <row r="972" spans="1:24" x14ac:dyDescent="0.3">
      <c r="A972" s="166"/>
      <c r="B972" s="166">
        <v>2025</v>
      </c>
      <c r="C972" s="158" t="s">
        <v>431</v>
      </c>
      <c r="D972" s="159" t="s">
        <v>11</v>
      </c>
      <c r="E972" s="159" t="s">
        <v>16</v>
      </c>
      <c r="F972" s="159" t="s">
        <v>67</v>
      </c>
      <c r="G972" s="159" t="s">
        <v>410</v>
      </c>
      <c r="H972" s="159" t="s">
        <v>411</v>
      </c>
      <c r="I972" s="159"/>
      <c r="J972" s="159" t="s">
        <v>14</v>
      </c>
      <c r="K972" s="226">
        <v>495618</v>
      </c>
      <c r="L972" s="226">
        <v>475242</v>
      </c>
      <c r="M972" s="226">
        <v>494106</v>
      </c>
      <c r="N972" s="226">
        <v>525282</v>
      </c>
      <c r="O972" s="226">
        <v>515634</v>
      </c>
      <c r="P972" s="226">
        <v>524562</v>
      </c>
      <c r="Q972" s="226">
        <v>655314</v>
      </c>
      <c r="R972" s="226">
        <v>667122</v>
      </c>
      <c r="S972" s="226">
        <v>593754</v>
      </c>
      <c r="T972" s="226">
        <v>500442</v>
      </c>
      <c r="U972" s="226">
        <v>446802</v>
      </c>
      <c r="V972" s="226">
        <v>485610</v>
      </c>
      <c r="W972" s="162">
        <f>SUM(표4_2563[[#This Row],[1월]:[12월]])</f>
        <v>6379488</v>
      </c>
      <c r="X972" s="163">
        <f t="shared" si="354"/>
        <v>531624</v>
      </c>
    </row>
    <row r="973" spans="1:24" x14ac:dyDescent="0.3">
      <c r="A973" s="166"/>
      <c r="B973" s="166">
        <v>2025</v>
      </c>
      <c r="C973" s="158" t="s">
        <v>431</v>
      </c>
      <c r="D973" s="159" t="s">
        <v>11</v>
      </c>
      <c r="E973" s="159" t="s">
        <v>16</v>
      </c>
      <c r="F973" s="159" t="s">
        <v>67</v>
      </c>
      <c r="G973" s="159" t="s">
        <v>410</v>
      </c>
      <c r="H973" s="159" t="s">
        <v>411</v>
      </c>
      <c r="I973" s="159"/>
      <c r="J973" s="159" t="s">
        <v>15</v>
      </c>
      <c r="K973" s="226">
        <v>113.496522</v>
      </c>
      <c r="L973" s="226">
        <v>108.83041800000001</v>
      </c>
      <c r="M973" s="226">
        <v>113.15027400000001</v>
      </c>
      <c r="N973" s="226">
        <v>120.28957800000002</v>
      </c>
      <c r="O973" s="226">
        <v>118.08018600000001</v>
      </c>
      <c r="P973" s="226">
        <v>120.12469800000001</v>
      </c>
      <c r="Q973" s="226">
        <v>150.06690599999999</v>
      </c>
      <c r="R973" s="226">
        <v>152.770938</v>
      </c>
      <c r="S973" s="226">
        <v>135.96966600000002</v>
      </c>
      <c r="T973" s="226">
        <v>114.601218</v>
      </c>
      <c r="U973" s="226">
        <v>102.31765800000001</v>
      </c>
      <c r="V973" s="226">
        <v>111.20469000000001</v>
      </c>
      <c r="W973" s="162">
        <f>SUM(표4_2563[[#This Row],[1월]:[12월]])</f>
        <v>1460.902752</v>
      </c>
      <c r="X973" s="163">
        <f t="shared" si="354"/>
        <v>121.741896</v>
      </c>
    </row>
    <row r="974" spans="1:24" x14ac:dyDescent="0.3">
      <c r="A974" s="166"/>
      <c r="B974" s="166">
        <v>2025</v>
      </c>
      <c r="C974" s="158" t="s">
        <v>431</v>
      </c>
      <c r="D974" s="159" t="s">
        <v>11</v>
      </c>
      <c r="E974" s="159" t="s">
        <v>16</v>
      </c>
      <c r="F974" s="159" t="s">
        <v>67</v>
      </c>
      <c r="G974" s="159" t="s">
        <v>410</v>
      </c>
      <c r="H974" s="160" t="s">
        <v>411</v>
      </c>
      <c r="I974" s="160"/>
      <c r="J974" s="160" t="s">
        <v>96</v>
      </c>
      <c r="K974" s="226">
        <v>235.26986460000001</v>
      </c>
      <c r="L974" s="226">
        <v>225.5973774</v>
      </c>
      <c r="M974" s="226">
        <v>234.5521182</v>
      </c>
      <c r="N974" s="226">
        <v>249.35136540000002</v>
      </c>
      <c r="O974" s="226">
        <v>244.7714598</v>
      </c>
      <c r="P974" s="226">
        <v>249.0095814</v>
      </c>
      <c r="Q974" s="226">
        <v>311.07755580000003</v>
      </c>
      <c r="R974" s="226">
        <v>316.68281339999999</v>
      </c>
      <c r="S974" s="226">
        <v>281.85502380000003</v>
      </c>
      <c r="T974" s="226">
        <v>237.55981739999999</v>
      </c>
      <c r="U974" s="226">
        <v>212.09690940000002</v>
      </c>
      <c r="V974" s="226">
        <v>230.51906700000001</v>
      </c>
      <c r="W974" s="162">
        <f>SUM(표4_2563[[#This Row],[1월]:[12월]])</f>
        <v>3028.3429536000008</v>
      </c>
      <c r="X974" s="163">
        <f t="shared" si="354"/>
        <v>252.36191280000006</v>
      </c>
    </row>
    <row r="975" spans="1:24" x14ac:dyDescent="0.3">
      <c r="A975" s="166"/>
      <c r="B975" s="166">
        <v>2025</v>
      </c>
      <c r="C975" s="158" t="s">
        <v>431</v>
      </c>
      <c r="D975" s="159" t="s">
        <v>11</v>
      </c>
      <c r="E975" s="159" t="s">
        <v>16</v>
      </c>
      <c r="F975" s="159" t="s">
        <v>88</v>
      </c>
      <c r="G975" s="159" t="s">
        <v>410</v>
      </c>
      <c r="H975" s="159" t="s">
        <v>412</v>
      </c>
      <c r="I975" s="159"/>
      <c r="J975" s="159" t="s">
        <v>13</v>
      </c>
      <c r="K975" s="226">
        <v>2845444</v>
      </c>
      <c r="L975" s="226">
        <v>3035789</v>
      </c>
      <c r="M975" s="226">
        <v>3305932</v>
      </c>
      <c r="N975" s="226">
        <v>3532447</v>
      </c>
      <c r="O975" s="226">
        <v>5838188</v>
      </c>
      <c r="P975" s="226">
        <v>14792522</v>
      </c>
      <c r="Q975" s="226">
        <v>32405750</v>
      </c>
      <c r="R975" s="226">
        <v>31395401</v>
      </c>
      <c r="S975" s="226">
        <v>14544686</v>
      </c>
      <c r="T975" s="226">
        <v>7642405</v>
      </c>
      <c r="U975" s="226">
        <v>4676238</v>
      </c>
      <c r="V975" s="226">
        <v>4289350</v>
      </c>
      <c r="W975" s="162">
        <f>SUM(표4_2563[[#This Row],[1월]:[12월]])</f>
        <v>128304152</v>
      </c>
      <c r="X975" s="163">
        <f t="shared" si="354"/>
        <v>10692012.666666666</v>
      </c>
    </row>
    <row r="976" spans="1:24" x14ac:dyDescent="0.3">
      <c r="A976" s="166"/>
      <c r="B976" s="166">
        <v>2025</v>
      </c>
      <c r="C976" s="158" t="s">
        <v>431</v>
      </c>
      <c r="D976" s="159" t="s">
        <v>11</v>
      </c>
      <c r="E976" s="159" t="s">
        <v>16</v>
      </c>
      <c r="F976" s="159" t="s">
        <v>88</v>
      </c>
      <c r="G976" s="159" t="s">
        <v>410</v>
      </c>
      <c r="H976" s="159" t="s">
        <v>412</v>
      </c>
      <c r="I976" s="159"/>
      <c r="J976" s="159" t="s">
        <v>14</v>
      </c>
      <c r="K976" s="226">
        <v>17273</v>
      </c>
      <c r="L976" s="226">
        <v>16724</v>
      </c>
      <c r="M976" s="226">
        <v>21416</v>
      </c>
      <c r="N976" s="226">
        <v>22542</v>
      </c>
      <c r="O976" s="226">
        <v>41364</v>
      </c>
      <c r="P976" s="226">
        <v>90854.76</v>
      </c>
      <c r="Q976" s="226">
        <v>200213.96</v>
      </c>
      <c r="R976" s="226">
        <v>199729.4</v>
      </c>
      <c r="S976" s="226">
        <v>106682.4</v>
      </c>
      <c r="T976" s="226">
        <v>52053</v>
      </c>
      <c r="U976" s="226">
        <v>25802</v>
      </c>
      <c r="V976" s="226">
        <v>24220</v>
      </c>
      <c r="W976" s="162">
        <f>SUM(표4_2563[[#This Row],[1월]:[12월]])</f>
        <v>818874.52</v>
      </c>
      <c r="X976" s="163">
        <f t="shared" si="354"/>
        <v>68239.543333333335</v>
      </c>
    </row>
    <row r="977" spans="1:24" x14ac:dyDescent="0.3">
      <c r="A977" s="166"/>
      <c r="B977" s="166">
        <v>2025</v>
      </c>
      <c r="C977" s="158" t="s">
        <v>431</v>
      </c>
      <c r="D977" s="159" t="s">
        <v>11</v>
      </c>
      <c r="E977" s="159" t="s">
        <v>16</v>
      </c>
      <c r="F977" s="159" t="s">
        <v>88</v>
      </c>
      <c r="G977" s="159" t="s">
        <v>410</v>
      </c>
      <c r="H977" s="159" t="s">
        <v>412</v>
      </c>
      <c r="I977" s="159"/>
      <c r="J977" s="159" t="s">
        <v>15</v>
      </c>
      <c r="K977" s="226">
        <v>3.9555169999999999</v>
      </c>
      <c r="L977" s="226">
        <v>3.829796</v>
      </c>
      <c r="M977" s="226">
        <v>4.9042640000000004</v>
      </c>
      <c r="N977" s="226">
        <v>5.1621180000000004</v>
      </c>
      <c r="O977" s="226">
        <v>9.4723559999999996</v>
      </c>
      <c r="P977" s="226">
        <v>20.80574004</v>
      </c>
      <c r="Q977" s="226">
        <v>45.848996839999998</v>
      </c>
      <c r="R977" s="226">
        <v>45.738032600000004</v>
      </c>
      <c r="S977" s="226">
        <v>24.430269600000003</v>
      </c>
      <c r="T977" s="226">
        <v>11.920137</v>
      </c>
      <c r="U977" s="226">
        <v>5.908658</v>
      </c>
      <c r="V977" s="226">
        <v>5.5463800000000001</v>
      </c>
      <c r="W977" s="162">
        <f>SUM(표4_2563[[#This Row],[1월]:[12월]])</f>
        <v>187.52226508000001</v>
      </c>
      <c r="X977" s="163">
        <f t="shared" si="354"/>
        <v>15.626855423333334</v>
      </c>
    </row>
    <row r="978" spans="1:24" x14ac:dyDescent="0.3">
      <c r="A978" s="166"/>
      <c r="B978" s="166">
        <v>2025</v>
      </c>
      <c r="C978" s="158" t="s">
        <v>431</v>
      </c>
      <c r="D978" s="159" t="s">
        <v>11</v>
      </c>
      <c r="E978" s="159" t="s">
        <v>16</v>
      </c>
      <c r="F978" s="159" t="s">
        <v>88</v>
      </c>
      <c r="G978" s="159" t="s">
        <v>410</v>
      </c>
      <c r="H978" s="160" t="s">
        <v>412</v>
      </c>
      <c r="I978" s="160"/>
      <c r="J978" s="160" t="s">
        <v>96</v>
      </c>
      <c r="K978" s="226">
        <v>8.1994930999999998</v>
      </c>
      <c r="L978" s="226">
        <v>7.9388828</v>
      </c>
      <c r="M978" s="226">
        <v>10.1661752</v>
      </c>
      <c r="N978" s="226">
        <v>10.700687400000001</v>
      </c>
      <c r="O978" s="226">
        <v>19.635490799999999</v>
      </c>
      <c r="P978" s="226">
        <v>43.128754571999998</v>
      </c>
      <c r="Q978" s="226">
        <v>95.041566811999999</v>
      </c>
      <c r="R978" s="226">
        <v>94.811546180000008</v>
      </c>
      <c r="S978" s="226">
        <v>50.642135279999998</v>
      </c>
      <c r="T978" s="226">
        <v>24.709559100000003</v>
      </c>
      <c r="U978" s="226">
        <v>12.2482094</v>
      </c>
      <c r="V978" s="226">
        <v>11.497234000000001</v>
      </c>
      <c r="W978" s="162">
        <f>SUM(표4_2563[[#This Row],[1월]:[12월]])</f>
        <v>388.71973464399997</v>
      </c>
      <c r="X978" s="163">
        <f t="shared" si="354"/>
        <v>32.393311220333331</v>
      </c>
    </row>
    <row r="979" spans="1:24" x14ac:dyDescent="0.3">
      <c r="A979" s="166"/>
      <c r="B979" s="166">
        <v>2025</v>
      </c>
      <c r="C979" s="158" t="s">
        <v>431</v>
      </c>
      <c r="D979" s="159" t="s">
        <v>11</v>
      </c>
      <c r="E979" s="159" t="s">
        <v>16</v>
      </c>
      <c r="F979" s="159" t="s">
        <v>88</v>
      </c>
      <c r="G979" s="159" t="s">
        <v>410</v>
      </c>
      <c r="H979" s="159" t="s">
        <v>413</v>
      </c>
      <c r="I979" s="159"/>
      <c r="J979" s="159" t="s">
        <v>13</v>
      </c>
      <c r="K979" s="226">
        <v>46784</v>
      </c>
      <c r="L979" s="226">
        <v>49057</v>
      </c>
      <c r="M979" s="226">
        <v>56368</v>
      </c>
      <c r="N979" s="226">
        <v>46134</v>
      </c>
      <c r="O979" s="226">
        <v>523934</v>
      </c>
      <c r="P979" s="226">
        <v>686783</v>
      </c>
      <c r="Q979" s="226">
        <v>4572598</v>
      </c>
      <c r="R979" s="226">
        <v>4201482</v>
      </c>
      <c r="S979" s="226">
        <v>4910015</v>
      </c>
      <c r="T979" s="226">
        <v>71500</v>
      </c>
      <c r="U979" s="226">
        <v>71823</v>
      </c>
      <c r="V979" s="226">
        <v>64076</v>
      </c>
      <c r="W979" s="162">
        <f>SUM(표4_2563[[#This Row],[1월]:[12월]])</f>
        <v>15300554</v>
      </c>
      <c r="X979" s="163">
        <f t="shared" si="354"/>
        <v>1275046.1666666667</v>
      </c>
    </row>
    <row r="980" spans="1:24" x14ac:dyDescent="0.3">
      <c r="A980" s="166"/>
      <c r="B980" s="166">
        <v>2025</v>
      </c>
      <c r="C980" s="158" t="s">
        <v>431</v>
      </c>
      <c r="D980" s="159" t="s">
        <v>11</v>
      </c>
      <c r="E980" s="159" t="s">
        <v>16</v>
      </c>
      <c r="F980" s="159" t="s">
        <v>88</v>
      </c>
      <c r="G980" s="159" t="s">
        <v>410</v>
      </c>
      <c r="H980" s="159" t="s">
        <v>413</v>
      </c>
      <c r="I980" s="159"/>
      <c r="J980" s="159" t="s">
        <v>14</v>
      </c>
      <c r="K980" s="226">
        <v>33</v>
      </c>
      <c r="L980" s="226">
        <v>22</v>
      </c>
      <c r="M980" s="226">
        <v>25</v>
      </c>
      <c r="N980" s="226">
        <v>31</v>
      </c>
      <c r="O980" s="226">
        <v>2318</v>
      </c>
      <c r="P980" s="226">
        <v>1899</v>
      </c>
      <c r="Q980" s="226">
        <v>33965</v>
      </c>
      <c r="R980" s="226">
        <v>30989</v>
      </c>
      <c r="S980" s="226">
        <v>16785</v>
      </c>
      <c r="T980" s="226">
        <v>757</v>
      </c>
      <c r="U980" s="226">
        <v>502</v>
      </c>
      <c r="V980" s="226">
        <v>30</v>
      </c>
      <c r="W980" s="162">
        <f>SUM(표4_2563[[#This Row],[1월]:[12월]])</f>
        <v>87356</v>
      </c>
      <c r="X980" s="163">
        <f t="shared" si="354"/>
        <v>7279.666666666667</v>
      </c>
    </row>
    <row r="981" spans="1:24" x14ac:dyDescent="0.3">
      <c r="A981" s="166"/>
      <c r="B981" s="166">
        <v>2025</v>
      </c>
      <c r="C981" s="158" t="s">
        <v>431</v>
      </c>
      <c r="D981" s="159" t="s">
        <v>11</v>
      </c>
      <c r="E981" s="159" t="s">
        <v>16</v>
      </c>
      <c r="F981" s="159" t="s">
        <v>88</v>
      </c>
      <c r="G981" s="159" t="s">
        <v>410</v>
      </c>
      <c r="H981" s="159" t="s">
        <v>413</v>
      </c>
      <c r="I981" s="159"/>
      <c r="J981" s="159" t="s">
        <v>15</v>
      </c>
      <c r="K981" s="226">
        <v>7.5570000000000003E-3</v>
      </c>
      <c r="L981" s="226">
        <v>5.0379999999999999E-3</v>
      </c>
      <c r="M981" s="226">
        <v>5.7250000000000009E-3</v>
      </c>
      <c r="N981" s="226">
        <v>7.0990000000000003E-3</v>
      </c>
      <c r="O981" s="226">
        <v>0.53082200000000002</v>
      </c>
      <c r="P981" s="226">
        <v>0.43487100000000001</v>
      </c>
      <c r="Q981" s="226">
        <v>7.777985000000001</v>
      </c>
      <c r="R981" s="226">
        <v>7.0964810000000007</v>
      </c>
      <c r="S981" s="226">
        <v>3.8437650000000003</v>
      </c>
      <c r="T981" s="226">
        <v>0.17335300000000001</v>
      </c>
      <c r="U981" s="226">
        <v>0.114958</v>
      </c>
      <c r="V981" s="226">
        <v>6.8700000000000002E-3</v>
      </c>
      <c r="W981" s="162">
        <f>SUM(표4_2563[[#This Row],[1월]:[12월]])</f>
        <v>20.004524</v>
      </c>
      <c r="X981" s="163">
        <f t="shared" si="354"/>
        <v>1.6670436666666666</v>
      </c>
    </row>
    <row r="982" spans="1:24" x14ac:dyDescent="0.3">
      <c r="A982" s="166"/>
      <c r="B982" s="166">
        <v>2025</v>
      </c>
      <c r="C982" s="158" t="s">
        <v>431</v>
      </c>
      <c r="D982" s="159" t="s">
        <v>11</v>
      </c>
      <c r="E982" s="159" t="s">
        <v>16</v>
      </c>
      <c r="F982" s="159" t="s">
        <v>88</v>
      </c>
      <c r="G982" s="159" t="s">
        <v>410</v>
      </c>
      <c r="H982" s="160" t="s">
        <v>413</v>
      </c>
      <c r="I982" s="160"/>
      <c r="J982" s="160" t="s">
        <v>96</v>
      </c>
      <c r="K982" s="226">
        <v>1.5665100000000001E-2</v>
      </c>
      <c r="L982" s="226">
        <v>1.04434E-2</v>
      </c>
      <c r="M982" s="226">
        <v>1.18675E-2</v>
      </c>
      <c r="N982" s="226">
        <v>1.47157E-2</v>
      </c>
      <c r="O982" s="226">
        <v>1.1003546000000002</v>
      </c>
      <c r="P982" s="226">
        <v>0.90145529999999996</v>
      </c>
      <c r="Q982" s="226">
        <v>16.123185499999998</v>
      </c>
      <c r="R982" s="226">
        <v>14.7104783</v>
      </c>
      <c r="S982" s="226">
        <v>7.9678395000000002</v>
      </c>
      <c r="T982" s="226">
        <v>0.3593479</v>
      </c>
      <c r="U982" s="226">
        <v>0.23829939999999999</v>
      </c>
      <c r="V982" s="226">
        <v>1.4241E-2</v>
      </c>
      <c r="W982" s="162">
        <f>SUM(표4_2563[[#This Row],[1월]:[12월]])</f>
        <v>41.467893200000006</v>
      </c>
      <c r="X982" s="163">
        <f t="shared" si="354"/>
        <v>3.455657766666667</v>
      </c>
    </row>
    <row r="983" spans="1:24" x14ac:dyDescent="0.3">
      <c r="A983" s="166"/>
      <c r="B983" s="166">
        <v>2025</v>
      </c>
      <c r="C983" s="158" t="s">
        <v>431</v>
      </c>
      <c r="D983" s="159" t="s">
        <v>11</v>
      </c>
      <c r="E983" s="159" t="s">
        <v>16</v>
      </c>
      <c r="F983" s="159" t="s">
        <v>67</v>
      </c>
      <c r="G983" s="159" t="s">
        <v>76</v>
      </c>
      <c r="H983" s="159" t="s">
        <v>38</v>
      </c>
      <c r="I983" s="159"/>
      <c r="J983" s="159" t="s">
        <v>13</v>
      </c>
      <c r="K983" s="226">
        <v>446112586</v>
      </c>
      <c r="L983" s="226">
        <v>433594380</v>
      </c>
      <c r="M983" s="226">
        <v>381357570</v>
      </c>
      <c r="N983" s="226">
        <v>377078840</v>
      </c>
      <c r="O983" s="226">
        <v>380131765</v>
      </c>
      <c r="P983" s="226">
        <v>422061449</v>
      </c>
      <c r="Q983" s="226">
        <v>467947090</v>
      </c>
      <c r="R983" s="226">
        <v>593399399</v>
      </c>
      <c r="S983" s="226">
        <v>461572984</v>
      </c>
      <c r="T983" s="226">
        <v>428419332</v>
      </c>
      <c r="U983" s="226">
        <v>500979524</v>
      </c>
      <c r="V983" s="226">
        <v>531109529</v>
      </c>
      <c r="W983" s="162">
        <f>SUM(표4_2563[[#This Row],[1월]:[12월]])</f>
        <v>5423764448</v>
      </c>
      <c r="X983" s="163">
        <f t="shared" si="354"/>
        <v>451980370.66666669</v>
      </c>
    </row>
    <row r="984" spans="1:24" x14ac:dyDescent="0.3">
      <c r="A984" s="166"/>
      <c r="B984" s="166">
        <v>2025</v>
      </c>
      <c r="C984" s="158" t="s">
        <v>431</v>
      </c>
      <c r="D984" s="159" t="s">
        <v>11</v>
      </c>
      <c r="E984" s="159" t="s">
        <v>16</v>
      </c>
      <c r="F984" s="159" t="s">
        <v>67</v>
      </c>
      <c r="G984" s="159" t="s">
        <v>76</v>
      </c>
      <c r="H984" s="159" t="s">
        <v>38</v>
      </c>
      <c r="I984" s="159"/>
      <c r="J984" s="159" t="s">
        <v>14</v>
      </c>
      <c r="K984" s="226">
        <v>2830075</v>
      </c>
      <c r="L984" s="226">
        <v>2650491</v>
      </c>
      <c r="M984" s="226">
        <v>2798580</v>
      </c>
      <c r="N984" s="226">
        <v>2717269</v>
      </c>
      <c r="O984" s="226">
        <v>2778910</v>
      </c>
      <c r="P984" s="226">
        <v>2589875</v>
      </c>
      <c r="Q984" s="226">
        <v>2816238</v>
      </c>
      <c r="R984" s="226">
        <v>3774985</v>
      </c>
      <c r="S984" s="226">
        <v>3402211</v>
      </c>
      <c r="T984" s="226">
        <v>3217334</v>
      </c>
      <c r="U984" s="226">
        <v>3134381</v>
      </c>
      <c r="V984" s="226">
        <v>3331472</v>
      </c>
      <c r="W984" s="162">
        <f>SUM(표4_2563[[#This Row],[1월]:[12월]])</f>
        <v>36041821</v>
      </c>
      <c r="X984" s="163">
        <f t="shared" si="354"/>
        <v>3003485.0833333335</v>
      </c>
    </row>
    <row r="985" spans="1:24" x14ac:dyDescent="0.3">
      <c r="A985" s="166"/>
      <c r="B985" s="166">
        <v>2025</v>
      </c>
      <c r="C985" s="158" t="s">
        <v>431</v>
      </c>
      <c r="D985" s="159" t="s">
        <v>11</v>
      </c>
      <c r="E985" s="159" t="s">
        <v>16</v>
      </c>
      <c r="F985" s="159" t="s">
        <v>67</v>
      </c>
      <c r="G985" s="159" t="s">
        <v>76</v>
      </c>
      <c r="H985" s="159" t="s">
        <v>38</v>
      </c>
      <c r="I985" s="159"/>
      <c r="J985" s="159" t="s">
        <v>15</v>
      </c>
      <c r="K985" s="226">
        <v>648.087175</v>
      </c>
      <c r="L985" s="226">
        <v>606.96243900000002</v>
      </c>
      <c r="M985" s="226">
        <v>640.87482</v>
      </c>
      <c r="N985" s="226">
        <v>622.25460099999998</v>
      </c>
      <c r="O985" s="226">
        <v>636.37039000000004</v>
      </c>
      <c r="P985" s="226">
        <v>593.08137499999998</v>
      </c>
      <c r="Q985" s="226">
        <v>644.91850199999999</v>
      </c>
      <c r="R985" s="226">
        <v>864.47156500000006</v>
      </c>
      <c r="S985" s="226">
        <v>779.10631899999998</v>
      </c>
      <c r="T985" s="226">
        <v>736.76948600000003</v>
      </c>
      <c r="U985" s="226">
        <v>717.77324899999996</v>
      </c>
      <c r="V985" s="226">
        <v>762.90708800000004</v>
      </c>
      <c r="W985" s="162">
        <f>SUM(표4_2563[[#This Row],[1월]:[12월]])</f>
        <v>8253.5770090000005</v>
      </c>
      <c r="X985" s="163">
        <f t="shared" si="354"/>
        <v>687.79808408333338</v>
      </c>
    </row>
    <row r="986" spans="1:24" x14ac:dyDescent="0.3">
      <c r="A986" s="166"/>
      <c r="B986" s="166">
        <v>2025</v>
      </c>
      <c r="C986" s="158" t="s">
        <v>431</v>
      </c>
      <c r="D986" s="159" t="s">
        <v>11</v>
      </c>
      <c r="E986" s="159" t="s">
        <v>16</v>
      </c>
      <c r="F986" s="159" t="s">
        <v>67</v>
      </c>
      <c r="G986" s="159" t="s">
        <v>76</v>
      </c>
      <c r="H986" s="160" t="s">
        <v>38</v>
      </c>
      <c r="I986" s="160"/>
      <c r="J986" s="160" t="s">
        <v>96</v>
      </c>
      <c r="K986" s="226">
        <v>1343.4366024999999</v>
      </c>
      <c r="L986" s="226">
        <v>1258.1880777000001</v>
      </c>
      <c r="M986" s="226">
        <v>1328.4859260000001</v>
      </c>
      <c r="N986" s="226">
        <v>1289.8875943</v>
      </c>
      <c r="O986" s="226">
        <v>1319.1485770000002</v>
      </c>
      <c r="P986" s="226">
        <v>1229.4136625000001</v>
      </c>
      <c r="Q986" s="226">
        <v>1336.8681786</v>
      </c>
      <c r="R986" s="226">
        <v>1791.9853795000001</v>
      </c>
      <c r="S986" s="226">
        <v>1615.0295616999999</v>
      </c>
      <c r="T986" s="226">
        <v>1527.2684498000001</v>
      </c>
      <c r="U986" s="226">
        <v>1487.8906607000001</v>
      </c>
      <c r="V986" s="226">
        <v>1581.4497583999998</v>
      </c>
      <c r="W986" s="162">
        <f>SUM(표4_2563[[#This Row],[1월]:[12월]])</f>
        <v>17109.052428700001</v>
      </c>
      <c r="X986" s="163">
        <f t="shared" si="354"/>
        <v>1425.7543690583334</v>
      </c>
    </row>
    <row r="987" spans="1:24" x14ac:dyDescent="0.3">
      <c r="A987" s="166"/>
      <c r="B987" s="166">
        <v>2025</v>
      </c>
      <c r="C987" s="158" t="s">
        <v>431</v>
      </c>
      <c r="D987" s="159" t="s">
        <v>11</v>
      </c>
      <c r="E987" s="159" t="s">
        <v>16</v>
      </c>
      <c r="F987" s="159" t="s">
        <v>88</v>
      </c>
      <c r="G987" s="159" t="s">
        <v>76</v>
      </c>
      <c r="H987" s="159" t="s">
        <v>139</v>
      </c>
      <c r="I987" s="159"/>
      <c r="J987" s="159" t="s">
        <v>13</v>
      </c>
      <c r="K987" s="226">
        <v>15906822</v>
      </c>
      <c r="L987" s="226">
        <v>15942920</v>
      </c>
      <c r="M987" s="226">
        <v>16634460</v>
      </c>
      <c r="N987" s="226">
        <v>25585364</v>
      </c>
      <c r="O987" s="226">
        <v>36346383</v>
      </c>
      <c r="P987" s="226">
        <v>80903976</v>
      </c>
      <c r="Q987" s="226">
        <v>215123294</v>
      </c>
      <c r="R987" s="226">
        <v>185598516</v>
      </c>
      <c r="S987" s="226">
        <v>94690920</v>
      </c>
      <c r="T987" s="226">
        <v>36693893</v>
      </c>
      <c r="U987" s="226">
        <v>21006290</v>
      </c>
      <c r="V987" s="226">
        <v>22646040</v>
      </c>
      <c r="W987" s="162">
        <f>SUM(표4_2563[[#This Row],[1월]:[12월]])</f>
        <v>767078878</v>
      </c>
      <c r="X987" s="163">
        <f t="shared" si="354"/>
        <v>63923239.833333336</v>
      </c>
    </row>
    <row r="988" spans="1:24" x14ac:dyDescent="0.3">
      <c r="A988" s="166"/>
      <c r="B988" s="166">
        <v>2025</v>
      </c>
      <c r="C988" s="158" t="s">
        <v>431</v>
      </c>
      <c r="D988" s="159" t="s">
        <v>11</v>
      </c>
      <c r="E988" s="159" t="s">
        <v>16</v>
      </c>
      <c r="F988" s="159" t="s">
        <v>88</v>
      </c>
      <c r="G988" s="159" t="s">
        <v>76</v>
      </c>
      <c r="H988" s="159" t="s">
        <v>139</v>
      </c>
      <c r="I988" s="159"/>
      <c r="J988" s="159" t="s">
        <v>14</v>
      </c>
      <c r="K988" s="226">
        <v>96561</v>
      </c>
      <c r="L988" s="226">
        <v>87826</v>
      </c>
      <c r="M988" s="226">
        <v>107761</v>
      </c>
      <c r="N988" s="226">
        <v>163273</v>
      </c>
      <c r="O988" s="226">
        <v>257522</v>
      </c>
      <c r="P988" s="226">
        <v>496907.24</v>
      </c>
      <c r="Q988" s="226">
        <v>1329106.29</v>
      </c>
      <c r="R988" s="226">
        <v>1180729.6499999999</v>
      </c>
      <c r="S988" s="226">
        <v>694539.22</v>
      </c>
      <c r="T988" s="226">
        <v>249926</v>
      </c>
      <c r="U988" s="226">
        <v>115908</v>
      </c>
      <c r="V988" s="226">
        <v>127874</v>
      </c>
      <c r="W988" s="162">
        <f>SUM(표4_2563[[#This Row],[1월]:[12월]])</f>
        <v>4907933.4000000004</v>
      </c>
      <c r="X988" s="163">
        <f t="shared" si="354"/>
        <v>408994.45</v>
      </c>
    </row>
    <row r="989" spans="1:24" x14ac:dyDescent="0.3">
      <c r="A989" s="166"/>
      <c r="B989" s="166">
        <v>2025</v>
      </c>
      <c r="C989" s="158" t="s">
        <v>431</v>
      </c>
      <c r="D989" s="159" t="s">
        <v>11</v>
      </c>
      <c r="E989" s="159" t="s">
        <v>16</v>
      </c>
      <c r="F989" s="159" t="s">
        <v>88</v>
      </c>
      <c r="G989" s="159" t="s">
        <v>76</v>
      </c>
      <c r="H989" s="159" t="s">
        <v>139</v>
      </c>
      <c r="I989" s="159"/>
      <c r="J989" s="159" t="s">
        <v>15</v>
      </c>
      <c r="K989" s="226">
        <v>22.112469000000001</v>
      </c>
      <c r="L989" s="226">
        <v>20.112154</v>
      </c>
      <c r="M989" s="226">
        <v>24.677268999999999</v>
      </c>
      <c r="N989" s="226">
        <v>37.389516999999998</v>
      </c>
      <c r="O989" s="226">
        <v>58.972538</v>
      </c>
      <c r="P989" s="226">
        <v>113.79175796</v>
      </c>
      <c r="Q989" s="226">
        <v>304.36534040999999</v>
      </c>
      <c r="R989" s="226">
        <v>270.38708985</v>
      </c>
      <c r="S989" s="226">
        <v>159.04948138</v>
      </c>
      <c r="T989" s="226">
        <v>57.233054000000003</v>
      </c>
      <c r="U989" s="226">
        <v>26.542932</v>
      </c>
      <c r="V989" s="226">
        <v>29.283145999999999</v>
      </c>
      <c r="W989" s="162">
        <f>SUM(표4_2563[[#This Row],[1월]:[12월]])</f>
        <v>1123.9167485999999</v>
      </c>
      <c r="X989" s="163">
        <f t="shared" si="354"/>
        <v>93.659729049999996</v>
      </c>
    </row>
    <row r="990" spans="1:24" x14ac:dyDescent="0.3">
      <c r="A990" s="166"/>
      <c r="B990" s="166">
        <v>2025</v>
      </c>
      <c r="C990" s="158" t="s">
        <v>431</v>
      </c>
      <c r="D990" s="159" t="s">
        <v>11</v>
      </c>
      <c r="E990" s="159" t="s">
        <v>16</v>
      </c>
      <c r="F990" s="159" t="s">
        <v>88</v>
      </c>
      <c r="G990" s="159" t="s">
        <v>76</v>
      </c>
      <c r="H990" s="160" t="s">
        <v>139</v>
      </c>
      <c r="I990" s="160"/>
      <c r="J990" s="160" t="s">
        <v>96</v>
      </c>
      <c r="K990" s="226">
        <v>45.837506699999999</v>
      </c>
      <c r="L990" s="226">
        <v>41.6910022</v>
      </c>
      <c r="M990" s="226">
        <v>51.154146700000005</v>
      </c>
      <c r="N990" s="226">
        <v>77.505693100000002</v>
      </c>
      <c r="O990" s="226">
        <v>122.24569340000001</v>
      </c>
      <c r="P990" s="226">
        <v>235.881866828</v>
      </c>
      <c r="Q990" s="226">
        <v>630.92675586300004</v>
      </c>
      <c r="R990" s="226">
        <v>560.49236485499989</v>
      </c>
      <c r="S990" s="226">
        <v>329.69776773399997</v>
      </c>
      <c r="T990" s="226">
        <v>118.6398722</v>
      </c>
      <c r="U990" s="226">
        <v>55.021527599999999</v>
      </c>
      <c r="V990" s="226">
        <v>60.701787799999998</v>
      </c>
      <c r="W990" s="162">
        <f>SUM(표4_2563[[#This Row],[1월]:[12월]])</f>
        <v>2329.79598498</v>
      </c>
      <c r="X990" s="163">
        <f t="shared" si="354"/>
        <v>194.14966541499999</v>
      </c>
    </row>
    <row r="991" spans="1:24" x14ac:dyDescent="0.3">
      <c r="A991" s="166"/>
      <c r="B991" s="166">
        <v>2025</v>
      </c>
      <c r="C991" s="158" t="s">
        <v>431</v>
      </c>
      <c r="D991" s="159" t="s">
        <v>11</v>
      </c>
      <c r="E991" s="159" t="s">
        <v>16</v>
      </c>
      <c r="F991" s="159" t="s">
        <v>88</v>
      </c>
      <c r="G991" s="159" t="s">
        <v>76</v>
      </c>
      <c r="H991" s="159" t="s">
        <v>160</v>
      </c>
      <c r="I991" s="159"/>
      <c r="J991" s="159" t="s">
        <v>13</v>
      </c>
      <c r="K991" s="226">
        <v>261535</v>
      </c>
      <c r="L991" s="226">
        <v>257636</v>
      </c>
      <c r="M991" s="226">
        <v>283627</v>
      </c>
      <c r="N991" s="226">
        <v>334146</v>
      </c>
      <c r="O991" s="226">
        <v>3261819</v>
      </c>
      <c r="P991" s="226">
        <v>3756185</v>
      </c>
      <c r="Q991" s="226">
        <v>30354870</v>
      </c>
      <c r="R991" s="226">
        <v>24837680</v>
      </c>
      <c r="S991" s="226">
        <v>31965888</v>
      </c>
      <c r="T991" s="226">
        <v>343298</v>
      </c>
      <c r="U991" s="226">
        <v>322638</v>
      </c>
      <c r="V991" s="226">
        <v>338294</v>
      </c>
      <c r="W991" s="162">
        <f>SUM(표4_2563[[#This Row],[1월]:[12월]])</f>
        <v>96317616</v>
      </c>
      <c r="X991" s="163">
        <f t="shared" si="354"/>
        <v>8026468</v>
      </c>
    </row>
    <row r="992" spans="1:24" x14ac:dyDescent="0.3">
      <c r="A992" s="166"/>
      <c r="B992" s="166">
        <v>2025</v>
      </c>
      <c r="C992" s="158" t="s">
        <v>431</v>
      </c>
      <c r="D992" s="159" t="s">
        <v>11</v>
      </c>
      <c r="E992" s="159" t="s">
        <v>16</v>
      </c>
      <c r="F992" s="159" t="s">
        <v>88</v>
      </c>
      <c r="G992" s="159" t="s">
        <v>76</v>
      </c>
      <c r="H992" s="159" t="s">
        <v>160</v>
      </c>
      <c r="I992" s="159"/>
      <c r="J992" s="159" t="s">
        <v>14</v>
      </c>
      <c r="K992" s="226">
        <v>186</v>
      </c>
      <c r="L992" s="226">
        <v>114</v>
      </c>
      <c r="M992" s="226">
        <v>126</v>
      </c>
      <c r="N992" s="226">
        <v>227</v>
      </c>
      <c r="O992" s="226">
        <v>14429</v>
      </c>
      <c r="P992" s="226">
        <v>10384</v>
      </c>
      <c r="Q992" s="226">
        <v>225475</v>
      </c>
      <c r="R992" s="226">
        <v>183197</v>
      </c>
      <c r="S992" s="226">
        <v>109279</v>
      </c>
      <c r="T992" s="226">
        <v>3635</v>
      </c>
      <c r="U992" s="226">
        <v>2255</v>
      </c>
      <c r="V992" s="226">
        <v>161</v>
      </c>
      <c r="W992" s="162">
        <f>SUM(표4_2563[[#This Row],[1월]:[12월]])</f>
        <v>549468</v>
      </c>
      <c r="X992" s="163">
        <f t="shared" si="354"/>
        <v>45789</v>
      </c>
    </row>
    <row r="993" spans="1:24" x14ac:dyDescent="0.3">
      <c r="A993" s="166"/>
      <c r="B993" s="166">
        <v>2025</v>
      </c>
      <c r="C993" s="158" t="s">
        <v>431</v>
      </c>
      <c r="D993" s="159" t="s">
        <v>11</v>
      </c>
      <c r="E993" s="159" t="s">
        <v>16</v>
      </c>
      <c r="F993" s="159" t="s">
        <v>88</v>
      </c>
      <c r="G993" s="159" t="s">
        <v>76</v>
      </c>
      <c r="H993" s="159" t="s">
        <v>160</v>
      </c>
      <c r="I993" s="159"/>
      <c r="J993" s="159" t="s">
        <v>15</v>
      </c>
      <c r="K993" s="226">
        <v>4.2594E-2</v>
      </c>
      <c r="L993" s="226">
        <v>2.6106000000000001E-2</v>
      </c>
      <c r="M993" s="226">
        <v>2.8854000000000001E-2</v>
      </c>
      <c r="N993" s="226">
        <v>5.1983000000000001E-2</v>
      </c>
      <c r="O993" s="226">
        <v>3.3042410000000002</v>
      </c>
      <c r="P993" s="226">
        <v>2.377936</v>
      </c>
      <c r="Q993" s="226">
        <v>51.633775</v>
      </c>
      <c r="R993" s="226">
        <v>41.952113000000004</v>
      </c>
      <c r="S993" s="226">
        <v>25.024891</v>
      </c>
      <c r="T993" s="226">
        <v>0.83241500000000002</v>
      </c>
      <c r="U993" s="226">
        <v>0.51639500000000005</v>
      </c>
      <c r="V993" s="226">
        <v>3.6868999999999999E-2</v>
      </c>
      <c r="W993" s="162">
        <f>SUM(표4_2563[[#This Row],[1월]:[12월]])</f>
        <v>125.828172</v>
      </c>
      <c r="X993" s="163">
        <f t="shared" si="354"/>
        <v>10.485681</v>
      </c>
    </row>
    <row r="994" spans="1:24" x14ac:dyDescent="0.3">
      <c r="A994" s="166"/>
      <c r="B994" s="166">
        <v>2025</v>
      </c>
      <c r="C994" s="158" t="s">
        <v>431</v>
      </c>
      <c r="D994" s="159" t="s">
        <v>11</v>
      </c>
      <c r="E994" s="159" t="s">
        <v>16</v>
      </c>
      <c r="F994" s="159" t="s">
        <v>88</v>
      </c>
      <c r="G994" s="159" t="s">
        <v>76</v>
      </c>
      <c r="H994" s="160" t="s">
        <v>160</v>
      </c>
      <c r="I994" s="160"/>
      <c r="J994" s="160" t="s">
        <v>96</v>
      </c>
      <c r="K994" s="226">
        <v>8.8294200000000003E-2</v>
      </c>
      <c r="L994" s="226">
        <v>5.4115799999999999E-2</v>
      </c>
      <c r="M994" s="226">
        <v>5.9812200000000003E-2</v>
      </c>
      <c r="N994" s="226">
        <v>0.1077569</v>
      </c>
      <c r="O994" s="226">
        <v>6.8494463000000003</v>
      </c>
      <c r="P994" s="226">
        <v>4.9292848000000005</v>
      </c>
      <c r="Q994" s="226">
        <v>107.0329825</v>
      </c>
      <c r="R994" s="226">
        <v>86.963615900000008</v>
      </c>
      <c r="S994" s="226">
        <v>51.874741300000004</v>
      </c>
      <c r="T994" s="226">
        <v>1.7255345</v>
      </c>
      <c r="U994" s="226">
        <v>1.0704484999999999</v>
      </c>
      <c r="V994" s="226">
        <v>7.64267E-2</v>
      </c>
      <c r="W994" s="162">
        <f>SUM(표4_2563[[#This Row],[1월]:[12월]])</f>
        <v>260.83245959999999</v>
      </c>
      <c r="X994" s="163">
        <f t="shared" si="354"/>
        <v>21.736038300000001</v>
      </c>
    </row>
    <row r="995" spans="1:24" x14ac:dyDescent="0.3">
      <c r="A995" s="166"/>
      <c r="B995" s="166">
        <v>2025</v>
      </c>
      <c r="C995" s="158" t="s">
        <v>431</v>
      </c>
      <c r="D995" s="159" t="s">
        <v>11</v>
      </c>
      <c r="E995" s="159" t="s">
        <v>16</v>
      </c>
      <c r="F995" s="159" t="s">
        <v>67</v>
      </c>
      <c r="G995" s="159" t="s">
        <v>175</v>
      </c>
      <c r="H995" s="159" t="s">
        <v>39</v>
      </c>
      <c r="I995" s="159"/>
      <c r="J995" s="159" t="s">
        <v>13</v>
      </c>
      <c r="K995" s="226">
        <v>102192774</v>
      </c>
      <c r="L995" s="226">
        <v>102328644</v>
      </c>
      <c r="M995" s="226">
        <v>88911130</v>
      </c>
      <c r="N995" s="226">
        <v>86057895</v>
      </c>
      <c r="O995" s="226">
        <v>84691245</v>
      </c>
      <c r="P995" s="226">
        <v>105964459</v>
      </c>
      <c r="Q995" s="226">
        <v>128399605</v>
      </c>
      <c r="R995" s="226">
        <v>120434479</v>
      </c>
      <c r="S995" s="226">
        <v>94699341</v>
      </c>
      <c r="T995" s="226">
        <v>84335475</v>
      </c>
      <c r="U995" s="226">
        <v>101473700</v>
      </c>
      <c r="V995" s="226">
        <v>106151786</v>
      </c>
      <c r="W995" s="162">
        <f>SUM(표4_2563[[#This Row],[1월]:[12월]])</f>
        <v>1205640533</v>
      </c>
      <c r="X995" s="163">
        <f t="shared" si="354"/>
        <v>100470044.41666667</v>
      </c>
    </row>
    <row r="996" spans="1:24" x14ac:dyDescent="0.3">
      <c r="A996" s="166"/>
      <c r="B996" s="166">
        <v>2025</v>
      </c>
      <c r="C996" s="158" t="s">
        <v>431</v>
      </c>
      <c r="D996" s="159" t="s">
        <v>11</v>
      </c>
      <c r="E996" s="159" t="s">
        <v>16</v>
      </c>
      <c r="F996" s="159" t="s">
        <v>67</v>
      </c>
      <c r="G996" s="159" t="s">
        <v>175</v>
      </c>
      <c r="H996" s="159" t="s">
        <v>39</v>
      </c>
      <c r="I996" s="159"/>
      <c r="J996" s="159" t="s">
        <v>14</v>
      </c>
      <c r="K996" s="226">
        <v>554810</v>
      </c>
      <c r="L996" s="226">
        <v>539510</v>
      </c>
      <c r="M996" s="226">
        <v>579770</v>
      </c>
      <c r="N996" s="226">
        <v>570230</v>
      </c>
      <c r="O996" s="226">
        <v>564170</v>
      </c>
      <c r="P996" s="226">
        <v>580730</v>
      </c>
      <c r="Q996" s="226">
        <v>717350</v>
      </c>
      <c r="R996" s="226">
        <v>688010</v>
      </c>
      <c r="S996" s="226">
        <v>641450</v>
      </c>
      <c r="T996" s="226">
        <v>571970</v>
      </c>
      <c r="U996" s="226">
        <v>566090</v>
      </c>
      <c r="V996" s="226">
        <v>593210</v>
      </c>
      <c r="W996" s="162">
        <f>SUM(표4_2563[[#This Row],[1월]:[12월]])</f>
        <v>7167300</v>
      </c>
      <c r="X996" s="163">
        <f t="shared" si="354"/>
        <v>597275</v>
      </c>
    </row>
    <row r="997" spans="1:24" x14ac:dyDescent="0.3">
      <c r="A997" s="166"/>
      <c r="B997" s="166">
        <v>2025</v>
      </c>
      <c r="C997" s="158" t="s">
        <v>431</v>
      </c>
      <c r="D997" s="159" t="s">
        <v>11</v>
      </c>
      <c r="E997" s="159" t="s">
        <v>16</v>
      </c>
      <c r="F997" s="159" t="s">
        <v>67</v>
      </c>
      <c r="G997" s="159" t="s">
        <v>175</v>
      </c>
      <c r="H997" s="159" t="s">
        <v>39</v>
      </c>
      <c r="I997" s="159"/>
      <c r="J997" s="159" t="s">
        <v>15</v>
      </c>
      <c r="K997" s="226">
        <v>127.05148999999999</v>
      </c>
      <c r="L997" s="226">
        <v>123.54779000000001</v>
      </c>
      <c r="M997" s="226">
        <v>132.76732999999999</v>
      </c>
      <c r="N997" s="226">
        <v>130.58267000000001</v>
      </c>
      <c r="O997" s="226">
        <v>129.19493</v>
      </c>
      <c r="P997" s="226">
        <v>132.98717000000002</v>
      </c>
      <c r="Q997" s="226">
        <v>164.27315000000002</v>
      </c>
      <c r="R997" s="226">
        <v>157.55429000000001</v>
      </c>
      <c r="S997" s="226">
        <v>146.89205000000001</v>
      </c>
      <c r="T997" s="226">
        <v>130.98113000000001</v>
      </c>
      <c r="U997" s="226">
        <v>129.63461000000001</v>
      </c>
      <c r="V997" s="226">
        <v>135.84509000000003</v>
      </c>
      <c r="W997" s="162">
        <f>SUM(표4_2563[[#This Row],[1월]:[12월]])</f>
        <v>1641.3117</v>
      </c>
      <c r="X997" s="163">
        <f t="shared" si="354"/>
        <v>136.77597499999999</v>
      </c>
    </row>
    <row r="998" spans="1:24" x14ac:dyDescent="0.3">
      <c r="A998" s="166"/>
      <c r="B998" s="166">
        <v>2025</v>
      </c>
      <c r="C998" s="158" t="s">
        <v>431</v>
      </c>
      <c r="D998" s="159" t="s">
        <v>11</v>
      </c>
      <c r="E998" s="159" t="s">
        <v>16</v>
      </c>
      <c r="F998" s="159" t="s">
        <v>67</v>
      </c>
      <c r="G998" s="159" t="s">
        <v>175</v>
      </c>
      <c r="H998" s="160" t="s">
        <v>39</v>
      </c>
      <c r="I998" s="160"/>
      <c r="J998" s="160" t="s">
        <v>96</v>
      </c>
      <c r="K998" s="226">
        <v>263.36830700000002</v>
      </c>
      <c r="L998" s="226">
        <v>256.10539699999998</v>
      </c>
      <c r="M998" s="226">
        <v>275.21681900000004</v>
      </c>
      <c r="N998" s="226">
        <v>270.68818099999999</v>
      </c>
      <c r="O998" s="226">
        <v>267.81149900000003</v>
      </c>
      <c r="P998" s="226">
        <v>275.67253099999999</v>
      </c>
      <c r="Q998" s="226">
        <v>340.52604500000001</v>
      </c>
      <c r="R998" s="226">
        <v>326.59834699999999</v>
      </c>
      <c r="S998" s="226">
        <v>304.49631499999998</v>
      </c>
      <c r="T998" s="226">
        <v>271.51415900000001</v>
      </c>
      <c r="U998" s="226">
        <v>268.72292300000004</v>
      </c>
      <c r="V998" s="226">
        <v>281.59678700000001</v>
      </c>
      <c r="W998" s="162">
        <f>SUM(표4_2563[[#This Row],[1월]:[12월]])</f>
        <v>3402.3173099999999</v>
      </c>
      <c r="X998" s="163">
        <f t="shared" si="354"/>
        <v>283.52644249999997</v>
      </c>
    </row>
    <row r="999" spans="1:24" x14ac:dyDescent="0.3">
      <c r="A999" s="166"/>
      <c r="B999" s="166">
        <v>2025</v>
      </c>
      <c r="C999" s="158" t="s">
        <v>431</v>
      </c>
      <c r="D999" s="159" t="s">
        <v>11</v>
      </c>
      <c r="E999" s="159" t="s">
        <v>16</v>
      </c>
      <c r="F999" s="159" t="s">
        <v>88</v>
      </c>
      <c r="G999" s="159" t="s">
        <v>175</v>
      </c>
      <c r="H999" s="159" t="s">
        <v>140</v>
      </c>
      <c r="I999" s="159"/>
      <c r="J999" s="159" t="s">
        <v>13</v>
      </c>
      <c r="K999" s="226">
        <v>7716290</v>
      </c>
      <c r="L999" s="226">
        <v>8102140</v>
      </c>
      <c r="M999" s="226">
        <v>7888508</v>
      </c>
      <c r="N999" s="226">
        <v>10448083</v>
      </c>
      <c r="O999" s="226">
        <v>16815285</v>
      </c>
      <c r="P999" s="226">
        <v>26619801</v>
      </c>
      <c r="Q999" s="226">
        <v>51755465</v>
      </c>
      <c r="R999" s="226">
        <v>49047435</v>
      </c>
      <c r="S999" s="226">
        <v>26748848</v>
      </c>
      <c r="T999" s="226">
        <v>12904105</v>
      </c>
      <c r="U999" s="226">
        <v>8564345</v>
      </c>
      <c r="V999" s="226">
        <v>8773180</v>
      </c>
      <c r="W999" s="162">
        <f>SUM(표4_2563[[#This Row],[1월]:[12월]])</f>
        <v>235383485</v>
      </c>
      <c r="X999" s="163">
        <f t="shared" si="354"/>
        <v>19615290.416666668</v>
      </c>
    </row>
    <row r="1000" spans="1:24" x14ac:dyDescent="0.3">
      <c r="A1000" s="166"/>
      <c r="B1000" s="166">
        <v>2025</v>
      </c>
      <c r="C1000" s="158" t="s">
        <v>431</v>
      </c>
      <c r="D1000" s="159" t="s">
        <v>11</v>
      </c>
      <c r="E1000" s="159" t="s">
        <v>16</v>
      </c>
      <c r="F1000" s="159" t="s">
        <v>88</v>
      </c>
      <c r="G1000" s="159" t="s">
        <v>175</v>
      </c>
      <c r="H1000" s="159" t="s">
        <v>140</v>
      </c>
      <c r="I1000" s="159"/>
      <c r="J1000" s="159" t="s">
        <v>14</v>
      </c>
      <c r="K1000" s="226">
        <v>46841</v>
      </c>
      <c r="L1000" s="226">
        <v>44633</v>
      </c>
      <c r="M1000" s="226">
        <v>51102</v>
      </c>
      <c r="N1000" s="226">
        <v>66674</v>
      </c>
      <c r="O1000" s="226">
        <v>119140</v>
      </c>
      <c r="P1000" s="226">
        <v>163497.18</v>
      </c>
      <c r="Q1000" s="226">
        <v>319763.20000000001</v>
      </c>
      <c r="R1000" s="226">
        <v>312027.06</v>
      </c>
      <c r="S1000" s="226">
        <v>196197.52</v>
      </c>
      <c r="T1000" s="226">
        <v>87891</v>
      </c>
      <c r="U1000" s="226">
        <v>47255</v>
      </c>
      <c r="V1000" s="226">
        <v>49539</v>
      </c>
      <c r="W1000" s="162">
        <f>SUM(표4_2563[[#This Row],[1월]:[12월]])</f>
        <v>1504559.96</v>
      </c>
      <c r="X1000" s="163">
        <f t="shared" si="354"/>
        <v>125379.99666666666</v>
      </c>
    </row>
    <row r="1001" spans="1:24" x14ac:dyDescent="0.3">
      <c r="A1001" s="166"/>
      <c r="B1001" s="166">
        <v>2025</v>
      </c>
      <c r="C1001" s="158" t="s">
        <v>431</v>
      </c>
      <c r="D1001" s="159" t="s">
        <v>11</v>
      </c>
      <c r="E1001" s="159" t="s">
        <v>16</v>
      </c>
      <c r="F1001" s="159" t="s">
        <v>88</v>
      </c>
      <c r="G1001" s="159" t="s">
        <v>175</v>
      </c>
      <c r="H1001" s="159" t="s">
        <v>140</v>
      </c>
      <c r="I1001" s="159"/>
      <c r="J1001" s="159" t="s">
        <v>15</v>
      </c>
      <c r="K1001" s="226">
        <v>10.726589000000001</v>
      </c>
      <c r="L1001" s="226">
        <v>10.220957</v>
      </c>
      <c r="M1001" s="226">
        <v>11.702358</v>
      </c>
      <c r="N1001" s="226">
        <v>15.268346000000003</v>
      </c>
      <c r="O1001" s="226">
        <v>27.283060000000003</v>
      </c>
      <c r="P1001" s="226">
        <v>37.440854219999999</v>
      </c>
      <c r="Q1001" s="226">
        <v>73.225772800000001</v>
      </c>
      <c r="R1001" s="226">
        <v>71.45419674</v>
      </c>
      <c r="S1001" s="226">
        <v>44.929232079999998</v>
      </c>
      <c r="T1001" s="226">
        <v>20.127039000000003</v>
      </c>
      <c r="U1001" s="226">
        <v>10.821395000000001</v>
      </c>
      <c r="V1001" s="226">
        <v>11.344431</v>
      </c>
      <c r="W1001" s="162">
        <f>SUM(표4_2563[[#This Row],[1월]:[12월]])</f>
        <v>344.54423084000001</v>
      </c>
      <c r="X1001" s="163">
        <f t="shared" si="354"/>
        <v>28.712019236666666</v>
      </c>
    </row>
    <row r="1002" spans="1:24" x14ac:dyDescent="0.3">
      <c r="A1002" s="166"/>
      <c r="B1002" s="166">
        <v>2025</v>
      </c>
      <c r="C1002" s="158" t="s">
        <v>431</v>
      </c>
      <c r="D1002" s="159" t="s">
        <v>11</v>
      </c>
      <c r="E1002" s="159" t="s">
        <v>16</v>
      </c>
      <c r="F1002" s="159" t="s">
        <v>88</v>
      </c>
      <c r="G1002" s="159" t="s">
        <v>175</v>
      </c>
      <c r="H1002" s="160" t="s">
        <v>140</v>
      </c>
      <c r="I1002" s="160"/>
      <c r="J1002" s="160" t="s">
        <v>96</v>
      </c>
      <c r="K1002" s="226">
        <v>22.235422700000001</v>
      </c>
      <c r="L1002" s="226">
        <v>21.1872851</v>
      </c>
      <c r="M1002" s="226">
        <v>24.258119399999998</v>
      </c>
      <c r="N1002" s="226">
        <v>31.650147800000003</v>
      </c>
      <c r="O1002" s="226">
        <v>56.555758000000004</v>
      </c>
      <c r="P1002" s="226">
        <v>77.612111346000006</v>
      </c>
      <c r="Q1002" s="226">
        <v>151.79159103999999</v>
      </c>
      <c r="R1002" s="226">
        <v>148.119245382</v>
      </c>
      <c r="S1002" s="226">
        <v>93.134962744000006</v>
      </c>
      <c r="T1002" s="226">
        <v>41.721857700000001</v>
      </c>
      <c r="U1002" s="226">
        <v>22.431948500000001</v>
      </c>
      <c r="V1002" s="226">
        <v>23.516163299999999</v>
      </c>
      <c r="W1002" s="162">
        <f>SUM(표4_2563[[#This Row],[1월]:[12월]])</f>
        <v>714.21461301199997</v>
      </c>
      <c r="X1002" s="163">
        <f t="shared" ref="X1002:X1065" si="355">AVERAGE(K1002:V1002)</f>
        <v>59.517884417666664</v>
      </c>
    </row>
    <row r="1003" spans="1:24" x14ac:dyDescent="0.3">
      <c r="A1003" s="166"/>
      <c r="B1003" s="166">
        <v>2025</v>
      </c>
      <c r="C1003" s="158" t="s">
        <v>431</v>
      </c>
      <c r="D1003" s="159" t="s">
        <v>11</v>
      </c>
      <c r="E1003" s="159" t="s">
        <v>16</v>
      </c>
      <c r="F1003" s="159" t="s">
        <v>88</v>
      </c>
      <c r="G1003" s="159" t="s">
        <v>175</v>
      </c>
      <c r="H1003" s="159" t="s">
        <v>161</v>
      </c>
      <c r="I1003" s="159"/>
      <c r="J1003" s="159" t="s">
        <v>13</v>
      </c>
      <c r="K1003" s="226">
        <v>126868</v>
      </c>
      <c r="L1003" s="226">
        <v>130930</v>
      </c>
      <c r="M1003" s="226">
        <v>134503</v>
      </c>
      <c r="N1003" s="226">
        <v>136453</v>
      </c>
      <c r="O1003" s="226">
        <v>1509047</v>
      </c>
      <c r="P1003" s="226">
        <v>1235896</v>
      </c>
      <c r="Q1003" s="226">
        <v>7302930</v>
      </c>
      <c r="R1003" s="226">
        <v>6563762</v>
      </c>
      <c r="S1003" s="226">
        <v>9029912</v>
      </c>
      <c r="T1003" s="226">
        <v>120727</v>
      </c>
      <c r="U1003" s="226">
        <v>131541</v>
      </c>
      <c r="V1003" s="226">
        <v>131057</v>
      </c>
      <c r="W1003" s="162">
        <f>SUM(표4_2563[[#This Row],[1월]:[12월]])</f>
        <v>26553626</v>
      </c>
      <c r="X1003" s="163">
        <f t="shared" si="355"/>
        <v>2212802.1666666665</v>
      </c>
    </row>
    <row r="1004" spans="1:24" x14ac:dyDescent="0.3">
      <c r="A1004" s="166"/>
      <c r="B1004" s="166">
        <v>2025</v>
      </c>
      <c r="C1004" s="158" t="s">
        <v>431</v>
      </c>
      <c r="D1004" s="159" t="s">
        <v>11</v>
      </c>
      <c r="E1004" s="159" t="s">
        <v>16</v>
      </c>
      <c r="F1004" s="159" t="s">
        <v>88</v>
      </c>
      <c r="G1004" s="159" t="s">
        <v>175</v>
      </c>
      <c r="H1004" s="159" t="s">
        <v>161</v>
      </c>
      <c r="I1004" s="159"/>
      <c r="J1004" s="159" t="s">
        <v>14</v>
      </c>
      <c r="K1004" s="226">
        <v>90</v>
      </c>
      <c r="L1004" s="226">
        <v>58</v>
      </c>
      <c r="M1004" s="226">
        <v>60</v>
      </c>
      <c r="N1004" s="226">
        <v>93</v>
      </c>
      <c r="O1004" s="226">
        <v>6676</v>
      </c>
      <c r="P1004" s="226">
        <v>3417</v>
      </c>
      <c r="Q1004" s="226">
        <v>54246</v>
      </c>
      <c r="R1004" s="226">
        <v>48413</v>
      </c>
      <c r="S1004" s="226">
        <v>30870</v>
      </c>
      <c r="T1004" s="226">
        <v>1278</v>
      </c>
      <c r="U1004" s="226">
        <v>919</v>
      </c>
      <c r="V1004" s="226">
        <v>62</v>
      </c>
      <c r="W1004" s="162">
        <f>SUM(표4_2563[[#This Row],[1월]:[12월]])</f>
        <v>146182</v>
      </c>
      <c r="X1004" s="163">
        <f t="shared" si="355"/>
        <v>12181.833333333334</v>
      </c>
    </row>
    <row r="1005" spans="1:24" x14ac:dyDescent="0.3">
      <c r="A1005" s="166"/>
      <c r="B1005" s="166">
        <v>2025</v>
      </c>
      <c r="C1005" s="158" t="s">
        <v>431</v>
      </c>
      <c r="D1005" s="159" t="s">
        <v>11</v>
      </c>
      <c r="E1005" s="159" t="s">
        <v>16</v>
      </c>
      <c r="F1005" s="159" t="s">
        <v>88</v>
      </c>
      <c r="G1005" s="159" t="s">
        <v>175</v>
      </c>
      <c r="H1005" s="159" t="s">
        <v>161</v>
      </c>
      <c r="I1005" s="159"/>
      <c r="J1005" s="159" t="s">
        <v>15</v>
      </c>
      <c r="K1005" s="226">
        <v>2.061E-2</v>
      </c>
      <c r="L1005" s="226">
        <v>1.3282E-2</v>
      </c>
      <c r="M1005" s="226">
        <v>1.374E-2</v>
      </c>
      <c r="N1005" s="226">
        <v>2.1297E-2</v>
      </c>
      <c r="O1005" s="226">
        <v>1.5288040000000001</v>
      </c>
      <c r="P1005" s="226">
        <v>0.78249299999999999</v>
      </c>
      <c r="Q1005" s="226">
        <v>12.422334000000001</v>
      </c>
      <c r="R1005" s="226">
        <v>11.086577</v>
      </c>
      <c r="S1005" s="226">
        <v>7.0692300000000001</v>
      </c>
      <c r="T1005" s="226">
        <v>0.29266200000000003</v>
      </c>
      <c r="U1005" s="226">
        <v>0.21045100000000003</v>
      </c>
      <c r="V1005" s="226">
        <v>1.4198000000000001E-2</v>
      </c>
      <c r="W1005" s="162">
        <f>SUM(표4_2563[[#This Row],[1월]:[12월]])</f>
        <v>33.475678000000002</v>
      </c>
      <c r="X1005" s="163">
        <f t="shared" si="355"/>
        <v>2.7896398333333337</v>
      </c>
    </row>
    <row r="1006" spans="1:24" x14ac:dyDescent="0.3">
      <c r="A1006" s="166"/>
      <c r="B1006" s="166">
        <v>2025</v>
      </c>
      <c r="C1006" s="158" t="s">
        <v>431</v>
      </c>
      <c r="D1006" s="159" t="s">
        <v>11</v>
      </c>
      <c r="E1006" s="159" t="s">
        <v>16</v>
      </c>
      <c r="F1006" s="159" t="s">
        <v>88</v>
      </c>
      <c r="G1006" s="159" t="s">
        <v>175</v>
      </c>
      <c r="H1006" s="160" t="s">
        <v>161</v>
      </c>
      <c r="I1006" s="160"/>
      <c r="J1006" s="160" t="s">
        <v>96</v>
      </c>
      <c r="K1006" s="226">
        <v>4.2722999999999997E-2</v>
      </c>
      <c r="L1006" s="226">
        <v>2.7532600000000001E-2</v>
      </c>
      <c r="M1006" s="226">
        <v>2.8482E-2</v>
      </c>
      <c r="N1006" s="226">
        <v>4.4147100000000002E-2</v>
      </c>
      <c r="O1006" s="226">
        <v>3.1690971999999999</v>
      </c>
      <c r="P1006" s="226">
        <v>1.6220498999999999</v>
      </c>
      <c r="Q1006" s="226">
        <v>25.750576200000001</v>
      </c>
      <c r="R1006" s="226">
        <v>22.981651100000001</v>
      </c>
      <c r="S1006" s="226">
        <v>14.653988999999999</v>
      </c>
      <c r="T1006" s="226">
        <v>0.60666660000000006</v>
      </c>
      <c r="U1006" s="226">
        <v>0.43624930000000001</v>
      </c>
      <c r="V1006" s="226">
        <v>2.94314E-2</v>
      </c>
      <c r="W1006" s="162">
        <f>SUM(표4_2563[[#This Row],[1월]:[12월]])</f>
        <v>69.392595400000005</v>
      </c>
      <c r="X1006" s="163">
        <f t="shared" si="355"/>
        <v>5.7827162833333334</v>
      </c>
    </row>
    <row r="1007" spans="1:24" x14ac:dyDescent="0.3">
      <c r="A1007" s="166"/>
      <c r="B1007" s="166">
        <v>2025</v>
      </c>
      <c r="C1007" s="158" t="s">
        <v>431</v>
      </c>
      <c r="D1007" s="160" t="s">
        <v>23</v>
      </c>
      <c r="E1007" s="160" t="s">
        <v>81</v>
      </c>
      <c r="F1007" s="160" t="s">
        <v>31</v>
      </c>
      <c r="G1007" s="160" t="s">
        <v>187</v>
      </c>
      <c r="H1007" s="160" t="s">
        <v>114</v>
      </c>
      <c r="I1007" s="160"/>
      <c r="J1007" s="160" t="s">
        <v>13</v>
      </c>
      <c r="K1007" s="226">
        <v>281471982</v>
      </c>
      <c r="L1007" s="226">
        <v>280617313</v>
      </c>
      <c r="M1007" s="226">
        <v>242211540</v>
      </c>
      <c r="N1007" s="226">
        <v>245351797</v>
      </c>
      <c r="O1007" s="226">
        <v>262443392</v>
      </c>
      <c r="P1007" s="226">
        <v>402782933</v>
      </c>
      <c r="Q1007" s="226">
        <v>521125353</v>
      </c>
      <c r="R1007" s="226">
        <v>432594196</v>
      </c>
      <c r="S1007" s="226">
        <v>305201263</v>
      </c>
      <c r="T1007" s="226">
        <v>256698528</v>
      </c>
      <c r="U1007" s="226">
        <v>284421633</v>
      </c>
      <c r="V1007" s="226">
        <v>300570197</v>
      </c>
      <c r="W1007" s="162">
        <f>SUM(표4_2563[[#This Row],[1월]:[12월]])</f>
        <v>3815490127</v>
      </c>
      <c r="X1007" s="163">
        <f t="shared" si="355"/>
        <v>317957510.58333331</v>
      </c>
    </row>
    <row r="1008" spans="1:24" x14ac:dyDescent="0.3">
      <c r="A1008" s="166"/>
      <c r="B1008" s="166">
        <v>2025</v>
      </c>
      <c r="C1008" s="158" t="s">
        <v>431</v>
      </c>
      <c r="D1008" s="160" t="s">
        <v>23</v>
      </c>
      <c r="E1008" s="160" t="s">
        <v>81</v>
      </c>
      <c r="F1008" s="160" t="s">
        <v>31</v>
      </c>
      <c r="G1008" s="160" t="s">
        <v>187</v>
      </c>
      <c r="H1008" s="160" t="s">
        <v>114</v>
      </c>
      <c r="I1008" s="160"/>
      <c r="J1008" s="160" t="s">
        <v>14</v>
      </c>
      <c r="K1008" s="226">
        <v>1788652.9735000003</v>
      </c>
      <c r="L1008" s="226">
        <v>1716645.9547999999</v>
      </c>
      <c r="M1008" s="226">
        <v>1776349.9604000002</v>
      </c>
      <c r="N1008" s="226">
        <v>1771250.0072000001</v>
      </c>
      <c r="O1008" s="226">
        <v>1938086.9001000004</v>
      </c>
      <c r="P1008" s="226">
        <v>2558548.4205</v>
      </c>
      <c r="Q1008" s="226">
        <v>3263332.4109</v>
      </c>
      <c r="R1008" s="226">
        <v>2760507.7094999999</v>
      </c>
      <c r="S1008" s="226">
        <v>2244184.6789000002</v>
      </c>
      <c r="T1008" s="226">
        <v>1908385.6503999997</v>
      </c>
      <c r="U1008" s="226">
        <v>1750063.6482000002</v>
      </c>
      <c r="V1008" s="226">
        <v>1853184.2916999999</v>
      </c>
      <c r="W1008" s="162">
        <f>SUM(표4_2563[[#This Row],[1월]:[12월]])</f>
        <v>25329192.606100008</v>
      </c>
      <c r="X1008" s="163">
        <f t="shared" si="355"/>
        <v>2110766.0505083338</v>
      </c>
    </row>
    <row r="1009" spans="1:24" x14ac:dyDescent="0.3">
      <c r="A1009" s="166"/>
      <c r="B1009" s="166">
        <v>2025</v>
      </c>
      <c r="C1009" s="158" t="s">
        <v>431</v>
      </c>
      <c r="D1009" s="160" t="s">
        <v>23</v>
      </c>
      <c r="E1009" s="160" t="s">
        <v>81</v>
      </c>
      <c r="F1009" s="160" t="s">
        <v>31</v>
      </c>
      <c r="G1009" s="160" t="s">
        <v>187</v>
      </c>
      <c r="H1009" s="160" t="s">
        <v>114</v>
      </c>
      <c r="I1009" s="160"/>
      <c r="J1009" s="160" t="s">
        <v>15</v>
      </c>
      <c r="K1009" s="226">
        <v>409.60153093150012</v>
      </c>
      <c r="L1009" s="226">
        <v>393.11192364920004</v>
      </c>
      <c r="M1009" s="226">
        <v>406.78414093160006</v>
      </c>
      <c r="N1009" s="226">
        <v>405.61625164880002</v>
      </c>
      <c r="O1009" s="226">
        <v>443.82190012290016</v>
      </c>
      <c r="P1009" s="226">
        <v>585.90758829449999</v>
      </c>
      <c r="Q1009" s="226">
        <v>747.30312209610008</v>
      </c>
      <c r="R1009" s="226">
        <v>632.15626547549994</v>
      </c>
      <c r="S1009" s="226">
        <v>513.91829146810005</v>
      </c>
      <c r="T1009" s="226">
        <v>437.02031394159997</v>
      </c>
      <c r="U1009" s="226">
        <v>400.76457543780009</v>
      </c>
      <c r="V1009" s="226">
        <v>424.3792027993</v>
      </c>
      <c r="W1009" s="162">
        <f>SUM(표4_2563[[#This Row],[1월]:[12월]])</f>
        <v>5800.3851067969008</v>
      </c>
      <c r="X1009" s="163">
        <f t="shared" si="355"/>
        <v>483.36542556640842</v>
      </c>
    </row>
    <row r="1010" spans="1:24" x14ac:dyDescent="0.3">
      <c r="A1010" s="166"/>
      <c r="B1010" s="166">
        <v>2025</v>
      </c>
      <c r="C1010" s="158" t="s">
        <v>431</v>
      </c>
      <c r="D1010" s="160" t="s">
        <v>23</v>
      </c>
      <c r="E1010" s="160" t="s">
        <v>81</v>
      </c>
      <c r="F1010" s="160" t="s">
        <v>31</v>
      </c>
      <c r="G1010" s="160" t="s">
        <v>187</v>
      </c>
      <c r="H1010" s="160" t="s">
        <v>114</v>
      </c>
      <c r="I1010" s="160"/>
      <c r="J1010" s="160" t="s">
        <v>96</v>
      </c>
      <c r="K1010" s="226">
        <v>849.07356652045019</v>
      </c>
      <c r="L1010" s="226">
        <v>814.89183474355991</v>
      </c>
      <c r="M1010" s="226">
        <v>843.23332620188012</v>
      </c>
      <c r="N1010" s="226">
        <v>840.81237841784014</v>
      </c>
      <c r="O1010" s="226">
        <v>920.00985147747019</v>
      </c>
      <c r="P1010" s="226">
        <v>1214.5429352113499</v>
      </c>
      <c r="Q1010" s="226">
        <v>1549.10389545423</v>
      </c>
      <c r="R1010" s="226">
        <v>1310.4130096996498</v>
      </c>
      <c r="S1010" s="226">
        <v>1065.31446707383</v>
      </c>
      <c r="T1010" s="226">
        <v>905.91066824487996</v>
      </c>
      <c r="U1010" s="226">
        <v>830.7552138005401</v>
      </c>
      <c r="V1010" s="226">
        <v>879.70658326999001</v>
      </c>
      <c r="W1010" s="162">
        <f>SUM(표4_2563[[#This Row],[1월]:[12월]])</f>
        <v>12023.767730115669</v>
      </c>
      <c r="X1010" s="163">
        <f t="shared" si="355"/>
        <v>1001.9806441763058</v>
      </c>
    </row>
    <row r="1011" spans="1:24" x14ac:dyDescent="0.3">
      <c r="A1011" s="166"/>
      <c r="B1011" s="166">
        <v>2025</v>
      </c>
      <c r="C1011" s="158" t="s">
        <v>431</v>
      </c>
      <c r="D1011" s="160" t="s">
        <v>11</v>
      </c>
      <c r="E1011" s="160" t="s">
        <v>16</v>
      </c>
      <c r="F1011" s="160" t="s">
        <v>67</v>
      </c>
      <c r="G1011" s="160" t="s">
        <v>188</v>
      </c>
      <c r="H1011" s="160" t="s">
        <v>116</v>
      </c>
      <c r="I1011" s="160"/>
      <c r="J1011" s="160" t="s">
        <v>13</v>
      </c>
      <c r="K1011" s="226">
        <v>178020118</v>
      </c>
      <c r="L1011" s="226">
        <v>162491142</v>
      </c>
      <c r="M1011" s="226">
        <v>143545230</v>
      </c>
      <c r="N1011" s="226">
        <v>142203520</v>
      </c>
      <c r="O1011" s="226">
        <v>151448262</v>
      </c>
      <c r="P1011" s="226">
        <v>179620077</v>
      </c>
      <c r="Q1011" s="226">
        <v>202464546</v>
      </c>
      <c r="R1011" s="226">
        <v>192047541</v>
      </c>
      <c r="S1011" s="226">
        <v>154956244</v>
      </c>
      <c r="T1011" s="226">
        <v>149600340</v>
      </c>
      <c r="U1011" s="226">
        <v>161721676</v>
      </c>
      <c r="V1011" s="226">
        <v>166644842</v>
      </c>
      <c r="W1011" s="162">
        <f>SUM(표4_2563[[#This Row],[1월]:[12월]])</f>
        <v>1984763538</v>
      </c>
      <c r="X1011" s="163">
        <f t="shared" si="355"/>
        <v>165396961.5</v>
      </c>
    </row>
    <row r="1012" spans="1:24" x14ac:dyDescent="0.3">
      <c r="A1012" s="166"/>
      <c r="B1012" s="166">
        <v>2025</v>
      </c>
      <c r="C1012" s="158" t="s">
        <v>431</v>
      </c>
      <c r="D1012" s="160" t="s">
        <v>11</v>
      </c>
      <c r="E1012" s="160" t="s">
        <v>16</v>
      </c>
      <c r="F1012" s="160" t="s">
        <v>67</v>
      </c>
      <c r="G1012" s="160" t="s">
        <v>188</v>
      </c>
      <c r="H1012" s="160" t="s">
        <v>115</v>
      </c>
      <c r="I1012" s="160"/>
      <c r="J1012" s="160" t="s">
        <v>14</v>
      </c>
      <c r="K1012" s="226">
        <v>1131215.0264999997</v>
      </c>
      <c r="L1012" s="226">
        <v>994006.04520000005</v>
      </c>
      <c r="M1012" s="226">
        <v>1052757</v>
      </c>
      <c r="N1012" s="226">
        <v>1026560.9927999999</v>
      </c>
      <c r="O1012" s="226">
        <v>1118195</v>
      </c>
      <c r="P1012" s="226">
        <v>1140225</v>
      </c>
      <c r="Q1012" s="226">
        <v>1266757.5891</v>
      </c>
      <c r="R1012" s="226">
        <v>1225410</v>
      </c>
      <c r="S1012" s="226">
        <v>1139482</v>
      </c>
      <c r="T1012" s="226">
        <v>1112457.3496000003</v>
      </c>
      <c r="U1012" s="226">
        <v>995529</v>
      </c>
      <c r="V1012" s="226">
        <v>1027958.7083000002</v>
      </c>
      <c r="W1012" s="162">
        <f>SUM(표4_2563[[#This Row],[1월]:[12월]])</f>
        <v>13230553.7115</v>
      </c>
      <c r="X1012" s="163">
        <f t="shared" si="355"/>
        <v>1102546.1426250001</v>
      </c>
    </row>
    <row r="1013" spans="1:24" x14ac:dyDescent="0.3">
      <c r="A1013" s="166"/>
      <c r="B1013" s="166">
        <v>2025</v>
      </c>
      <c r="C1013" s="158" t="s">
        <v>431</v>
      </c>
      <c r="D1013" s="160" t="s">
        <v>11</v>
      </c>
      <c r="E1013" s="160" t="s">
        <v>16</v>
      </c>
      <c r="F1013" s="160" t="s">
        <v>67</v>
      </c>
      <c r="G1013" s="160" t="s">
        <v>188</v>
      </c>
      <c r="H1013" s="160" t="s">
        <v>115</v>
      </c>
      <c r="I1013" s="160"/>
      <c r="J1013" s="160" t="s">
        <v>15</v>
      </c>
      <c r="K1013" s="226">
        <v>259.04824106849998</v>
      </c>
      <c r="L1013" s="226">
        <v>227.62738435080001</v>
      </c>
      <c r="M1013" s="226">
        <v>241.08135300000004</v>
      </c>
      <c r="N1013" s="226">
        <v>235.08246735119999</v>
      </c>
      <c r="O1013" s="226">
        <v>256.06665499999997</v>
      </c>
      <c r="P1013" s="226">
        <v>261.11152499999997</v>
      </c>
      <c r="Q1013" s="226">
        <v>290.08748790390001</v>
      </c>
      <c r="R1013" s="226">
        <v>280.61889000000002</v>
      </c>
      <c r="S1013" s="226">
        <v>260.94137799999999</v>
      </c>
      <c r="T1013" s="226">
        <v>254.75273305840008</v>
      </c>
      <c r="U1013" s="226">
        <v>227.97614100000001</v>
      </c>
      <c r="V1013" s="226">
        <v>235.40254420070005</v>
      </c>
      <c r="W1013" s="162">
        <f>SUM(표4_2563[[#This Row],[1월]:[12월]])</f>
        <v>3029.7967999335006</v>
      </c>
      <c r="X1013" s="163">
        <f t="shared" si="355"/>
        <v>252.48306666112504</v>
      </c>
    </row>
    <row r="1014" spans="1:24" x14ac:dyDescent="0.3">
      <c r="A1014" s="166"/>
      <c r="B1014" s="166">
        <v>2025</v>
      </c>
      <c r="C1014" s="158" t="s">
        <v>431</v>
      </c>
      <c r="D1014" s="160" t="s">
        <v>11</v>
      </c>
      <c r="E1014" s="160" t="s">
        <v>16</v>
      </c>
      <c r="F1014" s="160" t="s">
        <v>67</v>
      </c>
      <c r="G1014" s="160" t="s">
        <v>188</v>
      </c>
      <c r="H1014" s="160" t="s">
        <v>115</v>
      </c>
      <c r="I1014" s="160"/>
      <c r="J1014" s="160" t="s">
        <v>96</v>
      </c>
      <c r="K1014" s="226">
        <v>536.98777307954992</v>
      </c>
      <c r="L1014" s="226">
        <v>471.85466965644002</v>
      </c>
      <c r="M1014" s="226">
        <v>499.74374790000002</v>
      </c>
      <c r="N1014" s="226">
        <v>487.30850328215996</v>
      </c>
      <c r="O1014" s="226">
        <v>530.80716649999999</v>
      </c>
      <c r="P1014" s="226">
        <v>541.26480749999996</v>
      </c>
      <c r="Q1014" s="226">
        <v>601.32982754576994</v>
      </c>
      <c r="R1014" s="226">
        <v>581.70212700000002</v>
      </c>
      <c r="S1014" s="226">
        <v>540.91210539999997</v>
      </c>
      <c r="T1014" s="226">
        <v>528.08350385512017</v>
      </c>
      <c r="U1014" s="226">
        <v>472.57761629999999</v>
      </c>
      <c r="V1014" s="226">
        <v>487.97199883001008</v>
      </c>
      <c r="W1014" s="162">
        <f>SUM(표4_2563[[#This Row],[1월]:[12월]])</f>
        <v>6280.5438468490502</v>
      </c>
      <c r="X1014" s="163">
        <f t="shared" si="355"/>
        <v>523.37865390408751</v>
      </c>
    </row>
    <row r="1015" spans="1:24" x14ac:dyDescent="0.3">
      <c r="A1015" s="166"/>
      <c r="B1015" s="166">
        <v>2025</v>
      </c>
      <c r="C1015" s="158" t="s">
        <v>431</v>
      </c>
      <c r="D1015" s="160" t="s">
        <v>11</v>
      </c>
      <c r="E1015" s="160" t="s">
        <v>16</v>
      </c>
      <c r="F1015" s="160" t="s">
        <v>89</v>
      </c>
      <c r="G1015" s="160" t="s">
        <v>189</v>
      </c>
      <c r="H1015" s="160" t="s">
        <v>191</v>
      </c>
      <c r="I1015" s="160"/>
      <c r="J1015" s="160" t="s">
        <v>13</v>
      </c>
      <c r="K1015" s="226">
        <v>32820492</v>
      </c>
      <c r="L1015" s="226">
        <v>32979353</v>
      </c>
      <c r="M1015" s="226">
        <v>28061959</v>
      </c>
      <c r="N1015" s="226">
        <v>32659963</v>
      </c>
      <c r="O1015" s="226">
        <v>35294150</v>
      </c>
      <c r="P1015" s="226">
        <v>69975338</v>
      </c>
      <c r="Q1015" s="226">
        <v>127012196</v>
      </c>
      <c r="R1015" s="226">
        <v>123846984</v>
      </c>
      <c r="S1015" s="226">
        <v>71438040</v>
      </c>
      <c r="T1015" s="226">
        <v>36902416</v>
      </c>
      <c r="U1015" s="226">
        <v>24259990</v>
      </c>
      <c r="V1015" s="226">
        <v>30830618</v>
      </c>
      <c r="W1015" s="162">
        <f>SUM(표4_2563[[#This Row],[1월]:[12월]])</f>
        <v>646081499</v>
      </c>
      <c r="X1015" s="163">
        <f t="shared" si="355"/>
        <v>53840124.916666664</v>
      </c>
    </row>
    <row r="1016" spans="1:24" x14ac:dyDescent="0.3">
      <c r="A1016" s="166"/>
      <c r="B1016" s="166">
        <v>2025</v>
      </c>
      <c r="C1016" s="158" t="s">
        <v>431</v>
      </c>
      <c r="D1016" s="160" t="s">
        <v>11</v>
      </c>
      <c r="E1016" s="160" t="s">
        <v>16</v>
      </c>
      <c r="F1016" s="160" t="s">
        <v>88</v>
      </c>
      <c r="G1016" s="160" t="s">
        <v>189</v>
      </c>
      <c r="H1016" s="160" t="str">
        <f>H1015</f>
        <v>E_LGCS_냉방</v>
      </c>
      <c r="I1016" s="160"/>
      <c r="J1016" s="160" t="s">
        <v>14</v>
      </c>
      <c r="K1016" s="226">
        <v>199232</v>
      </c>
      <c r="L1016" s="226">
        <v>181675</v>
      </c>
      <c r="M1016" s="226">
        <v>181789</v>
      </c>
      <c r="N1016" s="226">
        <v>208420</v>
      </c>
      <c r="O1016" s="226">
        <v>250067</v>
      </c>
      <c r="P1016" s="226">
        <v>429784.22</v>
      </c>
      <c r="Q1016" s="226">
        <v>784725.37</v>
      </c>
      <c r="R1016" s="226">
        <v>787882.41</v>
      </c>
      <c r="S1016" s="226">
        <v>523983.93</v>
      </c>
      <c r="T1016" s="226">
        <v>251346.13</v>
      </c>
      <c r="U1016" s="226">
        <v>133860.80859999999</v>
      </c>
      <c r="V1016" s="226">
        <v>174089.3137</v>
      </c>
      <c r="W1016" s="162">
        <f>SUM(표4_2563[[#This Row],[1월]:[12월]])</f>
        <v>4106855.1823</v>
      </c>
      <c r="X1016" s="163">
        <f t="shared" si="355"/>
        <v>342237.93185833335</v>
      </c>
    </row>
    <row r="1017" spans="1:24" x14ac:dyDescent="0.3">
      <c r="A1017" s="166"/>
      <c r="B1017" s="166">
        <v>2025</v>
      </c>
      <c r="C1017" s="158" t="s">
        <v>431</v>
      </c>
      <c r="D1017" s="160" t="s">
        <v>11</v>
      </c>
      <c r="E1017" s="160" t="s">
        <v>16</v>
      </c>
      <c r="F1017" s="160" t="s">
        <v>88</v>
      </c>
      <c r="G1017" s="160" t="s">
        <v>189</v>
      </c>
      <c r="H1017" s="160" t="str">
        <f>H1016</f>
        <v>E_LGCS_냉방</v>
      </c>
      <c r="I1017" s="160"/>
      <c r="J1017" s="160" t="s">
        <v>15</v>
      </c>
      <c r="K1017" s="226">
        <v>45.624127999999999</v>
      </c>
      <c r="L1017" s="226">
        <v>41.603575000000006</v>
      </c>
      <c r="M1017" s="226">
        <v>41.629680999999998</v>
      </c>
      <c r="N1017" s="226">
        <v>47.728180000000002</v>
      </c>
      <c r="O1017" s="226">
        <v>57.265343000000001</v>
      </c>
      <c r="P1017" s="226">
        <v>98.420586379999989</v>
      </c>
      <c r="Q1017" s="226">
        <v>179.70210973000002</v>
      </c>
      <c r="R1017" s="226">
        <v>180.42507189000003</v>
      </c>
      <c r="S1017" s="226">
        <v>119.99231997</v>
      </c>
      <c r="T1017" s="226">
        <v>57.558263770000003</v>
      </c>
      <c r="U1017" s="226">
        <v>30.654125169399997</v>
      </c>
      <c r="V1017" s="226">
        <v>39.866452837300002</v>
      </c>
      <c r="W1017" s="162">
        <f>SUM(표4_2563[[#This Row],[1월]:[12월]])</f>
        <v>940.46983674670014</v>
      </c>
      <c r="X1017" s="163">
        <f t="shared" si="355"/>
        <v>78.37248639555834</v>
      </c>
    </row>
    <row r="1018" spans="1:24" x14ac:dyDescent="0.3">
      <c r="A1018" s="166"/>
      <c r="B1018" s="166">
        <v>2025</v>
      </c>
      <c r="C1018" s="158" t="s">
        <v>431</v>
      </c>
      <c r="D1018" s="160" t="s">
        <v>11</v>
      </c>
      <c r="E1018" s="160" t="s">
        <v>16</v>
      </c>
      <c r="F1018" s="160" t="s">
        <v>88</v>
      </c>
      <c r="G1018" s="160" t="s">
        <v>189</v>
      </c>
      <c r="H1018" s="160" t="str">
        <f>H1017</f>
        <v>E_LGCS_냉방</v>
      </c>
      <c r="I1018" s="160"/>
      <c r="J1018" s="160" t="s">
        <v>96</v>
      </c>
      <c r="K1018" s="226">
        <v>94.575430400000002</v>
      </c>
      <c r="L1018" s="226">
        <v>86.241122500000003</v>
      </c>
      <c r="M1018" s="226">
        <v>86.295238299999994</v>
      </c>
      <c r="N1018" s="226">
        <v>98.936974000000006</v>
      </c>
      <c r="O1018" s="226">
        <v>118.70680490000001</v>
      </c>
      <c r="P1018" s="226">
        <v>204.01856923399998</v>
      </c>
      <c r="Q1018" s="226">
        <v>372.50913313899997</v>
      </c>
      <c r="R1018" s="226">
        <v>374.00778002700002</v>
      </c>
      <c r="S1018" s="226">
        <v>248.73517157100002</v>
      </c>
      <c r="T1018" s="226">
        <v>119.314007911</v>
      </c>
      <c r="U1018" s="226">
        <v>63.543725842419995</v>
      </c>
      <c r="V1018" s="226">
        <v>82.640197213389996</v>
      </c>
      <c r="W1018" s="162">
        <f>SUM(표4_2563[[#This Row],[1월]:[12월]])</f>
        <v>1949.5241550378098</v>
      </c>
      <c r="X1018" s="163">
        <f t="shared" si="355"/>
        <v>162.46034625315082</v>
      </c>
    </row>
    <row r="1019" spans="1:24" x14ac:dyDescent="0.3">
      <c r="A1019" s="166"/>
      <c r="B1019" s="166">
        <v>2025</v>
      </c>
      <c r="C1019" s="158" t="s">
        <v>431</v>
      </c>
      <c r="D1019" s="160" t="s">
        <v>11</v>
      </c>
      <c r="E1019" s="160" t="s">
        <v>16</v>
      </c>
      <c r="F1019" s="160" t="s">
        <v>88</v>
      </c>
      <c r="G1019" s="160" t="s">
        <v>188</v>
      </c>
      <c r="H1019" s="160" t="s">
        <v>192</v>
      </c>
      <c r="I1019" s="160"/>
      <c r="J1019" s="160" t="s">
        <v>13</v>
      </c>
      <c r="K1019" s="226">
        <v>6284601</v>
      </c>
      <c r="L1019" s="226">
        <v>6315020</v>
      </c>
      <c r="M1019" s="226">
        <v>5206963</v>
      </c>
      <c r="N1019" s="226">
        <v>6060134</v>
      </c>
      <c r="O1019" s="226">
        <v>6548913</v>
      </c>
      <c r="P1019" s="226">
        <v>12984091</v>
      </c>
      <c r="Q1019" s="226">
        <v>23567415</v>
      </c>
      <c r="R1019" s="226">
        <v>22980103</v>
      </c>
      <c r="S1019" s="226">
        <v>13255498</v>
      </c>
      <c r="T1019" s="226">
        <v>6847331</v>
      </c>
      <c r="U1019" s="226">
        <v>4501499</v>
      </c>
      <c r="V1019" s="226">
        <v>5720695</v>
      </c>
      <c r="W1019" s="162">
        <f>SUM(표4_2563[[#This Row],[1월]:[12월]])</f>
        <v>120272263</v>
      </c>
      <c r="X1019" s="163">
        <f t="shared" si="355"/>
        <v>10022688.583333334</v>
      </c>
    </row>
    <row r="1020" spans="1:24" x14ac:dyDescent="0.3">
      <c r="A1020" s="166"/>
      <c r="B1020" s="166">
        <v>2025</v>
      </c>
      <c r="C1020" s="158" t="s">
        <v>431</v>
      </c>
      <c r="D1020" s="160" t="s">
        <v>11</v>
      </c>
      <c r="E1020" s="160" t="s">
        <v>16</v>
      </c>
      <c r="F1020" s="160" t="s">
        <v>88</v>
      </c>
      <c r="G1020" s="160" t="s">
        <v>188</v>
      </c>
      <c r="H1020" s="160" t="str">
        <f>H1019</f>
        <v>E_LGES_냉방</v>
      </c>
      <c r="I1020" s="160"/>
      <c r="J1020" s="160" t="s">
        <v>14</v>
      </c>
      <c r="K1020" s="226">
        <v>38150</v>
      </c>
      <c r="L1020" s="226">
        <v>34788</v>
      </c>
      <c r="M1020" s="226">
        <v>33731</v>
      </c>
      <c r="N1020" s="226">
        <v>38673</v>
      </c>
      <c r="O1020" s="226">
        <v>46400</v>
      </c>
      <c r="P1020" s="226">
        <v>79747.48</v>
      </c>
      <c r="Q1020" s="226">
        <v>145607.66</v>
      </c>
      <c r="R1020" s="226">
        <v>146193.46</v>
      </c>
      <c r="S1020" s="226">
        <v>97226.47</v>
      </c>
      <c r="T1020" s="226">
        <v>46637.87</v>
      </c>
      <c r="U1020" s="226">
        <v>24838.1914</v>
      </c>
      <c r="V1020" s="226">
        <v>32302.686300000001</v>
      </c>
      <c r="W1020" s="162">
        <f>SUM(표4_2563[[#This Row],[1월]:[12월]])</f>
        <v>764295.81770000001</v>
      </c>
      <c r="X1020" s="163">
        <f t="shared" si="355"/>
        <v>63691.31814166667</v>
      </c>
    </row>
    <row r="1021" spans="1:24" x14ac:dyDescent="0.3">
      <c r="A1021" s="166"/>
      <c r="B1021" s="166">
        <v>2025</v>
      </c>
      <c r="C1021" s="158" t="s">
        <v>431</v>
      </c>
      <c r="D1021" s="160" t="s">
        <v>11</v>
      </c>
      <c r="E1021" s="160" t="s">
        <v>16</v>
      </c>
      <c r="F1021" s="160" t="s">
        <v>88</v>
      </c>
      <c r="G1021" s="160" t="s">
        <v>188</v>
      </c>
      <c r="H1021" s="160" t="str">
        <f>H1020</f>
        <v>E_LGES_냉방</v>
      </c>
      <c r="I1021" s="160"/>
      <c r="J1021" s="160" t="s">
        <v>15</v>
      </c>
      <c r="K1021" s="226">
        <v>8.7363499999999998</v>
      </c>
      <c r="L1021" s="226">
        <v>7.9664519999999994</v>
      </c>
      <c r="M1021" s="226">
        <v>7.7243990000000009</v>
      </c>
      <c r="N1021" s="226">
        <v>8.8561170000000011</v>
      </c>
      <c r="O1021" s="226">
        <v>10.6256</v>
      </c>
      <c r="P1021" s="226">
        <v>18.262172920000001</v>
      </c>
      <c r="Q1021" s="226">
        <v>33.344154140000001</v>
      </c>
      <c r="R1021" s="226">
        <v>33.478302339999999</v>
      </c>
      <c r="S1021" s="226">
        <v>22.264861630000002</v>
      </c>
      <c r="T1021" s="226">
        <v>10.68007223</v>
      </c>
      <c r="U1021" s="226">
        <v>5.6879458306000004</v>
      </c>
      <c r="V1021" s="226">
        <v>7.3973151627</v>
      </c>
      <c r="W1021" s="162">
        <f>SUM(표4_2563[[#This Row],[1월]:[12월]])</f>
        <v>175.02374225330004</v>
      </c>
      <c r="X1021" s="163">
        <f t="shared" si="355"/>
        <v>14.58531185444167</v>
      </c>
    </row>
    <row r="1022" spans="1:24" x14ac:dyDescent="0.3">
      <c r="A1022" s="166"/>
      <c r="B1022" s="166">
        <v>2025</v>
      </c>
      <c r="C1022" s="158" t="s">
        <v>431</v>
      </c>
      <c r="D1022" s="160" t="s">
        <v>11</v>
      </c>
      <c r="E1022" s="160" t="s">
        <v>16</v>
      </c>
      <c r="F1022" s="160" t="s">
        <v>88</v>
      </c>
      <c r="G1022" s="160" t="s">
        <v>188</v>
      </c>
      <c r="H1022" s="160" t="str">
        <f>H1021</f>
        <v>E_LGES_냉방</v>
      </c>
      <c r="I1022" s="160"/>
      <c r="J1022" s="160" t="s">
        <v>96</v>
      </c>
      <c r="K1022" s="226">
        <v>18.109805000000001</v>
      </c>
      <c r="L1022" s="226">
        <v>16.513863600000001</v>
      </c>
      <c r="M1022" s="226">
        <v>16.012105699999999</v>
      </c>
      <c r="N1022" s="226">
        <v>18.358073100000002</v>
      </c>
      <c r="O1022" s="226">
        <v>22.02608</v>
      </c>
      <c r="P1022" s="226">
        <v>37.856128755999997</v>
      </c>
      <c r="Q1022" s="226">
        <v>69.119956201999997</v>
      </c>
      <c r="R1022" s="226">
        <v>69.398035461999996</v>
      </c>
      <c r="S1022" s="226">
        <v>46.153405309</v>
      </c>
      <c r="T1022" s="226">
        <v>22.138996889000001</v>
      </c>
      <c r="U1022" s="226">
        <v>11.790689457579999</v>
      </c>
      <c r="V1022" s="226">
        <v>15.33408518661</v>
      </c>
      <c r="W1022" s="162">
        <f>SUM(표4_2563[[#This Row],[1월]:[12월]])</f>
        <v>362.81122466219</v>
      </c>
      <c r="X1022" s="163">
        <f t="shared" si="355"/>
        <v>30.234268721849165</v>
      </c>
    </row>
    <row r="1023" spans="1:24" x14ac:dyDescent="0.3">
      <c r="A1023" s="166"/>
      <c r="B1023" s="166">
        <v>2025</v>
      </c>
      <c r="C1023" s="158" t="s">
        <v>431</v>
      </c>
      <c r="D1023" s="160" t="s">
        <v>11</v>
      </c>
      <c r="E1023" s="160" t="s">
        <v>16</v>
      </c>
      <c r="F1023" s="160" t="s">
        <v>88</v>
      </c>
      <c r="G1023" s="160" t="s">
        <v>187</v>
      </c>
      <c r="H1023" s="160" t="s">
        <v>193</v>
      </c>
      <c r="I1023" s="160"/>
      <c r="J1023" s="160" t="s">
        <v>13</v>
      </c>
      <c r="K1023" s="226">
        <v>539623</v>
      </c>
      <c r="L1023" s="226">
        <v>532942</v>
      </c>
      <c r="M1023" s="226">
        <v>478471</v>
      </c>
      <c r="N1023" s="226">
        <v>426541</v>
      </c>
      <c r="O1023" s="226">
        <v>3167389</v>
      </c>
      <c r="P1023" s="226">
        <v>3248794</v>
      </c>
      <c r="Q1023" s="226">
        <v>17921995</v>
      </c>
      <c r="R1023" s="226">
        <v>16573795</v>
      </c>
      <c r="S1023" s="226">
        <v>24116150</v>
      </c>
      <c r="T1023" s="226">
        <v>345248</v>
      </c>
      <c r="U1023" s="226">
        <v>372613</v>
      </c>
      <c r="V1023" s="226">
        <v>460558</v>
      </c>
      <c r="W1023" s="162">
        <f>SUM(표4_2563[[#This Row],[1월]:[12월]])</f>
        <v>68184119</v>
      </c>
      <c r="X1023" s="163">
        <f t="shared" si="355"/>
        <v>5682009.916666667</v>
      </c>
    </row>
    <row r="1024" spans="1:24" x14ac:dyDescent="0.3">
      <c r="A1024" s="166"/>
      <c r="B1024" s="166">
        <v>2025</v>
      </c>
      <c r="C1024" s="158" t="s">
        <v>431</v>
      </c>
      <c r="D1024" s="160" t="s">
        <v>11</v>
      </c>
      <c r="E1024" s="160" t="s">
        <v>16</v>
      </c>
      <c r="F1024" s="160" t="s">
        <v>88</v>
      </c>
      <c r="G1024" s="160" t="s">
        <v>189</v>
      </c>
      <c r="H1024" s="160" t="str">
        <f>H1023</f>
        <v>E_LGCS_심야</v>
      </c>
      <c r="I1024" s="160"/>
      <c r="J1024" s="160" t="s">
        <v>14</v>
      </c>
      <c r="K1024" s="226">
        <v>383</v>
      </c>
      <c r="L1024" s="226">
        <v>236</v>
      </c>
      <c r="M1024" s="226">
        <v>212</v>
      </c>
      <c r="N1024" s="226">
        <v>290</v>
      </c>
      <c r="O1024" s="226">
        <v>14011</v>
      </c>
      <c r="P1024" s="226">
        <v>8981.4699999999993</v>
      </c>
      <c r="Q1024" s="226">
        <v>133124.44</v>
      </c>
      <c r="R1024" s="226">
        <v>122244.28</v>
      </c>
      <c r="S1024" s="226">
        <v>82443.429999999993</v>
      </c>
      <c r="T1024" s="226">
        <v>3655.68</v>
      </c>
      <c r="U1024" s="226">
        <v>2603.8494999999998</v>
      </c>
      <c r="V1024" s="226">
        <v>219.30709999999999</v>
      </c>
      <c r="W1024" s="162">
        <f>SUM(표4_2563[[#This Row],[1월]:[12월]])</f>
        <v>368404.45659999998</v>
      </c>
      <c r="X1024" s="163">
        <f t="shared" si="355"/>
        <v>30700.371383333331</v>
      </c>
    </row>
    <row r="1025" spans="1:24" x14ac:dyDescent="0.3">
      <c r="A1025" s="166"/>
      <c r="B1025" s="166">
        <v>2025</v>
      </c>
      <c r="C1025" s="158" t="s">
        <v>431</v>
      </c>
      <c r="D1025" s="160" t="s">
        <v>11</v>
      </c>
      <c r="E1025" s="160" t="s">
        <v>16</v>
      </c>
      <c r="F1025" s="160" t="s">
        <v>88</v>
      </c>
      <c r="G1025" s="160" t="s">
        <v>189</v>
      </c>
      <c r="H1025" s="160" t="str">
        <f>H1024</f>
        <v>E_LGCS_심야</v>
      </c>
      <c r="I1025" s="160"/>
      <c r="J1025" s="160" t="s">
        <v>15</v>
      </c>
      <c r="K1025" s="226">
        <v>8.7707000000000007E-2</v>
      </c>
      <c r="L1025" s="226">
        <v>5.4044000000000002E-2</v>
      </c>
      <c r="M1025" s="226">
        <v>4.8548000000000001E-2</v>
      </c>
      <c r="N1025" s="226">
        <v>6.6409999999999997E-2</v>
      </c>
      <c r="O1025" s="226">
        <v>3.2085189999999999</v>
      </c>
      <c r="P1025" s="226">
        <v>2.0567566300000002</v>
      </c>
      <c r="Q1025" s="226">
        <v>30.48549676</v>
      </c>
      <c r="R1025" s="226">
        <v>27.993940120000001</v>
      </c>
      <c r="S1025" s="226">
        <v>18.87954547</v>
      </c>
      <c r="T1025" s="226">
        <v>0.83715072000000001</v>
      </c>
      <c r="U1025" s="226">
        <v>0.59628153549999996</v>
      </c>
      <c r="V1025" s="226">
        <v>5.0221325900000002E-2</v>
      </c>
      <c r="W1025" s="162">
        <f>SUM(표4_2563[[#This Row],[1월]:[12월]])</f>
        <v>84.364620561399988</v>
      </c>
      <c r="X1025" s="163">
        <f t="shared" si="355"/>
        <v>7.0303850467833326</v>
      </c>
    </row>
    <row r="1026" spans="1:24" x14ac:dyDescent="0.3">
      <c r="A1026" s="166"/>
      <c r="B1026" s="166">
        <v>2025</v>
      </c>
      <c r="C1026" s="158" t="s">
        <v>431</v>
      </c>
      <c r="D1026" s="160" t="s">
        <v>11</v>
      </c>
      <c r="E1026" s="160" t="s">
        <v>16</v>
      </c>
      <c r="F1026" s="160" t="s">
        <v>88</v>
      </c>
      <c r="G1026" s="160" t="s">
        <v>189</v>
      </c>
      <c r="H1026" s="160" t="str">
        <f>H1025</f>
        <v>E_LGCS_심야</v>
      </c>
      <c r="I1026" s="160"/>
      <c r="J1026" s="160" t="s">
        <v>96</v>
      </c>
      <c r="K1026" s="226">
        <v>0.1818101</v>
      </c>
      <c r="L1026" s="226">
        <v>0.11202920000000001</v>
      </c>
      <c r="M1026" s="226">
        <v>0.10063640000000001</v>
      </c>
      <c r="N1026" s="226">
        <v>0.13766300000000001</v>
      </c>
      <c r="O1026" s="226">
        <v>6.6510217000000003</v>
      </c>
      <c r="P1026" s="226">
        <v>4.2635038089999995</v>
      </c>
      <c r="Q1026" s="226">
        <v>63.194171668000003</v>
      </c>
      <c r="R1026" s="226">
        <v>58.029359716000002</v>
      </c>
      <c r="S1026" s="226">
        <v>39.135896220999996</v>
      </c>
      <c r="T1026" s="226">
        <v>1.7353512960000002</v>
      </c>
      <c r="U1026" s="226">
        <v>1.23604735765</v>
      </c>
      <c r="V1026" s="226">
        <v>0.10410508036999999</v>
      </c>
      <c r="W1026" s="162">
        <f>SUM(표4_2563[[#This Row],[1월]:[12월]])</f>
        <v>174.88159554802002</v>
      </c>
      <c r="X1026" s="163">
        <f t="shared" si="355"/>
        <v>14.573466295668334</v>
      </c>
    </row>
    <row r="1027" spans="1:24" x14ac:dyDescent="0.3">
      <c r="A1027" s="166"/>
      <c r="B1027" s="166">
        <v>2025</v>
      </c>
      <c r="C1027" s="158" t="s">
        <v>431</v>
      </c>
      <c r="D1027" s="160" t="s">
        <v>11</v>
      </c>
      <c r="E1027" s="160" t="s">
        <v>16</v>
      </c>
      <c r="F1027" s="160" t="s">
        <v>88</v>
      </c>
      <c r="G1027" s="160" t="s">
        <v>188</v>
      </c>
      <c r="H1027" s="160" t="s">
        <v>194</v>
      </c>
      <c r="I1027" s="160"/>
      <c r="J1027" s="160" t="s">
        <v>13</v>
      </c>
      <c r="K1027" s="226">
        <v>103329</v>
      </c>
      <c r="L1027" s="226">
        <v>102050</v>
      </c>
      <c r="M1027" s="226">
        <v>88782</v>
      </c>
      <c r="N1027" s="226">
        <v>79146</v>
      </c>
      <c r="O1027" s="226">
        <v>587716</v>
      </c>
      <c r="P1027" s="226">
        <v>602821</v>
      </c>
      <c r="Q1027" s="226">
        <v>3325469</v>
      </c>
      <c r="R1027" s="226">
        <v>3075307</v>
      </c>
      <c r="S1027" s="226">
        <v>4474809</v>
      </c>
      <c r="T1027" s="226">
        <v>64062</v>
      </c>
      <c r="U1027" s="226">
        <v>69139</v>
      </c>
      <c r="V1027" s="226">
        <v>85458</v>
      </c>
      <c r="W1027" s="162">
        <f>SUM(표4_2563[[#This Row],[1월]:[12월]])</f>
        <v>12658088</v>
      </c>
      <c r="X1027" s="163">
        <f t="shared" si="355"/>
        <v>1054840.6666666667</v>
      </c>
    </row>
    <row r="1028" spans="1:24" x14ac:dyDescent="0.3">
      <c r="A1028" s="166"/>
      <c r="B1028" s="166">
        <v>2025</v>
      </c>
      <c r="C1028" s="158" t="s">
        <v>431</v>
      </c>
      <c r="D1028" s="160" t="s">
        <v>11</v>
      </c>
      <c r="E1028" s="160" t="s">
        <v>16</v>
      </c>
      <c r="F1028" s="160" t="s">
        <v>88</v>
      </c>
      <c r="G1028" s="160" t="s">
        <v>188</v>
      </c>
      <c r="H1028" s="160" t="str">
        <f>H1027</f>
        <v>E_LGES_심야</v>
      </c>
      <c r="I1028" s="160"/>
      <c r="J1028" s="160" t="s">
        <v>14</v>
      </c>
      <c r="K1028" s="226">
        <v>73</v>
      </c>
      <c r="L1028" s="226">
        <v>45</v>
      </c>
      <c r="M1028" s="226">
        <v>39</v>
      </c>
      <c r="N1028" s="226">
        <v>54</v>
      </c>
      <c r="O1028" s="226">
        <v>2600</v>
      </c>
      <c r="P1028" s="226">
        <v>1666.53</v>
      </c>
      <c r="Q1028" s="226">
        <v>24701.56</v>
      </c>
      <c r="R1028" s="226">
        <v>22682.720000000001</v>
      </c>
      <c r="S1028" s="226">
        <v>15297.57</v>
      </c>
      <c r="T1028" s="226">
        <v>678.32</v>
      </c>
      <c r="U1028" s="226">
        <v>483.15050000000002</v>
      </c>
      <c r="V1028" s="226">
        <v>40.692900000000002</v>
      </c>
      <c r="W1028" s="162">
        <f>SUM(표4_2563[[#This Row],[1월]:[12월]])</f>
        <v>68361.54340000001</v>
      </c>
      <c r="X1028" s="163">
        <f t="shared" si="355"/>
        <v>5696.7952833333338</v>
      </c>
    </row>
    <row r="1029" spans="1:24" x14ac:dyDescent="0.3">
      <c r="A1029" s="166"/>
      <c r="B1029" s="166">
        <v>2025</v>
      </c>
      <c r="C1029" s="158" t="s">
        <v>431</v>
      </c>
      <c r="D1029" s="160" t="s">
        <v>11</v>
      </c>
      <c r="E1029" s="160" t="s">
        <v>16</v>
      </c>
      <c r="F1029" s="160" t="s">
        <v>88</v>
      </c>
      <c r="G1029" s="160" t="s">
        <v>188</v>
      </c>
      <c r="H1029" s="160" t="str">
        <f>H1028</f>
        <v>E_LGES_심야</v>
      </c>
      <c r="I1029" s="160"/>
      <c r="J1029" s="160" t="s">
        <v>15</v>
      </c>
      <c r="K1029" s="226">
        <v>1.6716999999999999E-2</v>
      </c>
      <c r="L1029" s="226">
        <v>1.0305E-2</v>
      </c>
      <c r="M1029" s="226">
        <v>8.9309999999999997E-3</v>
      </c>
      <c r="N1029" s="226">
        <v>1.2366E-2</v>
      </c>
      <c r="O1029" s="226">
        <v>0.59540000000000004</v>
      </c>
      <c r="P1029" s="226">
        <v>0.38163537000000003</v>
      </c>
      <c r="Q1029" s="226">
        <v>5.6566572400000004</v>
      </c>
      <c r="R1029" s="226">
        <v>5.1943428799999998</v>
      </c>
      <c r="S1029" s="226">
        <v>3.50314353</v>
      </c>
      <c r="T1029" s="226">
        <v>0.15533528000000002</v>
      </c>
      <c r="U1029" s="226">
        <v>0.11064146450000001</v>
      </c>
      <c r="V1029" s="226">
        <v>9.3186741000000021E-3</v>
      </c>
      <c r="W1029" s="162">
        <f>SUM(표4_2563[[#This Row],[1월]:[12월]])</f>
        <v>15.654793438599999</v>
      </c>
      <c r="X1029" s="163">
        <f t="shared" si="355"/>
        <v>1.3045661198833332</v>
      </c>
    </row>
    <row r="1030" spans="1:24" x14ac:dyDescent="0.3">
      <c r="A1030" s="166"/>
      <c r="B1030" s="166">
        <v>2025</v>
      </c>
      <c r="C1030" s="158" t="s">
        <v>431</v>
      </c>
      <c r="D1030" s="160" t="s">
        <v>11</v>
      </c>
      <c r="E1030" s="160" t="s">
        <v>16</v>
      </c>
      <c r="F1030" s="160" t="s">
        <v>88</v>
      </c>
      <c r="G1030" s="160" t="s">
        <v>188</v>
      </c>
      <c r="H1030" s="160" t="str">
        <f>H1029</f>
        <v>E_LGES_심야</v>
      </c>
      <c r="I1030" s="160"/>
      <c r="J1030" s="160" t="s">
        <v>96</v>
      </c>
      <c r="K1030" s="226">
        <v>3.4653099999999999E-2</v>
      </c>
      <c r="L1030" s="226">
        <v>2.1361499999999999E-2</v>
      </c>
      <c r="M1030" s="226">
        <v>1.85133E-2</v>
      </c>
      <c r="N1030" s="226">
        <v>2.5633800000000002E-2</v>
      </c>
      <c r="O1030" s="226">
        <v>1.2342200000000001</v>
      </c>
      <c r="P1030" s="226">
        <v>0.791101791</v>
      </c>
      <c r="Q1030" s="226">
        <v>11.725830532000002</v>
      </c>
      <c r="R1030" s="226">
        <v>10.767487184000002</v>
      </c>
      <c r="S1030" s="226">
        <v>7.2617564789999998</v>
      </c>
      <c r="T1030" s="226">
        <v>0.32199850400000002</v>
      </c>
      <c r="U1030" s="226">
        <v>0.22935154235000002</v>
      </c>
      <c r="V1030" s="226">
        <v>1.9316919630000002E-2</v>
      </c>
      <c r="W1030" s="162">
        <f>SUM(표4_2563[[#This Row],[1월]:[12월]])</f>
        <v>32.451224651980006</v>
      </c>
      <c r="X1030" s="163">
        <f t="shared" si="355"/>
        <v>2.7042687209983338</v>
      </c>
    </row>
    <row r="1031" spans="1:24" x14ac:dyDescent="0.3">
      <c r="A1031" s="166"/>
      <c r="B1031" s="166">
        <v>2025</v>
      </c>
      <c r="C1031" s="158" t="s">
        <v>431</v>
      </c>
      <c r="D1031" s="159" t="s">
        <v>11</v>
      </c>
      <c r="E1031" s="159" t="s">
        <v>17</v>
      </c>
      <c r="F1031" s="159" t="s">
        <v>65</v>
      </c>
      <c r="G1031" s="159" t="s">
        <v>167</v>
      </c>
      <c r="H1031" s="159" t="s">
        <v>43</v>
      </c>
      <c r="I1031" s="159"/>
      <c r="J1031" s="159" t="s">
        <v>13</v>
      </c>
      <c r="K1031" s="160">
        <v>36715192</v>
      </c>
      <c r="L1031" s="160">
        <v>37169552</v>
      </c>
      <c r="M1031" s="160">
        <v>30561450</v>
      </c>
      <c r="N1031" s="160">
        <v>31478581</v>
      </c>
      <c r="O1031" s="160">
        <v>32571916</v>
      </c>
      <c r="P1031" s="160">
        <v>52061321</v>
      </c>
      <c r="Q1031" s="160">
        <v>71930505</v>
      </c>
      <c r="R1031" s="160">
        <v>67196958</v>
      </c>
      <c r="S1031" s="160">
        <v>49415177</v>
      </c>
      <c r="T1031" s="160">
        <v>30401286</v>
      </c>
      <c r="U1031" s="160">
        <v>36296594</v>
      </c>
      <c r="V1031" s="160">
        <v>38601811</v>
      </c>
      <c r="W1031" s="162">
        <f>SUM(표4_2563[[#This Row],[1월]:[12월]])</f>
        <v>514400343</v>
      </c>
      <c r="X1031" s="163">
        <f t="shared" si="355"/>
        <v>42866695.25</v>
      </c>
    </row>
    <row r="1032" spans="1:24" x14ac:dyDescent="0.3">
      <c r="A1032" s="166"/>
      <c r="B1032" s="166">
        <v>2025</v>
      </c>
      <c r="C1032" s="158" t="s">
        <v>431</v>
      </c>
      <c r="D1032" s="159" t="s">
        <v>11</v>
      </c>
      <c r="E1032" s="159" t="s">
        <v>17</v>
      </c>
      <c r="F1032" s="159" t="s">
        <v>65</v>
      </c>
      <c r="G1032" s="159" t="s">
        <v>167</v>
      </c>
      <c r="H1032" s="159" t="s">
        <v>43</v>
      </c>
      <c r="I1032" s="159"/>
      <c r="J1032" s="159" t="s">
        <v>14</v>
      </c>
      <c r="K1032" s="160">
        <v>229353</v>
      </c>
      <c r="L1032" s="160">
        <v>224641</v>
      </c>
      <c r="M1032" s="160">
        <v>223355</v>
      </c>
      <c r="N1032" s="160">
        <v>227033</v>
      </c>
      <c r="O1032" s="160">
        <v>237012</v>
      </c>
      <c r="P1032" s="160">
        <v>311843</v>
      </c>
      <c r="Q1032" s="160">
        <v>424583</v>
      </c>
      <c r="R1032" s="160">
        <v>401136</v>
      </c>
      <c r="S1032" s="160">
        <v>356897</v>
      </c>
      <c r="T1032" s="160">
        <v>222321</v>
      </c>
      <c r="U1032" s="160">
        <v>218698</v>
      </c>
      <c r="V1032" s="160">
        <v>232836</v>
      </c>
      <c r="W1032" s="162">
        <f>SUM(표4_2563[[#This Row],[1월]:[12월]])</f>
        <v>3309708</v>
      </c>
      <c r="X1032" s="163">
        <f t="shared" si="355"/>
        <v>275809</v>
      </c>
    </row>
    <row r="1033" spans="1:24" x14ac:dyDescent="0.3">
      <c r="A1033" s="166"/>
      <c r="B1033" s="166">
        <v>2025</v>
      </c>
      <c r="C1033" s="158" t="s">
        <v>431</v>
      </c>
      <c r="D1033" s="159" t="s">
        <v>11</v>
      </c>
      <c r="E1033" s="159" t="s">
        <v>17</v>
      </c>
      <c r="F1033" s="159" t="s">
        <v>65</v>
      </c>
      <c r="G1033" s="159" t="s">
        <v>167</v>
      </c>
      <c r="H1033" s="159" t="s">
        <v>43</v>
      </c>
      <c r="I1033" s="159"/>
      <c r="J1033" s="159" t="s">
        <v>15</v>
      </c>
      <c r="K1033" s="160">
        <v>52.521837000000005</v>
      </c>
      <c r="L1033" s="160">
        <v>51.442788999999998</v>
      </c>
      <c r="M1033" s="160">
        <v>51.148294999999997</v>
      </c>
      <c r="N1033" s="160">
        <v>51.990557000000003</v>
      </c>
      <c r="O1033" s="160">
        <v>54.275748</v>
      </c>
      <c r="P1033" s="160">
        <v>71.412047000000001</v>
      </c>
      <c r="Q1033" s="160">
        <v>97.229507000000012</v>
      </c>
      <c r="R1033" s="160">
        <v>91.860144000000005</v>
      </c>
      <c r="S1033" s="160">
        <v>81.729413000000008</v>
      </c>
      <c r="T1033" s="160">
        <v>50.911509000000002</v>
      </c>
      <c r="U1033" s="160">
        <v>50.081842000000002</v>
      </c>
      <c r="V1033" s="160">
        <v>53.319444000000004</v>
      </c>
      <c r="W1033" s="162">
        <f>SUM(표4_2563[[#This Row],[1월]:[12월]])</f>
        <v>757.92313200000012</v>
      </c>
      <c r="X1033" s="163">
        <f t="shared" si="355"/>
        <v>63.160261000000013</v>
      </c>
    </row>
    <row r="1034" spans="1:24" x14ac:dyDescent="0.3">
      <c r="A1034" s="166"/>
      <c r="B1034" s="166">
        <v>2025</v>
      </c>
      <c r="C1034" s="158" t="s">
        <v>431</v>
      </c>
      <c r="D1034" s="159" t="s">
        <v>11</v>
      </c>
      <c r="E1034" s="159" t="s">
        <v>17</v>
      </c>
      <c r="F1034" s="159" t="s">
        <v>65</v>
      </c>
      <c r="G1034" s="159" t="s">
        <v>167</v>
      </c>
      <c r="H1034" s="160" t="s">
        <v>43</v>
      </c>
      <c r="I1034" s="160"/>
      <c r="J1034" s="160" t="s">
        <v>96</v>
      </c>
      <c r="K1034" s="160">
        <v>108.87386909999999</v>
      </c>
      <c r="L1034" s="160">
        <v>106.63708269999999</v>
      </c>
      <c r="M1034" s="160">
        <v>106.0266185</v>
      </c>
      <c r="N1034" s="160">
        <v>107.77256510000001</v>
      </c>
      <c r="O1034" s="160">
        <v>112.50959640000001</v>
      </c>
      <c r="P1034" s="160">
        <v>148.03187210000002</v>
      </c>
      <c r="Q1034" s="160">
        <v>201.5495501</v>
      </c>
      <c r="R1034" s="160">
        <v>190.4192592</v>
      </c>
      <c r="S1034" s="160">
        <v>169.41900590000003</v>
      </c>
      <c r="T1034" s="160">
        <v>105.53577869999999</v>
      </c>
      <c r="U1034" s="160">
        <v>103.8159406</v>
      </c>
      <c r="V1034" s="160">
        <v>110.5272492</v>
      </c>
      <c r="W1034" s="162">
        <f>SUM(표4_2563[[#This Row],[1월]:[12월]])</f>
        <v>1571.1183876</v>
      </c>
      <c r="X1034" s="163">
        <f t="shared" si="355"/>
        <v>130.92653229999999</v>
      </c>
    </row>
    <row r="1035" spans="1:24" x14ac:dyDescent="0.3">
      <c r="A1035" s="166"/>
      <c r="B1035" s="166">
        <v>2025</v>
      </c>
      <c r="C1035" s="158" t="s">
        <v>431</v>
      </c>
      <c r="D1035" s="159" t="s">
        <v>11</v>
      </c>
      <c r="E1035" s="159" t="s">
        <v>17</v>
      </c>
      <c r="F1035" s="159" t="s">
        <v>65</v>
      </c>
      <c r="G1035" s="159" t="s">
        <v>167</v>
      </c>
      <c r="H1035" s="159" t="s">
        <v>126</v>
      </c>
      <c r="I1035" s="159"/>
      <c r="J1035" s="159" t="s">
        <v>13</v>
      </c>
      <c r="K1035" s="160">
        <v>3369282</v>
      </c>
      <c r="L1035" s="160">
        <v>3528954</v>
      </c>
      <c r="M1035" s="160">
        <v>3001900</v>
      </c>
      <c r="N1035" s="160">
        <v>5022436</v>
      </c>
      <c r="O1035" s="160">
        <v>15602509</v>
      </c>
      <c r="P1035" s="160">
        <v>20630700</v>
      </c>
      <c r="Q1035" s="160">
        <v>21417381</v>
      </c>
      <c r="R1035" s="160">
        <v>22372345</v>
      </c>
      <c r="S1035" s="160">
        <v>21828409</v>
      </c>
      <c r="T1035" s="160">
        <v>19016691</v>
      </c>
      <c r="U1035" s="160">
        <v>14453136</v>
      </c>
      <c r="V1035" s="160">
        <v>3683109</v>
      </c>
      <c r="W1035" s="162">
        <f>SUM(표4_2563[[#This Row],[1월]:[12월]])</f>
        <v>153926852</v>
      </c>
      <c r="X1035" s="163">
        <f t="shared" si="355"/>
        <v>12827237.666666666</v>
      </c>
    </row>
    <row r="1036" spans="1:24" x14ac:dyDescent="0.3">
      <c r="A1036" s="166"/>
      <c r="B1036" s="166">
        <v>2025</v>
      </c>
      <c r="C1036" s="158" t="s">
        <v>431</v>
      </c>
      <c r="D1036" s="159" t="s">
        <v>11</v>
      </c>
      <c r="E1036" s="159" t="s">
        <v>17</v>
      </c>
      <c r="F1036" s="159" t="s">
        <v>65</v>
      </c>
      <c r="G1036" s="159" t="s">
        <v>167</v>
      </c>
      <c r="H1036" s="159" t="s">
        <v>126</v>
      </c>
      <c r="I1036" s="159"/>
      <c r="J1036" s="159" t="s">
        <v>14</v>
      </c>
      <c r="K1036" s="160">
        <v>9156</v>
      </c>
      <c r="L1036" s="160">
        <v>10476</v>
      </c>
      <c r="M1036" s="160">
        <v>6792</v>
      </c>
      <c r="N1036" s="160">
        <v>33612</v>
      </c>
      <c r="O1036" s="160">
        <v>118104</v>
      </c>
      <c r="P1036" s="160">
        <v>158928</v>
      </c>
      <c r="Q1036" s="160">
        <v>168180</v>
      </c>
      <c r="R1036" s="160">
        <v>177336</v>
      </c>
      <c r="S1036" s="160">
        <v>169128</v>
      </c>
      <c r="T1036" s="160">
        <v>144600</v>
      </c>
      <c r="U1036" s="160">
        <v>101544</v>
      </c>
      <c r="V1036" s="160">
        <v>12060</v>
      </c>
      <c r="W1036" s="162">
        <f>SUM(표4_2563[[#This Row],[1월]:[12월]])</f>
        <v>1109916</v>
      </c>
      <c r="X1036" s="163">
        <f t="shared" si="355"/>
        <v>92493</v>
      </c>
    </row>
    <row r="1037" spans="1:24" x14ac:dyDescent="0.3">
      <c r="A1037" s="166"/>
      <c r="B1037" s="166">
        <v>2025</v>
      </c>
      <c r="C1037" s="158" t="s">
        <v>431</v>
      </c>
      <c r="D1037" s="159" t="s">
        <v>11</v>
      </c>
      <c r="E1037" s="159" t="s">
        <v>17</v>
      </c>
      <c r="F1037" s="159" t="s">
        <v>65</v>
      </c>
      <c r="G1037" s="159" t="s">
        <v>167</v>
      </c>
      <c r="H1037" s="159" t="s">
        <v>126</v>
      </c>
      <c r="I1037" s="159"/>
      <c r="J1037" s="159" t="s">
        <v>15</v>
      </c>
      <c r="K1037" s="160">
        <v>2.096724</v>
      </c>
      <c r="L1037" s="160">
        <v>2.3990040000000001</v>
      </c>
      <c r="M1037" s="160">
        <v>1.5553680000000001</v>
      </c>
      <c r="N1037" s="160">
        <v>7.6971480000000003</v>
      </c>
      <c r="O1037" s="160">
        <v>27.045816000000002</v>
      </c>
      <c r="P1037" s="160">
        <v>36.394511999999999</v>
      </c>
      <c r="Q1037" s="160">
        <v>38.513220000000004</v>
      </c>
      <c r="R1037" s="160">
        <v>40.609944000000006</v>
      </c>
      <c r="S1037" s="160">
        <v>38.730311999999998</v>
      </c>
      <c r="T1037" s="160">
        <v>33.113399999999999</v>
      </c>
      <c r="U1037" s="160">
        <v>23.253575999999999</v>
      </c>
      <c r="V1037" s="160">
        <v>2.7617400000000001</v>
      </c>
      <c r="W1037" s="162">
        <f>SUM(표4_2563[[#This Row],[1월]:[12월]])</f>
        <v>254.17076399999999</v>
      </c>
      <c r="X1037" s="163">
        <f t="shared" si="355"/>
        <v>21.180896999999998</v>
      </c>
    </row>
    <row r="1038" spans="1:24" x14ac:dyDescent="0.3">
      <c r="A1038" s="166"/>
      <c r="B1038" s="166">
        <v>2025</v>
      </c>
      <c r="C1038" s="158" t="s">
        <v>431</v>
      </c>
      <c r="D1038" s="159" t="s">
        <v>11</v>
      </c>
      <c r="E1038" s="159" t="s">
        <v>17</v>
      </c>
      <c r="F1038" s="159" t="s">
        <v>65</v>
      </c>
      <c r="G1038" s="159" t="s">
        <v>167</v>
      </c>
      <c r="H1038" s="160" t="s">
        <v>126</v>
      </c>
      <c r="I1038" s="160"/>
      <c r="J1038" s="160" t="s">
        <v>96</v>
      </c>
      <c r="K1038" s="160">
        <v>4.3463532000000002</v>
      </c>
      <c r="L1038" s="160">
        <v>4.9729571999999997</v>
      </c>
      <c r="M1038" s="160">
        <v>3.2241624</v>
      </c>
      <c r="N1038" s="160">
        <v>15.9556164</v>
      </c>
      <c r="O1038" s="160">
        <v>56.063968800000005</v>
      </c>
      <c r="P1038" s="160">
        <v>75.443121599999998</v>
      </c>
      <c r="Q1038" s="160">
        <v>79.835046000000006</v>
      </c>
      <c r="R1038" s="160">
        <v>84.181399200000001</v>
      </c>
      <c r="S1038" s="160">
        <v>80.285061600000006</v>
      </c>
      <c r="T1038" s="160">
        <v>68.641619999999989</v>
      </c>
      <c r="U1038" s="160">
        <v>48.202936800000003</v>
      </c>
      <c r="V1038" s="160">
        <v>5.7248820000000009</v>
      </c>
      <c r="W1038" s="162">
        <f>SUM(표4_2563[[#This Row],[1월]:[12월]])</f>
        <v>526.87712520000002</v>
      </c>
      <c r="X1038" s="163">
        <f t="shared" si="355"/>
        <v>43.906427100000002</v>
      </c>
    </row>
    <row r="1039" spans="1:24" x14ac:dyDescent="0.3">
      <c r="A1039" s="166"/>
      <c r="B1039" s="166">
        <v>2025</v>
      </c>
      <c r="C1039" s="158" t="s">
        <v>431</v>
      </c>
      <c r="D1039" s="159" t="s">
        <v>11</v>
      </c>
      <c r="E1039" s="159" t="s">
        <v>18</v>
      </c>
      <c r="F1039" s="159" t="s">
        <v>65</v>
      </c>
      <c r="G1039" s="159" t="s">
        <v>72</v>
      </c>
      <c r="H1039" s="159" t="s">
        <v>46</v>
      </c>
      <c r="I1039" s="159"/>
      <c r="J1039" s="159" t="s">
        <v>13</v>
      </c>
      <c r="K1039" s="160">
        <v>28682619</v>
      </c>
      <c r="L1039" s="160">
        <v>29784547</v>
      </c>
      <c r="M1039" s="160">
        <v>23632022</v>
      </c>
      <c r="N1039" s="160">
        <v>23329542</v>
      </c>
      <c r="O1039" s="160">
        <v>24577423</v>
      </c>
      <c r="P1039" s="160">
        <v>33561317</v>
      </c>
      <c r="Q1039" s="160">
        <v>34364594</v>
      </c>
      <c r="R1039" s="160">
        <v>31594955</v>
      </c>
      <c r="S1039" s="160">
        <v>30325575</v>
      </c>
      <c r="T1039" s="160">
        <v>24179729</v>
      </c>
      <c r="U1039" s="160">
        <v>29947880</v>
      </c>
      <c r="V1039" s="160">
        <v>29274810</v>
      </c>
      <c r="W1039" s="162">
        <f>SUM(표4_2563[[#This Row],[1월]:[12월]])</f>
        <v>343255013</v>
      </c>
      <c r="X1039" s="163">
        <f t="shared" si="355"/>
        <v>28604584.416666668</v>
      </c>
    </row>
    <row r="1040" spans="1:24" x14ac:dyDescent="0.3">
      <c r="A1040" s="166"/>
      <c r="B1040" s="166">
        <v>2025</v>
      </c>
      <c r="C1040" s="158" t="s">
        <v>431</v>
      </c>
      <c r="D1040" s="159" t="s">
        <v>11</v>
      </c>
      <c r="E1040" s="159" t="s">
        <v>18</v>
      </c>
      <c r="F1040" s="159" t="s">
        <v>65</v>
      </c>
      <c r="G1040" s="159" t="s">
        <v>72</v>
      </c>
      <c r="H1040" s="159" t="s">
        <v>46</v>
      </c>
      <c r="I1040" s="159"/>
      <c r="J1040" s="159" t="s">
        <v>14</v>
      </c>
      <c r="K1040" s="160">
        <v>180147</v>
      </c>
      <c r="L1040" s="160">
        <v>180556</v>
      </c>
      <c r="M1040" s="160">
        <v>174233</v>
      </c>
      <c r="N1040" s="160">
        <v>169421</v>
      </c>
      <c r="O1040" s="160">
        <v>180805</v>
      </c>
      <c r="P1040" s="160">
        <v>205411</v>
      </c>
      <c r="Q1040" s="160">
        <v>207983</v>
      </c>
      <c r="R1040" s="160">
        <v>195019</v>
      </c>
      <c r="S1040" s="160">
        <v>220400</v>
      </c>
      <c r="T1040" s="160">
        <v>179556</v>
      </c>
      <c r="U1040" s="160">
        <v>184763</v>
      </c>
      <c r="V1040" s="160">
        <v>180081</v>
      </c>
      <c r="W1040" s="162">
        <f>SUM(표4_2563[[#This Row],[1월]:[12월]])</f>
        <v>2258375</v>
      </c>
      <c r="X1040" s="163">
        <f t="shared" si="355"/>
        <v>188197.91666666666</v>
      </c>
    </row>
    <row r="1041" spans="1:24" x14ac:dyDescent="0.3">
      <c r="A1041" s="166"/>
      <c r="B1041" s="166">
        <v>2025</v>
      </c>
      <c r="C1041" s="158" t="s">
        <v>431</v>
      </c>
      <c r="D1041" s="159" t="s">
        <v>11</v>
      </c>
      <c r="E1041" s="159" t="s">
        <v>18</v>
      </c>
      <c r="F1041" s="159" t="s">
        <v>65</v>
      </c>
      <c r="G1041" s="159" t="s">
        <v>72</v>
      </c>
      <c r="H1041" s="159" t="s">
        <v>46</v>
      </c>
      <c r="I1041" s="159"/>
      <c r="J1041" s="159" t="s">
        <v>15</v>
      </c>
      <c r="K1041" s="160">
        <v>41.253663000000003</v>
      </c>
      <c r="L1041" s="160">
        <v>41.347324000000008</v>
      </c>
      <c r="M1041" s="160">
        <v>39.899357000000002</v>
      </c>
      <c r="N1041" s="160">
        <v>38.797409000000002</v>
      </c>
      <c r="O1041" s="160">
        <v>41.404345000000006</v>
      </c>
      <c r="P1041" s="160">
        <v>47.039118999999999</v>
      </c>
      <c r="Q1041" s="160">
        <v>47.628107</v>
      </c>
      <c r="R1041" s="160">
        <v>44.659351000000001</v>
      </c>
      <c r="S1041" s="160">
        <v>50.471600000000002</v>
      </c>
      <c r="T1041" s="160">
        <v>41.118324000000001</v>
      </c>
      <c r="U1041" s="160">
        <v>42.310727</v>
      </c>
      <c r="V1041" s="160">
        <v>41.238548999999999</v>
      </c>
      <c r="W1041" s="162">
        <f>SUM(표4_2563[[#This Row],[1월]:[12월]])</f>
        <v>517.16787499999998</v>
      </c>
      <c r="X1041" s="163">
        <f t="shared" si="355"/>
        <v>43.097322916666663</v>
      </c>
    </row>
    <row r="1042" spans="1:24" x14ac:dyDescent="0.3">
      <c r="A1042" s="166"/>
      <c r="B1042" s="166">
        <v>2025</v>
      </c>
      <c r="C1042" s="158" t="s">
        <v>431</v>
      </c>
      <c r="D1042" s="159" t="s">
        <v>11</v>
      </c>
      <c r="E1042" s="159" t="s">
        <v>18</v>
      </c>
      <c r="F1042" s="159" t="s">
        <v>65</v>
      </c>
      <c r="G1042" s="159" t="s">
        <v>72</v>
      </c>
      <c r="H1042" s="160" t="s">
        <v>46</v>
      </c>
      <c r="I1042" s="160"/>
      <c r="J1042" s="160" t="s">
        <v>96</v>
      </c>
      <c r="K1042" s="160">
        <v>85.515780899999996</v>
      </c>
      <c r="L1042" s="160">
        <v>85.709933199999995</v>
      </c>
      <c r="M1042" s="160">
        <v>82.708405100000007</v>
      </c>
      <c r="N1042" s="160">
        <v>80.424148700000003</v>
      </c>
      <c r="O1042" s="160">
        <v>85.828133499999993</v>
      </c>
      <c r="P1042" s="160">
        <v>97.5086017</v>
      </c>
      <c r="Q1042" s="160">
        <v>98.729530100000005</v>
      </c>
      <c r="R1042" s="160">
        <v>92.575519299999996</v>
      </c>
      <c r="S1042" s="160">
        <v>104.62388</v>
      </c>
      <c r="T1042" s="160">
        <v>85.235233199999996</v>
      </c>
      <c r="U1042" s="160">
        <v>87.706996099999998</v>
      </c>
      <c r="V1042" s="160">
        <v>85.484450699999996</v>
      </c>
      <c r="W1042" s="162">
        <f>SUM(표4_2563[[#This Row],[1월]:[12월]])</f>
        <v>1072.0506124999999</v>
      </c>
      <c r="X1042" s="163">
        <f t="shared" si="355"/>
        <v>89.337551041666657</v>
      </c>
    </row>
    <row r="1043" spans="1:24" x14ac:dyDescent="0.3">
      <c r="A1043" s="166"/>
      <c r="B1043" s="166">
        <v>2025</v>
      </c>
      <c r="C1043" s="158" t="s">
        <v>431</v>
      </c>
      <c r="D1043" s="159" t="s">
        <v>11</v>
      </c>
      <c r="E1043" s="159" t="s">
        <v>18</v>
      </c>
      <c r="F1043" s="159" t="s">
        <v>65</v>
      </c>
      <c r="G1043" s="159" t="s">
        <v>72</v>
      </c>
      <c r="H1043" s="159" t="s">
        <v>127</v>
      </c>
      <c r="I1043" s="159"/>
      <c r="J1043" s="159" t="s">
        <v>13</v>
      </c>
      <c r="K1043" s="160">
        <v>421736</v>
      </c>
      <c r="L1043" s="160">
        <v>421736</v>
      </c>
      <c r="M1043" s="160">
        <v>3112800</v>
      </c>
      <c r="N1043" s="160">
        <v>5874636</v>
      </c>
      <c r="O1043" s="160">
        <v>17358763</v>
      </c>
      <c r="P1043" s="160">
        <v>21835099</v>
      </c>
      <c r="Q1043" s="160">
        <v>23699227</v>
      </c>
      <c r="R1043" s="160">
        <v>23659318</v>
      </c>
      <c r="S1043" s="160">
        <v>20140017</v>
      </c>
      <c r="T1043" s="160">
        <v>19111854</v>
      </c>
      <c r="U1043" s="160">
        <v>15742790</v>
      </c>
      <c r="V1043" s="160">
        <v>2824727</v>
      </c>
      <c r="W1043" s="162">
        <f>SUM(표4_2563[[#This Row],[1월]:[12월]])</f>
        <v>154202703</v>
      </c>
      <c r="X1043" s="163">
        <f t="shared" si="355"/>
        <v>12850225.25</v>
      </c>
    </row>
    <row r="1044" spans="1:24" x14ac:dyDescent="0.3">
      <c r="A1044" s="166"/>
      <c r="B1044" s="166">
        <v>2025</v>
      </c>
      <c r="C1044" s="158" t="s">
        <v>431</v>
      </c>
      <c r="D1044" s="159" t="s">
        <v>11</v>
      </c>
      <c r="E1044" s="159" t="s">
        <v>18</v>
      </c>
      <c r="F1044" s="159" t="s">
        <v>65</v>
      </c>
      <c r="G1044" s="159" t="s">
        <v>72</v>
      </c>
      <c r="H1044" s="159" t="s">
        <v>127</v>
      </c>
      <c r="I1044" s="159"/>
      <c r="J1044" s="159" t="s">
        <v>14</v>
      </c>
      <c r="K1044" s="160">
        <v>2988</v>
      </c>
      <c r="L1044" s="160">
        <v>2964</v>
      </c>
      <c r="M1044" s="160">
        <v>5772</v>
      </c>
      <c r="N1044" s="160">
        <v>44484</v>
      </c>
      <c r="O1044" s="160">
        <v>136248</v>
      </c>
      <c r="P1044" s="160">
        <v>165780</v>
      </c>
      <c r="Q1044" s="160">
        <v>185424</v>
      </c>
      <c r="R1044" s="160">
        <v>185904</v>
      </c>
      <c r="S1044" s="160">
        <v>157152</v>
      </c>
      <c r="T1044" s="160">
        <v>143856</v>
      </c>
      <c r="U1044" s="160">
        <v>109968</v>
      </c>
      <c r="V1044" s="160">
        <v>4692</v>
      </c>
      <c r="W1044" s="162">
        <f>SUM(표4_2563[[#This Row],[1월]:[12월]])</f>
        <v>1145232</v>
      </c>
      <c r="X1044" s="163">
        <f t="shared" si="355"/>
        <v>95436</v>
      </c>
    </row>
    <row r="1045" spans="1:24" x14ac:dyDescent="0.3">
      <c r="A1045" s="166"/>
      <c r="B1045" s="166">
        <v>2025</v>
      </c>
      <c r="C1045" s="158" t="s">
        <v>431</v>
      </c>
      <c r="D1045" s="159" t="s">
        <v>11</v>
      </c>
      <c r="E1045" s="159" t="s">
        <v>18</v>
      </c>
      <c r="F1045" s="159" t="s">
        <v>65</v>
      </c>
      <c r="G1045" s="159" t="s">
        <v>72</v>
      </c>
      <c r="H1045" s="159" t="s">
        <v>127</v>
      </c>
      <c r="I1045" s="159"/>
      <c r="J1045" s="159" t="s">
        <v>15</v>
      </c>
      <c r="K1045" s="160">
        <v>0.68425199999999997</v>
      </c>
      <c r="L1045" s="160">
        <v>0.67875600000000003</v>
      </c>
      <c r="M1045" s="160">
        <v>1.3217880000000002</v>
      </c>
      <c r="N1045" s="160">
        <v>10.186836000000001</v>
      </c>
      <c r="O1045" s="160">
        <v>31.200792</v>
      </c>
      <c r="P1045" s="160">
        <v>37.963619999999999</v>
      </c>
      <c r="Q1045" s="160">
        <v>42.462096000000003</v>
      </c>
      <c r="R1045" s="160">
        <v>42.572015999999998</v>
      </c>
      <c r="S1045" s="160">
        <v>35.987808000000001</v>
      </c>
      <c r="T1045" s="160">
        <v>32.943024000000001</v>
      </c>
      <c r="U1045" s="160">
        <v>25.182672</v>
      </c>
      <c r="V1045" s="160">
        <v>1.074468</v>
      </c>
      <c r="W1045" s="162">
        <f>SUM(표4_2563[[#This Row],[1월]:[12월]])</f>
        <v>262.25812800000006</v>
      </c>
      <c r="X1045" s="163">
        <f t="shared" si="355"/>
        <v>21.854844000000003</v>
      </c>
    </row>
    <row r="1046" spans="1:24" x14ac:dyDescent="0.3">
      <c r="A1046" s="166"/>
      <c r="B1046" s="166">
        <v>2025</v>
      </c>
      <c r="C1046" s="158" t="s">
        <v>431</v>
      </c>
      <c r="D1046" s="159" t="s">
        <v>11</v>
      </c>
      <c r="E1046" s="159" t="s">
        <v>18</v>
      </c>
      <c r="F1046" s="159" t="s">
        <v>65</v>
      </c>
      <c r="G1046" s="159" t="s">
        <v>72</v>
      </c>
      <c r="H1046" s="160" t="s">
        <v>127</v>
      </c>
      <c r="I1046" s="160"/>
      <c r="J1046" s="160" t="s">
        <v>96</v>
      </c>
      <c r="K1046" s="160">
        <v>1.4184036</v>
      </c>
      <c r="L1046" s="160">
        <v>1.4070108000000001</v>
      </c>
      <c r="M1046" s="160">
        <v>2.7399684000000004</v>
      </c>
      <c r="N1046" s="160">
        <v>21.116554800000003</v>
      </c>
      <c r="O1046" s="160">
        <v>64.676925600000004</v>
      </c>
      <c r="P1046" s="160">
        <v>78.695766000000006</v>
      </c>
      <c r="Q1046" s="160">
        <v>88.020772800000003</v>
      </c>
      <c r="R1046" s="160">
        <v>88.248628800000006</v>
      </c>
      <c r="S1046" s="160">
        <v>74.600054400000005</v>
      </c>
      <c r="T1046" s="160">
        <v>68.288443200000003</v>
      </c>
      <c r="U1046" s="160">
        <v>52.201809599999997</v>
      </c>
      <c r="V1046" s="160">
        <v>2.2272924000000001</v>
      </c>
      <c r="W1046" s="162">
        <f>SUM(표4_2563[[#This Row],[1월]:[12월]])</f>
        <v>543.64163040000005</v>
      </c>
      <c r="X1046" s="163">
        <f t="shared" si="355"/>
        <v>45.303469200000002</v>
      </c>
    </row>
    <row r="1047" spans="1:24" x14ac:dyDescent="0.3">
      <c r="A1047" s="166"/>
      <c r="B1047" s="166">
        <v>2025</v>
      </c>
      <c r="C1047" s="158" t="s">
        <v>431</v>
      </c>
      <c r="D1047" s="159" t="s">
        <v>11</v>
      </c>
      <c r="E1047" s="159" t="s">
        <v>17</v>
      </c>
      <c r="F1047" s="159" t="s">
        <v>90</v>
      </c>
      <c r="G1047" s="159" t="s">
        <v>167</v>
      </c>
      <c r="H1047" s="159" t="s">
        <v>43</v>
      </c>
      <c r="I1047" s="159"/>
      <c r="J1047" s="159" t="s">
        <v>13</v>
      </c>
      <c r="K1047" s="160">
        <v>36715192</v>
      </c>
      <c r="L1047" s="160">
        <v>37169552</v>
      </c>
      <c r="M1047" s="160">
        <v>30561450</v>
      </c>
      <c r="N1047" s="160">
        <v>31478581</v>
      </c>
      <c r="O1047" s="160">
        <v>32571916</v>
      </c>
      <c r="P1047" s="160">
        <v>52061321</v>
      </c>
      <c r="Q1047" s="160">
        <v>71930505</v>
      </c>
      <c r="R1047" s="160">
        <v>67196958</v>
      </c>
      <c r="S1047" s="160">
        <v>49415177</v>
      </c>
      <c r="T1047" s="160">
        <v>30401286</v>
      </c>
      <c r="U1047" s="160">
        <v>36296594</v>
      </c>
      <c r="V1047" s="160">
        <v>38601811</v>
      </c>
      <c r="W1047" s="162">
        <f>SUM(표4_2563[[#This Row],[1월]:[12월]])</f>
        <v>514400343</v>
      </c>
      <c r="X1047" s="163">
        <f t="shared" si="355"/>
        <v>42866695.25</v>
      </c>
    </row>
    <row r="1048" spans="1:24" x14ac:dyDescent="0.3">
      <c r="A1048" s="166"/>
      <c r="B1048" s="166">
        <v>2025</v>
      </c>
      <c r="C1048" s="158" t="s">
        <v>431</v>
      </c>
      <c r="D1048" s="159" t="s">
        <v>11</v>
      </c>
      <c r="E1048" s="159" t="s">
        <v>17</v>
      </c>
      <c r="F1048" s="159" t="s">
        <v>90</v>
      </c>
      <c r="G1048" s="159" t="s">
        <v>167</v>
      </c>
      <c r="H1048" s="159" t="s">
        <v>43</v>
      </c>
      <c r="I1048" s="159"/>
      <c r="J1048" s="159" t="s">
        <v>14</v>
      </c>
      <c r="K1048" s="160">
        <v>229353</v>
      </c>
      <c r="L1048" s="160">
        <v>224641</v>
      </c>
      <c r="M1048" s="160">
        <v>223355</v>
      </c>
      <c r="N1048" s="160">
        <v>227033</v>
      </c>
      <c r="O1048" s="160">
        <v>237012</v>
      </c>
      <c r="P1048" s="160">
        <v>311843</v>
      </c>
      <c r="Q1048" s="160">
        <v>424583</v>
      </c>
      <c r="R1048" s="160">
        <v>401136</v>
      </c>
      <c r="S1048" s="160">
        <v>356897</v>
      </c>
      <c r="T1048" s="160">
        <v>222321</v>
      </c>
      <c r="U1048" s="160">
        <v>218698</v>
      </c>
      <c r="V1048" s="160">
        <v>232836</v>
      </c>
      <c r="W1048" s="162">
        <f>SUM(표4_2563[[#This Row],[1월]:[12월]])</f>
        <v>3309708</v>
      </c>
      <c r="X1048" s="163">
        <f t="shared" si="355"/>
        <v>275809</v>
      </c>
    </row>
    <row r="1049" spans="1:24" x14ac:dyDescent="0.3">
      <c r="A1049" s="166"/>
      <c r="B1049" s="166">
        <v>2025</v>
      </c>
      <c r="C1049" s="158" t="s">
        <v>431</v>
      </c>
      <c r="D1049" s="159" t="s">
        <v>11</v>
      </c>
      <c r="E1049" s="159" t="s">
        <v>17</v>
      </c>
      <c r="F1049" s="159" t="s">
        <v>90</v>
      </c>
      <c r="G1049" s="159" t="s">
        <v>167</v>
      </c>
      <c r="H1049" s="159" t="s">
        <v>43</v>
      </c>
      <c r="I1049" s="159"/>
      <c r="J1049" s="159" t="s">
        <v>15</v>
      </c>
      <c r="K1049" s="160">
        <v>52.521837000000005</v>
      </c>
      <c r="L1049" s="160">
        <v>51.442788999999998</v>
      </c>
      <c r="M1049" s="160">
        <v>51.148294999999997</v>
      </c>
      <c r="N1049" s="160">
        <v>51.990557000000003</v>
      </c>
      <c r="O1049" s="160">
        <v>54.275748</v>
      </c>
      <c r="P1049" s="160">
        <v>71.412047000000001</v>
      </c>
      <c r="Q1049" s="160">
        <v>97.229507000000012</v>
      </c>
      <c r="R1049" s="160">
        <v>91.860144000000005</v>
      </c>
      <c r="S1049" s="160">
        <v>81.729413000000008</v>
      </c>
      <c r="T1049" s="160">
        <v>50.911509000000002</v>
      </c>
      <c r="U1049" s="160">
        <v>50.081842000000002</v>
      </c>
      <c r="V1049" s="160">
        <v>53.319444000000004</v>
      </c>
      <c r="W1049" s="162">
        <f>SUM(표4_2563[[#This Row],[1월]:[12월]])</f>
        <v>757.92313200000012</v>
      </c>
      <c r="X1049" s="163">
        <f t="shared" si="355"/>
        <v>63.160261000000013</v>
      </c>
    </row>
    <row r="1050" spans="1:24" x14ac:dyDescent="0.3">
      <c r="A1050" s="166"/>
      <c r="B1050" s="166">
        <v>2025</v>
      </c>
      <c r="C1050" s="158" t="s">
        <v>431</v>
      </c>
      <c r="D1050" s="159" t="s">
        <v>11</v>
      </c>
      <c r="E1050" s="159" t="s">
        <v>17</v>
      </c>
      <c r="F1050" s="159" t="s">
        <v>90</v>
      </c>
      <c r="G1050" s="159" t="s">
        <v>167</v>
      </c>
      <c r="H1050" s="160" t="s">
        <v>43</v>
      </c>
      <c r="I1050" s="160"/>
      <c r="J1050" s="160" t="s">
        <v>96</v>
      </c>
      <c r="K1050" s="160">
        <v>108.87386909999999</v>
      </c>
      <c r="L1050" s="160">
        <v>106.63708269999999</v>
      </c>
      <c r="M1050" s="160">
        <v>106.0266185</v>
      </c>
      <c r="N1050" s="160">
        <v>107.77256510000001</v>
      </c>
      <c r="O1050" s="160">
        <v>112.50959640000001</v>
      </c>
      <c r="P1050" s="160">
        <v>148.03187210000002</v>
      </c>
      <c r="Q1050" s="160">
        <v>201.5495501</v>
      </c>
      <c r="R1050" s="160">
        <v>190.4192592</v>
      </c>
      <c r="S1050" s="160">
        <v>169.41900590000003</v>
      </c>
      <c r="T1050" s="160">
        <v>105.53577869999999</v>
      </c>
      <c r="U1050" s="160">
        <v>103.8159406</v>
      </c>
      <c r="V1050" s="160">
        <v>110.5272492</v>
      </c>
      <c r="W1050" s="162">
        <f>SUM(표4_2563[[#This Row],[1월]:[12월]])</f>
        <v>1571.1183876</v>
      </c>
      <c r="X1050" s="163">
        <f t="shared" si="355"/>
        <v>130.92653229999999</v>
      </c>
    </row>
    <row r="1051" spans="1:24" x14ac:dyDescent="0.3">
      <c r="A1051" s="166"/>
      <c r="B1051" s="166">
        <v>2025</v>
      </c>
      <c r="C1051" s="158" t="s">
        <v>431</v>
      </c>
      <c r="D1051" s="159" t="s">
        <v>11</v>
      </c>
      <c r="E1051" s="159" t="s">
        <v>17</v>
      </c>
      <c r="F1051" s="159" t="s">
        <v>90</v>
      </c>
      <c r="G1051" s="159" t="s">
        <v>167</v>
      </c>
      <c r="H1051" s="159" t="s">
        <v>126</v>
      </c>
      <c r="I1051" s="159"/>
      <c r="J1051" s="159" t="s">
        <v>13</v>
      </c>
      <c r="K1051" s="160">
        <v>3369282</v>
      </c>
      <c r="L1051" s="160">
        <v>3528954</v>
      </c>
      <c r="M1051" s="160">
        <v>3001900</v>
      </c>
      <c r="N1051" s="160">
        <v>5022436</v>
      </c>
      <c r="O1051" s="160">
        <v>15602509</v>
      </c>
      <c r="P1051" s="160">
        <v>20630700</v>
      </c>
      <c r="Q1051" s="160">
        <v>21417381</v>
      </c>
      <c r="R1051" s="160">
        <v>22372345</v>
      </c>
      <c r="S1051" s="160">
        <v>21828409</v>
      </c>
      <c r="T1051" s="160">
        <v>19016691</v>
      </c>
      <c r="U1051" s="160">
        <v>14453136</v>
      </c>
      <c r="V1051" s="160">
        <v>3683109</v>
      </c>
      <c r="W1051" s="162">
        <f>SUM(표4_2563[[#This Row],[1월]:[12월]])</f>
        <v>153926852</v>
      </c>
      <c r="X1051" s="163">
        <f t="shared" si="355"/>
        <v>12827237.666666666</v>
      </c>
    </row>
    <row r="1052" spans="1:24" x14ac:dyDescent="0.3">
      <c r="A1052" s="166"/>
      <c r="B1052" s="166">
        <v>2025</v>
      </c>
      <c r="C1052" s="158" t="s">
        <v>431</v>
      </c>
      <c r="D1052" s="159" t="s">
        <v>11</v>
      </c>
      <c r="E1052" s="159" t="s">
        <v>17</v>
      </c>
      <c r="F1052" s="159" t="s">
        <v>90</v>
      </c>
      <c r="G1052" s="159" t="s">
        <v>167</v>
      </c>
      <c r="H1052" s="159" t="s">
        <v>126</v>
      </c>
      <c r="I1052" s="159"/>
      <c r="J1052" s="159" t="s">
        <v>14</v>
      </c>
      <c r="K1052" s="160">
        <v>9156</v>
      </c>
      <c r="L1052" s="160">
        <v>10476</v>
      </c>
      <c r="M1052" s="160">
        <v>6792</v>
      </c>
      <c r="N1052" s="160">
        <v>33612</v>
      </c>
      <c r="O1052" s="160">
        <v>118104</v>
      </c>
      <c r="P1052" s="160">
        <v>158928</v>
      </c>
      <c r="Q1052" s="160">
        <v>168180</v>
      </c>
      <c r="R1052" s="160">
        <v>177336</v>
      </c>
      <c r="S1052" s="160">
        <v>169128</v>
      </c>
      <c r="T1052" s="160">
        <v>144600</v>
      </c>
      <c r="U1052" s="160">
        <v>101544</v>
      </c>
      <c r="V1052" s="160">
        <v>12060</v>
      </c>
      <c r="W1052" s="162">
        <f>SUM(표4_2563[[#This Row],[1월]:[12월]])</f>
        <v>1109916</v>
      </c>
      <c r="X1052" s="163">
        <f t="shared" si="355"/>
        <v>92493</v>
      </c>
    </row>
    <row r="1053" spans="1:24" x14ac:dyDescent="0.3">
      <c r="A1053" s="166"/>
      <c r="B1053" s="166">
        <v>2025</v>
      </c>
      <c r="C1053" s="158" t="s">
        <v>431</v>
      </c>
      <c r="D1053" s="159" t="s">
        <v>11</v>
      </c>
      <c r="E1053" s="159" t="s">
        <v>17</v>
      </c>
      <c r="F1053" s="159" t="s">
        <v>90</v>
      </c>
      <c r="G1053" s="159" t="s">
        <v>167</v>
      </c>
      <c r="H1053" s="159" t="s">
        <v>126</v>
      </c>
      <c r="I1053" s="159"/>
      <c r="J1053" s="159" t="s">
        <v>15</v>
      </c>
      <c r="K1053" s="160">
        <v>2.096724</v>
      </c>
      <c r="L1053" s="160">
        <v>2.3990040000000001</v>
      </c>
      <c r="M1053" s="160">
        <v>1.5553680000000001</v>
      </c>
      <c r="N1053" s="160">
        <v>7.6971480000000003</v>
      </c>
      <c r="O1053" s="160">
        <v>27.045816000000002</v>
      </c>
      <c r="P1053" s="160">
        <v>36.394511999999999</v>
      </c>
      <c r="Q1053" s="160">
        <v>38.513220000000004</v>
      </c>
      <c r="R1053" s="160">
        <v>40.609944000000006</v>
      </c>
      <c r="S1053" s="160">
        <v>38.730311999999998</v>
      </c>
      <c r="T1053" s="160">
        <v>33.113399999999999</v>
      </c>
      <c r="U1053" s="160">
        <v>23.253575999999999</v>
      </c>
      <c r="V1053" s="160">
        <v>2.7617400000000001</v>
      </c>
      <c r="W1053" s="162">
        <f>SUM(표4_2563[[#This Row],[1월]:[12월]])</f>
        <v>254.17076399999999</v>
      </c>
      <c r="X1053" s="163">
        <f t="shared" si="355"/>
        <v>21.180896999999998</v>
      </c>
    </row>
    <row r="1054" spans="1:24" x14ac:dyDescent="0.3">
      <c r="A1054" s="166"/>
      <c r="B1054" s="166">
        <v>2025</v>
      </c>
      <c r="C1054" s="158" t="s">
        <v>431</v>
      </c>
      <c r="D1054" s="159" t="s">
        <v>11</v>
      </c>
      <c r="E1054" s="159" t="s">
        <v>17</v>
      </c>
      <c r="F1054" s="159" t="s">
        <v>90</v>
      </c>
      <c r="G1054" s="159" t="s">
        <v>167</v>
      </c>
      <c r="H1054" s="160" t="s">
        <v>126</v>
      </c>
      <c r="I1054" s="160"/>
      <c r="J1054" s="160" t="s">
        <v>96</v>
      </c>
      <c r="K1054" s="160">
        <v>4.3463532000000002</v>
      </c>
      <c r="L1054" s="160">
        <v>4.9729571999999997</v>
      </c>
      <c r="M1054" s="160">
        <v>3.2241624</v>
      </c>
      <c r="N1054" s="160">
        <v>15.9556164</v>
      </c>
      <c r="O1054" s="160">
        <v>56.063968800000005</v>
      </c>
      <c r="P1054" s="160">
        <v>75.443121599999998</v>
      </c>
      <c r="Q1054" s="160">
        <v>79.835046000000006</v>
      </c>
      <c r="R1054" s="160">
        <v>84.181399200000001</v>
      </c>
      <c r="S1054" s="160">
        <v>80.285061600000006</v>
      </c>
      <c r="T1054" s="160">
        <v>68.641619999999989</v>
      </c>
      <c r="U1054" s="160">
        <v>48.202936800000003</v>
      </c>
      <c r="V1054" s="160">
        <v>5.7248820000000009</v>
      </c>
      <c r="W1054" s="162">
        <f>SUM(표4_2563[[#This Row],[1월]:[12월]])</f>
        <v>526.87712520000002</v>
      </c>
      <c r="X1054" s="163">
        <f t="shared" si="355"/>
        <v>43.906427100000002</v>
      </c>
    </row>
    <row r="1055" spans="1:24" x14ac:dyDescent="0.3">
      <c r="A1055" s="166"/>
      <c r="B1055" s="166">
        <v>2025</v>
      </c>
      <c r="C1055" s="158" t="s">
        <v>431</v>
      </c>
      <c r="D1055" s="159" t="s">
        <v>11</v>
      </c>
      <c r="E1055" s="159" t="s">
        <v>18</v>
      </c>
      <c r="F1055" s="159" t="s">
        <v>90</v>
      </c>
      <c r="G1055" s="159" t="s">
        <v>72</v>
      </c>
      <c r="H1055" s="159" t="s">
        <v>46</v>
      </c>
      <c r="I1055" s="159"/>
      <c r="J1055" s="159" t="s">
        <v>13</v>
      </c>
      <c r="K1055" s="160">
        <v>28682619</v>
      </c>
      <c r="L1055" s="160">
        <v>29784547</v>
      </c>
      <c r="M1055" s="160">
        <v>23632022</v>
      </c>
      <c r="N1055" s="160">
        <v>23329542</v>
      </c>
      <c r="O1055" s="160">
        <v>24577423</v>
      </c>
      <c r="P1055" s="160">
        <v>33561317</v>
      </c>
      <c r="Q1055" s="160">
        <v>34364594</v>
      </c>
      <c r="R1055" s="160">
        <v>31594955</v>
      </c>
      <c r="S1055" s="160">
        <v>30325575</v>
      </c>
      <c r="T1055" s="160">
        <v>24179729</v>
      </c>
      <c r="U1055" s="160">
        <v>29947880</v>
      </c>
      <c r="V1055" s="160">
        <v>29274810</v>
      </c>
      <c r="W1055" s="162">
        <f>SUM(표4_2563[[#This Row],[1월]:[12월]])</f>
        <v>343255013</v>
      </c>
      <c r="X1055" s="163">
        <f t="shared" si="355"/>
        <v>28604584.416666668</v>
      </c>
    </row>
    <row r="1056" spans="1:24" x14ac:dyDescent="0.3">
      <c r="A1056" s="166"/>
      <c r="B1056" s="166">
        <v>2025</v>
      </c>
      <c r="C1056" s="158" t="s">
        <v>431</v>
      </c>
      <c r="D1056" s="159" t="s">
        <v>11</v>
      </c>
      <c r="E1056" s="159" t="s">
        <v>18</v>
      </c>
      <c r="F1056" s="159" t="s">
        <v>90</v>
      </c>
      <c r="G1056" s="159" t="s">
        <v>72</v>
      </c>
      <c r="H1056" s="159" t="s">
        <v>46</v>
      </c>
      <c r="I1056" s="159"/>
      <c r="J1056" s="159" t="s">
        <v>14</v>
      </c>
      <c r="K1056" s="160">
        <v>180147</v>
      </c>
      <c r="L1056" s="160">
        <v>180556</v>
      </c>
      <c r="M1056" s="160">
        <v>174233</v>
      </c>
      <c r="N1056" s="160">
        <v>169421</v>
      </c>
      <c r="O1056" s="160">
        <v>180805</v>
      </c>
      <c r="P1056" s="160">
        <v>205411</v>
      </c>
      <c r="Q1056" s="160">
        <v>207983</v>
      </c>
      <c r="R1056" s="160">
        <v>195019</v>
      </c>
      <c r="S1056" s="160">
        <v>220400</v>
      </c>
      <c r="T1056" s="160">
        <v>179556</v>
      </c>
      <c r="U1056" s="160">
        <v>184763</v>
      </c>
      <c r="V1056" s="160">
        <v>180081</v>
      </c>
      <c r="W1056" s="162">
        <f>SUM(표4_2563[[#This Row],[1월]:[12월]])</f>
        <v>2258375</v>
      </c>
      <c r="X1056" s="163">
        <f t="shared" si="355"/>
        <v>188197.91666666666</v>
      </c>
    </row>
    <row r="1057" spans="1:24" x14ac:dyDescent="0.3">
      <c r="A1057" s="166"/>
      <c r="B1057" s="166">
        <v>2025</v>
      </c>
      <c r="C1057" s="158" t="s">
        <v>431</v>
      </c>
      <c r="D1057" s="159" t="s">
        <v>11</v>
      </c>
      <c r="E1057" s="159" t="s">
        <v>18</v>
      </c>
      <c r="F1057" s="159" t="s">
        <v>90</v>
      </c>
      <c r="G1057" s="159" t="s">
        <v>72</v>
      </c>
      <c r="H1057" s="159" t="s">
        <v>46</v>
      </c>
      <c r="I1057" s="159"/>
      <c r="J1057" s="159" t="s">
        <v>15</v>
      </c>
      <c r="K1057" s="160">
        <v>41.253663000000003</v>
      </c>
      <c r="L1057" s="160">
        <v>41.347324000000008</v>
      </c>
      <c r="M1057" s="160">
        <v>39.899357000000002</v>
      </c>
      <c r="N1057" s="160">
        <v>38.797409000000002</v>
      </c>
      <c r="O1057" s="160">
        <v>41.404345000000006</v>
      </c>
      <c r="P1057" s="160">
        <v>47.039118999999999</v>
      </c>
      <c r="Q1057" s="160">
        <v>47.628107</v>
      </c>
      <c r="R1057" s="160">
        <v>44.659351000000001</v>
      </c>
      <c r="S1057" s="160">
        <v>50.471600000000002</v>
      </c>
      <c r="T1057" s="160">
        <v>41.118324000000001</v>
      </c>
      <c r="U1057" s="160">
        <v>42.310727</v>
      </c>
      <c r="V1057" s="160">
        <v>41.238548999999999</v>
      </c>
      <c r="W1057" s="162">
        <f>SUM(표4_2563[[#This Row],[1월]:[12월]])</f>
        <v>517.16787499999998</v>
      </c>
      <c r="X1057" s="163">
        <f t="shared" si="355"/>
        <v>43.097322916666663</v>
      </c>
    </row>
    <row r="1058" spans="1:24" x14ac:dyDescent="0.3">
      <c r="A1058" s="166"/>
      <c r="B1058" s="166">
        <v>2025</v>
      </c>
      <c r="C1058" s="158" t="s">
        <v>431</v>
      </c>
      <c r="D1058" s="159" t="s">
        <v>11</v>
      </c>
      <c r="E1058" s="159" t="s">
        <v>18</v>
      </c>
      <c r="F1058" s="159" t="s">
        <v>90</v>
      </c>
      <c r="G1058" s="159" t="s">
        <v>72</v>
      </c>
      <c r="H1058" s="160" t="s">
        <v>46</v>
      </c>
      <c r="I1058" s="160"/>
      <c r="J1058" s="160" t="s">
        <v>96</v>
      </c>
      <c r="K1058" s="160">
        <v>85.515780899999996</v>
      </c>
      <c r="L1058" s="160">
        <v>85.709933199999995</v>
      </c>
      <c r="M1058" s="160">
        <v>82.708405100000007</v>
      </c>
      <c r="N1058" s="160">
        <v>80.424148700000003</v>
      </c>
      <c r="O1058" s="160">
        <v>85.828133499999993</v>
      </c>
      <c r="P1058" s="160">
        <v>97.5086017</v>
      </c>
      <c r="Q1058" s="160">
        <v>98.729530100000005</v>
      </c>
      <c r="R1058" s="160">
        <v>92.575519299999996</v>
      </c>
      <c r="S1058" s="160">
        <v>104.62388</v>
      </c>
      <c r="T1058" s="160">
        <v>85.235233199999996</v>
      </c>
      <c r="U1058" s="160">
        <v>87.706996099999998</v>
      </c>
      <c r="V1058" s="160">
        <v>85.484450699999996</v>
      </c>
      <c r="W1058" s="162">
        <f>SUM(표4_2563[[#This Row],[1월]:[12월]])</f>
        <v>1072.0506124999999</v>
      </c>
      <c r="X1058" s="163">
        <f t="shared" si="355"/>
        <v>89.337551041666657</v>
      </c>
    </row>
    <row r="1059" spans="1:24" x14ac:dyDescent="0.3">
      <c r="A1059" s="166"/>
      <c r="B1059" s="166">
        <v>2025</v>
      </c>
      <c r="C1059" s="158" t="s">
        <v>431</v>
      </c>
      <c r="D1059" s="159" t="s">
        <v>11</v>
      </c>
      <c r="E1059" s="159" t="s">
        <v>18</v>
      </c>
      <c r="F1059" s="159" t="s">
        <v>90</v>
      </c>
      <c r="G1059" s="159" t="s">
        <v>72</v>
      </c>
      <c r="H1059" s="159" t="s">
        <v>127</v>
      </c>
      <c r="I1059" s="159"/>
      <c r="J1059" s="159" t="s">
        <v>13</v>
      </c>
      <c r="K1059" s="160">
        <v>421736</v>
      </c>
      <c r="L1059" s="160">
        <v>421736</v>
      </c>
      <c r="M1059" s="160">
        <v>3112800</v>
      </c>
      <c r="N1059" s="160">
        <v>5874636</v>
      </c>
      <c r="O1059" s="160">
        <v>17358763</v>
      </c>
      <c r="P1059" s="160">
        <v>21835099</v>
      </c>
      <c r="Q1059" s="160">
        <v>23699227</v>
      </c>
      <c r="R1059" s="160">
        <v>23659318</v>
      </c>
      <c r="S1059" s="160">
        <v>20140017</v>
      </c>
      <c r="T1059" s="160">
        <v>19111854</v>
      </c>
      <c r="U1059" s="160">
        <v>15742790</v>
      </c>
      <c r="V1059" s="160">
        <v>2824727</v>
      </c>
      <c r="W1059" s="162">
        <f>SUM(표4_2563[[#This Row],[1월]:[12월]])</f>
        <v>154202703</v>
      </c>
      <c r="X1059" s="163">
        <f t="shared" si="355"/>
        <v>12850225.25</v>
      </c>
    </row>
    <row r="1060" spans="1:24" x14ac:dyDescent="0.3">
      <c r="A1060" s="166"/>
      <c r="B1060" s="166">
        <v>2025</v>
      </c>
      <c r="C1060" s="158" t="s">
        <v>431</v>
      </c>
      <c r="D1060" s="159" t="s">
        <v>11</v>
      </c>
      <c r="E1060" s="159" t="s">
        <v>18</v>
      </c>
      <c r="F1060" s="159" t="s">
        <v>90</v>
      </c>
      <c r="G1060" s="159" t="s">
        <v>72</v>
      </c>
      <c r="H1060" s="159" t="s">
        <v>127</v>
      </c>
      <c r="I1060" s="159"/>
      <c r="J1060" s="159" t="s">
        <v>14</v>
      </c>
      <c r="K1060" s="160">
        <v>2988</v>
      </c>
      <c r="L1060" s="160">
        <v>2964</v>
      </c>
      <c r="M1060" s="160">
        <v>5772</v>
      </c>
      <c r="N1060" s="160">
        <v>44484</v>
      </c>
      <c r="O1060" s="160">
        <v>136248</v>
      </c>
      <c r="P1060" s="160">
        <v>165780</v>
      </c>
      <c r="Q1060" s="160">
        <v>185424</v>
      </c>
      <c r="R1060" s="160">
        <v>185904</v>
      </c>
      <c r="S1060" s="160">
        <v>157152</v>
      </c>
      <c r="T1060" s="160">
        <v>143856</v>
      </c>
      <c r="U1060" s="160">
        <v>109968</v>
      </c>
      <c r="V1060" s="160">
        <v>4692</v>
      </c>
      <c r="W1060" s="162">
        <f>SUM(표4_2563[[#This Row],[1월]:[12월]])</f>
        <v>1145232</v>
      </c>
      <c r="X1060" s="163">
        <f t="shared" si="355"/>
        <v>95436</v>
      </c>
    </row>
    <row r="1061" spans="1:24" x14ac:dyDescent="0.3">
      <c r="A1061" s="166"/>
      <c r="B1061" s="166">
        <v>2025</v>
      </c>
      <c r="C1061" s="158" t="s">
        <v>431</v>
      </c>
      <c r="D1061" s="159" t="s">
        <v>11</v>
      </c>
      <c r="E1061" s="159" t="s">
        <v>18</v>
      </c>
      <c r="F1061" s="159" t="s">
        <v>90</v>
      </c>
      <c r="G1061" s="159" t="s">
        <v>72</v>
      </c>
      <c r="H1061" s="159" t="s">
        <v>127</v>
      </c>
      <c r="I1061" s="159"/>
      <c r="J1061" s="159" t="s">
        <v>15</v>
      </c>
      <c r="K1061" s="160">
        <v>0.68425199999999997</v>
      </c>
      <c r="L1061" s="160">
        <v>0.67875600000000003</v>
      </c>
      <c r="M1061" s="160">
        <v>1.3217880000000002</v>
      </c>
      <c r="N1061" s="160">
        <v>10.186836000000001</v>
      </c>
      <c r="O1061" s="160">
        <v>31.200792</v>
      </c>
      <c r="P1061" s="160">
        <v>37.963619999999999</v>
      </c>
      <c r="Q1061" s="160">
        <v>42.462096000000003</v>
      </c>
      <c r="R1061" s="160">
        <v>42.572015999999998</v>
      </c>
      <c r="S1061" s="160">
        <v>35.987808000000001</v>
      </c>
      <c r="T1061" s="160">
        <v>32.943024000000001</v>
      </c>
      <c r="U1061" s="160">
        <v>25.182672</v>
      </c>
      <c r="V1061" s="160">
        <v>1.074468</v>
      </c>
      <c r="W1061" s="162">
        <f>SUM(표4_2563[[#This Row],[1월]:[12월]])</f>
        <v>262.25812800000006</v>
      </c>
      <c r="X1061" s="163">
        <f t="shared" si="355"/>
        <v>21.854844000000003</v>
      </c>
    </row>
    <row r="1062" spans="1:24" x14ac:dyDescent="0.3">
      <c r="A1062" s="166"/>
      <c r="B1062" s="166">
        <v>2025</v>
      </c>
      <c r="C1062" s="158" t="s">
        <v>431</v>
      </c>
      <c r="D1062" s="159" t="s">
        <v>11</v>
      </c>
      <c r="E1062" s="159" t="s">
        <v>18</v>
      </c>
      <c r="F1062" s="159" t="s">
        <v>90</v>
      </c>
      <c r="G1062" s="159" t="s">
        <v>72</v>
      </c>
      <c r="H1062" s="160" t="s">
        <v>127</v>
      </c>
      <c r="I1062" s="160"/>
      <c r="J1062" s="160" t="s">
        <v>96</v>
      </c>
      <c r="K1062" s="160">
        <v>1.4184036</v>
      </c>
      <c r="L1062" s="160">
        <v>1.4070108000000001</v>
      </c>
      <c r="M1062" s="160">
        <v>2.7399684000000004</v>
      </c>
      <c r="N1062" s="160">
        <v>21.116554800000003</v>
      </c>
      <c r="O1062" s="160">
        <v>64.676925600000004</v>
      </c>
      <c r="P1062" s="160">
        <v>78.695766000000006</v>
      </c>
      <c r="Q1062" s="160">
        <v>88.020772800000003</v>
      </c>
      <c r="R1062" s="160">
        <v>88.248628800000006</v>
      </c>
      <c r="S1062" s="160">
        <v>74.600054400000005</v>
      </c>
      <c r="T1062" s="160">
        <v>68.288443200000003</v>
      </c>
      <c r="U1062" s="160">
        <v>52.201809599999997</v>
      </c>
      <c r="V1062" s="160">
        <v>2.2272924000000001</v>
      </c>
      <c r="W1062" s="162">
        <f>SUM(표4_2563[[#This Row],[1월]:[12월]])</f>
        <v>543.64163040000005</v>
      </c>
      <c r="X1062" s="163">
        <f t="shared" si="355"/>
        <v>45.303469200000002</v>
      </c>
    </row>
    <row r="1063" spans="1:24" x14ac:dyDescent="0.3">
      <c r="A1063" s="166"/>
      <c r="B1063" s="166">
        <v>2025</v>
      </c>
      <c r="C1063" s="158" t="s">
        <v>431</v>
      </c>
      <c r="D1063" s="159" t="s">
        <v>11</v>
      </c>
      <c r="E1063" s="159" t="s">
        <v>17</v>
      </c>
      <c r="F1063" s="159" t="s">
        <v>67</v>
      </c>
      <c r="G1063" s="159" t="s">
        <v>176</v>
      </c>
      <c r="H1063" s="159" t="s">
        <v>40</v>
      </c>
      <c r="I1063" s="159"/>
      <c r="J1063" s="159" t="s">
        <v>13</v>
      </c>
      <c r="K1063" s="160">
        <v>94476366</v>
      </c>
      <c r="L1063" s="160">
        <v>90832800</v>
      </c>
      <c r="M1063" s="160">
        <v>76369973</v>
      </c>
      <c r="N1063" s="160">
        <v>74980915</v>
      </c>
      <c r="O1063" s="160">
        <v>75243006</v>
      </c>
      <c r="P1063" s="160">
        <v>98984183</v>
      </c>
      <c r="Q1063" s="160">
        <v>117704462</v>
      </c>
      <c r="R1063" s="160">
        <v>111016992</v>
      </c>
      <c r="S1063" s="160">
        <v>87434187</v>
      </c>
      <c r="T1063" s="160">
        <v>74894016</v>
      </c>
      <c r="U1063" s="160">
        <v>92331815</v>
      </c>
      <c r="V1063" s="160">
        <v>100165631</v>
      </c>
      <c r="W1063" s="162">
        <f>SUM(표4_2563[[#This Row],[1월]:[12월]])</f>
        <v>1094434346</v>
      </c>
      <c r="X1063" s="163">
        <f t="shared" si="355"/>
        <v>91202862.166666672</v>
      </c>
    </row>
    <row r="1064" spans="1:24" x14ac:dyDescent="0.3">
      <c r="A1064" s="166"/>
      <c r="B1064" s="166">
        <v>2025</v>
      </c>
      <c r="C1064" s="158" t="s">
        <v>431</v>
      </c>
      <c r="D1064" s="159" t="s">
        <v>11</v>
      </c>
      <c r="E1064" s="159" t="s">
        <v>17</v>
      </c>
      <c r="F1064" s="159" t="s">
        <v>67</v>
      </c>
      <c r="G1064" s="159" t="s">
        <v>176</v>
      </c>
      <c r="H1064" s="159" t="s">
        <v>40</v>
      </c>
      <c r="I1064" s="159"/>
      <c r="J1064" s="159" t="s">
        <v>14</v>
      </c>
      <c r="K1064" s="160">
        <v>590177</v>
      </c>
      <c r="L1064" s="160">
        <v>548965</v>
      </c>
      <c r="M1064" s="160">
        <v>558145</v>
      </c>
      <c r="N1064" s="160">
        <v>540788</v>
      </c>
      <c r="O1064" s="160">
        <v>547514</v>
      </c>
      <c r="P1064" s="160">
        <v>592908</v>
      </c>
      <c r="Q1064" s="160">
        <v>694774</v>
      </c>
      <c r="R1064" s="160">
        <v>662724</v>
      </c>
      <c r="S1064" s="160">
        <v>631488</v>
      </c>
      <c r="T1064" s="160">
        <v>547693</v>
      </c>
      <c r="U1064" s="160">
        <v>556329</v>
      </c>
      <c r="V1064" s="160">
        <v>604176</v>
      </c>
      <c r="W1064" s="162">
        <f>SUM(표4_2563[[#This Row],[1월]:[12월]])</f>
        <v>7075681</v>
      </c>
      <c r="X1064" s="163">
        <f t="shared" si="355"/>
        <v>589640.08333333337</v>
      </c>
    </row>
    <row r="1065" spans="1:24" x14ac:dyDescent="0.3">
      <c r="A1065" s="166"/>
      <c r="B1065" s="166">
        <v>2025</v>
      </c>
      <c r="C1065" s="158" t="s">
        <v>431</v>
      </c>
      <c r="D1065" s="159" t="s">
        <v>11</v>
      </c>
      <c r="E1065" s="159" t="s">
        <v>17</v>
      </c>
      <c r="F1065" s="159" t="s">
        <v>67</v>
      </c>
      <c r="G1065" s="159" t="s">
        <v>176</v>
      </c>
      <c r="H1065" s="159" t="s">
        <v>40</v>
      </c>
      <c r="I1065" s="159"/>
      <c r="J1065" s="159" t="s">
        <v>15</v>
      </c>
      <c r="K1065" s="160">
        <v>135.15053300000002</v>
      </c>
      <c r="L1065" s="160">
        <v>125.71298500000002</v>
      </c>
      <c r="M1065" s="160">
        <v>127.81520500000001</v>
      </c>
      <c r="N1065" s="160">
        <v>123.84045200000001</v>
      </c>
      <c r="O1065" s="160">
        <v>125.380706</v>
      </c>
      <c r="P1065" s="160">
        <v>135.77593200000001</v>
      </c>
      <c r="Q1065" s="160">
        <v>159.10324600000001</v>
      </c>
      <c r="R1065" s="160">
        <v>151.76379600000001</v>
      </c>
      <c r="S1065" s="160">
        <v>144.61075200000002</v>
      </c>
      <c r="T1065" s="160">
        <v>125.42169699999999</v>
      </c>
      <c r="U1065" s="160">
        <v>127.39934099999999</v>
      </c>
      <c r="V1065" s="160">
        <v>138.35630400000002</v>
      </c>
      <c r="W1065" s="162">
        <f>SUM(표4_2563[[#This Row],[1월]:[12월]])</f>
        <v>1620.3309490000001</v>
      </c>
      <c r="X1065" s="163">
        <f t="shared" si="355"/>
        <v>135.02757908333334</v>
      </c>
    </row>
    <row r="1066" spans="1:24" x14ac:dyDescent="0.3">
      <c r="A1066" s="166"/>
      <c r="B1066" s="166">
        <v>2025</v>
      </c>
      <c r="C1066" s="158" t="s">
        <v>431</v>
      </c>
      <c r="D1066" s="159" t="s">
        <v>11</v>
      </c>
      <c r="E1066" s="159" t="s">
        <v>17</v>
      </c>
      <c r="F1066" s="159" t="s">
        <v>67</v>
      </c>
      <c r="G1066" s="159" t="s">
        <v>176</v>
      </c>
      <c r="H1066" s="160" t="s">
        <v>40</v>
      </c>
      <c r="I1066" s="160"/>
      <c r="J1066" s="160" t="s">
        <v>96</v>
      </c>
      <c r="K1066" s="160">
        <v>280.15702190000002</v>
      </c>
      <c r="L1066" s="160">
        <v>260.59368549999999</v>
      </c>
      <c r="M1066" s="160">
        <v>264.95143150000001</v>
      </c>
      <c r="N1066" s="160">
        <v>256.71206360000002</v>
      </c>
      <c r="O1066" s="160">
        <v>259.90489580000002</v>
      </c>
      <c r="P1066" s="160">
        <v>281.4534276</v>
      </c>
      <c r="Q1066" s="160">
        <v>329.8092178</v>
      </c>
      <c r="R1066" s="160">
        <v>314.59508280000006</v>
      </c>
      <c r="S1066" s="160">
        <v>299.76735360000004</v>
      </c>
      <c r="T1066" s="160">
        <v>259.98986710000003</v>
      </c>
      <c r="U1066" s="160">
        <v>264.08937630000003</v>
      </c>
      <c r="V1066" s="160">
        <v>286.80234720000004</v>
      </c>
      <c r="W1066" s="162">
        <f>SUM(표4_2563[[#This Row],[1월]:[12월]])</f>
        <v>3358.8257707000002</v>
      </c>
      <c r="X1066" s="163">
        <f t="shared" ref="X1066:X1129" si="356">AVERAGE(K1066:V1066)</f>
        <v>279.90214755833335</v>
      </c>
    </row>
    <row r="1067" spans="1:24" x14ac:dyDescent="0.3">
      <c r="A1067" s="166"/>
      <c r="B1067" s="166">
        <v>2025</v>
      </c>
      <c r="C1067" s="158" t="s">
        <v>431</v>
      </c>
      <c r="D1067" s="159" t="s">
        <v>11</v>
      </c>
      <c r="E1067" s="159" t="s">
        <v>17</v>
      </c>
      <c r="F1067" s="159" t="s">
        <v>67</v>
      </c>
      <c r="G1067" s="159" t="s">
        <v>177</v>
      </c>
      <c r="H1067" s="159" t="s">
        <v>41</v>
      </c>
      <c r="I1067" s="159"/>
      <c r="J1067" s="159" t="s">
        <v>13</v>
      </c>
      <c r="K1067" s="160">
        <v>10776282</v>
      </c>
      <c r="L1067" s="160">
        <v>10783354</v>
      </c>
      <c r="M1067" s="160">
        <v>9183785</v>
      </c>
      <c r="N1067" s="160">
        <v>8899756</v>
      </c>
      <c r="O1067" s="160">
        <v>8527566</v>
      </c>
      <c r="P1067" s="160">
        <v>9980430</v>
      </c>
      <c r="Q1067" s="160">
        <v>9980430</v>
      </c>
      <c r="R1067" s="160">
        <v>10788570</v>
      </c>
      <c r="S1067" s="160">
        <v>9276507</v>
      </c>
      <c r="T1067" s="160">
        <v>8514379</v>
      </c>
      <c r="U1067" s="160">
        <v>10054884</v>
      </c>
      <c r="V1067" s="160">
        <v>11081162</v>
      </c>
      <c r="W1067" s="162">
        <f>SUM(표4_2563[[#This Row],[1월]:[12월]])</f>
        <v>117847105</v>
      </c>
      <c r="X1067" s="163">
        <f t="shared" si="356"/>
        <v>9820592.083333334</v>
      </c>
    </row>
    <row r="1068" spans="1:24" x14ac:dyDescent="0.3">
      <c r="A1068" s="166"/>
      <c r="B1068" s="166">
        <v>2025</v>
      </c>
      <c r="C1068" s="158" t="s">
        <v>431</v>
      </c>
      <c r="D1068" s="159" t="s">
        <v>11</v>
      </c>
      <c r="E1068" s="159" t="s">
        <v>17</v>
      </c>
      <c r="F1068" s="159" t="s">
        <v>67</v>
      </c>
      <c r="G1068" s="159" t="s">
        <v>177</v>
      </c>
      <c r="H1068" s="159" t="s">
        <v>41</v>
      </c>
      <c r="I1068" s="159"/>
      <c r="J1068" s="159" t="s">
        <v>14</v>
      </c>
      <c r="K1068" s="160">
        <v>54270</v>
      </c>
      <c r="L1068" s="160">
        <v>53208</v>
      </c>
      <c r="M1068" s="160">
        <v>51606</v>
      </c>
      <c r="N1068" s="160">
        <v>48780</v>
      </c>
      <c r="O1068" s="160">
        <v>46026</v>
      </c>
      <c r="P1068" s="160">
        <v>46206</v>
      </c>
      <c r="Q1068" s="160">
        <v>46206</v>
      </c>
      <c r="R1068" s="160">
        <v>51642</v>
      </c>
      <c r="S1068" s="160">
        <v>51948</v>
      </c>
      <c r="T1068" s="160">
        <v>46584</v>
      </c>
      <c r="U1068" s="160">
        <v>48564</v>
      </c>
      <c r="V1068" s="160">
        <v>55458</v>
      </c>
      <c r="W1068" s="162">
        <f>SUM(표4_2563[[#This Row],[1월]:[12월]])</f>
        <v>600498</v>
      </c>
      <c r="X1068" s="163">
        <f t="shared" si="356"/>
        <v>50041.5</v>
      </c>
    </row>
    <row r="1069" spans="1:24" x14ac:dyDescent="0.3">
      <c r="A1069" s="166"/>
      <c r="B1069" s="166">
        <v>2025</v>
      </c>
      <c r="C1069" s="158" t="s">
        <v>431</v>
      </c>
      <c r="D1069" s="159" t="s">
        <v>11</v>
      </c>
      <c r="E1069" s="159" t="s">
        <v>17</v>
      </c>
      <c r="F1069" s="159" t="s">
        <v>67</v>
      </c>
      <c r="G1069" s="159" t="s">
        <v>177</v>
      </c>
      <c r="H1069" s="159" t="s">
        <v>41</v>
      </c>
      <c r="I1069" s="159"/>
      <c r="J1069" s="159" t="s">
        <v>15</v>
      </c>
      <c r="K1069" s="160">
        <v>12.427830000000002</v>
      </c>
      <c r="L1069" s="160">
        <v>12.184632000000001</v>
      </c>
      <c r="M1069" s="160">
        <v>11.817774</v>
      </c>
      <c r="N1069" s="160">
        <v>11.170620000000001</v>
      </c>
      <c r="O1069" s="160">
        <v>10.539954000000002</v>
      </c>
      <c r="P1069" s="160">
        <v>10.581174000000001</v>
      </c>
      <c r="Q1069" s="160">
        <v>10.581174000000001</v>
      </c>
      <c r="R1069" s="160">
        <v>11.826018000000001</v>
      </c>
      <c r="S1069" s="160">
        <v>11.896092000000001</v>
      </c>
      <c r="T1069" s="160">
        <v>10.667736000000001</v>
      </c>
      <c r="U1069" s="160">
        <v>11.121156000000001</v>
      </c>
      <c r="V1069" s="160">
        <v>12.699882000000001</v>
      </c>
      <c r="W1069" s="162">
        <f>SUM(표4_2563[[#This Row],[1월]:[12월]])</f>
        <v>137.51404200000002</v>
      </c>
      <c r="X1069" s="163">
        <f t="shared" si="356"/>
        <v>11.459503500000002</v>
      </c>
    </row>
    <row r="1070" spans="1:24" x14ac:dyDescent="0.3">
      <c r="A1070" s="166"/>
      <c r="B1070" s="166">
        <v>2025</v>
      </c>
      <c r="C1070" s="158" t="s">
        <v>431</v>
      </c>
      <c r="D1070" s="159" t="s">
        <v>11</v>
      </c>
      <c r="E1070" s="159" t="s">
        <v>17</v>
      </c>
      <c r="F1070" s="159" t="s">
        <v>67</v>
      </c>
      <c r="G1070" s="159" t="s">
        <v>177</v>
      </c>
      <c r="H1070" s="160" t="s">
        <v>41</v>
      </c>
      <c r="I1070" s="160"/>
      <c r="J1070" s="160" t="s">
        <v>96</v>
      </c>
      <c r="K1070" s="160">
        <v>25.761969000000001</v>
      </c>
      <c r="L1070" s="160">
        <v>25.257837599999998</v>
      </c>
      <c r="M1070" s="160">
        <v>24.4973682</v>
      </c>
      <c r="N1070" s="160">
        <v>23.155866000000003</v>
      </c>
      <c r="O1070" s="160">
        <v>21.848542200000001</v>
      </c>
      <c r="P1070" s="160">
        <v>21.933988199999998</v>
      </c>
      <c r="Q1070" s="160">
        <v>21.933988199999998</v>
      </c>
      <c r="R1070" s="160">
        <v>24.514457399999998</v>
      </c>
      <c r="S1070" s="160">
        <v>24.659715599999998</v>
      </c>
      <c r="T1070" s="160">
        <v>22.113424800000001</v>
      </c>
      <c r="U1070" s="160">
        <v>23.053330800000001</v>
      </c>
      <c r="V1070" s="160">
        <v>26.325912599999999</v>
      </c>
      <c r="W1070" s="162">
        <f>SUM(표4_2563[[#This Row],[1월]:[12월]])</f>
        <v>285.05640059999996</v>
      </c>
      <c r="X1070" s="163">
        <f t="shared" si="356"/>
        <v>23.754700049999997</v>
      </c>
    </row>
    <row r="1071" spans="1:24" x14ac:dyDescent="0.3">
      <c r="A1071" s="166"/>
      <c r="B1071" s="166">
        <v>2025</v>
      </c>
      <c r="C1071" s="158" t="s">
        <v>431</v>
      </c>
      <c r="D1071" s="159" t="s">
        <v>11</v>
      </c>
      <c r="E1071" s="159" t="s">
        <v>17</v>
      </c>
      <c r="F1071" s="159" t="s">
        <v>67</v>
      </c>
      <c r="G1071" s="159" t="s">
        <v>168</v>
      </c>
      <c r="H1071" s="159" t="s">
        <v>42</v>
      </c>
      <c r="I1071" s="159"/>
      <c r="J1071" s="159" t="s">
        <v>13</v>
      </c>
      <c r="K1071" s="160">
        <v>34044763</v>
      </c>
      <c r="L1071" s="160">
        <v>33417673</v>
      </c>
      <c r="M1071" s="160">
        <v>28526821</v>
      </c>
      <c r="N1071" s="160">
        <v>28991519</v>
      </c>
      <c r="O1071" s="160">
        <v>29284491</v>
      </c>
      <c r="P1071" s="160">
        <v>37650772</v>
      </c>
      <c r="Q1071" s="160">
        <v>37650772</v>
      </c>
      <c r="R1071" s="160">
        <v>44315493</v>
      </c>
      <c r="S1071" s="160">
        <v>34958986</v>
      </c>
      <c r="T1071" s="160">
        <v>28180114</v>
      </c>
      <c r="U1071" s="160">
        <v>33026102</v>
      </c>
      <c r="V1071" s="160">
        <v>35325142</v>
      </c>
      <c r="W1071" s="162">
        <f>SUM(표4_2563[[#This Row],[1월]:[12월]])</f>
        <v>405372648</v>
      </c>
      <c r="X1071" s="163">
        <f t="shared" si="356"/>
        <v>33781054</v>
      </c>
    </row>
    <row r="1072" spans="1:24" x14ac:dyDescent="0.3">
      <c r="A1072" s="166"/>
      <c r="B1072" s="166">
        <v>2025</v>
      </c>
      <c r="C1072" s="158" t="s">
        <v>431</v>
      </c>
      <c r="D1072" s="159" t="s">
        <v>11</v>
      </c>
      <c r="E1072" s="159" t="s">
        <v>17</v>
      </c>
      <c r="F1072" s="159" t="s">
        <v>67</v>
      </c>
      <c r="G1072" s="159" t="s">
        <v>168</v>
      </c>
      <c r="H1072" s="159" t="s">
        <v>42</v>
      </c>
      <c r="I1072" s="159"/>
      <c r="J1072" s="159" t="s">
        <v>14</v>
      </c>
      <c r="K1072" s="160">
        <v>179928</v>
      </c>
      <c r="L1072" s="160">
        <v>171324</v>
      </c>
      <c r="M1072" s="160">
        <v>171864</v>
      </c>
      <c r="N1072" s="160">
        <v>172440</v>
      </c>
      <c r="O1072" s="160">
        <v>175428</v>
      </c>
      <c r="P1072" s="160">
        <v>189936</v>
      </c>
      <c r="Q1072" s="160">
        <v>189936</v>
      </c>
      <c r="R1072" s="160">
        <v>233604</v>
      </c>
      <c r="S1072" s="160">
        <v>217692</v>
      </c>
      <c r="T1072" s="160">
        <v>170316</v>
      </c>
      <c r="U1072" s="160">
        <v>168912</v>
      </c>
      <c r="V1072" s="160">
        <v>182952</v>
      </c>
      <c r="W1072" s="162">
        <f>SUM(표4_2563[[#This Row],[1월]:[12월]])</f>
        <v>2224332</v>
      </c>
      <c r="X1072" s="163">
        <f t="shared" si="356"/>
        <v>185361</v>
      </c>
    </row>
    <row r="1073" spans="1:24" x14ac:dyDescent="0.3">
      <c r="A1073" s="166"/>
      <c r="B1073" s="166">
        <v>2025</v>
      </c>
      <c r="C1073" s="158" t="s">
        <v>431</v>
      </c>
      <c r="D1073" s="159" t="s">
        <v>11</v>
      </c>
      <c r="E1073" s="159" t="s">
        <v>17</v>
      </c>
      <c r="F1073" s="159" t="s">
        <v>67</v>
      </c>
      <c r="G1073" s="159" t="s">
        <v>168</v>
      </c>
      <c r="H1073" s="159" t="s">
        <v>42</v>
      </c>
      <c r="I1073" s="159"/>
      <c r="J1073" s="159" t="s">
        <v>15</v>
      </c>
      <c r="K1073" s="160">
        <v>41.203512000000003</v>
      </c>
      <c r="L1073" s="160">
        <v>39.233196000000007</v>
      </c>
      <c r="M1073" s="160">
        <v>39.356856000000001</v>
      </c>
      <c r="N1073" s="160">
        <v>39.488759999999999</v>
      </c>
      <c r="O1073" s="160">
        <v>40.173012</v>
      </c>
      <c r="P1073" s="160">
        <v>43.495344000000003</v>
      </c>
      <c r="Q1073" s="160">
        <v>43.495344000000003</v>
      </c>
      <c r="R1073" s="160">
        <v>53.495316000000003</v>
      </c>
      <c r="S1073" s="160">
        <v>49.851468000000004</v>
      </c>
      <c r="T1073" s="160">
        <v>39.002364</v>
      </c>
      <c r="U1073" s="160">
        <v>38.680848000000005</v>
      </c>
      <c r="V1073" s="160">
        <v>41.896008000000002</v>
      </c>
      <c r="W1073" s="162">
        <f>SUM(표4_2563[[#This Row],[1월]:[12월]])</f>
        <v>509.37202800000006</v>
      </c>
      <c r="X1073" s="163">
        <f t="shared" si="356"/>
        <v>42.447669000000005</v>
      </c>
    </row>
    <row r="1074" spans="1:24" x14ac:dyDescent="0.3">
      <c r="A1074" s="166"/>
      <c r="B1074" s="166">
        <v>2025</v>
      </c>
      <c r="C1074" s="158" t="s">
        <v>431</v>
      </c>
      <c r="D1074" s="159" t="s">
        <v>11</v>
      </c>
      <c r="E1074" s="159" t="s">
        <v>17</v>
      </c>
      <c r="F1074" s="159" t="s">
        <v>67</v>
      </c>
      <c r="G1074" s="159" t="s">
        <v>168</v>
      </c>
      <c r="H1074" s="160" t="s">
        <v>42</v>
      </c>
      <c r="I1074" s="160"/>
      <c r="J1074" s="160" t="s">
        <v>96</v>
      </c>
      <c r="K1074" s="160">
        <v>85.411821599999996</v>
      </c>
      <c r="L1074" s="160">
        <v>81.327502800000005</v>
      </c>
      <c r="M1074" s="160">
        <v>81.583840800000004</v>
      </c>
      <c r="N1074" s="160">
        <v>81.857267999999991</v>
      </c>
      <c r="O1074" s="160">
        <v>83.275671599999995</v>
      </c>
      <c r="P1074" s="160">
        <v>90.162619199999995</v>
      </c>
      <c r="Q1074" s="160">
        <v>90.162619199999995</v>
      </c>
      <c r="R1074" s="160">
        <v>110.89181880000001</v>
      </c>
      <c r="S1074" s="160">
        <v>103.3383924</v>
      </c>
      <c r="T1074" s="160">
        <v>80.849005199999993</v>
      </c>
      <c r="U1074" s="160">
        <v>80.1825264</v>
      </c>
      <c r="V1074" s="160">
        <v>86.847314400000002</v>
      </c>
      <c r="W1074" s="162">
        <f>SUM(표4_2563[[#This Row],[1월]:[12월]])</f>
        <v>1055.8904004000001</v>
      </c>
      <c r="X1074" s="163">
        <f t="shared" si="356"/>
        <v>87.990866700000012</v>
      </c>
    </row>
    <row r="1075" spans="1:24" x14ac:dyDescent="0.3">
      <c r="A1075" s="166"/>
      <c r="B1075" s="166">
        <v>2025</v>
      </c>
      <c r="C1075" s="158" t="s">
        <v>431</v>
      </c>
      <c r="D1075" s="159" t="s">
        <v>11</v>
      </c>
      <c r="E1075" s="159" t="s">
        <v>18</v>
      </c>
      <c r="F1075" s="159" t="s">
        <v>67</v>
      </c>
      <c r="G1075" s="159" t="s">
        <v>178</v>
      </c>
      <c r="H1075" s="159" t="s">
        <v>44</v>
      </c>
      <c r="I1075" s="159"/>
      <c r="J1075" s="159" t="s">
        <v>13</v>
      </c>
      <c r="K1075" s="160">
        <v>205334599</v>
      </c>
      <c r="L1075" s="160">
        <v>197558407</v>
      </c>
      <c r="M1075" s="160">
        <v>176464105</v>
      </c>
      <c r="N1075" s="160">
        <v>174430757</v>
      </c>
      <c r="O1075" s="160">
        <v>180550904</v>
      </c>
      <c r="P1075" s="160">
        <v>222425065</v>
      </c>
      <c r="Q1075" s="160">
        <v>250147059</v>
      </c>
      <c r="R1075" s="160">
        <v>240078253</v>
      </c>
      <c r="S1075" s="160">
        <v>193501979</v>
      </c>
      <c r="T1075" s="160">
        <v>173974216</v>
      </c>
      <c r="U1075" s="160">
        <v>202693319</v>
      </c>
      <c r="V1075" s="160">
        <v>210575244</v>
      </c>
      <c r="W1075" s="162">
        <f>SUM(표4_2563[[#This Row],[1월]:[12월]])</f>
        <v>2427733907</v>
      </c>
      <c r="X1075" s="163">
        <f t="shared" si="356"/>
        <v>202311158.91666666</v>
      </c>
    </row>
    <row r="1076" spans="1:24" x14ac:dyDescent="0.3">
      <c r="A1076" s="166"/>
      <c r="B1076" s="166">
        <v>2025</v>
      </c>
      <c r="C1076" s="158" t="s">
        <v>431</v>
      </c>
      <c r="D1076" s="159" t="s">
        <v>11</v>
      </c>
      <c r="E1076" s="159" t="s">
        <v>18</v>
      </c>
      <c r="F1076" s="159" t="s">
        <v>67</v>
      </c>
      <c r="G1076" s="159" t="s">
        <v>178</v>
      </c>
      <c r="H1076" s="159" t="s">
        <v>44</v>
      </c>
      <c r="I1076" s="159"/>
      <c r="J1076" s="159" t="s">
        <v>14</v>
      </c>
      <c r="K1076" s="160">
        <v>1289648</v>
      </c>
      <c r="L1076" s="160">
        <v>1197612</v>
      </c>
      <c r="M1076" s="160">
        <v>1301029</v>
      </c>
      <c r="N1076" s="160">
        <v>1266732</v>
      </c>
      <c r="O1076" s="160">
        <v>1328234</v>
      </c>
      <c r="P1076" s="160">
        <v>1361343</v>
      </c>
      <c r="Q1076" s="160">
        <v>1513951</v>
      </c>
      <c r="R1076" s="160">
        <v>1481873</v>
      </c>
      <c r="S1076" s="160">
        <v>1406334</v>
      </c>
      <c r="T1076" s="160">
        <v>1291913</v>
      </c>
      <c r="U1076" s="160">
        <v>1250513</v>
      </c>
      <c r="V1076" s="160">
        <v>1295336</v>
      </c>
      <c r="W1076" s="162">
        <f>SUM(표4_2563[[#This Row],[1월]:[12월]])</f>
        <v>15984518</v>
      </c>
      <c r="X1076" s="163">
        <f t="shared" si="356"/>
        <v>1332043.1666666667</v>
      </c>
    </row>
    <row r="1077" spans="1:24" x14ac:dyDescent="0.3">
      <c r="A1077" s="166"/>
      <c r="B1077" s="166">
        <v>2025</v>
      </c>
      <c r="C1077" s="158" t="s">
        <v>431</v>
      </c>
      <c r="D1077" s="159" t="s">
        <v>11</v>
      </c>
      <c r="E1077" s="159" t="s">
        <v>18</v>
      </c>
      <c r="F1077" s="159" t="s">
        <v>67</v>
      </c>
      <c r="G1077" s="159" t="s">
        <v>178</v>
      </c>
      <c r="H1077" s="159" t="s">
        <v>44</v>
      </c>
      <c r="I1077" s="159"/>
      <c r="J1077" s="159" t="s">
        <v>15</v>
      </c>
      <c r="K1077" s="160">
        <v>295.32939199999998</v>
      </c>
      <c r="L1077" s="160">
        <v>274.25314800000001</v>
      </c>
      <c r="M1077" s="160">
        <v>297.93564100000003</v>
      </c>
      <c r="N1077" s="160">
        <v>290.08162800000002</v>
      </c>
      <c r="O1077" s="160">
        <v>304.16558600000002</v>
      </c>
      <c r="P1077" s="160">
        <v>311.74754700000005</v>
      </c>
      <c r="Q1077" s="160">
        <v>346.69477900000004</v>
      </c>
      <c r="R1077" s="160">
        <v>339.34891700000003</v>
      </c>
      <c r="S1077" s="160">
        <v>322.05048600000003</v>
      </c>
      <c r="T1077" s="160">
        <v>295.84807699999999</v>
      </c>
      <c r="U1077" s="160">
        <v>286.36747700000001</v>
      </c>
      <c r="V1077" s="160">
        <v>296.63194400000003</v>
      </c>
      <c r="W1077" s="162">
        <f>SUM(표4_2563[[#This Row],[1월]:[12월]])</f>
        <v>3660.4546220000007</v>
      </c>
      <c r="X1077" s="163">
        <f t="shared" si="356"/>
        <v>305.03788516666674</v>
      </c>
    </row>
    <row r="1078" spans="1:24" x14ac:dyDescent="0.3">
      <c r="A1078" s="166"/>
      <c r="B1078" s="166">
        <v>2025</v>
      </c>
      <c r="C1078" s="158" t="s">
        <v>431</v>
      </c>
      <c r="D1078" s="159" t="s">
        <v>11</v>
      </c>
      <c r="E1078" s="159" t="s">
        <v>18</v>
      </c>
      <c r="F1078" s="159" t="s">
        <v>67</v>
      </c>
      <c r="G1078" s="159" t="s">
        <v>178</v>
      </c>
      <c r="H1078" s="160" t="s">
        <v>44</v>
      </c>
      <c r="I1078" s="160"/>
      <c r="J1078" s="160" t="s">
        <v>96</v>
      </c>
      <c r="K1078" s="160">
        <v>612.19590560000006</v>
      </c>
      <c r="L1078" s="160">
        <v>568.50641640000003</v>
      </c>
      <c r="M1078" s="160">
        <v>617.59846629999993</v>
      </c>
      <c r="N1078" s="160">
        <v>601.31768040000009</v>
      </c>
      <c r="O1078" s="160">
        <v>630.5126798</v>
      </c>
      <c r="P1078" s="160">
        <v>646.22952210000005</v>
      </c>
      <c r="Q1078" s="160">
        <v>718.67253970000002</v>
      </c>
      <c r="R1078" s="160">
        <v>703.44511309999996</v>
      </c>
      <c r="S1078" s="160">
        <v>667.58674980000001</v>
      </c>
      <c r="T1078" s="160">
        <v>613.27110110000001</v>
      </c>
      <c r="U1078" s="160">
        <v>593.61852110000007</v>
      </c>
      <c r="V1078" s="160">
        <v>614.89599920000001</v>
      </c>
      <c r="W1078" s="162">
        <f>SUM(표4_2563[[#This Row],[1월]:[12월]])</f>
        <v>7587.8506945999998</v>
      </c>
      <c r="X1078" s="163">
        <f t="shared" si="356"/>
        <v>632.32089121666661</v>
      </c>
    </row>
    <row r="1079" spans="1:24" x14ac:dyDescent="0.3">
      <c r="A1079" s="166"/>
      <c r="B1079" s="166">
        <v>2025</v>
      </c>
      <c r="C1079" s="158" t="s">
        <v>431</v>
      </c>
      <c r="D1079" s="159" t="s">
        <v>11</v>
      </c>
      <c r="E1079" s="159" t="s">
        <v>18</v>
      </c>
      <c r="F1079" s="159" t="s">
        <v>67</v>
      </c>
      <c r="G1079" s="159" t="s">
        <v>170</v>
      </c>
      <c r="H1079" s="159" t="s">
        <v>45</v>
      </c>
      <c r="I1079" s="159"/>
      <c r="J1079" s="159" t="s">
        <v>13</v>
      </c>
      <c r="K1079" s="160">
        <v>39287763</v>
      </c>
      <c r="L1079" s="160">
        <v>40023051</v>
      </c>
      <c r="M1079" s="160">
        <v>31592030</v>
      </c>
      <c r="N1079" s="160">
        <v>32254075</v>
      </c>
      <c r="O1079" s="160">
        <v>31629638</v>
      </c>
      <c r="P1079" s="160">
        <v>40087367</v>
      </c>
      <c r="Q1079" s="160">
        <v>40087367</v>
      </c>
      <c r="R1079" s="160">
        <v>50144076</v>
      </c>
      <c r="S1079" s="160">
        <v>37235452</v>
      </c>
      <c r="T1079" s="160">
        <v>30602088</v>
      </c>
      <c r="U1079" s="160">
        <v>36841453</v>
      </c>
      <c r="V1079" s="160">
        <v>40801309</v>
      </c>
      <c r="W1079" s="162">
        <f>SUM(표4_2563[[#This Row],[1월]:[12월]])</f>
        <v>450585669</v>
      </c>
      <c r="X1079" s="163">
        <f t="shared" si="356"/>
        <v>37548805.75</v>
      </c>
    </row>
    <row r="1080" spans="1:24" x14ac:dyDescent="0.3">
      <c r="A1080" s="166"/>
      <c r="B1080" s="166">
        <v>2025</v>
      </c>
      <c r="C1080" s="158" t="s">
        <v>431</v>
      </c>
      <c r="D1080" s="159" t="s">
        <v>11</v>
      </c>
      <c r="E1080" s="159" t="s">
        <v>18</v>
      </c>
      <c r="F1080" s="159" t="s">
        <v>67</v>
      </c>
      <c r="G1080" s="159" t="s">
        <v>170</v>
      </c>
      <c r="H1080" s="159" t="s">
        <v>45</v>
      </c>
      <c r="I1080" s="159"/>
      <c r="J1080" s="159" t="s">
        <v>14</v>
      </c>
      <c r="K1080" s="160">
        <v>204720</v>
      </c>
      <c r="L1080" s="160">
        <v>204624</v>
      </c>
      <c r="M1080" s="160">
        <v>185664</v>
      </c>
      <c r="N1080" s="160">
        <v>185568</v>
      </c>
      <c r="O1080" s="160">
        <v>182448</v>
      </c>
      <c r="P1080" s="160">
        <v>195360</v>
      </c>
      <c r="Q1080" s="160">
        <v>195360</v>
      </c>
      <c r="R1080" s="160">
        <v>254736</v>
      </c>
      <c r="S1080" s="160">
        <v>224064</v>
      </c>
      <c r="T1080" s="160">
        <v>177168</v>
      </c>
      <c r="U1080" s="160">
        <v>182688</v>
      </c>
      <c r="V1080" s="160">
        <v>209712</v>
      </c>
      <c r="W1080" s="162">
        <f>SUM(표4_2563[[#This Row],[1월]:[12월]])</f>
        <v>2402112</v>
      </c>
      <c r="X1080" s="163">
        <f t="shared" si="356"/>
        <v>200176</v>
      </c>
    </row>
    <row r="1081" spans="1:24" x14ac:dyDescent="0.3">
      <c r="A1081" s="166"/>
      <c r="B1081" s="166">
        <v>2025</v>
      </c>
      <c r="C1081" s="158" t="s">
        <v>431</v>
      </c>
      <c r="D1081" s="159" t="s">
        <v>11</v>
      </c>
      <c r="E1081" s="159" t="s">
        <v>18</v>
      </c>
      <c r="F1081" s="159" t="s">
        <v>67</v>
      </c>
      <c r="G1081" s="159" t="s">
        <v>170</v>
      </c>
      <c r="H1081" s="159" t="s">
        <v>45</v>
      </c>
      <c r="I1081" s="159"/>
      <c r="J1081" s="159" t="s">
        <v>15</v>
      </c>
      <c r="K1081" s="160">
        <v>46.880880000000005</v>
      </c>
      <c r="L1081" s="160">
        <v>46.858896000000001</v>
      </c>
      <c r="M1081" s="160">
        <v>42.517055999999997</v>
      </c>
      <c r="N1081" s="160">
        <v>42.495072000000008</v>
      </c>
      <c r="O1081" s="160">
        <v>41.780592000000006</v>
      </c>
      <c r="P1081" s="160">
        <v>44.737440000000007</v>
      </c>
      <c r="Q1081" s="160">
        <v>44.737440000000007</v>
      </c>
      <c r="R1081" s="160">
        <v>58.334544000000001</v>
      </c>
      <c r="S1081" s="160">
        <v>51.310656000000002</v>
      </c>
      <c r="T1081" s="160">
        <v>40.571472</v>
      </c>
      <c r="U1081" s="160">
        <v>41.835552</v>
      </c>
      <c r="V1081" s="160">
        <v>48.024048000000001</v>
      </c>
      <c r="W1081" s="162">
        <f>SUM(표4_2563[[#This Row],[1월]:[12월]])</f>
        <v>550.08364800000004</v>
      </c>
      <c r="X1081" s="163">
        <f t="shared" si="356"/>
        <v>45.840304000000003</v>
      </c>
    </row>
    <row r="1082" spans="1:24" x14ac:dyDescent="0.3">
      <c r="A1082" s="166"/>
      <c r="B1082" s="166">
        <v>2025</v>
      </c>
      <c r="C1082" s="158" t="s">
        <v>431</v>
      </c>
      <c r="D1082" s="159" t="s">
        <v>11</v>
      </c>
      <c r="E1082" s="159" t="s">
        <v>18</v>
      </c>
      <c r="F1082" s="159" t="s">
        <v>67</v>
      </c>
      <c r="G1082" s="159" t="s">
        <v>170</v>
      </c>
      <c r="H1082" s="160" t="s">
        <v>45</v>
      </c>
      <c r="I1082" s="160"/>
      <c r="J1082" s="160" t="s">
        <v>96</v>
      </c>
      <c r="K1082" s="160">
        <v>97.180583999999996</v>
      </c>
      <c r="L1082" s="160">
        <v>97.135012799999998</v>
      </c>
      <c r="M1082" s="160">
        <v>88.134700800000005</v>
      </c>
      <c r="N1082" s="160">
        <v>88.089129600000007</v>
      </c>
      <c r="O1082" s="160">
        <v>86.608065600000003</v>
      </c>
      <c r="P1082" s="160">
        <v>92.737392000000014</v>
      </c>
      <c r="Q1082" s="160">
        <v>92.737392000000014</v>
      </c>
      <c r="R1082" s="160">
        <v>120.92317919999999</v>
      </c>
      <c r="S1082" s="160">
        <v>106.36318079999999</v>
      </c>
      <c r="T1082" s="160">
        <v>84.101649600000002</v>
      </c>
      <c r="U1082" s="160">
        <v>86.721993600000005</v>
      </c>
      <c r="V1082" s="160">
        <v>99.55028639999999</v>
      </c>
      <c r="W1082" s="162">
        <f>SUM(표4_2563[[#This Row],[1월]:[12월]])</f>
        <v>1140.2825664</v>
      </c>
      <c r="X1082" s="163">
        <f t="shared" si="356"/>
        <v>95.023547199999996</v>
      </c>
    </row>
    <row r="1083" spans="1:24" x14ac:dyDescent="0.3">
      <c r="A1083" s="166"/>
      <c r="B1083" s="166">
        <v>2025</v>
      </c>
      <c r="C1083" s="158" t="s">
        <v>431</v>
      </c>
      <c r="D1083" s="159" t="s">
        <v>26</v>
      </c>
      <c r="E1083" s="159" t="s">
        <v>12</v>
      </c>
      <c r="F1083" s="159" t="s">
        <v>67</v>
      </c>
      <c r="G1083" s="159" t="s">
        <v>12</v>
      </c>
      <c r="H1083" s="159" t="s">
        <v>154</v>
      </c>
      <c r="I1083" s="159"/>
      <c r="J1083" s="159" t="s">
        <v>13</v>
      </c>
      <c r="K1083" s="160">
        <v>124207328</v>
      </c>
      <c r="L1083" s="160">
        <v>173558464</v>
      </c>
      <c r="M1083" s="160">
        <v>90297247</v>
      </c>
      <c r="N1083" s="160">
        <v>33038953</v>
      </c>
      <c r="O1083" s="160">
        <v>13927933</v>
      </c>
      <c r="P1083" s="160">
        <v>8422300</v>
      </c>
      <c r="Q1083" s="160">
        <v>8076405</v>
      </c>
      <c r="R1083" s="160">
        <v>6891976</v>
      </c>
      <c r="S1083" s="160">
        <v>7814364</v>
      </c>
      <c r="T1083" s="160">
        <v>9337474</v>
      </c>
      <c r="U1083" s="160">
        <v>29933243</v>
      </c>
      <c r="V1083" s="160">
        <v>116581921</v>
      </c>
      <c r="W1083" s="162">
        <f>SUM(표4_2563[[#This Row],[1월]:[12월]])</f>
        <v>622087608</v>
      </c>
      <c r="X1083" s="163">
        <f t="shared" si="356"/>
        <v>51840634</v>
      </c>
    </row>
    <row r="1084" spans="1:24" x14ac:dyDescent="0.3">
      <c r="A1084" s="166"/>
      <c r="B1084" s="166">
        <v>2025</v>
      </c>
      <c r="C1084" s="158" t="s">
        <v>431</v>
      </c>
      <c r="D1084" s="159" t="s">
        <v>26</v>
      </c>
      <c r="E1084" s="159" t="s">
        <v>12</v>
      </c>
      <c r="F1084" s="159" t="s">
        <v>67</v>
      </c>
      <c r="G1084" s="159" t="s">
        <v>12</v>
      </c>
      <c r="H1084" s="159" t="s">
        <v>154</v>
      </c>
      <c r="I1084" s="159"/>
      <c r="J1084" s="159" t="s">
        <v>19</v>
      </c>
      <c r="K1084" s="160">
        <v>759</v>
      </c>
      <c r="L1084" s="160">
        <v>1070</v>
      </c>
      <c r="M1084" s="160">
        <v>546</v>
      </c>
      <c r="N1084" s="160">
        <v>215</v>
      </c>
      <c r="O1084" s="160">
        <v>74</v>
      </c>
      <c r="P1084" s="160">
        <v>45</v>
      </c>
      <c r="Q1084" s="160">
        <v>42</v>
      </c>
      <c r="R1084" s="160">
        <v>30</v>
      </c>
      <c r="S1084" s="160">
        <v>39</v>
      </c>
      <c r="T1084" s="160">
        <v>42</v>
      </c>
      <c r="U1084" s="160">
        <v>194</v>
      </c>
      <c r="V1084" s="160">
        <v>713</v>
      </c>
      <c r="W1084" s="162">
        <f>SUM(표4_2563[[#This Row],[1월]:[12월]])</f>
        <v>3769</v>
      </c>
      <c r="X1084" s="163">
        <f t="shared" si="356"/>
        <v>314.08333333333331</v>
      </c>
    </row>
    <row r="1085" spans="1:24" x14ac:dyDescent="0.3">
      <c r="A1085" s="166"/>
      <c r="B1085" s="166">
        <v>2025</v>
      </c>
      <c r="C1085" s="158" t="s">
        <v>431</v>
      </c>
      <c r="D1085" s="159" t="s">
        <v>26</v>
      </c>
      <c r="E1085" s="159" t="s">
        <v>12</v>
      </c>
      <c r="F1085" s="159" t="s">
        <v>67</v>
      </c>
      <c r="G1085" s="159" t="s">
        <v>12</v>
      </c>
      <c r="H1085" s="159" t="s">
        <v>154</v>
      </c>
      <c r="I1085" s="159"/>
      <c r="J1085" s="159" t="s">
        <v>14</v>
      </c>
      <c r="K1085" s="160">
        <v>759000</v>
      </c>
      <c r="L1085" s="160">
        <v>1070000</v>
      </c>
      <c r="M1085" s="160">
        <v>546000</v>
      </c>
      <c r="N1085" s="160">
        <v>215000</v>
      </c>
      <c r="O1085" s="160">
        <v>74000</v>
      </c>
      <c r="P1085" s="160">
        <v>45000</v>
      </c>
      <c r="Q1085" s="160">
        <v>42000</v>
      </c>
      <c r="R1085" s="160">
        <v>30000</v>
      </c>
      <c r="S1085" s="160">
        <v>39000</v>
      </c>
      <c r="T1085" s="160">
        <v>42000</v>
      </c>
      <c r="U1085" s="160">
        <v>194000</v>
      </c>
      <c r="V1085" s="160">
        <v>713000</v>
      </c>
      <c r="W1085" s="162">
        <f>SUM(표4_2563[[#This Row],[1월]:[12월]])</f>
        <v>3769000</v>
      </c>
      <c r="X1085" s="163">
        <f t="shared" si="356"/>
        <v>314083.33333333331</v>
      </c>
    </row>
    <row r="1086" spans="1:24" x14ac:dyDescent="0.3">
      <c r="A1086" s="166"/>
      <c r="B1086" s="166">
        <v>2025</v>
      </c>
      <c r="C1086" s="158" t="s">
        <v>431</v>
      </c>
      <c r="D1086" s="159" t="s">
        <v>26</v>
      </c>
      <c r="E1086" s="159" t="s">
        <v>12</v>
      </c>
      <c r="F1086" s="159" t="s">
        <v>67</v>
      </c>
      <c r="G1086" s="159" t="s">
        <v>12</v>
      </c>
      <c r="H1086" s="159" t="s">
        <v>154</v>
      </c>
      <c r="I1086" s="159"/>
      <c r="J1086" s="159" t="s">
        <v>20</v>
      </c>
      <c r="K1086" s="160">
        <v>652.74</v>
      </c>
      <c r="L1086" s="160">
        <v>920.19999999999993</v>
      </c>
      <c r="M1086" s="160">
        <v>469.56</v>
      </c>
      <c r="N1086" s="160">
        <v>184.9</v>
      </c>
      <c r="O1086" s="160">
        <v>63.64</v>
      </c>
      <c r="P1086" s="160">
        <v>38.700000000000003</v>
      </c>
      <c r="Q1086" s="160">
        <v>36.119999999999997</v>
      </c>
      <c r="R1086" s="160">
        <v>25.8</v>
      </c>
      <c r="S1086" s="160">
        <v>33.54</v>
      </c>
      <c r="T1086" s="160">
        <v>36.119999999999997</v>
      </c>
      <c r="U1086" s="160">
        <v>166.84</v>
      </c>
      <c r="V1086" s="160">
        <v>613.17999999999995</v>
      </c>
      <c r="W1086" s="162">
        <f>SUM(표4_2563[[#This Row],[1월]:[12월]])</f>
        <v>3241.3399999999997</v>
      </c>
      <c r="X1086" s="163">
        <f t="shared" si="356"/>
        <v>270.11166666666662</v>
      </c>
    </row>
    <row r="1087" spans="1:24" x14ac:dyDescent="0.3">
      <c r="A1087" s="166"/>
      <c r="B1087" s="166">
        <v>2025</v>
      </c>
      <c r="C1087" s="158" t="s">
        <v>431</v>
      </c>
      <c r="D1087" s="159" t="s">
        <v>26</v>
      </c>
      <c r="E1087" s="159" t="s">
        <v>12</v>
      </c>
      <c r="F1087" s="159" t="s">
        <v>67</v>
      </c>
      <c r="G1087" s="159" t="s">
        <v>12</v>
      </c>
      <c r="H1087" s="159" t="s">
        <v>154</v>
      </c>
      <c r="I1087" s="159"/>
      <c r="J1087" s="159" t="s">
        <v>15</v>
      </c>
      <c r="K1087" s="160">
        <v>65.274000000000001</v>
      </c>
      <c r="L1087" s="160">
        <v>92.02</v>
      </c>
      <c r="M1087" s="160">
        <v>46.956000000000003</v>
      </c>
      <c r="N1087" s="160">
        <v>18.490000000000002</v>
      </c>
      <c r="O1087" s="160">
        <v>6.3640000000000008</v>
      </c>
      <c r="P1087" s="160">
        <v>3.8700000000000006</v>
      </c>
      <c r="Q1087" s="160">
        <v>3.6120000000000001</v>
      </c>
      <c r="R1087" s="160">
        <v>2.58</v>
      </c>
      <c r="S1087" s="160">
        <v>3.3540000000000001</v>
      </c>
      <c r="T1087" s="160">
        <v>3.6120000000000001</v>
      </c>
      <c r="U1087" s="160">
        <v>16.684000000000001</v>
      </c>
      <c r="V1087" s="160">
        <v>61.317999999999998</v>
      </c>
      <c r="W1087" s="162">
        <f>SUM(표4_2563[[#This Row],[1월]:[12월]])</f>
        <v>324.13400000000001</v>
      </c>
      <c r="X1087" s="163">
        <f t="shared" si="356"/>
        <v>27.011166666666668</v>
      </c>
    </row>
    <row r="1088" spans="1:24" x14ac:dyDescent="0.3">
      <c r="A1088" s="166"/>
      <c r="B1088" s="166">
        <v>2025</v>
      </c>
      <c r="C1088" s="158" t="s">
        <v>431</v>
      </c>
      <c r="D1088" s="159" t="s">
        <v>26</v>
      </c>
      <c r="E1088" s="159" t="s">
        <v>12</v>
      </c>
      <c r="F1088" s="159" t="s">
        <v>67</v>
      </c>
      <c r="G1088" s="159" t="s">
        <v>12</v>
      </c>
      <c r="H1088" s="160" t="s">
        <v>154</v>
      </c>
      <c r="I1088" s="160"/>
      <c r="J1088" s="160" t="s">
        <v>96</v>
      </c>
      <c r="K1088" s="160">
        <v>95.356502101079982</v>
      </c>
      <c r="L1088" s="160">
        <v>134.42879742839997</v>
      </c>
      <c r="M1088" s="160">
        <v>68.596377005519983</v>
      </c>
      <c r="N1088" s="160">
        <v>27.011393875799996</v>
      </c>
      <c r="O1088" s="160">
        <v>9.2969448688799989</v>
      </c>
      <c r="P1088" s="160">
        <v>5.6535475553999994</v>
      </c>
      <c r="Q1088" s="160">
        <v>5.2766443850399991</v>
      </c>
      <c r="R1088" s="160">
        <v>3.7690317035999996</v>
      </c>
      <c r="S1088" s="160">
        <v>4.8997412146799988</v>
      </c>
      <c r="T1088" s="160">
        <v>5.2766443850399991</v>
      </c>
      <c r="U1088" s="160">
        <v>24.373071683279999</v>
      </c>
      <c r="V1088" s="160">
        <v>89.577320155559974</v>
      </c>
      <c r="W1088" s="162">
        <f>SUM(표4_2563[[#This Row],[1월]:[12월]])</f>
        <v>473.51601636227991</v>
      </c>
      <c r="X1088" s="163">
        <f t="shared" si="356"/>
        <v>39.459668030189995</v>
      </c>
    </row>
    <row r="1089" spans="1:24" x14ac:dyDescent="0.3">
      <c r="A1089" s="166"/>
      <c r="B1089" s="166">
        <v>2025</v>
      </c>
      <c r="C1089" s="158" t="s">
        <v>431</v>
      </c>
      <c r="D1089" s="159" t="s">
        <v>26</v>
      </c>
      <c r="E1089" s="159" t="s">
        <v>12</v>
      </c>
      <c r="F1089" s="159" t="s">
        <v>67</v>
      </c>
      <c r="G1089" s="159" t="s">
        <v>12</v>
      </c>
      <c r="H1089" s="159" t="s">
        <v>155</v>
      </c>
      <c r="I1089" s="159"/>
      <c r="J1089" s="159" t="s">
        <v>13</v>
      </c>
      <c r="K1089" s="160">
        <v>887080</v>
      </c>
      <c r="L1089" s="160">
        <v>887080</v>
      </c>
      <c r="M1089" s="160">
        <v>887080</v>
      </c>
      <c r="N1089" s="160">
        <v>887080</v>
      </c>
      <c r="O1089" s="160">
        <v>887080</v>
      </c>
      <c r="P1089" s="160">
        <v>887080</v>
      </c>
      <c r="Q1089" s="160">
        <v>24797888</v>
      </c>
      <c r="R1089" s="160">
        <v>33552188</v>
      </c>
      <c r="S1089" s="160">
        <v>21143975</v>
      </c>
      <c r="T1089" s="160">
        <v>887080</v>
      </c>
      <c r="U1089" s="160">
        <v>887080</v>
      </c>
      <c r="V1089" s="160">
        <v>887080</v>
      </c>
      <c r="W1089" s="162">
        <f>SUM(표4_2563[[#This Row],[1월]:[12월]])</f>
        <v>87477771</v>
      </c>
      <c r="X1089" s="163">
        <f t="shared" si="356"/>
        <v>7289814.25</v>
      </c>
    </row>
    <row r="1090" spans="1:24" x14ac:dyDescent="0.3">
      <c r="A1090" s="166"/>
      <c r="B1090" s="166">
        <v>2025</v>
      </c>
      <c r="C1090" s="158" t="s">
        <v>431</v>
      </c>
      <c r="D1090" s="159" t="s">
        <v>26</v>
      </c>
      <c r="E1090" s="159" t="s">
        <v>12</v>
      </c>
      <c r="F1090" s="159" t="s">
        <v>67</v>
      </c>
      <c r="G1090" s="159" t="s">
        <v>12</v>
      </c>
      <c r="H1090" s="159" t="s">
        <v>155</v>
      </c>
      <c r="I1090" s="159"/>
      <c r="J1090" s="159" t="s">
        <v>19</v>
      </c>
      <c r="K1090" s="160">
        <v>0</v>
      </c>
      <c r="L1090" s="160">
        <v>0</v>
      </c>
      <c r="M1090" s="160">
        <v>0</v>
      </c>
      <c r="N1090" s="160">
        <v>0</v>
      </c>
      <c r="O1090" s="160">
        <v>0</v>
      </c>
      <c r="P1090" s="160">
        <v>0</v>
      </c>
      <c r="Q1090" s="160">
        <v>380</v>
      </c>
      <c r="R1090" s="160">
        <v>519</v>
      </c>
      <c r="S1090" s="160">
        <v>322</v>
      </c>
      <c r="T1090" s="160">
        <v>0</v>
      </c>
      <c r="U1090" s="160">
        <v>0</v>
      </c>
      <c r="V1090" s="160">
        <v>0</v>
      </c>
      <c r="W1090" s="162">
        <f>SUM(표4_2563[[#This Row],[1월]:[12월]])</f>
        <v>1221</v>
      </c>
      <c r="X1090" s="163">
        <f t="shared" si="356"/>
        <v>101.75</v>
      </c>
    </row>
    <row r="1091" spans="1:24" x14ac:dyDescent="0.3">
      <c r="A1091" s="166"/>
      <c r="B1091" s="166">
        <v>2025</v>
      </c>
      <c r="C1091" s="158" t="s">
        <v>431</v>
      </c>
      <c r="D1091" s="159" t="s">
        <v>26</v>
      </c>
      <c r="E1091" s="159" t="s">
        <v>12</v>
      </c>
      <c r="F1091" s="159" t="s">
        <v>67</v>
      </c>
      <c r="G1091" s="159" t="s">
        <v>12</v>
      </c>
      <c r="H1091" s="159" t="s">
        <v>155</v>
      </c>
      <c r="I1091" s="159"/>
      <c r="J1091" s="159" t="s">
        <v>14</v>
      </c>
      <c r="K1091" s="160">
        <v>0</v>
      </c>
      <c r="L1091" s="160">
        <v>0</v>
      </c>
      <c r="M1091" s="160">
        <v>0</v>
      </c>
      <c r="N1091" s="160">
        <v>0</v>
      </c>
      <c r="O1091" s="160">
        <v>0</v>
      </c>
      <c r="P1091" s="160">
        <v>0</v>
      </c>
      <c r="Q1091" s="160">
        <v>380000</v>
      </c>
      <c r="R1091" s="160">
        <v>519000</v>
      </c>
      <c r="S1091" s="160">
        <v>322000</v>
      </c>
      <c r="T1091" s="160">
        <v>0</v>
      </c>
      <c r="U1091" s="160">
        <v>0</v>
      </c>
      <c r="V1091" s="160">
        <v>0</v>
      </c>
      <c r="W1091" s="162">
        <f>SUM(표4_2563[[#This Row],[1월]:[12월]])</f>
        <v>1221000</v>
      </c>
      <c r="X1091" s="163">
        <f t="shared" si="356"/>
        <v>101750</v>
      </c>
    </row>
    <row r="1092" spans="1:24" x14ac:dyDescent="0.3">
      <c r="A1092" s="166"/>
      <c r="B1092" s="166">
        <v>2025</v>
      </c>
      <c r="C1092" s="158" t="s">
        <v>431</v>
      </c>
      <c r="D1092" s="159" t="s">
        <v>26</v>
      </c>
      <c r="E1092" s="159" t="s">
        <v>12</v>
      </c>
      <c r="F1092" s="159" t="s">
        <v>67</v>
      </c>
      <c r="G1092" s="159" t="s">
        <v>12</v>
      </c>
      <c r="H1092" s="159" t="s">
        <v>155</v>
      </c>
      <c r="I1092" s="159"/>
      <c r="J1092" s="159" t="s">
        <v>20</v>
      </c>
      <c r="K1092" s="160">
        <v>0</v>
      </c>
      <c r="L1092" s="160">
        <v>0</v>
      </c>
      <c r="M1092" s="160">
        <v>0</v>
      </c>
      <c r="N1092" s="160">
        <v>0</v>
      </c>
      <c r="O1092" s="160">
        <v>0</v>
      </c>
      <c r="P1092" s="160">
        <v>0</v>
      </c>
      <c r="Q1092" s="160">
        <v>326.8</v>
      </c>
      <c r="R1092" s="160">
        <v>446.34</v>
      </c>
      <c r="S1092" s="160">
        <v>276.92</v>
      </c>
      <c r="T1092" s="160">
        <v>0</v>
      </c>
      <c r="U1092" s="160">
        <v>0</v>
      </c>
      <c r="V1092" s="160">
        <v>0</v>
      </c>
      <c r="W1092" s="162">
        <f>SUM(표4_2563[[#This Row],[1월]:[12월]])</f>
        <v>1050.06</v>
      </c>
      <c r="X1092" s="163">
        <f t="shared" si="356"/>
        <v>87.504999999999995</v>
      </c>
    </row>
    <row r="1093" spans="1:24" x14ac:dyDescent="0.3">
      <c r="A1093" s="166"/>
      <c r="B1093" s="166">
        <v>2025</v>
      </c>
      <c r="C1093" s="158" t="s">
        <v>431</v>
      </c>
      <c r="D1093" s="159" t="s">
        <v>26</v>
      </c>
      <c r="E1093" s="159" t="s">
        <v>12</v>
      </c>
      <c r="F1093" s="159" t="s">
        <v>67</v>
      </c>
      <c r="G1093" s="159" t="s">
        <v>12</v>
      </c>
      <c r="H1093" s="159" t="s">
        <v>155</v>
      </c>
      <c r="I1093" s="159"/>
      <c r="J1093" s="159" t="s">
        <v>15</v>
      </c>
      <c r="K1093" s="160">
        <v>0</v>
      </c>
      <c r="L1093" s="160">
        <v>0</v>
      </c>
      <c r="M1093" s="160">
        <v>0</v>
      </c>
      <c r="N1093" s="160">
        <v>0</v>
      </c>
      <c r="O1093" s="160">
        <v>0</v>
      </c>
      <c r="P1093" s="160">
        <v>0</v>
      </c>
      <c r="Q1093" s="160">
        <v>32.68</v>
      </c>
      <c r="R1093" s="160">
        <v>44.634</v>
      </c>
      <c r="S1093" s="160">
        <v>27.692000000000004</v>
      </c>
      <c r="T1093" s="160">
        <v>0</v>
      </c>
      <c r="U1093" s="160">
        <v>0</v>
      </c>
      <c r="V1093" s="160">
        <v>0</v>
      </c>
      <c r="W1093" s="162">
        <f>SUM(표4_2563[[#This Row],[1월]:[12월]])</f>
        <v>105.006</v>
      </c>
      <c r="X1093" s="163">
        <f t="shared" si="356"/>
        <v>8.7505000000000006</v>
      </c>
    </row>
    <row r="1094" spans="1:24" x14ac:dyDescent="0.3">
      <c r="A1094" s="166"/>
      <c r="B1094" s="166">
        <v>2025</v>
      </c>
      <c r="C1094" s="158" t="s">
        <v>431</v>
      </c>
      <c r="D1094" s="159" t="s">
        <v>26</v>
      </c>
      <c r="E1094" s="159" t="s">
        <v>12</v>
      </c>
      <c r="F1094" s="159" t="s">
        <v>67</v>
      </c>
      <c r="G1094" s="159" t="s">
        <v>12</v>
      </c>
      <c r="H1094" s="160" t="s">
        <v>155</v>
      </c>
      <c r="I1094" s="160"/>
      <c r="J1094" s="160" t="s">
        <v>96</v>
      </c>
      <c r="K1094" s="160">
        <v>0</v>
      </c>
      <c r="L1094" s="160">
        <v>0</v>
      </c>
      <c r="M1094" s="160">
        <v>0</v>
      </c>
      <c r="N1094" s="160">
        <v>0</v>
      </c>
      <c r="O1094" s="160">
        <v>0</v>
      </c>
      <c r="P1094" s="160">
        <v>0</v>
      </c>
      <c r="Q1094" s="160">
        <v>47.74106824559999</v>
      </c>
      <c r="R1094" s="160">
        <v>65.204248472279986</v>
      </c>
      <c r="S1094" s="160">
        <v>40.454273618639995</v>
      </c>
      <c r="T1094" s="160">
        <v>0</v>
      </c>
      <c r="U1094" s="160">
        <v>0</v>
      </c>
      <c r="V1094" s="160">
        <v>0</v>
      </c>
      <c r="W1094" s="162">
        <f>SUM(표4_2563[[#This Row],[1월]:[12월]])</f>
        <v>153.39959033651996</v>
      </c>
      <c r="X1094" s="163">
        <f t="shared" si="356"/>
        <v>12.783299194709997</v>
      </c>
    </row>
    <row r="1095" spans="1:24" x14ac:dyDescent="0.3">
      <c r="A1095" s="166"/>
      <c r="B1095" s="166">
        <v>2025</v>
      </c>
      <c r="C1095" s="158" t="s">
        <v>431</v>
      </c>
      <c r="D1095" s="159" t="s">
        <v>26</v>
      </c>
      <c r="E1095" s="159" t="s">
        <v>16</v>
      </c>
      <c r="F1095" s="159" t="s">
        <v>65</v>
      </c>
      <c r="G1095" s="159" t="s">
        <v>172</v>
      </c>
      <c r="H1095" s="159" t="s">
        <v>54</v>
      </c>
      <c r="I1095" s="159"/>
      <c r="J1095" s="159" t="s">
        <v>13</v>
      </c>
      <c r="K1095" s="226">
        <v>65886232</v>
      </c>
      <c r="L1095" s="226">
        <v>66078670</v>
      </c>
      <c r="M1095" s="226">
        <v>39191376</v>
      </c>
      <c r="N1095" s="226">
        <v>23647534</v>
      </c>
      <c r="O1095" s="226">
        <v>11387909</v>
      </c>
      <c r="P1095" s="226">
        <v>5368981</v>
      </c>
      <c r="Q1095" s="226">
        <v>3157435</v>
      </c>
      <c r="R1095" s="226">
        <v>2308275</v>
      </c>
      <c r="S1095" s="226">
        <v>2958457</v>
      </c>
      <c r="T1095" s="226">
        <v>6417090</v>
      </c>
      <c r="U1095" s="226">
        <v>21865584</v>
      </c>
      <c r="V1095" s="226">
        <v>46695976</v>
      </c>
      <c r="W1095" s="162">
        <f>SUM(표4_2563[[#This Row],[1월]:[12월]])</f>
        <v>294963519</v>
      </c>
      <c r="X1095" s="163">
        <f t="shared" si="356"/>
        <v>24580293.25</v>
      </c>
    </row>
    <row r="1096" spans="1:24" x14ac:dyDescent="0.3">
      <c r="A1096" s="166"/>
      <c r="B1096" s="166">
        <v>2025</v>
      </c>
      <c r="C1096" s="158" t="s">
        <v>431</v>
      </c>
      <c r="D1096" s="159" t="s">
        <v>26</v>
      </c>
      <c r="E1096" s="159" t="s">
        <v>16</v>
      </c>
      <c r="F1096" s="159" t="s">
        <v>65</v>
      </c>
      <c r="G1096" s="159" t="s">
        <v>172</v>
      </c>
      <c r="H1096" s="159" t="s">
        <v>54</v>
      </c>
      <c r="I1096" s="159"/>
      <c r="J1096" s="159" t="s">
        <v>19</v>
      </c>
      <c r="K1096" s="226">
        <v>408.4</v>
      </c>
      <c r="L1096" s="226">
        <v>409.60000000000008</v>
      </c>
      <c r="M1096" s="226">
        <v>240</v>
      </c>
      <c r="N1096" s="226">
        <v>165.2</v>
      </c>
      <c r="O1096" s="226">
        <v>75.199999999999989</v>
      </c>
      <c r="P1096" s="226">
        <v>40.300000000000004</v>
      </c>
      <c r="Q1096" s="226">
        <v>19.199999999999996</v>
      </c>
      <c r="R1096" s="226">
        <v>11.1</v>
      </c>
      <c r="S1096" s="226">
        <v>17.3</v>
      </c>
      <c r="T1096" s="226">
        <v>38.700000000000003</v>
      </c>
      <c r="U1096" s="226">
        <v>152.1</v>
      </c>
      <c r="V1096" s="226">
        <v>287.29999999999995</v>
      </c>
      <c r="W1096" s="162">
        <f>SUM(표4_2563[[#This Row],[1월]:[12월]])</f>
        <v>1864.3999999999999</v>
      </c>
      <c r="X1096" s="163">
        <f t="shared" si="356"/>
        <v>155.36666666666665</v>
      </c>
    </row>
    <row r="1097" spans="1:24" x14ac:dyDescent="0.3">
      <c r="A1097" s="166"/>
      <c r="B1097" s="166">
        <v>2025</v>
      </c>
      <c r="C1097" s="158" t="s">
        <v>431</v>
      </c>
      <c r="D1097" s="159" t="s">
        <v>26</v>
      </c>
      <c r="E1097" s="159" t="s">
        <v>16</v>
      </c>
      <c r="F1097" s="159" t="s">
        <v>65</v>
      </c>
      <c r="G1097" s="159" t="s">
        <v>172</v>
      </c>
      <c r="H1097" s="159" t="s">
        <v>54</v>
      </c>
      <c r="I1097" s="159"/>
      <c r="J1097" s="159" t="s">
        <v>14</v>
      </c>
      <c r="K1097" s="226">
        <v>408400</v>
      </c>
      <c r="L1097" s="226">
        <v>409600.00000000006</v>
      </c>
      <c r="M1097" s="226">
        <v>240000</v>
      </c>
      <c r="N1097" s="226">
        <v>165200</v>
      </c>
      <c r="O1097" s="226">
        <v>75199.999999999985</v>
      </c>
      <c r="P1097" s="226">
        <v>40300.000000000007</v>
      </c>
      <c r="Q1097" s="226">
        <v>19199.999999999996</v>
      </c>
      <c r="R1097" s="226">
        <v>11100</v>
      </c>
      <c r="S1097" s="226">
        <v>17300</v>
      </c>
      <c r="T1097" s="226">
        <v>38700</v>
      </c>
      <c r="U1097" s="226">
        <v>152100</v>
      </c>
      <c r="V1097" s="226">
        <v>287299.99999999994</v>
      </c>
      <c r="W1097" s="162">
        <f>SUM(표4_2563[[#This Row],[1월]:[12월]])</f>
        <v>1864400</v>
      </c>
      <c r="X1097" s="163">
        <f t="shared" si="356"/>
        <v>155366.66666666666</v>
      </c>
    </row>
    <row r="1098" spans="1:24" x14ac:dyDescent="0.3">
      <c r="A1098" s="166"/>
      <c r="B1098" s="166">
        <v>2025</v>
      </c>
      <c r="C1098" s="158" t="s">
        <v>431</v>
      </c>
      <c r="D1098" s="159" t="s">
        <v>26</v>
      </c>
      <c r="E1098" s="159" t="s">
        <v>16</v>
      </c>
      <c r="F1098" s="159" t="s">
        <v>65</v>
      </c>
      <c r="G1098" s="159" t="s">
        <v>172</v>
      </c>
      <c r="H1098" s="159" t="s">
        <v>54</v>
      </c>
      <c r="I1098" s="159"/>
      <c r="J1098" s="159" t="s">
        <v>20</v>
      </c>
      <c r="K1098" s="226">
        <v>351.22399999999999</v>
      </c>
      <c r="L1098" s="226">
        <v>352.25600000000009</v>
      </c>
      <c r="M1098" s="226">
        <v>206.4</v>
      </c>
      <c r="N1098" s="226">
        <v>142.07199999999997</v>
      </c>
      <c r="O1098" s="226">
        <v>64.671999999999983</v>
      </c>
      <c r="P1098" s="226">
        <v>34.658000000000001</v>
      </c>
      <c r="Q1098" s="226">
        <v>16.511999999999997</v>
      </c>
      <c r="R1098" s="226">
        <v>9.5459999999999994</v>
      </c>
      <c r="S1098" s="226">
        <v>14.878</v>
      </c>
      <c r="T1098" s="226">
        <v>33.282000000000004</v>
      </c>
      <c r="U1098" s="226">
        <v>130.80599999999998</v>
      </c>
      <c r="V1098" s="226">
        <v>247.07799999999995</v>
      </c>
      <c r="W1098" s="162">
        <f>SUM(표4_2563[[#This Row],[1월]:[12월]])</f>
        <v>1603.3839999999998</v>
      </c>
      <c r="X1098" s="163">
        <f t="shared" si="356"/>
        <v>133.61533333333333</v>
      </c>
    </row>
    <row r="1099" spans="1:24" x14ac:dyDescent="0.3">
      <c r="A1099" s="166"/>
      <c r="B1099" s="166">
        <v>2025</v>
      </c>
      <c r="C1099" s="158" t="s">
        <v>431</v>
      </c>
      <c r="D1099" s="159" t="s">
        <v>26</v>
      </c>
      <c r="E1099" s="159" t="s">
        <v>16</v>
      </c>
      <c r="F1099" s="159" t="s">
        <v>65</v>
      </c>
      <c r="G1099" s="159" t="s">
        <v>172</v>
      </c>
      <c r="H1099" s="159" t="s">
        <v>54</v>
      </c>
      <c r="I1099" s="159"/>
      <c r="J1099" s="159" t="s">
        <v>15</v>
      </c>
      <c r="K1099" s="226">
        <v>35.122399999999999</v>
      </c>
      <c r="L1099" s="226">
        <v>35.225600000000007</v>
      </c>
      <c r="M1099" s="226">
        <v>20.64</v>
      </c>
      <c r="N1099" s="226">
        <v>14.207199999999998</v>
      </c>
      <c r="O1099" s="226">
        <v>6.4671999999999983</v>
      </c>
      <c r="P1099" s="226">
        <v>3.4658000000000002</v>
      </c>
      <c r="Q1099" s="226">
        <v>1.6511999999999998</v>
      </c>
      <c r="R1099" s="226">
        <v>0.9546</v>
      </c>
      <c r="S1099" s="226">
        <v>1.4878</v>
      </c>
      <c r="T1099" s="226">
        <v>3.3282000000000007</v>
      </c>
      <c r="U1099" s="226">
        <v>13.080599999999999</v>
      </c>
      <c r="V1099" s="226">
        <v>24.707799999999995</v>
      </c>
      <c r="W1099" s="162">
        <f>SUM(표4_2563[[#This Row],[1월]:[12월]])</f>
        <v>160.33840000000001</v>
      </c>
      <c r="X1099" s="163">
        <f t="shared" si="356"/>
        <v>13.361533333333334</v>
      </c>
    </row>
    <row r="1100" spans="1:24" x14ac:dyDescent="0.3">
      <c r="A1100" s="166"/>
      <c r="B1100" s="166">
        <v>2025</v>
      </c>
      <c r="C1100" s="158" t="s">
        <v>431</v>
      </c>
      <c r="D1100" s="159" t="s">
        <v>26</v>
      </c>
      <c r="E1100" s="159" t="s">
        <v>16</v>
      </c>
      <c r="F1100" s="159" t="s">
        <v>65</v>
      </c>
      <c r="G1100" s="159" t="s">
        <v>172</v>
      </c>
      <c r="H1100" s="160" t="s">
        <v>54</v>
      </c>
      <c r="I1100" s="160"/>
      <c r="J1100" s="160" t="s">
        <v>96</v>
      </c>
      <c r="K1100" s="226">
        <v>51.309084925007987</v>
      </c>
      <c r="L1100" s="226">
        <v>51.459846193152003</v>
      </c>
      <c r="M1100" s="226">
        <v>30.152253628799997</v>
      </c>
      <c r="N1100" s="226">
        <v>20.754801247823995</v>
      </c>
      <c r="O1100" s="226">
        <v>9.4477061370239976</v>
      </c>
      <c r="P1100" s="226">
        <v>5.0630659218359995</v>
      </c>
      <c r="Q1100" s="226">
        <v>2.4121802903039993</v>
      </c>
      <c r="R1100" s="226">
        <v>1.3945417303319996</v>
      </c>
      <c r="S1100" s="226">
        <v>2.1734749490760001</v>
      </c>
      <c r="T1100" s="226">
        <v>4.862050897644</v>
      </c>
      <c r="U1100" s="226">
        <v>19.108990737251997</v>
      </c>
      <c r="V1100" s="226">
        <v>36.094760281475992</v>
      </c>
      <c r="W1100" s="162">
        <f>SUM(표4_2563[[#This Row],[1월]:[12월]])</f>
        <v>234.23275693972798</v>
      </c>
      <c r="X1100" s="163">
        <f t="shared" si="356"/>
        <v>19.519396411643999</v>
      </c>
    </row>
    <row r="1101" spans="1:24" x14ac:dyDescent="0.3">
      <c r="A1101" s="166"/>
      <c r="B1101" s="166">
        <v>2025</v>
      </c>
      <c r="C1101" s="158" t="s">
        <v>431</v>
      </c>
      <c r="D1101" s="159" t="s">
        <v>26</v>
      </c>
      <c r="E1101" s="159" t="s">
        <v>16</v>
      </c>
      <c r="F1101" s="159" t="s">
        <v>90</v>
      </c>
      <c r="G1101" s="159" t="s">
        <v>172</v>
      </c>
      <c r="H1101" s="159" t="s">
        <v>54</v>
      </c>
      <c r="I1101" s="159"/>
      <c r="J1101" s="159" t="s">
        <v>13</v>
      </c>
      <c r="K1101" s="226">
        <v>65886232</v>
      </c>
      <c r="L1101" s="226">
        <v>66078670</v>
      </c>
      <c r="M1101" s="226">
        <v>39191376</v>
      </c>
      <c r="N1101" s="226">
        <v>23647534</v>
      </c>
      <c r="O1101" s="226">
        <v>11387909</v>
      </c>
      <c r="P1101" s="226">
        <v>5368981</v>
      </c>
      <c r="Q1101" s="226">
        <v>3157435</v>
      </c>
      <c r="R1101" s="226">
        <v>2308275</v>
      </c>
      <c r="S1101" s="226">
        <v>2958457</v>
      </c>
      <c r="T1101" s="226">
        <v>6417090</v>
      </c>
      <c r="U1101" s="226">
        <v>21865584</v>
      </c>
      <c r="V1101" s="226">
        <v>46695976</v>
      </c>
      <c r="W1101" s="162">
        <f>SUM(표4_2563[[#This Row],[1월]:[12월]])</f>
        <v>294963519</v>
      </c>
      <c r="X1101" s="163">
        <f t="shared" si="356"/>
        <v>24580293.25</v>
      </c>
    </row>
    <row r="1102" spans="1:24" x14ac:dyDescent="0.3">
      <c r="A1102" s="166"/>
      <c r="B1102" s="166">
        <v>2025</v>
      </c>
      <c r="C1102" s="158" t="s">
        <v>431</v>
      </c>
      <c r="D1102" s="159" t="s">
        <v>26</v>
      </c>
      <c r="E1102" s="159" t="s">
        <v>16</v>
      </c>
      <c r="F1102" s="159" t="s">
        <v>90</v>
      </c>
      <c r="G1102" s="159" t="s">
        <v>172</v>
      </c>
      <c r="H1102" s="159" t="s">
        <v>54</v>
      </c>
      <c r="I1102" s="159"/>
      <c r="J1102" s="159" t="s">
        <v>19</v>
      </c>
      <c r="K1102" s="226">
        <v>408.4</v>
      </c>
      <c r="L1102" s="226">
        <v>409.60000000000008</v>
      </c>
      <c r="M1102" s="226">
        <v>240</v>
      </c>
      <c r="N1102" s="226">
        <v>165.2</v>
      </c>
      <c r="O1102" s="226">
        <v>75.199999999999989</v>
      </c>
      <c r="P1102" s="226">
        <v>40.300000000000004</v>
      </c>
      <c r="Q1102" s="226">
        <v>19.199999999999996</v>
      </c>
      <c r="R1102" s="226">
        <v>11.1</v>
      </c>
      <c r="S1102" s="226">
        <v>17.3</v>
      </c>
      <c r="T1102" s="226">
        <v>38.700000000000003</v>
      </c>
      <c r="U1102" s="226">
        <v>152.1</v>
      </c>
      <c r="V1102" s="226">
        <v>287.29999999999995</v>
      </c>
      <c r="W1102" s="162">
        <f>SUM(표4_2563[[#This Row],[1월]:[12월]])</f>
        <v>1864.3999999999999</v>
      </c>
      <c r="X1102" s="163">
        <f t="shared" si="356"/>
        <v>155.36666666666665</v>
      </c>
    </row>
    <row r="1103" spans="1:24" x14ac:dyDescent="0.3">
      <c r="A1103" s="166"/>
      <c r="B1103" s="166">
        <v>2025</v>
      </c>
      <c r="C1103" s="158" t="s">
        <v>431</v>
      </c>
      <c r="D1103" s="159" t="s">
        <v>26</v>
      </c>
      <c r="E1103" s="159" t="s">
        <v>16</v>
      </c>
      <c r="F1103" s="159" t="s">
        <v>90</v>
      </c>
      <c r="G1103" s="159" t="s">
        <v>172</v>
      </c>
      <c r="H1103" s="159" t="s">
        <v>54</v>
      </c>
      <c r="I1103" s="159"/>
      <c r="J1103" s="159" t="s">
        <v>14</v>
      </c>
      <c r="K1103" s="226">
        <v>408400</v>
      </c>
      <c r="L1103" s="226">
        <v>409600.00000000006</v>
      </c>
      <c r="M1103" s="226">
        <v>240000</v>
      </c>
      <c r="N1103" s="226">
        <v>165200</v>
      </c>
      <c r="O1103" s="226">
        <v>75199.999999999985</v>
      </c>
      <c r="P1103" s="226">
        <v>40300.000000000007</v>
      </c>
      <c r="Q1103" s="226">
        <v>19199.999999999996</v>
      </c>
      <c r="R1103" s="226">
        <v>11100</v>
      </c>
      <c r="S1103" s="226">
        <v>17300</v>
      </c>
      <c r="T1103" s="226">
        <v>38700</v>
      </c>
      <c r="U1103" s="226">
        <v>152100</v>
      </c>
      <c r="V1103" s="226">
        <v>287299.99999999994</v>
      </c>
      <c r="W1103" s="162">
        <f>SUM(표4_2563[[#This Row],[1월]:[12월]])</f>
        <v>1864400</v>
      </c>
      <c r="X1103" s="163">
        <f t="shared" si="356"/>
        <v>155366.66666666666</v>
      </c>
    </row>
    <row r="1104" spans="1:24" x14ac:dyDescent="0.3">
      <c r="A1104" s="166"/>
      <c r="B1104" s="166">
        <v>2025</v>
      </c>
      <c r="C1104" s="158" t="s">
        <v>431</v>
      </c>
      <c r="D1104" s="159" t="s">
        <v>26</v>
      </c>
      <c r="E1104" s="159" t="s">
        <v>16</v>
      </c>
      <c r="F1104" s="159" t="s">
        <v>90</v>
      </c>
      <c r="G1104" s="159" t="s">
        <v>172</v>
      </c>
      <c r="H1104" s="159" t="s">
        <v>54</v>
      </c>
      <c r="I1104" s="159"/>
      <c r="J1104" s="159" t="s">
        <v>20</v>
      </c>
      <c r="K1104" s="226">
        <v>351.22399999999999</v>
      </c>
      <c r="L1104" s="226">
        <v>352.25600000000009</v>
      </c>
      <c r="M1104" s="226">
        <v>206.4</v>
      </c>
      <c r="N1104" s="226">
        <v>142.07199999999997</v>
      </c>
      <c r="O1104" s="226">
        <v>64.671999999999983</v>
      </c>
      <c r="P1104" s="226">
        <v>34.658000000000001</v>
      </c>
      <c r="Q1104" s="226">
        <v>16.511999999999997</v>
      </c>
      <c r="R1104" s="226">
        <v>9.5459999999999994</v>
      </c>
      <c r="S1104" s="226">
        <v>14.878</v>
      </c>
      <c r="T1104" s="226">
        <v>33.282000000000004</v>
      </c>
      <c r="U1104" s="226">
        <v>130.80599999999998</v>
      </c>
      <c r="V1104" s="226">
        <v>247.07799999999995</v>
      </c>
      <c r="W1104" s="162">
        <f>SUM(표4_2563[[#This Row],[1월]:[12월]])</f>
        <v>1603.3839999999998</v>
      </c>
      <c r="X1104" s="163">
        <f t="shared" si="356"/>
        <v>133.61533333333333</v>
      </c>
    </row>
    <row r="1105" spans="1:24" x14ac:dyDescent="0.3">
      <c r="A1105" s="166"/>
      <c r="B1105" s="166">
        <v>2025</v>
      </c>
      <c r="C1105" s="158" t="s">
        <v>431</v>
      </c>
      <c r="D1105" s="159" t="s">
        <v>26</v>
      </c>
      <c r="E1105" s="159" t="s">
        <v>16</v>
      </c>
      <c r="F1105" s="159" t="s">
        <v>90</v>
      </c>
      <c r="G1105" s="159" t="s">
        <v>172</v>
      </c>
      <c r="H1105" s="159" t="s">
        <v>54</v>
      </c>
      <c r="I1105" s="159"/>
      <c r="J1105" s="159" t="s">
        <v>15</v>
      </c>
      <c r="K1105" s="226">
        <v>35.122399999999999</v>
      </c>
      <c r="L1105" s="226">
        <v>35.225600000000007</v>
      </c>
      <c r="M1105" s="226">
        <v>20.64</v>
      </c>
      <c r="N1105" s="226">
        <v>14.207199999999998</v>
      </c>
      <c r="O1105" s="226">
        <v>6.4671999999999983</v>
      </c>
      <c r="P1105" s="226">
        <v>3.4658000000000002</v>
      </c>
      <c r="Q1105" s="226">
        <v>1.6511999999999998</v>
      </c>
      <c r="R1105" s="226">
        <v>0.9546</v>
      </c>
      <c r="S1105" s="226">
        <v>1.4878</v>
      </c>
      <c r="T1105" s="226">
        <v>3.3282000000000007</v>
      </c>
      <c r="U1105" s="226">
        <v>13.080599999999999</v>
      </c>
      <c r="V1105" s="226">
        <v>24.707799999999995</v>
      </c>
      <c r="W1105" s="162">
        <f>SUM(표4_2563[[#This Row],[1월]:[12월]])</f>
        <v>160.33840000000001</v>
      </c>
      <c r="X1105" s="163">
        <f t="shared" si="356"/>
        <v>13.361533333333334</v>
      </c>
    </row>
    <row r="1106" spans="1:24" x14ac:dyDescent="0.3">
      <c r="A1106" s="166"/>
      <c r="B1106" s="166">
        <v>2025</v>
      </c>
      <c r="C1106" s="158" t="s">
        <v>431</v>
      </c>
      <c r="D1106" s="159" t="s">
        <v>26</v>
      </c>
      <c r="E1106" s="159" t="s">
        <v>16</v>
      </c>
      <c r="F1106" s="159" t="s">
        <v>90</v>
      </c>
      <c r="G1106" s="159" t="s">
        <v>172</v>
      </c>
      <c r="H1106" s="160" t="s">
        <v>54</v>
      </c>
      <c r="I1106" s="160"/>
      <c r="J1106" s="160" t="s">
        <v>96</v>
      </c>
      <c r="K1106" s="226">
        <v>51.309084925007987</v>
      </c>
      <c r="L1106" s="226">
        <v>51.459846193152003</v>
      </c>
      <c r="M1106" s="226">
        <v>30.152253628799997</v>
      </c>
      <c r="N1106" s="226">
        <v>20.754801247823995</v>
      </c>
      <c r="O1106" s="226">
        <v>9.4477061370239976</v>
      </c>
      <c r="P1106" s="226">
        <v>5.0630659218359995</v>
      </c>
      <c r="Q1106" s="226">
        <v>2.4121802903039993</v>
      </c>
      <c r="R1106" s="226">
        <v>1.3945417303319996</v>
      </c>
      <c r="S1106" s="226">
        <v>2.1734749490760001</v>
      </c>
      <c r="T1106" s="226">
        <v>4.862050897644</v>
      </c>
      <c r="U1106" s="226">
        <v>19.108990737251997</v>
      </c>
      <c r="V1106" s="226">
        <v>36.094760281475992</v>
      </c>
      <c r="W1106" s="162">
        <f>SUM(표4_2563[[#This Row],[1월]:[12월]])</f>
        <v>234.23275693972798</v>
      </c>
      <c r="X1106" s="163">
        <f t="shared" si="356"/>
        <v>19.519396411643999</v>
      </c>
    </row>
    <row r="1107" spans="1:24" x14ac:dyDescent="0.3">
      <c r="A1107" s="166"/>
      <c r="B1107" s="166">
        <v>2025</v>
      </c>
      <c r="C1107" s="158" t="s">
        <v>431</v>
      </c>
      <c r="D1107" s="159" t="s">
        <v>26</v>
      </c>
      <c r="E1107" s="159" t="s">
        <v>16</v>
      </c>
      <c r="F1107" s="159" t="s">
        <v>67</v>
      </c>
      <c r="G1107" s="159" t="s">
        <v>86</v>
      </c>
      <c r="H1107" s="159" t="s">
        <v>47</v>
      </c>
      <c r="I1107" s="159"/>
      <c r="J1107" s="159" t="s">
        <v>13</v>
      </c>
      <c r="K1107" s="226">
        <v>45293478</v>
      </c>
      <c r="L1107" s="226">
        <v>42357443</v>
      </c>
      <c r="M1107" s="226">
        <v>19769202</v>
      </c>
      <c r="N1107" s="226">
        <v>10602898</v>
      </c>
      <c r="O1107" s="226">
        <v>6476640</v>
      </c>
      <c r="P1107" s="226">
        <v>3903849</v>
      </c>
      <c r="Q1107" s="226">
        <v>3159341</v>
      </c>
      <c r="R1107" s="226">
        <v>2017221</v>
      </c>
      <c r="S1107" s="226">
        <v>2121492</v>
      </c>
      <c r="T1107" s="226">
        <v>4500357</v>
      </c>
      <c r="U1107" s="226">
        <v>11036767</v>
      </c>
      <c r="V1107" s="226">
        <v>29590863</v>
      </c>
      <c r="W1107" s="162">
        <f>SUM(표4_2563[[#This Row],[1월]:[12월]])</f>
        <v>180829551</v>
      </c>
      <c r="X1107" s="163">
        <f t="shared" si="356"/>
        <v>15069129.25</v>
      </c>
    </row>
    <row r="1108" spans="1:24" x14ac:dyDescent="0.3">
      <c r="A1108" s="166"/>
      <c r="B1108" s="166">
        <v>2025</v>
      </c>
      <c r="C1108" s="158" t="s">
        <v>431</v>
      </c>
      <c r="D1108" s="159" t="s">
        <v>26</v>
      </c>
      <c r="E1108" s="159" t="s">
        <v>16</v>
      </c>
      <c r="F1108" s="159" t="s">
        <v>67</v>
      </c>
      <c r="G1108" s="159" t="s">
        <v>86</v>
      </c>
      <c r="H1108" s="159" t="s">
        <v>47</v>
      </c>
      <c r="I1108" s="159"/>
      <c r="J1108" s="159" t="s">
        <v>19</v>
      </c>
      <c r="K1108" s="226">
        <v>281.11</v>
      </c>
      <c r="L1108" s="226">
        <v>262.60000000000002</v>
      </c>
      <c r="M1108" s="226">
        <v>120.1</v>
      </c>
      <c r="N1108" s="226">
        <v>72.5</v>
      </c>
      <c r="O1108" s="226">
        <v>42.2</v>
      </c>
      <c r="P1108" s="226">
        <v>30.3</v>
      </c>
      <c r="Q1108" s="226">
        <v>23.2</v>
      </c>
      <c r="R1108" s="226">
        <v>12.3</v>
      </c>
      <c r="S1108" s="226">
        <v>13.3</v>
      </c>
      <c r="T1108" s="226">
        <v>27.70000000000001</v>
      </c>
      <c r="U1108" s="226">
        <v>75.7</v>
      </c>
      <c r="V1108" s="226">
        <v>182.10000000000002</v>
      </c>
      <c r="W1108" s="162">
        <f>SUM(표4_2563[[#This Row],[1월]:[12월]])</f>
        <v>1143.1100000000001</v>
      </c>
      <c r="X1108" s="163">
        <f t="shared" si="356"/>
        <v>95.259166666666673</v>
      </c>
    </row>
    <row r="1109" spans="1:24" x14ac:dyDescent="0.3">
      <c r="A1109" s="166"/>
      <c r="B1109" s="166">
        <v>2025</v>
      </c>
      <c r="C1109" s="158" t="s">
        <v>431</v>
      </c>
      <c r="D1109" s="159" t="s">
        <v>26</v>
      </c>
      <c r="E1109" s="159" t="s">
        <v>16</v>
      </c>
      <c r="F1109" s="159" t="s">
        <v>67</v>
      </c>
      <c r="G1109" s="159" t="s">
        <v>86</v>
      </c>
      <c r="H1109" s="159" t="s">
        <v>47</v>
      </c>
      <c r="I1109" s="159"/>
      <c r="J1109" s="159" t="s">
        <v>14</v>
      </c>
      <c r="K1109" s="226">
        <v>281110</v>
      </c>
      <c r="L1109" s="226">
        <v>262600</v>
      </c>
      <c r="M1109" s="226">
        <v>120100</v>
      </c>
      <c r="N1109" s="226">
        <v>72500</v>
      </c>
      <c r="O1109" s="226">
        <v>42200</v>
      </c>
      <c r="P1109" s="226">
        <v>30300</v>
      </c>
      <c r="Q1109" s="226">
        <v>23200</v>
      </c>
      <c r="R1109" s="226">
        <v>12300</v>
      </c>
      <c r="S1109" s="226">
        <v>13300</v>
      </c>
      <c r="T1109" s="226">
        <v>27700.000000000011</v>
      </c>
      <c r="U1109" s="226">
        <v>75700</v>
      </c>
      <c r="V1109" s="226">
        <v>182100.00000000003</v>
      </c>
      <c r="W1109" s="162">
        <f>SUM(표4_2563[[#This Row],[1월]:[12월]])</f>
        <v>1143110</v>
      </c>
      <c r="X1109" s="163">
        <f t="shared" si="356"/>
        <v>95259.166666666672</v>
      </c>
    </row>
    <row r="1110" spans="1:24" x14ac:dyDescent="0.3">
      <c r="A1110" s="166"/>
      <c r="B1110" s="166">
        <v>2025</v>
      </c>
      <c r="C1110" s="158" t="s">
        <v>431</v>
      </c>
      <c r="D1110" s="159" t="s">
        <v>26</v>
      </c>
      <c r="E1110" s="159" t="s">
        <v>16</v>
      </c>
      <c r="F1110" s="159" t="s">
        <v>67</v>
      </c>
      <c r="G1110" s="159" t="s">
        <v>86</v>
      </c>
      <c r="H1110" s="159" t="s">
        <v>47</v>
      </c>
      <c r="I1110" s="159"/>
      <c r="J1110" s="159" t="s">
        <v>20</v>
      </c>
      <c r="K1110" s="226">
        <v>241.75460000000001</v>
      </c>
      <c r="L1110" s="226">
        <v>225.83600000000001</v>
      </c>
      <c r="M1110" s="226">
        <v>103.28599999999999</v>
      </c>
      <c r="N1110" s="226">
        <v>62.35</v>
      </c>
      <c r="O1110" s="226">
        <v>36.292000000000002</v>
      </c>
      <c r="P1110" s="226">
        <v>26.058</v>
      </c>
      <c r="Q1110" s="226">
        <v>19.951999999999998</v>
      </c>
      <c r="R1110" s="226">
        <v>10.578000000000001</v>
      </c>
      <c r="S1110" s="226">
        <v>11.438000000000001</v>
      </c>
      <c r="T1110" s="226">
        <v>23.82200000000001</v>
      </c>
      <c r="U1110" s="226">
        <v>65.102000000000004</v>
      </c>
      <c r="V1110" s="226">
        <v>156.60600000000002</v>
      </c>
      <c r="W1110" s="162">
        <f>SUM(표4_2563[[#This Row],[1월]:[12월]])</f>
        <v>983.07459999999992</v>
      </c>
      <c r="X1110" s="163">
        <f t="shared" si="356"/>
        <v>81.922883333333331</v>
      </c>
    </row>
    <row r="1111" spans="1:24" x14ac:dyDescent="0.3">
      <c r="A1111" s="166"/>
      <c r="B1111" s="166">
        <v>2025</v>
      </c>
      <c r="C1111" s="158" t="s">
        <v>431</v>
      </c>
      <c r="D1111" s="159" t="s">
        <v>26</v>
      </c>
      <c r="E1111" s="159" t="s">
        <v>16</v>
      </c>
      <c r="F1111" s="159" t="s">
        <v>67</v>
      </c>
      <c r="G1111" s="159" t="s">
        <v>86</v>
      </c>
      <c r="H1111" s="159" t="s">
        <v>47</v>
      </c>
      <c r="I1111" s="159"/>
      <c r="J1111" s="159" t="s">
        <v>15</v>
      </c>
      <c r="K1111" s="226">
        <v>24.175460000000001</v>
      </c>
      <c r="L1111" s="226">
        <v>22.583600000000004</v>
      </c>
      <c r="M1111" s="226">
        <v>10.3286</v>
      </c>
      <c r="N1111" s="226">
        <v>6.2350000000000003</v>
      </c>
      <c r="O1111" s="226">
        <v>3.6292000000000004</v>
      </c>
      <c r="P1111" s="226">
        <v>2.6058000000000003</v>
      </c>
      <c r="Q1111" s="226">
        <v>1.9951999999999999</v>
      </c>
      <c r="R1111" s="226">
        <v>1.0578000000000001</v>
      </c>
      <c r="S1111" s="226">
        <v>1.1438000000000001</v>
      </c>
      <c r="T1111" s="226">
        <v>2.382200000000001</v>
      </c>
      <c r="U1111" s="226">
        <v>6.5102000000000011</v>
      </c>
      <c r="V1111" s="226">
        <v>15.660600000000002</v>
      </c>
      <c r="W1111" s="162">
        <f>SUM(표4_2563[[#This Row],[1월]:[12월]])</f>
        <v>98.307460000000006</v>
      </c>
      <c r="X1111" s="163">
        <f t="shared" si="356"/>
        <v>8.1922883333333338</v>
      </c>
    </row>
    <row r="1112" spans="1:24" x14ac:dyDescent="0.3">
      <c r="A1112" s="166"/>
      <c r="B1112" s="166">
        <v>2025</v>
      </c>
      <c r="C1112" s="158" t="s">
        <v>431</v>
      </c>
      <c r="D1112" s="159" t="s">
        <v>26</v>
      </c>
      <c r="E1112" s="159" t="s">
        <v>16</v>
      </c>
      <c r="F1112" s="159" t="s">
        <v>67</v>
      </c>
      <c r="G1112" s="159" t="s">
        <v>86</v>
      </c>
      <c r="H1112" s="160" t="s">
        <v>47</v>
      </c>
      <c r="I1112" s="160"/>
      <c r="J1112" s="160" t="s">
        <v>96</v>
      </c>
      <c r="K1112" s="226">
        <v>35.317083406633202</v>
      </c>
      <c r="L1112" s="226">
        <v>32.991590845512</v>
      </c>
      <c r="M1112" s="226">
        <v>15.088690253411997</v>
      </c>
      <c r="N1112" s="226">
        <v>9.1084932836999997</v>
      </c>
      <c r="O1112" s="226">
        <v>5.3017712630639986</v>
      </c>
      <c r="P1112" s="226">
        <v>3.8067220206359993</v>
      </c>
      <c r="Q1112" s="226">
        <v>2.9147178507839993</v>
      </c>
      <c r="R1112" s="226">
        <v>1.5453029984759998</v>
      </c>
      <c r="S1112" s="226">
        <v>1.6709373885959997</v>
      </c>
      <c r="T1112" s="226">
        <v>3.4800726063240011</v>
      </c>
      <c r="U1112" s="226">
        <v>9.5105233320839986</v>
      </c>
      <c r="V1112" s="226">
        <v>22.878022440851996</v>
      </c>
      <c r="W1112" s="162">
        <f>SUM(표4_2563[[#This Row],[1월]:[12월]])</f>
        <v>143.61392769007321</v>
      </c>
      <c r="X1112" s="163">
        <f t="shared" si="356"/>
        <v>11.9678273075061</v>
      </c>
    </row>
    <row r="1113" spans="1:24" x14ac:dyDescent="0.3">
      <c r="A1113" s="166"/>
      <c r="B1113" s="166">
        <v>2025</v>
      </c>
      <c r="C1113" s="158" t="s">
        <v>431</v>
      </c>
      <c r="D1113" s="159" t="s">
        <v>26</v>
      </c>
      <c r="E1113" s="159" t="s">
        <v>16</v>
      </c>
      <c r="F1113" s="159" t="s">
        <v>67</v>
      </c>
      <c r="G1113" s="159" t="s">
        <v>87</v>
      </c>
      <c r="H1113" s="159" t="s">
        <v>48</v>
      </c>
      <c r="I1113" s="159"/>
      <c r="J1113" s="159" t="s">
        <v>13</v>
      </c>
      <c r="K1113" s="226">
        <v>109176757</v>
      </c>
      <c r="L1113" s="226">
        <v>102727138</v>
      </c>
      <c r="M1113" s="226">
        <v>63537292</v>
      </c>
      <c r="N1113" s="226">
        <v>30954055</v>
      </c>
      <c r="O1113" s="226">
        <v>19620678</v>
      </c>
      <c r="P1113" s="226">
        <v>12645249</v>
      </c>
      <c r="Q1113" s="226">
        <v>25768461</v>
      </c>
      <c r="R1113" s="226">
        <v>35799263</v>
      </c>
      <c r="S1113" s="226">
        <v>36291950</v>
      </c>
      <c r="T1113" s="226">
        <v>38078014</v>
      </c>
      <c r="U1113" s="226">
        <v>41170346</v>
      </c>
      <c r="V1113" s="226">
        <v>89886127</v>
      </c>
      <c r="W1113" s="162">
        <f>SUM(표4_2563[[#This Row],[1월]:[12월]])</f>
        <v>605655330</v>
      </c>
      <c r="X1113" s="163">
        <f t="shared" si="356"/>
        <v>50471277.5</v>
      </c>
    </row>
    <row r="1114" spans="1:24" x14ac:dyDescent="0.3">
      <c r="A1114" s="166"/>
      <c r="B1114" s="166">
        <v>2025</v>
      </c>
      <c r="C1114" s="158" t="s">
        <v>431</v>
      </c>
      <c r="D1114" s="159" t="s">
        <v>26</v>
      </c>
      <c r="E1114" s="159" t="s">
        <v>16</v>
      </c>
      <c r="F1114" s="159" t="s">
        <v>67</v>
      </c>
      <c r="G1114" s="159" t="s">
        <v>87</v>
      </c>
      <c r="H1114" s="159" t="s">
        <v>48</v>
      </c>
      <c r="I1114" s="159"/>
      <c r="J1114" s="159" t="s">
        <v>19</v>
      </c>
      <c r="K1114" s="226">
        <v>679.79</v>
      </c>
      <c r="L1114" s="226">
        <v>639.1</v>
      </c>
      <c r="M1114" s="226">
        <v>391.9</v>
      </c>
      <c r="N1114" s="226">
        <v>216.9</v>
      </c>
      <c r="O1114" s="226">
        <v>133.70000000000002</v>
      </c>
      <c r="P1114" s="226">
        <v>107.19999999999999</v>
      </c>
      <c r="Q1114" s="226">
        <v>232.40000000000003</v>
      </c>
      <c r="R1114" s="226">
        <v>328.1</v>
      </c>
      <c r="S1114" s="226">
        <v>332.8</v>
      </c>
      <c r="T1114" s="226">
        <v>269.2</v>
      </c>
      <c r="U1114" s="226">
        <v>291.89999999999998</v>
      </c>
      <c r="V1114" s="226">
        <v>558.1</v>
      </c>
      <c r="W1114" s="162">
        <f>SUM(표4_2563[[#This Row],[1월]:[12월]])</f>
        <v>4181.09</v>
      </c>
      <c r="X1114" s="163">
        <f t="shared" si="356"/>
        <v>348.42416666666668</v>
      </c>
    </row>
    <row r="1115" spans="1:24" x14ac:dyDescent="0.3">
      <c r="A1115" s="166"/>
      <c r="B1115" s="166">
        <v>2025</v>
      </c>
      <c r="C1115" s="158" t="s">
        <v>431</v>
      </c>
      <c r="D1115" s="159" t="s">
        <v>26</v>
      </c>
      <c r="E1115" s="159" t="s">
        <v>16</v>
      </c>
      <c r="F1115" s="159" t="s">
        <v>67</v>
      </c>
      <c r="G1115" s="159" t="s">
        <v>87</v>
      </c>
      <c r="H1115" s="159" t="s">
        <v>48</v>
      </c>
      <c r="I1115" s="159"/>
      <c r="J1115" s="159" t="s">
        <v>14</v>
      </c>
      <c r="K1115" s="226">
        <v>679790</v>
      </c>
      <c r="L1115" s="226">
        <v>639100</v>
      </c>
      <c r="M1115" s="226">
        <v>391900</v>
      </c>
      <c r="N1115" s="226">
        <v>216900</v>
      </c>
      <c r="O1115" s="226">
        <v>133700.00000000003</v>
      </c>
      <c r="P1115" s="226">
        <v>107199.99999999999</v>
      </c>
      <c r="Q1115" s="226">
        <v>232400.00000000003</v>
      </c>
      <c r="R1115" s="226">
        <v>328100</v>
      </c>
      <c r="S1115" s="226">
        <v>332800</v>
      </c>
      <c r="T1115" s="226">
        <v>269200</v>
      </c>
      <c r="U1115" s="226">
        <v>291900</v>
      </c>
      <c r="V1115" s="226">
        <v>558100</v>
      </c>
      <c r="W1115" s="162">
        <f>SUM(표4_2563[[#This Row],[1월]:[12월]])</f>
        <v>4181090</v>
      </c>
      <c r="X1115" s="163">
        <f t="shared" si="356"/>
        <v>348424.16666666669</v>
      </c>
    </row>
    <row r="1116" spans="1:24" x14ac:dyDescent="0.3">
      <c r="A1116" s="166"/>
      <c r="B1116" s="166">
        <v>2025</v>
      </c>
      <c r="C1116" s="158" t="s">
        <v>431</v>
      </c>
      <c r="D1116" s="159" t="s">
        <v>26</v>
      </c>
      <c r="E1116" s="159" t="s">
        <v>16</v>
      </c>
      <c r="F1116" s="159" t="s">
        <v>67</v>
      </c>
      <c r="G1116" s="159" t="s">
        <v>87</v>
      </c>
      <c r="H1116" s="159" t="s">
        <v>48</v>
      </c>
      <c r="I1116" s="159"/>
      <c r="J1116" s="159" t="s">
        <v>20</v>
      </c>
      <c r="K1116" s="226">
        <v>584.61939999999993</v>
      </c>
      <c r="L1116" s="226">
        <v>549.62599999999998</v>
      </c>
      <c r="M1116" s="226">
        <v>337.03399999999999</v>
      </c>
      <c r="N1116" s="226">
        <v>186.53399999999999</v>
      </c>
      <c r="O1116" s="226">
        <v>114.98200000000001</v>
      </c>
      <c r="P1116" s="226">
        <v>92.191999999999993</v>
      </c>
      <c r="Q1116" s="226">
        <v>199.86400000000003</v>
      </c>
      <c r="R1116" s="226">
        <v>282.166</v>
      </c>
      <c r="S1116" s="226">
        <v>286.20800000000003</v>
      </c>
      <c r="T1116" s="226">
        <v>231.512</v>
      </c>
      <c r="U1116" s="226">
        <v>251.03399999999996</v>
      </c>
      <c r="V1116" s="226">
        <v>479.96600000000001</v>
      </c>
      <c r="W1116" s="162">
        <f>SUM(표4_2563[[#This Row],[1월]:[12월]])</f>
        <v>3595.7374000000004</v>
      </c>
      <c r="X1116" s="163">
        <f t="shared" si="356"/>
        <v>299.64478333333335</v>
      </c>
    </row>
    <row r="1117" spans="1:24" x14ac:dyDescent="0.3">
      <c r="A1117" s="166"/>
      <c r="B1117" s="166">
        <v>2025</v>
      </c>
      <c r="C1117" s="158" t="s">
        <v>431</v>
      </c>
      <c r="D1117" s="159" t="s">
        <v>26</v>
      </c>
      <c r="E1117" s="159" t="s">
        <v>16</v>
      </c>
      <c r="F1117" s="159" t="s">
        <v>67</v>
      </c>
      <c r="G1117" s="159" t="s">
        <v>87</v>
      </c>
      <c r="H1117" s="159" t="s">
        <v>48</v>
      </c>
      <c r="I1117" s="159"/>
      <c r="J1117" s="159" t="s">
        <v>15</v>
      </c>
      <c r="K1117" s="226">
        <v>58.461939999999998</v>
      </c>
      <c r="L1117" s="226">
        <v>54.962600000000002</v>
      </c>
      <c r="M1117" s="226">
        <v>33.703400000000002</v>
      </c>
      <c r="N1117" s="226">
        <v>18.653400000000001</v>
      </c>
      <c r="O1117" s="226">
        <v>11.498200000000002</v>
      </c>
      <c r="P1117" s="226">
        <v>9.219199999999999</v>
      </c>
      <c r="Q1117" s="226">
        <v>19.986400000000003</v>
      </c>
      <c r="R1117" s="226">
        <v>28.2166</v>
      </c>
      <c r="S1117" s="226">
        <v>28.620800000000003</v>
      </c>
      <c r="T1117" s="226">
        <v>23.151200000000003</v>
      </c>
      <c r="U1117" s="226">
        <v>25.103399999999997</v>
      </c>
      <c r="V1117" s="226">
        <v>47.996600000000001</v>
      </c>
      <c r="W1117" s="162">
        <f>SUM(표4_2563[[#This Row],[1월]:[12월]])</f>
        <v>359.57374000000004</v>
      </c>
      <c r="X1117" s="163">
        <f t="shared" si="356"/>
        <v>29.964478333333336</v>
      </c>
    </row>
    <row r="1118" spans="1:24" x14ac:dyDescent="0.3">
      <c r="A1118" s="166"/>
      <c r="B1118" s="166">
        <v>2025</v>
      </c>
      <c r="C1118" s="158" t="s">
        <v>431</v>
      </c>
      <c r="D1118" s="159" t="s">
        <v>26</v>
      </c>
      <c r="E1118" s="159" t="s">
        <v>16</v>
      </c>
      <c r="F1118" s="159" t="s">
        <v>67</v>
      </c>
      <c r="G1118" s="159" t="s">
        <v>87</v>
      </c>
      <c r="H1118" s="160" t="s">
        <v>48</v>
      </c>
      <c r="I1118" s="160"/>
      <c r="J1118" s="160" t="s">
        <v>96</v>
      </c>
      <c r="K1118" s="226">
        <v>85.405002059674786</v>
      </c>
      <c r="L1118" s="226">
        <v>80.292938725691982</v>
      </c>
      <c r="M1118" s="226">
        <v>49.236117488027986</v>
      </c>
      <c r="N1118" s="226">
        <v>27.250099217027998</v>
      </c>
      <c r="O1118" s="226">
        <v>16.797317959043998</v>
      </c>
      <c r="P1118" s="226">
        <v>13.468006620863996</v>
      </c>
      <c r="Q1118" s="226">
        <v>29.197432263887997</v>
      </c>
      <c r="R1118" s="226">
        <v>41.220643398371998</v>
      </c>
      <c r="S1118" s="226">
        <v>41.811125031935994</v>
      </c>
      <c r="T1118" s="226">
        <v>33.820777820303995</v>
      </c>
      <c r="U1118" s="226">
        <v>36.672678476027997</v>
      </c>
      <c r="V1118" s="226">
        <v>70.11655312597199</v>
      </c>
      <c r="W1118" s="162">
        <f>SUM(표4_2563[[#This Row],[1월]:[12월]])</f>
        <v>525.28869218683076</v>
      </c>
      <c r="X1118" s="163">
        <f t="shared" si="356"/>
        <v>43.774057682235899</v>
      </c>
    </row>
    <row r="1119" spans="1:24" x14ac:dyDescent="0.3">
      <c r="A1119" s="166"/>
      <c r="B1119" s="166">
        <v>2025</v>
      </c>
      <c r="C1119" s="158" t="s">
        <v>431</v>
      </c>
      <c r="D1119" s="159" t="s">
        <v>26</v>
      </c>
      <c r="E1119" s="159" t="s">
        <v>16</v>
      </c>
      <c r="F1119" s="159" t="s">
        <v>65</v>
      </c>
      <c r="G1119" s="159" t="s">
        <v>172</v>
      </c>
      <c r="H1119" s="159" t="s">
        <v>55</v>
      </c>
      <c r="I1119" s="159"/>
      <c r="J1119" s="159" t="s">
        <v>13</v>
      </c>
      <c r="K1119" s="226">
        <v>0</v>
      </c>
      <c r="L1119" s="226">
        <v>0</v>
      </c>
      <c r="M1119" s="226">
        <v>0</v>
      </c>
      <c r="N1119" s="226">
        <v>0</v>
      </c>
      <c r="O1119" s="226">
        <v>0</v>
      </c>
      <c r="P1119" s="226">
        <v>0</v>
      </c>
      <c r="Q1119" s="226">
        <v>13024535</v>
      </c>
      <c r="R1119" s="226">
        <v>43689738</v>
      </c>
      <c r="S1119" s="226">
        <v>4125590</v>
      </c>
      <c r="T1119" s="226">
        <v>0</v>
      </c>
      <c r="U1119" s="226">
        <v>0</v>
      </c>
      <c r="V1119" s="226">
        <v>0</v>
      </c>
      <c r="W1119" s="162">
        <f>SUM(표4_2563[[#This Row],[1월]:[12월]])</f>
        <v>60839863</v>
      </c>
      <c r="X1119" s="163">
        <f t="shared" si="356"/>
        <v>5069988.583333333</v>
      </c>
    </row>
    <row r="1120" spans="1:24" x14ac:dyDescent="0.3">
      <c r="A1120" s="166"/>
      <c r="B1120" s="166">
        <v>2025</v>
      </c>
      <c r="C1120" s="158" t="s">
        <v>431</v>
      </c>
      <c r="D1120" s="159" t="s">
        <v>26</v>
      </c>
      <c r="E1120" s="159" t="s">
        <v>16</v>
      </c>
      <c r="F1120" s="159" t="s">
        <v>65</v>
      </c>
      <c r="G1120" s="159" t="s">
        <v>172</v>
      </c>
      <c r="H1120" s="159" t="s">
        <v>55</v>
      </c>
      <c r="I1120" s="159"/>
      <c r="J1120" s="159" t="s">
        <v>19</v>
      </c>
      <c r="K1120" s="226">
        <v>0</v>
      </c>
      <c r="L1120" s="226">
        <v>0</v>
      </c>
      <c r="M1120" s="226">
        <v>0</v>
      </c>
      <c r="N1120" s="226">
        <v>0</v>
      </c>
      <c r="O1120" s="226">
        <v>0</v>
      </c>
      <c r="P1120" s="226">
        <v>0</v>
      </c>
      <c r="Q1120" s="226">
        <v>207.09999999999997</v>
      </c>
      <c r="R1120" s="226">
        <v>694.7</v>
      </c>
      <c r="S1120" s="226">
        <v>65.599999999999994</v>
      </c>
      <c r="T1120" s="226">
        <v>0</v>
      </c>
      <c r="U1120" s="226">
        <v>0</v>
      </c>
      <c r="V1120" s="226">
        <v>0</v>
      </c>
      <c r="W1120" s="162">
        <f>SUM(표4_2563[[#This Row],[1월]:[12월]])</f>
        <v>967.4</v>
      </c>
      <c r="X1120" s="163">
        <f t="shared" si="356"/>
        <v>80.61666666666666</v>
      </c>
    </row>
    <row r="1121" spans="1:24" x14ac:dyDescent="0.3">
      <c r="A1121" s="166"/>
      <c r="B1121" s="166">
        <v>2025</v>
      </c>
      <c r="C1121" s="158" t="s">
        <v>431</v>
      </c>
      <c r="D1121" s="159" t="s">
        <v>26</v>
      </c>
      <c r="E1121" s="159" t="s">
        <v>16</v>
      </c>
      <c r="F1121" s="159" t="s">
        <v>65</v>
      </c>
      <c r="G1121" s="159" t="s">
        <v>172</v>
      </c>
      <c r="H1121" s="159" t="s">
        <v>55</v>
      </c>
      <c r="I1121" s="159"/>
      <c r="J1121" s="159" t="s">
        <v>14</v>
      </c>
      <c r="K1121" s="226">
        <v>0</v>
      </c>
      <c r="L1121" s="226">
        <v>0</v>
      </c>
      <c r="M1121" s="226">
        <v>0</v>
      </c>
      <c r="N1121" s="226">
        <v>0</v>
      </c>
      <c r="O1121" s="226">
        <v>0</v>
      </c>
      <c r="P1121" s="226">
        <v>0</v>
      </c>
      <c r="Q1121" s="226">
        <v>207099.99999999997</v>
      </c>
      <c r="R1121" s="226">
        <v>694700</v>
      </c>
      <c r="S1121" s="226">
        <v>65600</v>
      </c>
      <c r="T1121" s="226">
        <v>0</v>
      </c>
      <c r="U1121" s="226">
        <v>0</v>
      </c>
      <c r="V1121" s="226">
        <v>0</v>
      </c>
      <c r="W1121" s="162">
        <f>SUM(표4_2563[[#This Row],[1월]:[12월]])</f>
        <v>967400</v>
      </c>
      <c r="X1121" s="163">
        <f t="shared" si="356"/>
        <v>80616.666666666672</v>
      </c>
    </row>
    <row r="1122" spans="1:24" x14ac:dyDescent="0.3">
      <c r="A1122" s="166"/>
      <c r="B1122" s="166">
        <v>2025</v>
      </c>
      <c r="C1122" s="158" t="s">
        <v>431</v>
      </c>
      <c r="D1122" s="159" t="s">
        <v>26</v>
      </c>
      <c r="E1122" s="159" t="s">
        <v>16</v>
      </c>
      <c r="F1122" s="159" t="s">
        <v>65</v>
      </c>
      <c r="G1122" s="159" t="s">
        <v>172</v>
      </c>
      <c r="H1122" s="159" t="s">
        <v>55</v>
      </c>
      <c r="I1122" s="159"/>
      <c r="J1122" s="159" t="s">
        <v>20</v>
      </c>
      <c r="K1122" s="226">
        <v>0</v>
      </c>
      <c r="L1122" s="226">
        <v>0</v>
      </c>
      <c r="M1122" s="226">
        <v>0</v>
      </c>
      <c r="N1122" s="226">
        <v>0</v>
      </c>
      <c r="O1122" s="226">
        <v>0</v>
      </c>
      <c r="P1122" s="226">
        <v>0</v>
      </c>
      <c r="Q1122" s="226">
        <v>178.10599999999997</v>
      </c>
      <c r="R1122" s="226">
        <v>597.44200000000001</v>
      </c>
      <c r="S1122" s="226">
        <v>56.415999999999997</v>
      </c>
      <c r="T1122" s="226">
        <v>0</v>
      </c>
      <c r="U1122" s="226">
        <v>0</v>
      </c>
      <c r="V1122" s="226">
        <v>0</v>
      </c>
      <c r="W1122" s="162">
        <f>SUM(표4_2563[[#This Row],[1월]:[12월]])</f>
        <v>831.96399999999994</v>
      </c>
      <c r="X1122" s="163">
        <f t="shared" si="356"/>
        <v>69.330333333333328</v>
      </c>
    </row>
    <row r="1123" spans="1:24" x14ac:dyDescent="0.3">
      <c r="A1123" s="166"/>
      <c r="B1123" s="166">
        <v>2025</v>
      </c>
      <c r="C1123" s="158" t="s">
        <v>431</v>
      </c>
      <c r="D1123" s="159" t="s">
        <v>26</v>
      </c>
      <c r="E1123" s="159" t="s">
        <v>16</v>
      </c>
      <c r="F1123" s="159" t="s">
        <v>65</v>
      </c>
      <c r="G1123" s="159" t="s">
        <v>172</v>
      </c>
      <c r="H1123" s="159" t="s">
        <v>55</v>
      </c>
      <c r="I1123" s="159"/>
      <c r="J1123" s="159" t="s">
        <v>15</v>
      </c>
      <c r="K1123" s="226">
        <v>0</v>
      </c>
      <c r="L1123" s="226">
        <v>0</v>
      </c>
      <c r="M1123" s="226">
        <v>0</v>
      </c>
      <c r="N1123" s="226">
        <v>0</v>
      </c>
      <c r="O1123" s="226">
        <v>0</v>
      </c>
      <c r="P1123" s="226">
        <v>0</v>
      </c>
      <c r="Q1123" s="226">
        <v>17.810599999999997</v>
      </c>
      <c r="R1123" s="226">
        <v>59.744200000000006</v>
      </c>
      <c r="S1123" s="226">
        <v>5.6416000000000004</v>
      </c>
      <c r="T1123" s="226">
        <v>0</v>
      </c>
      <c r="U1123" s="226">
        <v>0</v>
      </c>
      <c r="V1123" s="226">
        <v>0</v>
      </c>
      <c r="W1123" s="162">
        <f>SUM(표4_2563[[#This Row],[1월]:[12월]])</f>
        <v>83.196399999999997</v>
      </c>
      <c r="X1123" s="163">
        <f t="shared" si="356"/>
        <v>6.9330333333333334</v>
      </c>
    </row>
    <row r="1124" spans="1:24" x14ac:dyDescent="0.3">
      <c r="A1124" s="166"/>
      <c r="B1124" s="166">
        <v>2025</v>
      </c>
      <c r="C1124" s="158" t="s">
        <v>431</v>
      </c>
      <c r="D1124" s="159" t="s">
        <v>26</v>
      </c>
      <c r="E1124" s="159" t="s">
        <v>16</v>
      </c>
      <c r="F1124" s="159" t="s">
        <v>65</v>
      </c>
      <c r="G1124" s="159" t="s">
        <v>172</v>
      </c>
      <c r="H1124" s="160" t="s">
        <v>55</v>
      </c>
      <c r="I1124" s="160"/>
      <c r="J1124" s="160" t="s">
        <v>96</v>
      </c>
      <c r="K1124" s="226">
        <v>0</v>
      </c>
      <c r="L1124" s="226">
        <v>0</v>
      </c>
      <c r="M1124" s="226">
        <v>0</v>
      </c>
      <c r="N1124" s="226">
        <v>0</v>
      </c>
      <c r="O1124" s="226">
        <v>0</v>
      </c>
      <c r="P1124" s="226">
        <v>0</v>
      </c>
      <c r="Q1124" s="226">
        <v>26.018882193851994</v>
      </c>
      <c r="R1124" s="226">
        <v>87.278210816363995</v>
      </c>
      <c r="S1124" s="226">
        <v>8.2416159918719991</v>
      </c>
      <c r="T1124" s="226">
        <v>0</v>
      </c>
      <c r="U1124" s="226">
        <v>0</v>
      </c>
      <c r="V1124" s="226">
        <v>0</v>
      </c>
      <c r="W1124" s="162">
        <f>SUM(표4_2563[[#This Row],[1월]:[12월]])</f>
        <v>121.53870900208798</v>
      </c>
      <c r="X1124" s="163">
        <f t="shared" si="356"/>
        <v>10.128225750173998</v>
      </c>
    </row>
    <row r="1125" spans="1:24" x14ac:dyDescent="0.3">
      <c r="A1125" s="166"/>
      <c r="B1125" s="166">
        <v>2025</v>
      </c>
      <c r="C1125" s="158" t="s">
        <v>431</v>
      </c>
      <c r="D1125" s="159" t="s">
        <v>26</v>
      </c>
      <c r="E1125" s="159" t="s">
        <v>16</v>
      </c>
      <c r="F1125" s="159" t="s">
        <v>90</v>
      </c>
      <c r="G1125" s="159" t="s">
        <v>172</v>
      </c>
      <c r="H1125" s="159" t="s">
        <v>55</v>
      </c>
      <c r="I1125" s="159"/>
      <c r="J1125" s="159" t="s">
        <v>13</v>
      </c>
      <c r="K1125" s="226">
        <v>0</v>
      </c>
      <c r="L1125" s="226">
        <v>0</v>
      </c>
      <c r="M1125" s="226">
        <v>0</v>
      </c>
      <c r="N1125" s="226">
        <v>0</v>
      </c>
      <c r="O1125" s="226">
        <v>0</v>
      </c>
      <c r="P1125" s="226">
        <v>0</v>
      </c>
      <c r="Q1125" s="226">
        <v>238982.30274795758</v>
      </c>
      <c r="R1125" s="226">
        <v>742102.9398448962</v>
      </c>
      <c r="S1125" s="226">
        <v>88046.109994518541</v>
      </c>
      <c r="T1125" s="226">
        <v>0</v>
      </c>
      <c r="U1125" s="226">
        <v>0</v>
      </c>
      <c r="V1125" s="226">
        <v>0</v>
      </c>
      <c r="W1125" s="162">
        <f>SUM(표4_2563[[#This Row],[1월]:[12월]])</f>
        <v>1069131.3525873723</v>
      </c>
      <c r="X1125" s="163">
        <f t="shared" si="356"/>
        <v>89094.27938228102</v>
      </c>
    </row>
    <row r="1126" spans="1:24" x14ac:dyDescent="0.3">
      <c r="A1126" s="166"/>
      <c r="B1126" s="166">
        <v>2025</v>
      </c>
      <c r="C1126" s="158" t="s">
        <v>431</v>
      </c>
      <c r="D1126" s="159" t="s">
        <v>26</v>
      </c>
      <c r="E1126" s="159" t="s">
        <v>16</v>
      </c>
      <c r="F1126" s="159" t="s">
        <v>90</v>
      </c>
      <c r="G1126" s="159" t="s">
        <v>172</v>
      </c>
      <c r="H1126" s="159" t="s">
        <v>55</v>
      </c>
      <c r="I1126" s="159"/>
      <c r="J1126" s="159" t="s">
        <v>19</v>
      </c>
      <c r="K1126" s="226">
        <v>0</v>
      </c>
      <c r="L1126" s="226">
        <v>0</v>
      </c>
      <c r="M1126" s="226">
        <v>0</v>
      </c>
      <c r="N1126" s="226">
        <v>0</v>
      </c>
      <c r="O1126" s="226">
        <v>0</v>
      </c>
      <c r="P1126" s="226">
        <v>0</v>
      </c>
      <c r="Q1126" s="226">
        <v>3.8</v>
      </c>
      <c r="R1126" s="226">
        <v>11.8</v>
      </c>
      <c r="S1126" s="226">
        <v>1.4</v>
      </c>
      <c r="T1126" s="226">
        <v>0</v>
      </c>
      <c r="U1126" s="226">
        <v>0</v>
      </c>
      <c r="V1126" s="226">
        <v>0</v>
      </c>
      <c r="W1126" s="162">
        <f>SUM(표4_2563[[#This Row],[1월]:[12월]])</f>
        <v>17</v>
      </c>
      <c r="X1126" s="163">
        <f t="shared" si="356"/>
        <v>1.4166666666666667</v>
      </c>
    </row>
    <row r="1127" spans="1:24" x14ac:dyDescent="0.3">
      <c r="A1127" s="166"/>
      <c r="B1127" s="166">
        <v>2025</v>
      </c>
      <c r="C1127" s="158" t="s">
        <v>431</v>
      </c>
      <c r="D1127" s="159" t="s">
        <v>26</v>
      </c>
      <c r="E1127" s="159" t="s">
        <v>16</v>
      </c>
      <c r="F1127" s="159" t="s">
        <v>90</v>
      </c>
      <c r="G1127" s="159" t="s">
        <v>172</v>
      </c>
      <c r="H1127" s="159" t="s">
        <v>55</v>
      </c>
      <c r="I1127" s="159"/>
      <c r="J1127" s="159" t="s">
        <v>14</v>
      </c>
      <c r="K1127" s="226">
        <v>0</v>
      </c>
      <c r="L1127" s="226">
        <v>0</v>
      </c>
      <c r="M1127" s="226">
        <v>0</v>
      </c>
      <c r="N1127" s="226">
        <v>0</v>
      </c>
      <c r="O1127" s="226">
        <v>0</v>
      </c>
      <c r="P1127" s="226">
        <v>0</v>
      </c>
      <c r="Q1127" s="226">
        <v>3800</v>
      </c>
      <c r="R1127" s="226">
        <v>11800</v>
      </c>
      <c r="S1127" s="226">
        <v>1400</v>
      </c>
      <c r="T1127" s="226">
        <v>0</v>
      </c>
      <c r="U1127" s="226">
        <v>0</v>
      </c>
      <c r="V1127" s="226">
        <v>0</v>
      </c>
      <c r="W1127" s="162">
        <f>SUM(표4_2563[[#This Row],[1월]:[12월]])</f>
        <v>17000</v>
      </c>
      <c r="X1127" s="163">
        <f t="shared" si="356"/>
        <v>1416.6666666666667</v>
      </c>
    </row>
    <row r="1128" spans="1:24" x14ac:dyDescent="0.3">
      <c r="A1128" s="166"/>
      <c r="B1128" s="166">
        <v>2025</v>
      </c>
      <c r="C1128" s="158" t="s">
        <v>431</v>
      </c>
      <c r="D1128" s="159" t="s">
        <v>26</v>
      </c>
      <c r="E1128" s="159" t="s">
        <v>16</v>
      </c>
      <c r="F1128" s="159" t="s">
        <v>90</v>
      </c>
      <c r="G1128" s="159" t="s">
        <v>172</v>
      </c>
      <c r="H1128" s="159" t="s">
        <v>55</v>
      </c>
      <c r="I1128" s="159"/>
      <c r="J1128" s="159" t="s">
        <v>20</v>
      </c>
      <c r="K1128" s="226">
        <v>0</v>
      </c>
      <c r="L1128" s="226">
        <v>0</v>
      </c>
      <c r="M1128" s="226">
        <v>0</v>
      </c>
      <c r="N1128" s="226">
        <v>0</v>
      </c>
      <c r="O1128" s="226">
        <v>0</v>
      </c>
      <c r="P1128" s="226">
        <v>0</v>
      </c>
      <c r="Q1128" s="226">
        <v>3.2679999999999998</v>
      </c>
      <c r="R1128" s="226">
        <v>10.148</v>
      </c>
      <c r="S1128" s="226">
        <v>1.204</v>
      </c>
      <c r="T1128" s="226">
        <v>0</v>
      </c>
      <c r="U1128" s="226">
        <v>0</v>
      </c>
      <c r="V1128" s="226">
        <v>0</v>
      </c>
      <c r="W1128" s="162">
        <f>SUM(표4_2563[[#This Row],[1월]:[12월]])</f>
        <v>14.620000000000001</v>
      </c>
      <c r="X1128" s="163">
        <f t="shared" si="356"/>
        <v>1.2183333333333335</v>
      </c>
    </row>
    <row r="1129" spans="1:24" x14ac:dyDescent="0.3">
      <c r="A1129" s="166"/>
      <c r="B1129" s="166">
        <v>2025</v>
      </c>
      <c r="C1129" s="158" t="s">
        <v>431</v>
      </c>
      <c r="D1129" s="159" t="s">
        <v>26</v>
      </c>
      <c r="E1129" s="159" t="s">
        <v>16</v>
      </c>
      <c r="F1129" s="159" t="s">
        <v>90</v>
      </c>
      <c r="G1129" s="159" t="s">
        <v>172</v>
      </c>
      <c r="H1129" s="159" t="s">
        <v>55</v>
      </c>
      <c r="I1129" s="159"/>
      <c r="J1129" s="159" t="s">
        <v>15</v>
      </c>
      <c r="K1129" s="226">
        <v>0</v>
      </c>
      <c r="L1129" s="226">
        <v>0</v>
      </c>
      <c r="M1129" s="226">
        <v>0</v>
      </c>
      <c r="N1129" s="226">
        <v>0</v>
      </c>
      <c r="O1129" s="226">
        <v>0</v>
      </c>
      <c r="P1129" s="226">
        <v>0</v>
      </c>
      <c r="Q1129" s="226">
        <v>0.32679999999999998</v>
      </c>
      <c r="R1129" s="226">
        <v>1.0147999999999999</v>
      </c>
      <c r="S1129" s="226">
        <v>0.12040000000000001</v>
      </c>
      <c r="T1129" s="226">
        <v>0</v>
      </c>
      <c r="U1129" s="226">
        <v>0</v>
      </c>
      <c r="V1129" s="226">
        <v>0</v>
      </c>
      <c r="W1129" s="162">
        <f>SUM(표4_2563[[#This Row],[1월]:[12월]])</f>
        <v>1.462</v>
      </c>
      <c r="X1129" s="163">
        <f t="shared" si="356"/>
        <v>0.12183333333333334</v>
      </c>
    </row>
    <row r="1130" spans="1:24" x14ac:dyDescent="0.3">
      <c r="A1130" s="166"/>
      <c r="B1130" s="166">
        <v>2025</v>
      </c>
      <c r="C1130" s="158" t="s">
        <v>431</v>
      </c>
      <c r="D1130" s="159" t="s">
        <v>26</v>
      </c>
      <c r="E1130" s="159" t="s">
        <v>16</v>
      </c>
      <c r="F1130" s="159" t="s">
        <v>90</v>
      </c>
      <c r="G1130" s="159" t="s">
        <v>172</v>
      </c>
      <c r="H1130" s="160" t="s">
        <v>55</v>
      </c>
      <c r="I1130" s="160"/>
      <c r="J1130" s="160" t="s">
        <v>96</v>
      </c>
      <c r="K1130" s="226">
        <v>0</v>
      </c>
      <c r="L1130" s="226">
        <v>0</v>
      </c>
      <c r="M1130" s="226">
        <v>0</v>
      </c>
      <c r="N1130" s="226">
        <v>0</v>
      </c>
      <c r="O1130" s="226">
        <v>0</v>
      </c>
      <c r="P1130" s="226">
        <v>0</v>
      </c>
      <c r="Q1130" s="226">
        <v>0.47741068245599988</v>
      </c>
      <c r="R1130" s="226">
        <v>1.482485803416</v>
      </c>
      <c r="S1130" s="226">
        <v>0.17588814616799997</v>
      </c>
      <c r="T1130" s="226">
        <v>0</v>
      </c>
      <c r="U1130" s="226">
        <v>0</v>
      </c>
      <c r="V1130" s="226">
        <v>0</v>
      </c>
      <c r="W1130" s="162">
        <f>SUM(표4_2563[[#This Row],[1월]:[12월]])</f>
        <v>2.13578463204</v>
      </c>
      <c r="X1130" s="163">
        <f t="shared" ref="X1130:X1193" si="357">AVERAGE(K1130:V1130)</f>
        <v>0.17798205267</v>
      </c>
    </row>
    <row r="1131" spans="1:24" x14ac:dyDescent="0.3">
      <c r="A1131" s="166"/>
      <c r="B1131" s="166">
        <v>2025</v>
      </c>
      <c r="C1131" s="158" t="s">
        <v>431</v>
      </c>
      <c r="D1131" s="159" t="s">
        <v>26</v>
      </c>
      <c r="E1131" s="159" t="s">
        <v>16</v>
      </c>
      <c r="F1131" s="159" t="s">
        <v>88</v>
      </c>
      <c r="G1131" s="159" t="s">
        <v>86</v>
      </c>
      <c r="H1131" s="159" t="s">
        <v>141</v>
      </c>
      <c r="I1131" s="159"/>
      <c r="J1131" s="159" t="s">
        <v>13</v>
      </c>
      <c r="K1131" s="226">
        <v>0</v>
      </c>
      <c r="L1131" s="226">
        <v>0</v>
      </c>
      <c r="M1131" s="226">
        <v>0</v>
      </c>
      <c r="N1131" s="226">
        <v>0</v>
      </c>
      <c r="O1131" s="226">
        <v>0</v>
      </c>
      <c r="P1131" s="226">
        <v>0</v>
      </c>
      <c r="Q1131" s="226">
        <v>716946.90824387281</v>
      </c>
      <c r="R1131" s="226">
        <v>2345799.9708656464</v>
      </c>
      <c r="S1131" s="226">
        <v>308161.38498081494</v>
      </c>
      <c r="T1131" s="226">
        <v>0</v>
      </c>
      <c r="U1131" s="226">
        <v>0</v>
      </c>
      <c r="V1131" s="226">
        <v>0</v>
      </c>
      <c r="W1131" s="162">
        <f>SUM(표4_2563[[#This Row],[1월]:[12월]])</f>
        <v>3370908.2640903341</v>
      </c>
      <c r="X1131" s="163">
        <f t="shared" si="357"/>
        <v>280909.02200752782</v>
      </c>
    </row>
    <row r="1132" spans="1:24" x14ac:dyDescent="0.3">
      <c r="A1132" s="166"/>
      <c r="B1132" s="166">
        <v>2025</v>
      </c>
      <c r="C1132" s="158" t="s">
        <v>431</v>
      </c>
      <c r="D1132" s="159" t="s">
        <v>26</v>
      </c>
      <c r="E1132" s="159" t="s">
        <v>16</v>
      </c>
      <c r="F1132" s="159" t="s">
        <v>88</v>
      </c>
      <c r="G1132" s="159" t="s">
        <v>86</v>
      </c>
      <c r="H1132" s="159" t="s">
        <v>141</v>
      </c>
      <c r="I1132" s="159"/>
      <c r="J1132" s="159" t="s">
        <v>19</v>
      </c>
      <c r="K1132" s="226">
        <v>0</v>
      </c>
      <c r="L1132" s="226">
        <v>0</v>
      </c>
      <c r="M1132" s="226">
        <v>0</v>
      </c>
      <c r="N1132" s="226">
        <v>0</v>
      </c>
      <c r="O1132" s="226">
        <v>0</v>
      </c>
      <c r="P1132" s="226">
        <v>0</v>
      </c>
      <c r="Q1132" s="226">
        <v>11.4</v>
      </c>
      <c r="R1132" s="226">
        <v>37.299999999999997</v>
      </c>
      <c r="S1132" s="226">
        <v>4.9000000000000004</v>
      </c>
      <c r="T1132" s="226">
        <v>0</v>
      </c>
      <c r="U1132" s="226">
        <v>0</v>
      </c>
      <c r="V1132" s="226">
        <v>0</v>
      </c>
      <c r="W1132" s="162">
        <f>SUM(표4_2563[[#This Row],[1월]:[12월]])</f>
        <v>53.599999999999994</v>
      </c>
      <c r="X1132" s="163">
        <f t="shared" si="357"/>
        <v>4.4666666666666659</v>
      </c>
    </row>
    <row r="1133" spans="1:24" x14ac:dyDescent="0.3">
      <c r="A1133" s="166"/>
      <c r="B1133" s="166">
        <v>2025</v>
      </c>
      <c r="C1133" s="158" t="s">
        <v>431</v>
      </c>
      <c r="D1133" s="159" t="s">
        <v>26</v>
      </c>
      <c r="E1133" s="159" t="s">
        <v>16</v>
      </c>
      <c r="F1133" s="159" t="s">
        <v>88</v>
      </c>
      <c r="G1133" s="159" t="s">
        <v>86</v>
      </c>
      <c r="H1133" s="159" t="s">
        <v>141</v>
      </c>
      <c r="I1133" s="159"/>
      <c r="J1133" s="159" t="s">
        <v>14</v>
      </c>
      <c r="K1133" s="226">
        <v>0</v>
      </c>
      <c r="L1133" s="226">
        <v>0</v>
      </c>
      <c r="M1133" s="226">
        <v>0</v>
      </c>
      <c r="N1133" s="226">
        <v>0</v>
      </c>
      <c r="O1133" s="226">
        <v>0</v>
      </c>
      <c r="P1133" s="226">
        <v>0</v>
      </c>
      <c r="Q1133" s="226">
        <v>11400</v>
      </c>
      <c r="R1133" s="226">
        <v>37300</v>
      </c>
      <c r="S1133" s="226">
        <v>4900</v>
      </c>
      <c r="T1133" s="226">
        <v>0</v>
      </c>
      <c r="U1133" s="226">
        <v>0</v>
      </c>
      <c r="V1133" s="226">
        <v>0</v>
      </c>
      <c r="W1133" s="162">
        <f>SUM(표4_2563[[#This Row],[1월]:[12월]])</f>
        <v>53600</v>
      </c>
      <c r="X1133" s="163">
        <f t="shared" si="357"/>
        <v>4466.666666666667</v>
      </c>
    </row>
    <row r="1134" spans="1:24" x14ac:dyDescent="0.3">
      <c r="A1134" s="166"/>
      <c r="B1134" s="166">
        <v>2025</v>
      </c>
      <c r="C1134" s="158" t="s">
        <v>431</v>
      </c>
      <c r="D1134" s="159" t="s">
        <v>26</v>
      </c>
      <c r="E1134" s="159" t="s">
        <v>16</v>
      </c>
      <c r="F1134" s="159" t="s">
        <v>88</v>
      </c>
      <c r="G1134" s="159" t="s">
        <v>86</v>
      </c>
      <c r="H1134" s="159" t="s">
        <v>141</v>
      </c>
      <c r="I1134" s="159"/>
      <c r="J1134" s="159" t="s">
        <v>20</v>
      </c>
      <c r="K1134" s="226">
        <v>0</v>
      </c>
      <c r="L1134" s="226">
        <v>0</v>
      </c>
      <c r="M1134" s="226">
        <v>0</v>
      </c>
      <c r="N1134" s="226">
        <v>0</v>
      </c>
      <c r="O1134" s="226">
        <v>0</v>
      </c>
      <c r="P1134" s="226">
        <v>0</v>
      </c>
      <c r="Q1134" s="226">
        <v>9.8040000000000003</v>
      </c>
      <c r="R1134" s="226">
        <v>32.077999999999996</v>
      </c>
      <c r="S1134" s="226">
        <v>4.2140000000000004</v>
      </c>
      <c r="T1134" s="226">
        <v>0</v>
      </c>
      <c r="U1134" s="226">
        <v>0</v>
      </c>
      <c r="V1134" s="226">
        <v>0</v>
      </c>
      <c r="W1134" s="162">
        <f>SUM(표4_2563[[#This Row],[1월]:[12월]])</f>
        <v>46.095999999999997</v>
      </c>
      <c r="X1134" s="163">
        <f t="shared" si="357"/>
        <v>3.841333333333333</v>
      </c>
    </row>
    <row r="1135" spans="1:24" x14ac:dyDescent="0.3">
      <c r="A1135" s="166"/>
      <c r="B1135" s="166">
        <v>2025</v>
      </c>
      <c r="C1135" s="158" t="s">
        <v>431</v>
      </c>
      <c r="D1135" s="159" t="s">
        <v>26</v>
      </c>
      <c r="E1135" s="159" t="s">
        <v>16</v>
      </c>
      <c r="F1135" s="159" t="s">
        <v>88</v>
      </c>
      <c r="G1135" s="159" t="s">
        <v>86</v>
      </c>
      <c r="H1135" s="159" t="s">
        <v>141</v>
      </c>
      <c r="I1135" s="159"/>
      <c r="J1135" s="159" t="s">
        <v>15</v>
      </c>
      <c r="K1135" s="226">
        <v>0</v>
      </c>
      <c r="L1135" s="226">
        <v>0</v>
      </c>
      <c r="M1135" s="226">
        <v>0</v>
      </c>
      <c r="N1135" s="226">
        <v>0</v>
      </c>
      <c r="O1135" s="226">
        <v>0</v>
      </c>
      <c r="P1135" s="226">
        <v>0</v>
      </c>
      <c r="Q1135" s="226">
        <v>0.98040000000000005</v>
      </c>
      <c r="R1135" s="226">
        <v>3.2077999999999998</v>
      </c>
      <c r="S1135" s="226">
        <v>0.42140000000000005</v>
      </c>
      <c r="T1135" s="226">
        <v>0</v>
      </c>
      <c r="U1135" s="226">
        <v>0</v>
      </c>
      <c r="V1135" s="226">
        <v>0</v>
      </c>
      <c r="W1135" s="162">
        <f>SUM(표4_2563[[#This Row],[1월]:[12월]])</f>
        <v>4.6096000000000004</v>
      </c>
      <c r="X1135" s="163">
        <f t="shared" si="357"/>
        <v>0.38413333333333338</v>
      </c>
    </row>
    <row r="1136" spans="1:24" x14ac:dyDescent="0.3">
      <c r="A1136" s="166"/>
      <c r="B1136" s="166">
        <v>2025</v>
      </c>
      <c r="C1136" s="158" t="s">
        <v>431</v>
      </c>
      <c r="D1136" s="159" t="s">
        <v>26</v>
      </c>
      <c r="E1136" s="159" t="s">
        <v>16</v>
      </c>
      <c r="F1136" s="159" t="s">
        <v>88</v>
      </c>
      <c r="G1136" s="159" t="s">
        <v>86</v>
      </c>
      <c r="H1136" s="160" t="s">
        <v>141</v>
      </c>
      <c r="I1136" s="160"/>
      <c r="J1136" s="160" t="s">
        <v>96</v>
      </c>
      <c r="K1136" s="226">
        <v>0</v>
      </c>
      <c r="L1136" s="226">
        <v>0</v>
      </c>
      <c r="M1136" s="226">
        <v>0</v>
      </c>
      <c r="N1136" s="226">
        <v>0</v>
      </c>
      <c r="O1136" s="226">
        <v>0</v>
      </c>
      <c r="P1136" s="226">
        <v>0</v>
      </c>
      <c r="Q1136" s="226">
        <v>1.4322320473679999</v>
      </c>
      <c r="R1136" s="226">
        <v>4.6861627514759983</v>
      </c>
      <c r="S1136" s="226">
        <v>0.6156085115879999</v>
      </c>
      <c r="T1136" s="226">
        <v>0</v>
      </c>
      <c r="U1136" s="226">
        <v>0</v>
      </c>
      <c r="V1136" s="226">
        <v>0</v>
      </c>
      <c r="W1136" s="162">
        <f>SUM(표4_2563[[#This Row],[1월]:[12월]])</f>
        <v>6.7340033104319978</v>
      </c>
      <c r="X1136" s="163">
        <f t="shared" si="357"/>
        <v>0.56116694253599986</v>
      </c>
    </row>
    <row r="1137" spans="1:24" x14ac:dyDescent="0.3">
      <c r="A1137" s="166"/>
      <c r="B1137" s="166">
        <v>2025</v>
      </c>
      <c r="C1137" s="158" t="s">
        <v>431</v>
      </c>
      <c r="D1137" s="159" t="s">
        <v>26</v>
      </c>
      <c r="E1137" s="159" t="s">
        <v>16</v>
      </c>
      <c r="F1137" s="159" t="s">
        <v>88</v>
      </c>
      <c r="G1137" s="159" t="s">
        <v>87</v>
      </c>
      <c r="H1137" s="159" t="s">
        <v>142</v>
      </c>
      <c r="I1137" s="159"/>
      <c r="J1137" s="159" t="s">
        <v>13</v>
      </c>
      <c r="K1137" s="226">
        <v>0</v>
      </c>
      <c r="L1137" s="226">
        <v>0</v>
      </c>
      <c r="M1137" s="226">
        <v>0</v>
      </c>
      <c r="N1137" s="226">
        <v>0</v>
      </c>
      <c r="O1137" s="226">
        <v>0</v>
      </c>
      <c r="P1137" s="226">
        <v>0</v>
      </c>
      <c r="Q1137" s="226">
        <v>2521892.1947876578</v>
      </c>
      <c r="R1137" s="226">
        <v>8898946.2701739669</v>
      </c>
      <c r="S1137" s="226">
        <v>974796.21779645537</v>
      </c>
      <c r="T1137" s="226">
        <v>0</v>
      </c>
      <c r="U1137" s="226">
        <v>0</v>
      </c>
      <c r="V1137" s="226">
        <v>0</v>
      </c>
      <c r="W1137" s="162">
        <f>SUM(표4_2563[[#This Row],[1월]:[12월]])</f>
        <v>12395634.682758082</v>
      </c>
      <c r="X1137" s="163">
        <f t="shared" si="357"/>
        <v>1032969.5568965068</v>
      </c>
    </row>
    <row r="1138" spans="1:24" x14ac:dyDescent="0.3">
      <c r="A1138" s="166"/>
      <c r="B1138" s="166">
        <v>2025</v>
      </c>
      <c r="C1138" s="158" t="s">
        <v>431</v>
      </c>
      <c r="D1138" s="159" t="s">
        <v>26</v>
      </c>
      <c r="E1138" s="159" t="s">
        <v>16</v>
      </c>
      <c r="F1138" s="159" t="s">
        <v>88</v>
      </c>
      <c r="G1138" s="159" t="s">
        <v>87</v>
      </c>
      <c r="H1138" s="159" t="s">
        <v>142</v>
      </c>
      <c r="I1138" s="159"/>
      <c r="J1138" s="159" t="s">
        <v>19</v>
      </c>
      <c r="K1138" s="226">
        <v>0</v>
      </c>
      <c r="L1138" s="226">
        <v>0</v>
      </c>
      <c r="M1138" s="226">
        <v>0</v>
      </c>
      <c r="N1138" s="226">
        <v>0</v>
      </c>
      <c r="O1138" s="226">
        <v>0</v>
      </c>
      <c r="P1138" s="226">
        <v>0</v>
      </c>
      <c r="Q1138" s="226">
        <v>40.1</v>
      </c>
      <c r="R1138" s="226">
        <v>141.5</v>
      </c>
      <c r="S1138" s="226">
        <v>15.5</v>
      </c>
      <c r="T1138" s="226">
        <v>0</v>
      </c>
      <c r="U1138" s="226">
        <v>0</v>
      </c>
      <c r="V1138" s="226">
        <v>0</v>
      </c>
      <c r="W1138" s="162">
        <f>SUM(표4_2563[[#This Row],[1월]:[12월]])</f>
        <v>197.1</v>
      </c>
      <c r="X1138" s="163">
        <f t="shared" si="357"/>
        <v>16.425000000000001</v>
      </c>
    </row>
    <row r="1139" spans="1:24" x14ac:dyDescent="0.3">
      <c r="A1139" s="166"/>
      <c r="B1139" s="166">
        <v>2025</v>
      </c>
      <c r="C1139" s="158" t="s">
        <v>431</v>
      </c>
      <c r="D1139" s="159" t="s">
        <v>26</v>
      </c>
      <c r="E1139" s="159" t="s">
        <v>16</v>
      </c>
      <c r="F1139" s="159" t="s">
        <v>88</v>
      </c>
      <c r="G1139" s="159" t="s">
        <v>87</v>
      </c>
      <c r="H1139" s="159" t="s">
        <v>142</v>
      </c>
      <c r="I1139" s="159"/>
      <c r="J1139" s="159" t="s">
        <v>14</v>
      </c>
      <c r="K1139" s="226">
        <v>0</v>
      </c>
      <c r="L1139" s="226">
        <v>0</v>
      </c>
      <c r="M1139" s="226">
        <v>0</v>
      </c>
      <c r="N1139" s="226">
        <v>0</v>
      </c>
      <c r="O1139" s="226">
        <v>0</v>
      </c>
      <c r="P1139" s="226">
        <v>0</v>
      </c>
      <c r="Q1139" s="226">
        <v>40100</v>
      </c>
      <c r="R1139" s="226">
        <v>141500</v>
      </c>
      <c r="S1139" s="226">
        <v>15500</v>
      </c>
      <c r="T1139" s="226">
        <v>0</v>
      </c>
      <c r="U1139" s="226">
        <v>0</v>
      </c>
      <c r="V1139" s="226">
        <v>0</v>
      </c>
      <c r="W1139" s="162">
        <f>SUM(표4_2563[[#This Row],[1월]:[12월]])</f>
        <v>197100</v>
      </c>
      <c r="X1139" s="163">
        <f t="shared" si="357"/>
        <v>16425</v>
      </c>
    </row>
    <row r="1140" spans="1:24" x14ac:dyDescent="0.3">
      <c r="A1140" s="166"/>
      <c r="B1140" s="166">
        <v>2025</v>
      </c>
      <c r="C1140" s="158" t="s">
        <v>431</v>
      </c>
      <c r="D1140" s="159" t="s">
        <v>26</v>
      </c>
      <c r="E1140" s="159" t="s">
        <v>16</v>
      </c>
      <c r="F1140" s="159" t="s">
        <v>88</v>
      </c>
      <c r="G1140" s="159" t="s">
        <v>87</v>
      </c>
      <c r="H1140" s="159" t="s">
        <v>142</v>
      </c>
      <c r="I1140" s="159"/>
      <c r="J1140" s="159" t="s">
        <v>20</v>
      </c>
      <c r="K1140" s="226">
        <v>0</v>
      </c>
      <c r="L1140" s="226">
        <v>0</v>
      </c>
      <c r="M1140" s="226">
        <v>0</v>
      </c>
      <c r="N1140" s="226">
        <v>0</v>
      </c>
      <c r="O1140" s="226">
        <v>0</v>
      </c>
      <c r="P1140" s="226">
        <v>0</v>
      </c>
      <c r="Q1140" s="226">
        <v>34.486000000000004</v>
      </c>
      <c r="R1140" s="226">
        <v>121.69</v>
      </c>
      <c r="S1140" s="226">
        <v>13.33</v>
      </c>
      <c r="T1140" s="226">
        <v>0</v>
      </c>
      <c r="U1140" s="226">
        <v>0</v>
      </c>
      <c r="V1140" s="226">
        <v>0</v>
      </c>
      <c r="W1140" s="162">
        <f>SUM(표4_2563[[#This Row],[1월]:[12월]])</f>
        <v>169.506</v>
      </c>
      <c r="X1140" s="163">
        <f t="shared" si="357"/>
        <v>14.125500000000001</v>
      </c>
    </row>
    <row r="1141" spans="1:24" x14ac:dyDescent="0.3">
      <c r="A1141" s="166"/>
      <c r="B1141" s="166">
        <v>2025</v>
      </c>
      <c r="C1141" s="158" t="s">
        <v>431</v>
      </c>
      <c r="D1141" s="159" t="s">
        <v>26</v>
      </c>
      <c r="E1141" s="159" t="s">
        <v>16</v>
      </c>
      <c r="F1141" s="159" t="s">
        <v>88</v>
      </c>
      <c r="G1141" s="159" t="s">
        <v>87</v>
      </c>
      <c r="H1141" s="159" t="s">
        <v>142</v>
      </c>
      <c r="I1141" s="159"/>
      <c r="J1141" s="159" t="s">
        <v>15</v>
      </c>
      <c r="K1141" s="226">
        <v>0</v>
      </c>
      <c r="L1141" s="226">
        <v>0</v>
      </c>
      <c r="M1141" s="226">
        <v>0</v>
      </c>
      <c r="N1141" s="226">
        <v>0</v>
      </c>
      <c r="O1141" s="226">
        <v>0</v>
      </c>
      <c r="P1141" s="226">
        <v>0</v>
      </c>
      <c r="Q1141" s="226">
        <v>3.4486000000000008</v>
      </c>
      <c r="R1141" s="226">
        <v>12.169</v>
      </c>
      <c r="S1141" s="226">
        <v>1.3330000000000002</v>
      </c>
      <c r="T1141" s="226">
        <v>0</v>
      </c>
      <c r="U1141" s="226">
        <v>0</v>
      </c>
      <c r="V1141" s="226">
        <v>0</v>
      </c>
      <c r="W1141" s="162">
        <f>SUM(표4_2563[[#This Row],[1월]:[12월]])</f>
        <v>16.950600000000001</v>
      </c>
      <c r="X1141" s="163">
        <f t="shared" si="357"/>
        <v>1.4125500000000002</v>
      </c>
    </row>
    <row r="1142" spans="1:24" x14ac:dyDescent="0.3">
      <c r="A1142" s="166"/>
      <c r="B1142" s="166">
        <v>2025</v>
      </c>
      <c r="C1142" s="158" t="s">
        <v>431</v>
      </c>
      <c r="D1142" s="159" t="s">
        <v>26</v>
      </c>
      <c r="E1142" s="159" t="s">
        <v>16</v>
      </c>
      <c r="F1142" s="159" t="s">
        <v>88</v>
      </c>
      <c r="G1142" s="159" t="s">
        <v>87</v>
      </c>
      <c r="H1142" s="160" t="s">
        <v>142</v>
      </c>
      <c r="I1142" s="160"/>
      <c r="J1142" s="160" t="s">
        <v>96</v>
      </c>
      <c r="K1142" s="226">
        <v>0</v>
      </c>
      <c r="L1142" s="226">
        <v>0</v>
      </c>
      <c r="M1142" s="226">
        <v>0</v>
      </c>
      <c r="N1142" s="226">
        <v>0</v>
      </c>
      <c r="O1142" s="226">
        <v>0</v>
      </c>
      <c r="P1142" s="226">
        <v>0</v>
      </c>
      <c r="Q1142" s="226">
        <v>5.0379390438119991</v>
      </c>
      <c r="R1142" s="226">
        <v>17.777266201979998</v>
      </c>
      <c r="S1142" s="226">
        <v>1.9473330468599994</v>
      </c>
      <c r="T1142" s="226">
        <v>0</v>
      </c>
      <c r="U1142" s="226">
        <v>0</v>
      </c>
      <c r="V1142" s="226">
        <v>0</v>
      </c>
      <c r="W1142" s="162">
        <f>SUM(표4_2563[[#This Row],[1월]:[12월]])</f>
        <v>24.762538292651996</v>
      </c>
      <c r="X1142" s="163">
        <f t="shared" si="357"/>
        <v>2.0635448577209998</v>
      </c>
    </row>
    <row r="1143" spans="1:24" x14ac:dyDescent="0.3">
      <c r="A1143" s="166"/>
      <c r="B1143" s="166">
        <v>2025</v>
      </c>
      <c r="C1143" s="158" t="s">
        <v>431</v>
      </c>
      <c r="D1143" s="159" t="s">
        <v>26</v>
      </c>
      <c r="E1143" s="159" t="s">
        <v>16</v>
      </c>
      <c r="F1143" s="159" t="s">
        <v>67</v>
      </c>
      <c r="G1143" s="159" t="s">
        <v>173</v>
      </c>
      <c r="H1143" s="159" t="s">
        <v>56</v>
      </c>
      <c r="I1143" s="159"/>
      <c r="J1143" s="159" t="s">
        <v>13</v>
      </c>
      <c r="K1143" s="226">
        <v>64348614</v>
      </c>
      <c r="L1143" s="226">
        <v>60084615</v>
      </c>
      <c r="M1143" s="226">
        <v>25444887</v>
      </c>
      <c r="N1143" s="226">
        <v>7456104</v>
      </c>
      <c r="O1143" s="226">
        <v>4704667</v>
      </c>
      <c r="P1143" s="226">
        <v>2832788</v>
      </c>
      <c r="Q1143" s="226">
        <v>5799105</v>
      </c>
      <c r="R1143" s="226">
        <v>11993700</v>
      </c>
      <c r="S1143" s="226">
        <v>10526299</v>
      </c>
      <c r="T1143" s="226">
        <v>3846413</v>
      </c>
      <c r="U1143" s="226">
        <v>17672295</v>
      </c>
      <c r="V1143" s="226">
        <v>47053009</v>
      </c>
      <c r="W1143" s="162">
        <f>SUM(표4_2563[[#This Row],[1월]:[12월]])</f>
        <v>261762496</v>
      </c>
      <c r="X1143" s="163">
        <f t="shared" si="357"/>
        <v>21813541.333333332</v>
      </c>
    </row>
    <row r="1144" spans="1:24" x14ac:dyDescent="0.3">
      <c r="A1144" s="166"/>
      <c r="B1144" s="166">
        <v>2025</v>
      </c>
      <c r="C1144" s="158" t="s">
        <v>431</v>
      </c>
      <c r="D1144" s="159" t="s">
        <v>26</v>
      </c>
      <c r="E1144" s="159" t="s">
        <v>16</v>
      </c>
      <c r="F1144" s="159" t="s">
        <v>67</v>
      </c>
      <c r="G1144" s="159" t="s">
        <v>173</v>
      </c>
      <c r="H1144" s="159" t="s">
        <v>56</v>
      </c>
      <c r="I1144" s="159"/>
      <c r="J1144" s="159" t="s">
        <v>19</v>
      </c>
      <c r="K1144" s="226">
        <v>400.20000000000073</v>
      </c>
      <c r="L1144" s="226">
        <v>373.29999999999927</v>
      </c>
      <c r="M1144" s="226">
        <v>154.80000000000018</v>
      </c>
      <c r="N1144" s="226">
        <v>48.100000000000364</v>
      </c>
      <c r="O1144" s="226">
        <v>27.899999999999636</v>
      </c>
      <c r="P1144" s="226">
        <v>18.400000000000546</v>
      </c>
      <c r="Q1144" s="226">
        <v>46.699999999999818</v>
      </c>
      <c r="R1144" s="226">
        <v>105.80000000000018</v>
      </c>
      <c r="S1144" s="226">
        <v>91.799999999999272</v>
      </c>
      <c r="T1144" s="226">
        <v>21.600000000000364</v>
      </c>
      <c r="U1144" s="226">
        <v>123.10000000000036</v>
      </c>
      <c r="V1144" s="226">
        <v>291.09999999999945</v>
      </c>
      <c r="W1144" s="162">
        <f>SUM(표4_2563[[#This Row],[1월]:[12월]])</f>
        <v>1702.8000000000002</v>
      </c>
      <c r="X1144" s="163">
        <f t="shared" si="357"/>
        <v>141.9</v>
      </c>
    </row>
    <row r="1145" spans="1:24" x14ac:dyDescent="0.3">
      <c r="A1145" s="166"/>
      <c r="B1145" s="166">
        <v>2025</v>
      </c>
      <c r="C1145" s="158" t="s">
        <v>431</v>
      </c>
      <c r="D1145" s="159" t="s">
        <v>26</v>
      </c>
      <c r="E1145" s="159" t="s">
        <v>16</v>
      </c>
      <c r="F1145" s="159" t="s">
        <v>67</v>
      </c>
      <c r="G1145" s="159" t="s">
        <v>173</v>
      </c>
      <c r="H1145" s="159" t="s">
        <v>56</v>
      </c>
      <c r="I1145" s="159"/>
      <c r="J1145" s="159" t="s">
        <v>14</v>
      </c>
      <c r="K1145" s="226">
        <v>400200.0000000007</v>
      </c>
      <c r="L1145" s="226">
        <v>373299.9999999993</v>
      </c>
      <c r="M1145" s="226">
        <v>154800.00000000017</v>
      </c>
      <c r="N1145" s="226">
        <v>48100.000000000364</v>
      </c>
      <c r="O1145" s="226">
        <v>27899.999999999636</v>
      </c>
      <c r="P1145" s="226">
        <v>18400.000000000546</v>
      </c>
      <c r="Q1145" s="226">
        <v>46699.999999999818</v>
      </c>
      <c r="R1145" s="226">
        <v>105800.00000000017</v>
      </c>
      <c r="S1145" s="226">
        <v>91799.999999999272</v>
      </c>
      <c r="T1145" s="226">
        <v>21600.000000000364</v>
      </c>
      <c r="U1145" s="226">
        <v>123100.00000000036</v>
      </c>
      <c r="V1145" s="226">
        <v>291099.99999999948</v>
      </c>
      <c r="W1145" s="162">
        <f>SUM(표4_2563[[#This Row],[1월]:[12월]])</f>
        <v>1702800.0000000007</v>
      </c>
      <c r="X1145" s="163">
        <f t="shared" si="357"/>
        <v>141900.00000000006</v>
      </c>
    </row>
    <row r="1146" spans="1:24" x14ac:dyDescent="0.3">
      <c r="A1146" s="166"/>
      <c r="B1146" s="166">
        <v>2025</v>
      </c>
      <c r="C1146" s="158" t="s">
        <v>431</v>
      </c>
      <c r="D1146" s="159" t="s">
        <v>26</v>
      </c>
      <c r="E1146" s="159" t="s">
        <v>16</v>
      </c>
      <c r="F1146" s="159" t="s">
        <v>67</v>
      </c>
      <c r="G1146" s="159" t="s">
        <v>173</v>
      </c>
      <c r="H1146" s="159" t="s">
        <v>56</v>
      </c>
      <c r="I1146" s="159"/>
      <c r="J1146" s="159" t="s">
        <v>20</v>
      </c>
      <c r="K1146" s="226">
        <v>344.17200000000059</v>
      </c>
      <c r="L1146" s="226">
        <v>321.03799999999939</v>
      </c>
      <c r="M1146" s="226">
        <v>133.12800000000016</v>
      </c>
      <c r="N1146" s="226">
        <v>41.366000000000312</v>
      </c>
      <c r="O1146" s="226">
        <v>23.993999999999687</v>
      </c>
      <c r="P1146" s="226">
        <v>15.824000000000469</v>
      </c>
      <c r="Q1146" s="226">
        <v>40.161999999999843</v>
      </c>
      <c r="R1146" s="226">
        <v>90.988000000000156</v>
      </c>
      <c r="S1146" s="226">
        <v>78.947999999999368</v>
      </c>
      <c r="T1146" s="226">
        <v>18.576000000000313</v>
      </c>
      <c r="U1146" s="226">
        <v>105.86600000000031</v>
      </c>
      <c r="V1146" s="226">
        <v>250.34599999999952</v>
      </c>
      <c r="W1146" s="162">
        <f>SUM(표4_2563[[#This Row],[1월]:[12월]])</f>
        <v>1464.4080000000001</v>
      </c>
      <c r="X1146" s="163">
        <f t="shared" si="357"/>
        <v>122.03400000000001</v>
      </c>
    </row>
    <row r="1147" spans="1:24" x14ac:dyDescent="0.3">
      <c r="A1147" s="166"/>
      <c r="B1147" s="166">
        <v>2025</v>
      </c>
      <c r="C1147" s="158" t="s">
        <v>431</v>
      </c>
      <c r="D1147" s="159" t="s">
        <v>26</v>
      </c>
      <c r="E1147" s="159" t="s">
        <v>16</v>
      </c>
      <c r="F1147" s="159" t="s">
        <v>67</v>
      </c>
      <c r="G1147" s="159" t="s">
        <v>173</v>
      </c>
      <c r="H1147" s="159" t="s">
        <v>56</v>
      </c>
      <c r="I1147" s="159"/>
      <c r="J1147" s="159" t="s">
        <v>15</v>
      </c>
      <c r="K1147" s="226">
        <v>34.417200000000058</v>
      </c>
      <c r="L1147" s="226">
        <v>32.103799999999943</v>
      </c>
      <c r="M1147" s="226">
        <v>13.312800000000017</v>
      </c>
      <c r="N1147" s="226">
        <v>4.1366000000000316</v>
      </c>
      <c r="O1147" s="226">
        <v>2.3993999999999689</v>
      </c>
      <c r="P1147" s="226">
        <v>1.5824000000000469</v>
      </c>
      <c r="Q1147" s="226">
        <v>4.0161999999999844</v>
      </c>
      <c r="R1147" s="226">
        <v>9.0988000000000167</v>
      </c>
      <c r="S1147" s="226">
        <v>7.894799999999937</v>
      </c>
      <c r="T1147" s="226">
        <v>1.8576000000000314</v>
      </c>
      <c r="U1147" s="226">
        <v>10.586600000000033</v>
      </c>
      <c r="V1147" s="226">
        <v>25.034599999999955</v>
      </c>
      <c r="W1147" s="162">
        <f>SUM(표4_2563[[#This Row],[1월]:[12월]])</f>
        <v>146.44080000000002</v>
      </c>
      <c r="X1147" s="163">
        <f t="shared" si="357"/>
        <v>12.203400000000002</v>
      </c>
    </row>
    <row r="1148" spans="1:24" x14ac:dyDescent="0.3">
      <c r="A1148" s="166"/>
      <c r="B1148" s="166">
        <v>2025</v>
      </c>
      <c r="C1148" s="158" t="s">
        <v>431</v>
      </c>
      <c r="D1148" s="159" t="s">
        <v>26</v>
      </c>
      <c r="E1148" s="159" t="s">
        <v>16</v>
      </c>
      <c r="F1148" s="159" t="s">
        <v>67</v>
      </c>
      <c r="G1148" s="159" t="s">
        <v>173</v>
      </c>
      <c r="H1148" s="160" t="s">
        <v>56</v>
      </c>
      <c r="I1148" s="160"/>
      <c r="J1148" s="160" t="s">
        <v>96</v>
      </c>
      <c r="K1148" s="226">
        <v>50.278882926024089</v>
      </c>
      <c r="L1148" s="226">
        <v>46.899317831795905</v>
      </c>
      <c r="M1148" s="226">
        <v>19.448203590576021</v>
      </c>
      <c r="N1148" s="226">
        <v>6.0430141647720443</v>
      </c>
      <c r="O1148" s="226">
        <v>3.5051994843479539</v>
      </c>
      <c r="P1148" s="226">
        <v>2.3116727782080684</v>
      </c>
      <c r="Q1148" s="226">
        <v>5.8671260186039769</v>
      </c>
      <c r="R1148" s="226">
        <v>13.292118474696021</v>
      </c>
      <c r="S1148" s="226">
        <v>11.533237013015906</v>
      </c>
      <c r="T1148" s="226">
        <v>2.7137028265920451</v>
      </c>
      <c r="U1148" s="226">
        <v>15.465593423772043</v>
      </c>
      <c r="V1148" s="226">
        <v>36.572170963931924</v>
      </c>
      <c r="W1148" s="162">
        <f>SUM(표4_2563[[#This Row],[1월]:[12월]])</f>
        <v>213.93023949633601</v>
      </c>
      <c r="X1148" s="163">
        <f t="shared" si="357"/>
        <v>17.827519958028002</v>
      </c>
    </row>
    <row r="1149" spans="1:24" x14ac:dyDescent="0.3">
      <c r="A1149" s="166"/>
      <c r="B1149" s="166">
        <v>2025</v>
      </c>
      <c r="C1149" s="158" t="s">
        <v>431</v>
      </c>
      <c r="D1149" s="159" t="s">
        <v>26</v>
      </c>
      <c r="E1149" s="159" t="s">
        <v>16</v>
      </c>
      <c r="F1149" s="159" t="s">
        <v>88</v>
      </c>
      <c r="G1149" s="159" t="s">
        <v>173</v>
      </c>
      <c r="H1149" s="159" t="s">
        <v>143</v>
      </c>
      <c r="I1149" s="159"/>
      <c r="J1149" s="159" t="s">
        <v>13</v>
      </c>
      <c r="K1149" s="226">
        <v>0</v>
      </c>
      <c r="L1149" s="226">
        <v>0</v>
      </c>
      <c r="M1149" s="226">
        <v>0</v>
      </c>
      <c r="N1149" s="226">
        <v>0</v>
      </c>
      <c r="O1149" s="226">
        <v>0</v>
      </c>
      <c r="P1149" s="226">
        <v>0</v>
      </c>
      <c r="Q1149" s="226">
        <v>773547.97994733648</v>
      </c>
      <c r="R1149" s="226">
        <v>3025012.8310626703</v>
      </c>
      <c r="S1149" s="226">
        <v>31445.039283756625</v>
      </c>
      <c r="T1149" s="226">
        <v>0</v>
      </c>
      <c r="U1149" s="226">
        <v>0</v>
      </c>
      <c r="V1149" s="226">
        <v>0</v>
      </c>
      <c r="W1149" s="162">
        <f>SUM(표4_2563[[#This Row],[1월]:[12월]])</f>
        <v>3830005.8502937634</v>
      </c>
      <c r="X1149" s="163">
        <f t="shared" si="357"/>
        <v>319167.15419114695</v>
      </c>
    </row>
    <row r="1150" spans="1:24" x14ac:dyDescent="0.3">
      <c r="A1150" s="166"/>
      <c r="B1150" s="166">
        <v>2025</v>
      </c>
      <c r="C1150" s="158" t="s">
        <v>431</v>
      </c>
      <c r="D1150" s="159" t="s">
        <v>26</v>
      </c>
      <c r="E1150" s="159" t="s">
        <v>16</v>
      </c>
      <c r="F1150" s="159" t="s">
        <v>88</v>
      </c>
      <c r="G1150" s="159" t="s">
        <v>173</v>
      </c>
      <c r="H1150" s="159" t="s">
        <v>143</v>
      </c>
      <c r="I1150" s="159"/>
      <c r="J1150" s="159" t="s">
        <v>19</v>
      </c>
      <c r="K1150" s="226">
        <v>0</v>
      </c>
      <c r="L1150" s="226">
        <v>0</v>
      </c>
      <c r="M1150" s="226">
        <v>0</v>
      </c>
      <c r="N1150" s="226">
        <v>0</v>
      </c>
      <c r="O1150" s="226">
        <v>0</v>
      </c>
      <c r="P1150" s="226">
        <v>0</v>
      </c>
      <c r="Q1150" s="226">
        <v>12.3</v>
      </c>
      <c r="R1150" s="226">
        <v>48.1</v>
      </c>
      <c r="S1150" s="226">
        <v>0.5</v>
      </c>
      <c r="T1150" s="226">
        <v>0</v>
      </c>
      <c r="U1150" s="226">
        <v>0</v>
      </c>
      <c r="V1150" s="226">
        <v>0</v>
      </c>
      <c r="W1150" s="162">
        <f>SUM(표4_2563[[#This Row],[1월]:[12월]])</f>
        <v>60.900000000000006</v>
      </c>
      <c r="X1150" s="163">
        <f t="shared" si="357"/>
        <v>5.0750000000000002</v>
      </c>
    </row>
    <row r="1151" spans="1:24" x14ac:dyDescent="0.3">
      <c r="A1151" s="166"/>
      <c r="B1151" s="166">
        <v>2025</v>
      </c>
      <c r="C1151" s="158" t="s">
        <v>431</v>
      </c>
      <c r="D1151" s="159" t="s">
        <v>26</v>
      </c>
      <c r="E1151" s="159" t="s">
        <v>16</v>
      </c>
      <c r="F1151" s="159" t="s">
        <v>88</v>
      </c>
      <c r="G1151" s="159" t="s">
        <v>173</v>
      </c>
      <c r="H1151" s="159" t="s">
        <v>143</v>
      </c>
      <c r="I1151" s="159"/>
      <c r="J1151" s="159" t="s">
        <v>14</v>
      </c>
      <c r="K1151" s="226">
        <v>0</v>
      </c>
      <c r="L1151" s="226">
        <v>0</v>
      </c>
      <c r="M1151" s="226">
        <v>0</v>
      </c>
      <c r="N1151" s="226">
        <v>0</v>
      </c>
      <c r="O1151" s="226">
        <v>0</v>
      </c>
      <c r="P1151" s="226">
        <v>0</v>
      </c>
      <c r="Q1151" s="226">
        <v>12300</v>
      </c>
      <c r="R1151" s="226">
        <v>48100</v>
      </c>
      <c r="S1151" s="226">
        <v>500</v>
      </c>
      <c r="T1151" s="226">
        <v>0</v>
      </c>
      <c r="U1151" s="226">
        <v>0</v>
      </c>
      <c r="V1151" s="226">
        <v>0</v>
      </c>
      <c r="W1151" s="162">
        <f>SUM(표4_2563[[#This Row],[1월]:[12월]])</f>
        <v>60900</v>
      </c>
      <c r="X1151" s="163">
        <f t="shared" si="357"/>
        <v>5075</v>
      </c>
    </row>
    <row r="1152" spans="1:24" x14ac:dyDescent="0.3">
      <c r="A1152" s="166"/>
      <c r="B1152" s="166">
        <v>2025</v>
      </c>
      <c r="C1152" s="158" t="s">
        <v>431</v>
      </c>
      <c r="D1152" s="159" t="s">
        <v>26</v>
      </c>
      <c r="E1152" s="159" t="s">
        <v>16</v>
      </c>
      <c r="F1152" s="159" t="s">
        <v>88</v>
      </c>
      <c r="G1152" s="159" t="s">
        <v>173</v>
      </c>
      <c r="H1152" s="159" t="s">
        <v>143</v>
      </c>
      <c r="I1152" s="159"/>
      <c r="J1152" s="159" t="s">
        <v>20</v>
      </c>
      <c r="K1152" s="226">
        <v>0</v>
      </c>
      <c r="L1152" s="226">
        <v>0</v>
      </c>
      <c r="M1152" s="226">
        <v>0</v>
      </c>
      <c r="N1152" s="226">
        <v>0</v>
      </c>
      <c r="O1152" s="226">
        <v>0</v>
      </c>
      <c r="P1152" s="226">
        <v>0</v>
      </c>
      <c r="Q1152" s="226">
        <v>10.578000000000001</v>
      </c>
      <c r="R1152" s="226">
        <v>41.366</v>
      </c>
      <c r="S1152" s="226">
        <v>0.43</v>
      </c>
      <c r="T1152" s="226">
        <v>0</v>
      </c>
      <c r="U1152" s="226">
        <v>0</v>
      </c>
      <c r="V1152" s="226">
        <v>0</v>
      </c>
      <c r="W1152" s="162">
        <f>SUM(표4_2563[[#This Row],[1월]:[12월]])</f>
        <v>52.374000000000002</v>
      </c>
      <c r="X1152" s="163">
        <f t="shared" si="357"/>
        <v>4.3645000000000005</v>
      </c>
    </row>
    <row r="1153" spans="1:24" x14ac:dyDescent="0.3">
      <c r="A1153" s="166"/>
      <c r="B1153" s="166">
        <v>2025</v>
      </c>
      <c r="C1153" s="158" t="s">
        <v>431</v>
      </c>
      <c r="D1153" s="159" t="s">
        <v>26</v>
      </c>
      <c r="E1153" s="159" t="s">
        <v>16</v>
      </c>
      <c r="F1153" s="159" t="s">
        <v>88</v>
      </c>
      <c r="G1153" s="159" t="s">
        <v>173</v>
      </c>
      <c r="H1153" s="159" t="s">
        <v>143</v>
      </c>
      <c r="I1153" s="159"/>
      <c r="J1153" s="159" t="s">
        <v>15</v>
      </c>
      <c r="K1153" s="226">
        <v>0</v>
      </c>
      <c r="L1153" s="226">
        <v>0</v>
      </c>
      <c r="M1153" s="226">
        <v>0</v>
      </c>
      <c r="N1153" s="226">
        <v>0</v>
      </c>
      <c r="O1153" s="226">
        <v>0</v>
      </c>
      <c r="P1153" s="226">
        <v>0</v>
      </c>
      <c r="Q1153" s="226">
        <v>1.0578000000000001</v>
      </c>
      <c r="R1153" s="226">
        <v>4.1366000000000005</v>
      </c>
      <c r="S1153" s="226">
        <v>4.3000000000000003E-2</v>
      </c>
      <c r="T1153" s="226">
        <v>0</v>
      </c>
      <c r="U1153" s="226">
        <v>0</v>
      </c>
      <c r="V1153" s="226">
        <v>0</v>
      </c>
      <c r="W1153" s="162">
        <f>SUM(표4_2563[[#This Row],[1월]:[12월]])</f>
        <v>5.2374000000000009</v>
      </c>
      <c r="X1153" s="163">
        <f t="shared" si="357"/>
        <v>0.43645000000000006</v>
      </c>
    </row>
    <row r="1154" spans="1:24" x14ac:dyDescent="0.3">
      <c r="A1154" s="166"/>
      <c r="B1154" s="166">
        <v>2025</v>
      </c>
      <c r="C1154" s="158" t="s">
        <v>431</v>
      </c>
      <c r="D1154" s="159" t="s">
        <v>26</v>
      </c>
      <c r="E1154" s="159" t="s">
        <v>16</v>
      </c>
      <c r="F1154" s="159" t="s">
        <v>88</v>
      </c>
      <c r="G1154" s="159" t="s">
        <v>173</v>
      </c>
      <c r="H1154" s="160" t="s">
        <v>143</v>
      </c>
      <c r="I1154" s="160"/>
      <c r="J1154" s="160" t="s">
        <v>96</v>
      </c>
      <c r="K1154" s="226">
        <v>0</v>
      </c>
      <c r="L1154" s="226">
        <v>0</v>
      </c>
      <c r="M1154" s="226">
        <v>0</v>
      </c>
      <c r="N1154" s="226">
        <v>0</v>
      </c>
      <c r="O1154" s="226">
        <v>0</v>
      </c>
      <c r="P1154" s="226">
        <v>0</v>
      </c>
      <c r="Q1154" s="226">
        <v>1.5453029984759998</v>
      </c>
      <c r="R1154" s="226">
        <v>6.043014164771999</v>
      </c>
      <c r="S1154" s="226">
        <v>6.2817195059999983E-2</v>
      </c>
      <c r="T1154" s="226">
        <v>0</v>
      </c>
      <c r="U1154" s="226">
        <v>0</v>
      </c>
      <c r="V1154" s="226">
        <v>0</v>
      </c>
      <c r="W1154" s="162">
        <f>SUM(표4_2563[[#This Row],[1월]:[12월]])</f>
        <v>7.6511343583079992</v>
      </c>
      <c r="X1154" s="163">
        <f t="shared" si="357"/>
        <v>0.63759452985899989</v>
      </c>
    </row>
    <row r="1155" spans="1:24" x14ac:dyDescent="0.3">
      <c r="A1155" s="166"/>
      <c r="B1155" s="166">
        <v>2025</v>
      </c>
      <c r="C1155" s="158" t="s">
        <v>431</v>
      </c>
      <c r="D1155" s="159" t="s">
        <v>26</v>
      </c>
      <c r="E1155" s="159" t="s">
        <v>16</v>
      </c>
      <c r="F1155" s="159" t="s">
        <v>67</v>
      </c>
      <c r="G1155" s="159" t="s">
        <v>410</v>
      </c>
      <c r="H1155" s="159" t="s">
        <v>414</v>
      </c>
      <c r="I1155" s="159"/>
      <c r="J1155" s="159" t="s">
        <v>13</v>
      </c>
      <c r="K1155" s="226">
        <v>158733010</v>
      </c>
      <c r="L1155" s="226">
        <v>148677754</v>
      </c>
      <c r="M1155" s="226">
        <v>67375126</v>
      </c>
      <c r="N1155" s="226">
        <v>22655560</v>
      </c>
      <c r="O1155" s="226">
        <v>2915638</v>
      </c>
      <c r="P1155" s="226">
        <v>1534666</v>
      </c>
      <c r="Q1155" s="226">
        <v>1534761</v>
      </c>
      <c r="R1155" s="226">
        <v>1697593</v>
      </c>
      <c r="S1155" s="226">
        <v>1565255</v>
      </c>
      <c r="T1155" s="226">
        <v>8009478</v>
      </c>
      <c r="U1155" s="226">
        <v>29270994</v>
      </c>
      <c r="V1155" s="226">
        <v>103883905</v>
      </c>
      <c r="W1155" s="162">
        <f>SUM(표4_2563[[#This Row],[1월]:[12월]])</f>
        <v>547853740</v>
      </c>
      <c r="X1155" s="163">
        <f t="shared" si="357"/>
        <v>45654478.333333336</v>
      </c>
    </row>
    <row r="1156" spans="1:24" x14ac:dyDescent="0.3">
      <c r="A1156" s="166"/>
      <c r="B1156" s="166">
        <v>2025</v>
      </c>
      <c r="C1156" s="158" t="s">
        <v>431</v>
      </c>
      <c r="D1156" s="159" t="s">
        <v>26</v>
      </c>
      <c r="E1156" s="159" t="s">
        <v>16</v>
      </c>
      <c r="F1156" s="159" t="s">
        <v>67</v>
      </c>
      <c r="G1156" s="159" t="s">
        <v>410</v>
      </c>
      <c r="H1156" s="159" t="s">
        <v>414</v>
      </c>
      <c r="I1156" s="159"/>
      <c r="J1156" s="159" t="s">
        <v>19</v>
      </c>
      <c r="K1156" s="226">
        <v>993.63990000000001</v>
      </c>
      <c r="L1156" s="226">
        <v>930.21401000000071</v>
      </c>
      <c r="M1156" s="226">
        <v>417.36760999999899</v>
      </c>
      <c r="N1156" s="226">
        <v>157.44773000000035</v>
      </c>
      <c r="O1156" s="226">
        <v>12.529769999999647</v>
      </c>
      <c r="P1156" s="226">
        <v>3.1081600000007068</v>
      </c>
      <c r="Q1156" s="226">
        <v>3.1081600000007068</v>
      </c>
      <c r="R1156" s="226">
        <v>4.6622399999992936</v>
      </c>
      <c r="S1156" s="226">
        <v>3.3995500000000001</v>
      </c>
      <c r="T1156" s="226">
        <v>49.924819999999649</v>
      </c>
      <c r="U1156" s="226">
        <v>206.01273000000037</v>
      </c>
      <c r="V1156" s="226">
        <v>647.66283999999928</v>
      </c>
      <c r="W1156" s="162">
        <f>SUM(표4_2563[[#This Row],[1월]:[12월]])</f>
        <v>3429.0775199999998</v>
      </c>
      <c r="X1156" s="163">
        <f t="shared" si="357"/>
        <v>285.75646</v>
      </c>
    </row>
    <row r="1157" spans="1:24" x14ac:dyDescent="0.3">
      <c r="A1157" s="166"/>
      <c r="B1157" s="166">
        <v>2025</v>
      </c>
      <c r="C1157" s="158" t="s">
        <v>431</v>
      </c>
      <c r="D1157" s="159" t="s">
        <v>26</v>
      </c>
      <c r="E1157" s="159" t="s">
        <v>16</v>
      </c>
      <c r="F1157" s="159" t="s">
        <v>67</v>
      </c>
      <c r="G1157" s="159" t="s">
        <v>410</v>
      </c>
      <c r="H1157" s="159" t="s">
        <v>414</v>
      </c>
      <c r="I1157" s="159"/>
      <c r="J1157" s="159" t="s">
        <v>14</v>
      </c>
      <c r="K1157" s="226">
        <v>993639.9</v>
      </c>
      <c r="L1157" s="226">
        <v>930214.01000000071</v>
      </c>
      <c r="M1157" s="226">
        <v>417367.609999999</v>
      </c>
      <c r="N1157" s="226">
        <v>157447.73000000036</v>
      </c>
      <c r="O1157" s="226">
        <v>12529.769999999648</v>
      </c>
      <c r="P1157" s="226">
        <v>3108.160000000707</v>
      </c>
      <c r="Q1157" s="226">
        <v>3108.160000000707</v>
      </c>
      <c r="R1157" s="226">
        <v>4662.239999999294</v>
      </c>
      <c r="S1157" s="226">
        <v>3399.55</v>
      </c>
      <c r="T1157" s="226">
        <v>49924.81999999965</v>
      </c>
      <c r="U1157" s="226">
        <v>206012.73000000039</v>
      </c>
      <c r="V1157" s="226">
        <v>647662.83999999927</v>
      </c>
      <c r="W1157" s="162">
        <f>SUM(표4_2563[[#This Row],[1월]:[12월]])</f>
        <v>3429077.5199999996</v>
      </c>
      <c r="X1157" s="163">
        <f t="shared" si="357"/>
        <v>285756.45999999996</v>
      </c>
    </row>
    <row r="1158" spans="1:24" x14ac:dyDescent="0.3">
      <c r="A1158" s="166"/>
      <c r="B1158" s="166">
        <v>2025</v>
      </c>
      <c r="C1158" s="158" t="s">
        <v>431</v>
      </c>
      <c r="D1158" s="159" t="s">
        <v>26</v>
      </c>
      <c r="E1158" s="159" t="s">
        <v>16</v>
      </c>
      <c r="F1158" s="159" t="s">
        <v>67</v>
      </c>
      <c r="G1158" s="159" t="s">
        <v>410</v>
      </c>
      <c r="H1158" s="159" t="s">
        <v>414</v>
      </c>
      <c r="I1158" s="159"/>
      <c r="J1158" s="159" t="s">
        <v>20</v>
      </c>
      <c r="K1158" s="226">
        <v>854.53031399999998</v>
      </c>
      <c r="L1158" s="226">
        <v>799.98404860000062</v>
      </c>
      <c r="M1158" s="226">
        <v>358.93614459999912</v>
      </c>
      <c r="N1158" s="226">
        <v>135.40504780000029</v>
      </c>
      <c r="O1158" s="226">
        <v>10.775602199999696</v>
      </c>
      <c r="P1158" s="226">
        <v>2.6730176000006076</v>
      </c>
      <c r="Q1158" s="226">
        <v>2.6730176000006076</v>
      </c>
      <c r="R1158" s="226">
        <v>4.0095263999993929</v>
      </c>
      <c r="S1158" s="226">
        <v>2.923613</v>
      </c>
      <c r="T1158" s="226">
        <v>42.935345199999695</v>
      </c>
      <c r="U1158" s="226">
        <v>177.17094780000031</v>
      </c>
      <c r="V1158" s="226">
        <v>556.99004239999942</v>
      </c>
      <c r="W1158" s="162">
        <f>SUM(표4_2563[[#This Row],[1월]:[12월]])</f>
        <v>2949.0066671999994</v>
      </c>
      <c r="X1158" s="163">
        <f t="shared" si="357"/>
        <v>245.75055559999996</v>
      </c>
    </row>
    <row r="1159" spans="1:24" x14ac:dyDescent="0.3">
      <c r="A1159" s="166"/>
      <c r="B1159" s="166">
        <v>2025</v>
      </c>
      <c r="C1159" s="158" t="s">
        <v>431</v>
      </c>
      <c r="D1159" s="159" t="s">
        <v>26</v>
      </c>
      <c r="E1159" s="159" t="s">
        <v>16</v>
      </c>
      <c r="F1159" s="159" t="s">
        <v>67</v>
      </c>
      <c r="G1159" s="159" t="s">
        <v>410</v>
      </c>
      <c r="H1159" s="159" t="s">
        <v>414</v>
      </c>
      <c r="I1159" s="159"/>
      <c r="J1159" s="159" t="s">
        <v>15</v>
      </c>
      <c r="K1159" s="226">
        <v>85.4530314</v>
      </c>
      <c r="L1159" s="226">
        <v>79.998404860000065</v>
      </c>
      <c r="M1159" s="226">
        <v>35.893614459999917</v>
      </c>
      <c r="N1159" s="226">
        <v>13.540504780000029</v>
      </c>
      <c r="O1159" s="226">
        <v>1.0775602199999696</v>
      </c>
      <c r="P1159" s="226">
        <v>0.26730176000006078</v>
      </c>
      <c r="Q1159" s="226">
        <v>0.26730176000006078</v>
      </c>
      <c r="R1159" s="226">
        <v>0.4009526399999393</v>
      </c>
      <c r="S1159" s="226">
        <v>0.29236129999999999</v>
      </c>
      <c r="T1159" s="226">
        <v>4.2935345199999695</v>
      </c>
      <c r="U1159" s="226">
        <v>17.717094780000032</v>
      </c>
      <c r="V1159" s="226">
        <v>55.699004239999944</v>
      </c>
      <c r="W1159" s="162">
        <f>SUM(표4_2563[[#This Row],[1월]:[12월]])</f>
        <v>294.90066672</v>
      </c>
      <c r="X1159" s="163">
        <f t="shared" si="357"/>
        <v>24.575055559999999</v>
      </c>
    </row>
    <row r="1160" spans="1:24" x14ac:dyDescent="0.3">
      <c r="A1160" s="166"/>
      <c r="B1160" s="166">
        <v>2025</v>
      </c>
      <c r="C1160" s="158" t="s">
        <v>431</v>
      </c>
      <c r="D1160" s="159" t="s">
        <v>26</v>
      </c>
      <c r="E1160" s="159" t="s">
        <v>16</v>
      </c>
      <c r="F1160" s="159" t="s">
        <v>67</v>
      </c>
      <c r="G1160" s="159" t="s">
        <v>410</v>
      </c>
      <c r="H1160" s="160" t="s">
        <v>414</v>
      </c>
      <c r="I1160" s="160"/>
      <c r="J1160" s="160" t="s">
        <v>96</v>
      </c>
      <c r="K1160" s="226">
        <v>124.83534283539777</v>
      </c>
      <c r="L1160" s="226">
        <v>116.86686982742965</v>
      </c>
      <c r="M1160" s="226">
        <v>52.435725138191884</v>
      </c>
      <c r="N1160" s="226">
        <v>19.780849534328468</v>
      </c>
      <c r="O1160" s="226">
        <v>1.574170012293828</v>
      </c>
      <c r="P1160" s="226">
        <v>0.39049178599546791</v>
      </c>
      <c r="Q1160" s="226">
        <v>0.39049178599546791</v>
      </c>
      <c r="R1160" s="226">
        <v>0.58573767899298002</v>
      </c>
      <c r="S1160" s="226">
        <v>0.42710039093244595</v>
      </c>
      <c r="T1160" s="226">
        <v>6.2722743125507332</v>
      </c>
      <c r="U1160" s="226">
        <v>25.882283690506274</v>
      </c>
      <c r="V1160" s="226">
        <v>81.368725906787034</v>
      </c>
      <c r="W1160" s="162">
        <f>SUM(표4_2563[[#This Row],[1월]:[12월]])</f>
        <v>430.81006289940206</v>
      </c>
      <c r="X1160" s="163">
        <f t="shared" si="357"/>
        <v>35.900838574950171</v>
      </c>
    </row>
    <row r="1161" spans="1:24" x14ac:dyDescent="0.3">
      <c r="A1161" s="166"/>
      <c r="B1161" s="166">
        <v>2025</v>
      </c>
      <c r="C1161" s="158" t="s">
        <v>431</v>
      </c>
      <c r="D1161" s="159" t="s">
        <v>26</v>
      </c>
      <c r="E1161" s="159" t="s">
        <v>16</v>
      </c>
      <c r="F1161" s="159" t="s">
        <v>88</v>
      </c>
      <c r="G1161" s="159" t="s">
        <v>410</v>
      </c>
      <c r="H1161" s="159" t="s">
        <v>415</v>
      </c>
      <c r="I1161" s="159"/>
      <c r="J1161" s="159" t="s">
        <v>13</v>
      </c>
      <c r="K1161" s="226">
        <v>0</v>
      </c>
      <c r="L1161" s="226">
        <v>0</v>
      </c>
      <c r="M1161" s="226">
        <v>0</v>
      </c>
      <c r="N1161" s="226">
        <v>0</v>
      </c>
      <c r="O1161" s="226">
        <v>0</v>
      </c>
      <c r="P1161" s="226">
        <v>0</v>
      </c>
      <c r="Q1161" s="226">
        <v>628900.79670515156</v>
      </c>
      <c r="R1161" s="226">
        <v>2175996.7558163907</v>
      </c>
      <c r="S1161" s="226">
        <v>182381.22784578841</v>
      </c>
      <c r="T1161" s="226">
        <v>0</v>
      </c>
      <c r="U1161" s="226">
        <v>0</v>
      </c>
      <c r="V1161" s="226">
        <v>0</v>
      </c>
      <c r="W1161" s="162">
        <f>SUM(표4_2563[[#This Row],[1월]:[12월]])</f>
        <v>2987278.7803673306</v>
      </c>
      <c r="X1161" s="163">
        <f t="shared" si="357"/>
        <v>248939.89836394423</v>
      </c>
    </row>
    <row r="1162" spans="1:24" x14ac:dyDescent="0.3">
      <c r="A1162" s="166"/>
      <c r="B1162" s="166">
        <v>2025</v>
      </c>
      <c r="C1162" s="158" t="s">
        <v>431</v>
      </c>
      <c r="D1162" s="159" t="s">
        <v>26</v>
      </c>
      <c r="E1162" s="159" t="s">
        <v>16</v>
      </c>
      <c r="F1162" s="159" t="s">
        <v>88</v>
      </c>
      <c r="G1162" s="159" t="s">
        <v>410</v>
      </c>
      <c r="H1162" s="159" t="s">
        <v>415</v>
      </c>
      <c r="I1162" s="159"/>
      <c r="J1162" s="159" t="s">
        <v>19</v>
      </c>
      <c r="K1162" s="226">
        <v>0</v>
      </c>
      <c r="L1162" s="226">
        <v>0</v>
      </c>
      <c r="M1162" s="226">
        <v>0</v>
      </c>
      <c r="N1162" s="226">
        <v>0</v>
      </c>
      <c r="O1162" s="226">
        <v>0</v>
      </c>
      <c r="P1162" s="226">
        <v>0</v>
      </c>
      <c r="Q1162" s="226">
        <v>10</v>
      </c>
      <c r="R1162" s="226">
        <v>34.6</v>
      </c>
      <c r="S1162" s="226">
        <v>2.9</v>
      </c>
      <c r="T1162" s="226">
        <v>0</v>
      </c>
      <c r="U1162" s="226">
        <v>0</v>
      </c>
      <c r="V1162" s="226">
        <v>0</v>
      </c>
      <c r="W1162" s="162">
        <f>SUM(표4_2563[[#This Row],[1월]:[12월]])</f>
        <v>47.5</v>
      </c>
      <c r="X1162" s="163">
        <f t="shared" si="357"/>
        <v>3.9583333333333335</v>
      </c>
    </row>
    <row r="1163" spans="1:24" x14ac:dyDescent="0.3">
      <c r="A1163" s="166"/>
      <c r="B1163" s="166">
        <v>2025</v>
      </c>
      <c r="C1163" s="158" t="s">
        <v>431</v>
      </c>
      <c r="D1163" s="159" t="s">
        <v>26</v>
      </c>
      <c r="E1163" s="159" t="s">
        <v>16</v>
      </c>
      <c r="F1163" s="159" t="s">
        <v>88</v>
      </c>
      <c r="G1163" s="159" t="s">
        <v>410</v>
      </c>
      <c r="H1163" s="159" t="s">
        <v>415</v>
      </c>
      <c r="I1163" s="159"/>
      <c r="J1163" s="159" t="s">
        <v>14</v>
      </c>
      <c r="K1163" s="226">
        <v>0</v>
      </c>
      <c r="L1163" s="226">
        <v>0</v>
      </c>
      <c r="M1163" s="226">
        <v>0</v>
      </c>
      <c r="N1163" s="226">
        <v>0</v>
      </c>
      <c r="O1163" s="226">
        <v>0</v>
      </c>
      <c r="P1163" s="226">
        <v>0</v>
      </c>
      <c r="Q1163" s="226">
        <v>10000</v>
      </c>
      <c r="R1163" s="226">
        <v>34600</v>
      </c>
      <c r="S1163" s="226">
        <v>2900</v>
      </c>
      <c r="T1163" s="226">
        <v>0</v>
      </c>
      <c r="U1163" s="226">
        <v>0</v>
      </c>
      <c r="V1163" s="226">
        <v>0</v>
      </c>
      <c r="W1163" s="162">
        <f>SUM(표4_2563[[#This Row],[1월]:[12월]])</f>
        <v>47500</v>
      </c>
      <c r="X1163" s="163">
        <f t="shared" si="357"/>
        <v>3958.3333333333335</v>
      </c>
    </row>
    <row r="1164" spans="1:24" x14ac:dyDescent="0.3">
      <c r="A1164" s="166"/>
      <c r="B1164" s="166">
        <v>2025</v>
      </c>
      <c r="C1164" s="158" t="s">
        <v>431</v>
      </c>
      <c r="D1164" s="159" t="s">
        <v>26</v>
      </c>
      <c r="E1164" s="159" t="s">
        <v>16</v>
      </c>
      <c r="F1164" s="159" t="s">
        <v>88</v>
      </c>
      <c r="G1164" s="159" t="s">
        <v>410</v>
      </c>
      <c r="H1164" s="159" t="s">
        <v>415</v>
      </c>
      <c r="I1164" s="159"/>
      <c r="J1164" s="159" t="s">
        <v>20</v>
      </c>
      <c r="K1164" s="226">
        <v>0</v>
      </c>
      <c r="L1164" s="226">
        <v>0</v>
      </c>
      <c r="M1164" s="226">
        <v>0</v>
      </c>
      <c r="N1164" s="226">
        <v>0</v>
      </c>
      <c r="O1164" s="226">
        <v>0</v>
      </c>
      <c r="P1164" s="226">
        <v>0</v>
      </c>
      <c r="Q1164" s="226">
        <v>8.6</v>
      </c>
      <c r="R1164" s="226">
        <v>29.756</v>
      </c>
      <c r="S1164" s="226">
        <v>2.4939999999999998</v>
      </c>
      <c r="T1164" s="226">
        <v>0</v>
      </c>
      <c r="U1164" s="226">
        <v>0</v>
      </c>
      <c r="V1164" s="226">
        <v>0</v>
      </c>
      <c r="W1164" s="162">
        <f>SUM(표4_2563[[#This Row],[1월]:[12월]])</f>
        <v>40.85</v>
      </c>
      <c r="X1164" s="163">
        <f t="shared" si="357"/>
        <v>3.4041666666666668</v>
      </c>
    </row>
    <row r="1165" spans="1:24" x14ac:dyDescent="0.3">
      <c r="A1165" s="166"/>
      <c r="B1165" s="166">
        <v>2025</v>
      </c>
      <c r="C1165" s="158" t="s">
        <v>431</v>
      </c>
      <c r="D1165" s="159" t="s">
        <v>26</v>
      </c>
      <c r="E1165" s="159" t="s">
        <v>16</v>
      </c>
      <c r="F1165" s="159" t="s">
        <v>88</v>
      </c>
      <c r="G1165" s="159" t="s">
        <v>410</v>
      </c>
      <c r="H1165" s="159" t="s">
        <v>415</v>
      </c>
      <c r="I1165" s="159"/>
      <c r="J1165" s="159" t="s">
        <v>15</v>
      </c>
      <c r="K1165" s="226">
        <v>0</v>
      </c>
      <c r="L1165" s="226">
        <v>0</v>
      </c>
      <c r="M1165" s="226">
        <v>0</v>
      </c>
      <c r="N1165" s="226">
        <v>0</v>
      </c>
      <c r="O1165" s="226">
        <v>0</v>
      </c>
      <c r="P1165" s="226">
        <v>0</v>
      </c>
      <c r="Q1165" s="226">
        <v>0.86</v>
      </c>
      <c r="R1165" s="226">
        <v>2.9756</v>
      </c>
      <c r="S1165" s="226">
        <v>0.24939999999999998</v>
      </c>
      <c r="T1165" s="226">
        <v>0</v>
      </c>
      <c r="U1165" s="226">
        <v>0</v>
      </c>
      <c r="V1165" s="226">
        <v>0</v>
      </c>
      <c r="W1165" s="162">
        <f>SUM(표4_2563[[#This Row],[1월]:[12월]])</f>
        <v>4.085</v>
      </c>
      <c r="X1165" s="163">
        <f t="shared" si="357"/>
        <v>0.34041666666666665</v>
      </c>
    </row>
    <row r="1166" spans="1:24" x14ac:dyDescent="0.3">
      <c r="A1166" s="166"/>
      <c r="B1166" s="166">
        <v>2025</v>
      </c>
      <c r="C1166" s="158" t="s">
        <v>431</v>
      </c>
      <c r="D1166" s="159" t="s">
        <v>26</v>
      </c>
      <c r="E1166" s="159" t="s">
        <v>16</v>
      </c>
      <c r="F1166" s="159" t="s">
        <v>88</v>
      </c>
      <c r="G1166" s="159" t="s">
        <v>410</v>
      </c>
      <c r="H1166" s="160" t="s">
        <v>415</v>
      </c>
      <c r="I1166" s="160"/>
      <c r="J1166" s="160" t="s">
        <v>96</v>
      </c>
      <c r="K1166" s="226">
        <v>0</v>
      </c>
      <c r="L1166" s="226">
        <v>0</v>
      </c>
      <c r="M1166" s="226">
        <v>0</v>
      </c>
      <c r="N1166" s="226">
        <v>0</v>
      </c>
      <c r="O1166" s="226">
        <v>0</v>
      </c>
      <c r="P1166" s="226">
        <v>0</v>
      </c>
      <c r="Q1166" s="226">
        <v>1.2563439011999997</v>
      </c>
      <c r="R1166" s="226">
        <v>4.3469498981520003</v>
      </c>
      <c r="S1166" s="226">
        <v>0.36433973134799991</v>
      </c>
      <c r="T1166" s="226">
        <v>0</v>
      </c>
      <c r="U1166" s="226">
        <v>0</v>
      </c>
      <c r="V1166" s="226">
        <v>0</v>
      </c>
      <c r="W1166" s="162">
        <f>SUM(표4_2563[[#This Row],[1월]:[12월]])</f>
        <v>5.9676335307000006</v>
      </c>
      <c r="X1166" s="163">
        <f t="shared" si="357"/>
        <v>0.49730279422500007</v>
      </c>
    </row>
    <row r="1167" spans="1:24" x14ac:dyDescent="0.3">
      <c r="A1167" s="166"/>
      <c r="B1167" s="166">
        <v>2025</v>
      </c>
      <c r="C1167" s="158" t="s">
        <v>431</v>
      </c>
      <c r="D1167" s="159" t="s">
        <v>26</v>
      </c>
      <c r="E1167" s="159" t="s">
        <v>16</v>
      </c>
      <c r="F1167" s="159" t="s">
        <v>67</v>
      </c>
      <c r="G1167" s="159" t="s">
        <v>76</v>
      </c>
      <c r="H1167" s="159" t="s">
        <v>98</v>
      </c>
      <c r="I1167" s="159"/>
      <c r="J1167" s="159" t="s">
        <v>13</v>
      </c>
      <c r="K1167" s="226">
        <v>625323238</v>
      </c>
      <c r="L1167" s="226">
        <v>571039300</v>
      </c>
      <c r="M1167" s="226">
        <v>317642003</v>
      </c>
      <c r="N1167" s="226">
        <v>120634790</v>
      </c>
      <c r="O1167" s="226">
        <v>54543041</v>
      </c>
      <c r="P1167" s="226">
        <v>20916229</v>
      </c>
      <c r="Q1167" s="226">
        <v>51354973</v>
      </c>
      <c r="R1167" s="226">
        <v>46921350</v>
      </c>
      <c r="S1167" s="226">
        <v>43263246</v>
      </c>
      <c r="T1167" s="226">
        <v>76228562</v>
      </c>
      <c r="U1167" s="226">
        <v>218832415</v>
      </c>
      <c r="V1167" s="226">
        <v>564129334</v>
      </c>
      <c r="W1167" s="162">
        <f>SUM(표4_2563[[#This Row],[1월]:[12월]])</f>
        <v>2710828481</v>
      </c>
      <c r="X1167" s="163">
        <f t="shared" si="357"/>
        <v>225902373.41666666</v>
      </c>
    </row>
    <row r="1168" spans="1:24" x14ac:dyDescent="0.3">
      <c r="A1168" s="166"/>
      <c r="B1168" s="166">
        <v>2025</v>
      </c>
      <c r="C1168" s="158" t="s">
        <v>431</v>
      </c>
      <c r="D1168" s="159" t="s">
        <v>26</v>
      </c>
      <c r="E1168" s="159" t="s">
        <v>16</v>
      </c>
      <c r="F1168" s="159" t="s">
        <v>67</v>
      </c>
      <c r="G1168" s="159" t="s">
        <v>76</v>
      </c>
      <c r="H1168" s="159" t="s">
        <v>98</v>
      </c>
      <c r="I1168" s="159"/>
      <c r="J1168" s="159" t="s">
        <v>19</v>
      </c>
      <c r="K1168" s="226">
        <v>3921.4000000000033</v>
      </c>
      <c r="L1168" s="226">
        <v>3578.9999999999964</v>
      </c>
      <c r="M1168" s="226">
        <v>1980.5999999999985</v>
      </c>
      <c r="N1168" s="226">
        <v>858.80000000000655</v>
      </c>
      <c r="O1168" s="226">
        <v>373.59999999999491</v>
      </c>
      <c r="P1168" s="226">
        <v>164.70000000000073</v>
      </c>
      <c r="Q1168" s="226">
        <v>455.09999999999854</v>
      </c>
      <c r="R1168" s="226">
        <v>412.79999999999927</v>
      </c>
      <c r="S1168" s="226">
        <v>377.90000000000509</v>
      </c>
      <c r="T1168" s="226">
        <v>532.79999999999927</v>
      </c>
      <c r="U1168" s="226">
        <v>1579.6999999999971</v>
      </c>
      <c r="V1168" s="226">
        <v>3535.4000000000015</v>
      </c>
      <c r="W1168" s="162">
        <f>SUM(표4_2563[[#This Row],[1월]:[12월]])</f>
        <v>17771.800000000003</v>
      </c>
      <c r="X1168" s="163">
        <f t="shared" si="357"/>
        <v>1480.9833333333336</v>
      </c>
    </row>
    <row r="1169" spans="1:24" x14ac:dyDescent="0.3">
      <c r="A1169" s="166"/>
      <c r="B1169" s="166">
        <v>2025</v>
      </c>
      <c r="C1169" s="158" t="s">
        <v>431</v>
      </c>
      <c r="D1169" s="159" t="s">
        <v>26</v>
      </c>
      <c r="E1169" s="159" t="s">
        <v>16</v>
      </c>
      <c r="F1169" s="159" t="s">
        <v>67</v>
      </c>
      <c r="G1169" s="159" t="s">
        <v>76</v>
      </c>
      <c r="H1169" s="159" t="s">
        <v>98</v>
      </c>
      <c r="I1169" s="159"/>
      <c r="J1169" s="159" t="s">
        <v>14</v>
      </c>
      <c r="K1169" s="226">
        <v>3921400.0000000033</v>
      </c>
      <c r="L1169" s="226">
        <v>3578999.9999999963</v>
      </c>
      <c r="M1169" s="226">
        <v>1980599.9999999986</v>
      </c>
      <c r="N1169" s="226">
        <v>858800.00000000652</v>
      </c>
      <c r="O1169" s="226">
        <v>373599.99999999488</v>
      </c>
      <c r="P1169" s="226">
        <v>164700.00000000073</v>
      </c>
      <c r="Q1169" s="226">
        <v>455099.99999999854</v>
      </c>
      <c r="R1169" s="226">
        <v>412799.9999999993</v>
      </c>
      <c r="S1169" s="226">
        <v>377900.00000000512</v>
      </c>
      <c r="T1169" s="226">
        <v>532799.9999999993</v>
      </c>
      <c r="U1169" s="226">
        <v>1579699.9999999972</v>
      </c>
      <c r="V1169" s="226">
        <v>3535400.0000000014</v>
      </c>
      <c r="W1169" s="162">
        <f>SUM(표4_2563[[#This Row],[1월]:[12월]])</f>
        <v>17771800</v>
      </c>
      <c r="X1169" s="163">
        <f t="shared" si="357"/>
        <v>1480983.3333333333</v>
      </c>
    </row>
    <row r="1170" spans="1:24" x14ac:dyDescent="0.3">
      <c r="A1170" s="166"/>
      <c r="B1170" s="166">
        <v>2025</v>
      </c>
      <c r="C1170" s="158" t="s">
        <v>431</v>
      </c>
      <c r="D1170" s="159" t="s">
        <v>26</v>
      </c>
      <c r="E1170" s="159" t="s">
        <v>16</v>
      </c>
      <c r="F1170" s="159" t="s">
        <v>67</v>
      </c>
      <c r="G1170" s="159" t="s">
        <v>76</v>
      </c>
      <c r="H1170" s="159" t="s">
        <v>98</v>
      </c>
      <c r="I1170" s="159"/>
      <c r="J1170" s="159" t="s">
        <v>20</v>
      </c>
      <c r="K1170" s="226">
        <v>3372.4040000000027</v>
      </c>
      <c r="L1170" s="226">
        <v>3077.9399999999969</v>
      </c>
      <c r="M1170" s="226">
        <v>1703.3159999999987</v>
      </c>
      <c r="N1170" s="226">
        <v>738.56800000000567</v>
      </c>
      <c r="O1170" s="226">
        <v>321.29599999999562</v>
      </c>
      <c r="P1170" s="226">
        <v>141.64200000000062</v>
      </c>
      <c r="Q1170" s="226">
        <v>391.38599999999872</v>
      </c>
      <c r="R1170" s="226">
        <v>355.00799999999936</v>
      </c>
      <c r="S1170" s="226">
        <v>324.99400000000435</v>
      </c>
      <c r="T1170" s="226">
        <v>458.20799999999934</v>
      </c>
      <c r="U1170" s="226">
        <v>1358.5419999999974</v>
      </c>
      <c r="V1170" s="226">
        <v>3040.4440000000013</v>
      </c>
      <c r="W1170" s="162">
        <f>SUM(표4_2563[[#This Row],[1월]:[12월]])</f>
        <v>15283.747999999998</v>
      </c>
      <c r="X1170" s="163">
        <f t="shared" si="357"/>
        <v>1273.6456666666666</v>
      </c>
    </row>
    <row r="1171" spans="1:24" x14ac:dyDescent="0.3">
      <c r="A1171" s="166"/>
      <c r="B1171" s="166">
        <v>2025</v>
      </c>
      <c r="C1171" s="158" t="s">
        <v>431</v>
      </c>
      <c r="D1171" s="159" t="s">
        <v>26</v>
      </c>
      <c r="E1171" s="159" t="s">
        <v>16</v>
      </c>
      <c r="F1171" s="159" t="s">
        <v>67</v>
      </c>
      <c r="G1171" s="159" t="s">
        <v>76</v>
      </c>
      <c r="H1171" s="159" t="s">
        <v>98</v>
      </c>
      <c r="I1171" s="159"/>
      <c r="J1171" s="159" t="s">
        <v>15</v>
      </c>
      <c r="K1171" s="226">
        <v>337.24040000000031</v>
      </c>
      <c r="L1171" s="226">
        <v>307.7939999999997</v>
      </c>
      <c r="M1171" s="226">
        <v>170.33159999999987</v>
      </c>
      <c r="N1171" s="226">
        <v>73.856800000000575</v>
      </c>
      <c r="O1171" s="226">
        <v>32.129599999999563</v>
      </c>
      <c r="P1171" s="226">
        <v>14.164200000000063</v>
      </c>
      <c r="Q1171" s="226">
        <v>39.138599999999876</v>
      </c>
      <c r="R1171" s="226">
        <v>35.500799999999934</v>
      </c>
      <c r="S1171" s="226">
        <v>32.499400000000435</v>
      </c>
      <c r="T1171" s="226">
        <v>45.820799999999934</v>
      </c>
      <c r="U1171" s="226">
        <v>135.85419999999974</v>
      </c>
      <c r="V1171" s="226">
        <v>304.04440000000017</v>
      </c>
      <c r="W1171" s="162">
        <f>SUM(표4_2563[[#This Row],[1월]:[12월]])</f>
        <v>1528.3748000000003</v>
      </c>
      <c r="X1171" s="163">
        <f t="shared" si="357"/>
        <v>127.36456666666669</v>
      </c>
    </row>
    <row r="1172" spans="1:24" x14ac:dyDescent="0.3">
      <c r="A1172" s="166"/>
      <c r="B1172" s="166">
        <v>2025</v>
      </c>
      <c r="C1172" s="158" t="s">
        <v>431</v>
      </c>
      <c r="D1172" s="159" t="s">
        <v>26</v>
      </c>
      <c r="E1172" s="159" t="s">
        <v>16</v>
      </c>
      <c r="F1172" s="159" t="s">
        <v>67</v>
      </c>
      <c r="G1172" s="159" t="s">
        <v>76</v>
      </c>
      <c r="H1172" s="160" t="s">
        <v>98</v>
      </c>
      <c r="I1172" s="160"/>
      <c r="J1172" s="160" t="s">
        <v>96</v>
      </c>
      <c r="K1172" s="226">
        <v>492.66269741656834</v>
      </c>
      <c r="L1172" s="226">
        <v>449.64548223947946</v>
      </c>
      <c r="M1172" s="226">
        <v>248.83147307167178</v>
      </c>
      <c r="N1172" s="226">
        <v>107.8948142350568</v>
      </c>
      <c r="O1172" s="226">
        <v>46.93700814883136</v>
      </c>
      <c r="P1172" s="226">
        <v>20.691984052764088</v>
      </c>
      <c r="Q1172" s="226">
        <v>57.176210943611814</v>
      </c>
      <c r="R1172" s="226">
        <v>51.861876241535903</v>
      </c>
      <c r="S1172" s="226">
        <v>47.477236026348635</v>
      </c>
      <c r="T1172" s="226">
        <v>66.938003055935894</v>
      </c>
      <c r="U1172" s="226">
        <v>198.4646460725636</v>
      </c>
      <c r="V1172" s="226">
        <v>444.1678228302481</v>
      </c>
      <c r="W1172" s="162">
        <f>SUM(표4_2563[[#This Row],[1월]:[12월]])</f>
        <v>2232.7492543346157</v>
      </c>
      <c r="X1172" s="163">
        <f t="shared" si="357"/>
        <v>186.06243786121797</v>
      </c>
    </row>
    <row r="1173" spans="1:24" x14ac:dyDescent="0.3">
      <c r="A1173" s="166"/>
      <c r="B1173" s="166">
        <v>2025</v>
      </c>
      <c r="C1173" s="158" t="s">
        <v>431</v>
      </c>
      <c r="D1173" s="159" t="s">
        <v>26</v>
      </c>
      <c r="E1173" s="159" t="s">
        <v>16</v>
      </c>
      <c r="F1173" s="159" t="s">
        <v>88</v>
      </c>
      <c r="G1173" s="159" t="s">
        <v>76</v>
      </c>
      <c r="H1173" s="159" t="s">
        <v>145</v>
      </c>
      <c r="I1173" s="159"/>
      <c r="J1173" s="159" t="s">
        <v>13</v>
      </c>
      <c r="K1173" s="226">
        <v>0</v>
      </c>
      <c r="L1173" s="226">
        <v>0</v>
      </c>
      <c r="M1173" s="226">
        <v>0</v>
      </c>
      <c r="N1173" s="226">
        <v>0</v>
      </c>
      <c r="O1173" s="226">
        <v>0</v>
      </c>
      <c r="P1173" s="226">
        <v>0</v>
      </c>
      <c r="Q1173" s="226">
        <v>4188479.306056309</v>
      </c>
      <c r="R1173" s="226">
        <v>12861021.287989939</v>
      </c>
      <c r="S1173" s="226">
        <v>1163466.4534989952</v>
      </c>
      <c r="T1173" s="226">
        <v>0</v>
      </c>
      <c r="U1173" s="226">
        <v>0</v>
      </c>
      <c r="V1173" s="226">
        <v>0</v>
      </c>
      <c r="W1173" s="162">
        <f>SUM(표4_2563[[#This Row],[1월]:[12월]])</f>
        <v>18212967.047545243</v>
      </c>
      <c r="X1173" s="163">
        <f t="shared" si="357"/>
        <v>1517747.2539621035</v>
      </c>
    </row>
    <row r="1174" spans="1:24" x14ac:dyDescent="0.3">
      <c r="A1174" s="166"/>
      <c r="B1174" s="166">
        <v>2025</v>
      </c>
      <c r="C1174" s="158" t="s">
        <v>431</v>
      </c>
      <c r="D1174" s="159" t="s">
        <v>26</v>
      </c>
      <c r="E1174" s="159" t="s">
        <v>16</v>
      </c>
      <c r="F1174" s="159" t="s">
        <v>88</v>
      </c>
      <c r="G1174" s="159" t="s">
        <v>76</v>
      </c>
      <c r="H1174" s="159" t="s">
        <v>145</v>
      </c>
      <c r="I1174" s="159"/>
      <c r="J1174" s="159" t="s">
        <v>19</v>
      </c>
      <c r="K1174" s="226">
        <v>0</v>
      </c>
      <c r="L1174" s="226">
        <v>0</v>
      </c>
      <c r="M1174" s="226">
        <v>0</v>
      </c>
      <c r="N1174" s="226">
        <v>0</v>
      </c>
      <c r="O1174" s="226">
        <v>0</v>
      </c>
      <c r="P1174" s="226">
        <v>0</v>
      </c>
      <c r="Q1174" s="226">
        <v>66.599999999999994</v>
      </c>
      <c r="R1174" s="226">
        <v>204.5</v>
      </c>
      <c r="S1174" s="226">
        <v>18.5</v>
      </c>
      <c r="T1174" s="226">
        <v>0</v>
      </c>
      <c r="U1174" s="226">
        <v>0</v>
      </c>
      <c r="V1174" s="226">
        <v>0</v>
      </c>
      <c r="W1174" s="162">
        <f>SUM(표4_2563[[#This Row],[1월]:[12월]])</f>
        <v>289.60000000000002</v>
      </c>
      <c r="X1174" s="163">
        <f t="shared" si="357"/>
        <v>24.133333333333336</v>
      </c>
    </row>
    <row r="1175" spans="1:24" x14ac:dyDescent="0.3">
      <c r="A1175" s="166"/>
      <c r="B1175" s="166">
        <v>2025</v>
      </c>
      <c r="C1175" s="158" t="s">
        <v>431</v>
      </c>
      <c r="D1175" s="159" t="s">
        <v>26</v>
      </c>
      <c r="E1175" s="159" t="s">
        <v>16</v>
      </c>
      <c r="F1175" s="159" t="s">
        <v>88</v>
      </c>
      <c r="G1175" s="159" t="s">
        <v>76</v>
      </c>
      <c r="H1175" s="159" t="s">
        <v>145</v>
      </c>
      <c r="I1175" s="159"/>
      <c r="J1175" s="159" t="s">
        <v>14</v>
      </c>
      <c r="K1175" s="226">
        <v>0</v>
      </c>
      <c r="L1175" s="226">
        <v>0</v>
      </c>
      <c r="M1175" s="226">
        <v>0</v>
      </c>
      <c r="N1175" s="226">
        <v>0</v>
      </c>
      <c r="O1175" s="226">
        <v>0</v>
      </c>
      <c r="P1175" s="226">
        <v>0</v>
      </c>
      <c r="Q1175" s="226">
        <v>66600</v>
      </c>
      <c r="R1175" s="226">
        <v>204500</v>
      </c>
      <c r="S1175" s="226">
        <v>18500</v>
      </c>
      <c r="T1175" s="226">
        <v>0</v>
      </c>
      <c r="U1175" s="226">
        <v>0</v>
      </c>
      <c r="V1175" s="226">
        <v>0</v>
      </c>
      <c r="W1175" s="162">
        <f>SUM(표4_2563[[#This Row],[1월]:[12월]])</f>
        <v>289600</v>
      </c>
      <c r="X1175" s="163">
        <f t="shared" si="357"/>
        <v>24133.333333333332</v>
      </c>
    </row>
    <row r="1176" spans="1:24" x14ac:dyDescent="0.3">
      <c r="A1176" s="166"/>
      <c r="B1176" s="166">
        <v>2025</v>
      </c>
      <c r="C1176" s="158" t="s">
        <v>431</v>
      </c>
      <c r="D1176" s="159" t="s">
        <v>26</v>
      </c>
      <c r="E1176" s="159" t="s">
        <v>16</v>
      </c>
      <c r="F1176" s="159" t="s">
        <v>88</v>
      </c>
      <c r="G1176" s="159" t="s">
        <v>76</v>
      </c>
      <c r="H1176" s="159" t="s">
        <v>145</v>
      </c>
      <c r="I1176" s="159"/>
      <c r="J1176" s="159" t="s">
        <v>20</v>
      </c>
      <c r="K1176" s="226">
        <v>0</v>
      </c>
      <c r="L1176" s="226">
        <v>0</v>
      </c>
      <c r="M1176" s="226">
        <v>0</v>
      </c>
      <c r="N1176" s="226">
        <v>0</v>
      </c>
      <c r="O1176" s="226">
        <v>0</v>
      </c>
      <c r="P1176" s="226">
        <v>0</v>
      </c>
      <c r="Q1176" s="226">
        <v>57.275999999999996</v>
      </c>
      <c r="R1176" s="226">
        <v>175.87</v>
      </c>
      <c r="S1176" s="226">
        <v>15.91</v>
      </c>
      <c r="T1176" s="226">
        <v>0</v>
      </c>
      <c r="U1176" s="226">
        <v>0</v>
      </c>
      <c r="V1176" s="226">
        <v>0</v>
      </c>
      <c r="W1176" s="162">
        <f>SUM(표4_2563[[#This Row],[1월]:[12월]])</f>
        <v>249.05600000000001</v>
      </c>
      <c r="X1176" s="163">
        <f t="shared" si="357"/>
        <v>20.754666666666669</v>
      </c>
    </row>
    <row r="1177" spans="1:24" x14ac:dyDescent="0.3">
      <c r="A1177" s="166"/>
      <c r="B1177" s="166">
        <v>2025</v>
      </c>
      <c r="C1177" s="158" t="s">
        <v>431</v>
      </c>
      <c r="D1177" s="159" t="s">
        <v>26</v>
      </c>
      <c r="E1177" s="159" t="s">
        <v>16</v>
      </c>
      <c r="F1177" s="159" t="s">
        <v>88</v>
      </c>
      <c r="G1177" s="159" t="s">
        <v>76</v>
      </c>
      <c r="H1177" s="159" t="s">
        <v>145</v>
      </c>
      <c r="I1177" s="159"/>
      <c r="J1177" s="159" t="s">
        <v>15</v>
      </c>
      <c r="K1177" s="226">
        <v>0</v>
      </c>
      <c r="L1177" s="226">
        <v>0</v>
      </c>
      <c r="M1177" s="226">
        <v>0</v>
      </c>
      <c r="N1177" s="226">
        <v>0</v>
      </c>
      <c r="O1177" s="226">
        <v>0</v>
      </c>
      <c r="P1177" s="226">
        <v>0</v>
      </c>
      <c r="Q1177" s="226">
        <v>5.7275999999999998</v>
      </c>
      <c r="R1177" s="226">
        <v>17.587</v>
      </c>
      <c r="S1177" s="226">
        <v>1.5910000000000002</v>
      </c>
      <c r="T1177" s="226">
        <v>0</v>
      </c>
      <c r="U1177" s="226">
        <v>0</v>
      </c>
      <c r="V1177" s="226">
        <v>0</v>
      </c>
      <c r="W1177" s="162">
        <f>SUM(표4_2563[[#This Row],[1월]:[12월]])</f>
        <v>24.9056</v>
      </c>
      <c r="X1177" s="163">
        <f t="shared" si="357"/>
        <v>2.0754666666666668</v>
      </c>
    </row>
    <row r="1178" spans="1:24" x14ac:dyDescent="0.3">
      <c r="A1178" s="166"/>
      <c r="B1178" s="166">
        <v>2025</v>
      </c>
      <c r="C1178" s="158" t="s">
        <v>431</v>
      </c>
      <c r="D1178" s="159" t="s">
        <v>26</v>
      </c>
      <c r="E1178" s="159" t="s">
        <v>16</v>
      </c>
      <c r="F1178" s="159" t="s">
        <v>88</v>
      </c>
      <c r="G1178" s="159" t="s">
        <v>76</v>
      </c>
      <c r="H1178" s="160" t="s">
        <v>145</v>
      </c>
      <c r="I1178" s="160"/>
      <c r="J1178" s="160" t="s">
        <v>96</v>
      </c>
      <c r="K1178" s="226">
        <v>0</v>
      </c>
      <c r="L1178" s="226">
        <v>0</v>
      </c>
      <c r="M1178" s="226">
        <v>0</v>
      </c>
      <c r="N1178" s="226">
        <v>0</v>
      </c>
      <c r="O1178" s="226">
        <v>0</v>
      </c>
      <c r="P1178" s="226">
        <v>0</v>
      </c>
      <c r="Q1178" s="226">
        <v>8.3672503819919992</v>
      </c>
      <c r="R1178" s="226">
        <v>25.692232779539996</v>
      </c>
      <c r="S1178" s="226">
        <v>2.3242362172199997</v>
      </c>
      <c r="T1178" s="226">
        <v>0</v>
      </c>
      <c r="U1178" s="226">
        <v>0</v>
      </c>
      <c r="V1178" s="226">
        <v>0</v>
      </c>
      <c r="W1178" s="162">
        <f>SUM(표4_2563[[#This Row],[1월]:[12월]])</f>
        <v>36.383719378751991</v>
      </c>
      <c r="X1178" s="163">
        <f t="shared" si="357"/>
        <v>3.0319766148959992</v>
      </c>
    </row>
    <row r="1179" spans="1:24" x14ac:dyDescent="0.3">
      <c r="A1179" s="166"/>
      <c r="B1179" s="166">
        <v>2025</v>
      </c>
      <c r="C1179" s="158" t="s">
        <v>431</v>
      </c>
      <c r="D1179" s="159" t="s">
        <v>26</v>
      </c>
      <c r="E1179" s="159" t="s">
        <v>16</v>
      </c>
      <c r="F1179" s="159" t="s">
        <v>67</v>
      </c>
      <c r="G1179" s="159" t="s">
        <v>175</v>
      </c>
      <c r="H1179" s="159" t="s">
        <v>58</v>
      </c>
      <c r="I1179" s="159"/>
      <c r="J1179" s="159" t="s">
        <v>13</v>
      </c>
      <c r="K1179" s="226">
        <v>70236927</v>
      </c>
      <c r="L1179" s="226">
        <v>84157265</v>
      </c>
      <c r="M1179" s="226">
        <v>58268333</v>
      </c>
      <c r="N1179" s="226">
        <v>24211926</v>
      </c>
      <c r="O1179" s="226">
        <v>15357633</v>
      </c>
      <c r="P1179" s="226">
        <v>9079659</v>
      </c>
      <c r="Q1179" s="226">
        <v>5673164</v>
      </c>
      <c r="R1179" s="226">
        <v>2119837</v>
      </c>
      <c r="S1179" s="226">
        <v>2214145</v>
      </c>
      <c r="T1179" s="226">
        <v>7688660</v>
      </c>
      <c r="U1179" s="226">
        <v>27712406</v>
      </c>
      <c r="V1179" s="226">
        <v>62849330</v>
      </c>
      <c r="W1179" s="162">
        <f>SUM(표4_2563[[#This Row],[1월]:[12월]])</f>
        <v>369569285</v>
      </c>
      <c r="X1179" s="163">
        <f t="shared" si="357"/>
        <v>30797440.416666668</v>
      </c>
    </row>
    <row r="1180" spans="1:24" x14ac:dyDescent="0.3">
      <c r="A1180" s="166"/>
      <c r="B1180" s="166">
        <v>2025</v>
      </c>
      <c r="C1180" s="158" t="s">
        <v>431</v>
      </c>
      <c r="D1180" s="159" t="s">
        <v>26</v>
      </c>
      <c r="E1180" s="159" t="s">
        <v>16</v>
      </c>
      <c r="F1180" s="159" t="s">
        <v>67</v>
      </c>
      <c r="G1180" s="159" t="s">
        <v>175</v>
      </c>
      <c r="H1180" s="159" t="s">
        <v>58</v>
      </c>
      <c r="I1180" s="159"/>
      <c r="J1180" s="159" t="s">
        <v>19</v>
      </c>
      <c r="K1180" s="226">
        <v>434.5</v>
      </c>
      <c r="L1180" s="226">
        <v>522.30000000000018</v>
      </c>
      <c r="M1180" s="226">
        <v>359</v>
      </c>
      <c r="N1180" s="226">
        <v>167.80000000000018</v>
      </c>
      <c r="O1180" s="226">
        <v>102.80000000000018</v>
      </c>
      <c r="P1180" s="226">
        <v>73.699999999999818</v>
      </c>
      <c r="Q1180" s="226">
        <v>41.199999999999818</v>
      </c>
      <c r="R1180" s="226">
        <v>7.3000000000001819</v>
      </c>
      <c r="S1180" s="226">
        <v>8.1999999999998181</v>
      </c>
      <c r="T1180" s="226">
        <v>46.5</v>
      </c>
      <c r="U1180" s="226">
        <v>193.5</v>
      </c>
      <c r="V1180" s="226">
        <v>387.90000000000055</v>
      </c>
      <c r="W1180" s="162">
        <f>SUM(표4_2563[[#This Row],[1월]:[12월]])</f>
        <v>2344.7000000000007</v>
      </c>
      <c r="X1180" s="163">
        <f t="shared" si="357"/>
        <v>195.39166666666674</v>
      </c>
    </row>
    <row r="1181" spans="1:24" x14ac:dyDescent="0.3">
      <c r="A1181" s="166"/>
      <c r="B1181" s="166">
        <v>2025</v>
      </c>
      <c r="C1181" s="158" t="s">
        <v>431</v>
      </c>
      <c r="D1181" s="159" t="s">
        <v>26</v>
      </c>
      <c r="E1181" s="159" t="s">
        <v>16</v>
      </c>
      <c r="F1181" s="159" t="s">
        <v>67</v>
      </c>
      <c r="G1181" s="159" t="s">
        <v>175</v>
      </c>
      <c r="H1181" s="159" t="s">
        <v>58</v>
      </c>
      <c r="I1181" s="159"/>
      <c r="J1181" s="159" t="s">
        <v>14</v>
      </c>
      <c r="K1181" s="226">
        <v>434500</v>
      </c>
      <c r="L1181" s="226">
        <v>522300.00000000017</v>
      </c>
      <c r="M1181" s="226">
        <v>359000</v>
      </c>
      <c r="N1181" s="226">
        <v>167800.00000000017</v>
      </c>
      <c r="O1181" s="226">
        <v>102800.00000000017</v>
      </c>
      <c r="P1181" s="226">
        <v>73699.999999999825</v>
      </c>
      <c r="Q1181" s="226">
        <v>41199.999999999818</v>
      </c>
      <c r="R1181" s="226">
        <v>7300.0000000001819</v>
      </c>
      <c r="S1181" s="226">
        <v>8199.9999999998181</v>
      </c>
      <c r="T1181" s="226">
        <v>46500</v>
      </c>
      <c r="U1181" s="226">
        <v>193500</v>
      </c>
      <c r="V1181" s="226">
        <v>387900.00000000052</v>
      </c>
      <c r="W1181" s="162">
        <f>SUM(표4_2563[[#This Row],[1월]:[12월]])</f>
        <v>2344700.0000000009</v>
      </c>
      <c r="X1181" s="163">
        <f t="shared" si="357"/>
        <v>195391.66666666674</v>
      </c>
    </row>
    <row r="1182" spans="1:24" x14ac:dyDescent="0.3">
      <c r="A1182" s="166"/>
      <c r="B1182" s="166">
        <v>2025</v>
      </c>
      <c r="C1182" s="158" t="s">
        <v>431</v>
      </c>
      <c r="D1182" s="159" t="s">
        <v>26</v>
      </c>
      <c r="E1182" s="159" t="s">
        <v>16</v>
      </c>
      <c r="F1182" s="159" t="s">
        <v>67</v>
      </c>
      <c r="G1182" s="159" t="s">
        <v>175</v>
      </c>
      <c r="H1182" s="159" t="s">
        <v>58</v>
      </c>
      <c r="I1182" s="159"/>
      <c r="J1182" s="159" t="s">
        <v>20</v>
      </c>
      <c r="K1182" s="226">
        <v>373.67</v>
      </c>
      <c r="L1182" s="226">
        <v>449.17800000000017</v>
      </c>
      <c r="M1182" s="226">
        <v>308.74</v>
      </c>
      <c r="N1182" s="226">
        <v>144.30800000000016</v>
      </c>
      <c r="O1182" s="226">
        <v>88.408000000000158</v>
      </c>
      <c r="P1182" s="226">
        <v>63.381999999999842</v>
      </c>
      <c r="Q1182" s="226">
        <v>35.431999999999846</v>
      </c>
      <c r="R1182" s="226">
        <v>6.2780000000001559</v>
      </c>
      <c r="S1182" s="226">
        <v>7.0519999999998433</v>
      </c>
      <c r="T1182" s="226">
        <v>39.99</v>
      </c>
      <c r="U1182" s="226">
        <v>166.41</v>
      </c>
      <c r="V1182" s="226">
        <v>333.59400000000045</v>
      </c>
      <c r="W1182" s="162">
        <f>SUM(표4_2563[[#This Row],[1월]:[12월]])</f>
        <v>2016.4420000000009</v>
      </c>
      <c r="X1182" s="163">
        <f t="shared" si="357"/>
        <v>168.03683333333342</v>
      </c>
    </row>
    <row r="1183" spans="1:24" x14ac:dyDescent="0.3">
      <c r="A1183" s="166"/>
      <c r="B1183" s="166">
        <v>2025</v>
      </c>
      <c r="C1183" s="158" t="s">
        <v>431</v>
      </c>
      <c r="D1183" s="159" t="s">
        <v>26</v>
      </c>
      <c r="E1183" s="159" t="s">
        <v>16</v>
      </c>
      <c r="F1183" s="159" t="s">
        <v>67</v>
      </c>
      <c r="G1183" s="159" t="s">
        <v>175</v>
      </c>
      <c r="H1183" s="159" t="s">
        <v>58</v>
      </c>
      <c r="I1183" s="159"/>
      <c r="J1183" s="159" t="s">
        <v>15</v>
      </c>
      <c r="K1183" s="226">
        <v>37.367000000000004</v>
      </c>
      <c r="L1183" s="226">
        <v>44.917800000000021</v>
      </c>
      <c r="M1183" s="226">
        <v>30.874000000000002</v>
      </c>
      <c r="N1183" s="226">
        <v>14.430800000000017</v>
      </c>
      <c r="O1183" s="226">
        <v>8.8408000000000158</v>
      </c>
      <c r="P1183" s="226">
        <v>6.3381999999999845</v>
      </c>
      <c r="Q1183" s="226">
        <v>3.5431999999999846</v>
      </c>
      <c r="R1183" s="226">
        <v>0.62780000000001568</v>
      </c>
      <c r="S1183" s="226">
        <v>0.70519999999998439</v>
      </c>
      <c r="T1183" s="226">
        <v>3.9990000000000006</v>
      </c>
      <c r="U1183" s="226">
        <v>16.641000000000002</v>
      </c>
      <c r="V1183" s="226">
        <v>33.359400000000043</v>
      </c>
      <c r="W1183" s="162">
        <f>SUM(표4_2563[[#This Row],[1월]:[12월]])</f>
        <v>201.64420000000004</v>
      </c>
      <c r="X1183" s="163">
        <f t="shared" si="357"/>
        <v>16.803683333333336</v>
      </c>
    </row>
    <row r="1184" spans="1:24" x14ac:dyDescent="0.3">
      <c r="A1184" s="166"/>
      <c r="B1184" s="166">
        <v>2025</v>
      </c>
      <c r="C1184" s="158" t="s">
        <v>431</v>
      </c>
      <c r="D1184" s="159" t="s">
        <v>26</v>
      </c>
      <c r="E1184" s="159" t="s">
        <v>16</v>
      </c>
      <c r="F1184" s="159" t="s">
        <v>67</v>
      </c>
      <c r="G1184" s="159" t="s">
        <v>175</v>
      </c>
      <c r="H1184" s="160" t="s">
        <v>58</v>
      </c>
      <c r="I1184" s="160"/>
      <c r="J1184" s="160" t="s">
        <v>96</v>
      </c>
      <c r="K1184" s="226">
        <v>54.588142507139992</v>
      </c>
      <c r="L1184" s="226">
        <v>65.618841959676004</v>
      </c>
      <c r="M1184" s="226">
        <v>45.102746053079997</v>
      </c>
      <c r="N1184" s="226">
        <v>21.081450662136021</v>
      </c>
      <c r="O1184" s="226">
        <v>12.915215304336021</v>
      </c>
      <c r="P1184" s="226">
        <v>9.2592545518439771</v>
      </c>
      <c r="Q1184" s="226">
        <v>5.1761368729439763</v>
      </c>
      <c r="R1184" s="226">
        <v>0.91713104787602262</v>
      </c>
      <c r="S1184" s="226">
        <v>1.030201998983977</v>
      </c>
      <c r="T1184" s="226">
        <v>5.8419991405799996</v>
      </c>
      <c r="U1184" s="226">
        <v>24.310254488219996</v>
      </c>
      <c r="V1184" s="226">
        <v>48.733579927548064</v>
      </c>
      <c r="W1184" s="162">
        <f>SUM(표4_2563[[#This Row],[1월]:[12월]])</f>
        <v>294.57495451436404</v>
      </c>
      <c r="X1184" s="163">
        <f t="shared" si="357"/>
        <v>24.547912876197003</v>
      </c>
    </row>
    <row r="1185" spans="1:24" x14ac:dyDescent="0.3">
      <c r="A1185" s="166"/>
      <c r="B1185" s="166">
        <v>2025</v>
      </c>
      <c r="C1185" s="158" t="s">
        <v>431</v>
      </c>
      <c r="D1185" s="159" t="s">
        <v>26</v>
      </c>
      <c r="E1185" s="159" t="s">
        <v>16</v>
      </c>
      <c r="F1185" s="159" t="s">
        <v>88</v>
      </c>
      <c r="G1185" s="159" t="s">
        <v>175</v>
      </c>
      <c r="H1185" s="159" t="s">
        <v>146</v>
      </c>
      <c r="I1185" s="159"/>
      <c r="J1185" s="159" t="s">
        <v>13</v>
      </c>
      <c r="K1185" s="226">
        <v>0</v>
      </c>
      <c r="L1185" s="226">
        <v>0</v>
      </c>
      <c r="M1185" s="226">
        <v>0</v>
      </c>
      <c r="N1185" s="226">
        <v>0</v>
      </c>
      <c r="O1185" s="226">
        <v>0</v>
      </c>
      <c r="P1185" s="226">
        <v>0</v>
      </c>
      <c r="Q1185" s="226">
        <v>1006241.2747282425</v>
      </c>
      <c r="R1185" s="226">
        <v>3402353.3089499054</v>
      </c>
      <c r="S1185" s="226">
        <v>327028.40855106892</v>
      </c>
      <c r="T1185" s="226">
        <v>0</v>
      </c>
      <c r="U1185" s="226">
        <v>0</v>
      </c>
      <c r="V1185" s="226">
        <v>0</v>
      </c>
      <c r="W1185" s="162">
        <f>SUM(표4_2563[[#This Row],[1월]:[12월]])</f>
        <v>4735622.9922292167</v>
      </c>
      <c r="X1185" s="163">
        <f t="shared" si="357"/>
        <v>394635.24935243471</v>
      </c>
    </row>
    <row r="1186" spans="1:24" x14ac:dyDescent="0.3">
      <c r="A1186" s="166"/>
      <c r="B1186" s="166">
        <v>2025</v>
      </c>
      <c r="C1186" s="158" t="s">
        <v>431</v>
      </c>
      <c r="D1186" s="159" t="s">
        <v>26</v>
      </c>
      <c r="E1186" s="159" t="s">
        <v>16</v>
      </c>
      <c r="F1186" s="159" t="s">
        <v>88</v>
      </c>
      <c r="G1186" s="159" t="s">
        <v>175</v>
      </c>
      <c r="H1186" s="159" t="s">
        <v>146</v>
      </c>
      <c r="I1186" s="159"/>
      <c r="J1186" s="159" t="s">
        <v>19</v>
      </c>
      <c r="K1186" s="226">
        <v>0</v>
      </c>
      <c r="L1186" s="226">
        <v>0</v>
      </c>
      <c r="M1186" s="226">
        <v>0</v>
      </c>
      <c r="N1186" s="226">
        <v>0</v>
      </c>
      <c r="O1186" s="226">
        <v>0</v>
      </c>
      <c r="P1186" s="226">
        <v>0</v>
      </c>
      <c r="Q1186" s="226">
        <v>16</v>
      </c>
      <c r="R1186" s="226">
        <v>54.1</v>
      </c>
      <c r="S1186" s="226">
        <v>5.2</v>
      </c>
      <c r="T1186" s="226">
        <v>0</v>
      </c>
      <c r="U1186" s="226">
        <v>0</v>
      </c>
      <c r="V1186" s="226">
        <v>0</v>
      </c>
      <c r="W1186" s="162">
        <f>SUM(표4_2563[[#This Row],[1월]:[12월]])</f>
        <v>75.3</v>
      </c>
      <c r="X1186" s="163">
        <f t="shared" si="357"/>
        <v>6.2749999999999995</v>
      </c>
    </row>
    <row r="1187" spans="1:24" x14ac:dyDescent="0.3">
      <c r="A1187" s="166"/>
      <c r="B1187" s="166">
        <v>2025</v>
      </c>
      <c r="C1187" s="158" t="s">
        <v>431</v>
      </c>
      <c r="D1187" s="159" t="s">
        <v>26</v>
      </c>
      <c r="E1187" s="159" t="s">
        <v>16</v>
      </c>
      <c r="F1187" s="159" t="s">
        <v>88</v>
      </c>
      <c r="G1187" s="159" t="s">
        <v>175</v>
      </c>
      <c r="H1187" s="159" t="s">
        <v>146</v>
      </c>
      <c r="I1187" s="159"/>
      <c r="J1187" s="159" t="s">
        <v>14</v>
      </c>
      <c r="K1187" s="226">
        <v>0</v>
      </c>
      <c r="L1187" s="226">
        <v>0</v>
      </c>
      <c r="M1187" s="226">
        <v>0</v>
      </c>
      <c r="N1187" s="226">
        <v>0</v>
      </c>
      <c r="O1187" s="226">
        <v>0</v>
      </c>
      <c r="P1187" s="226">
        <v>0</v>
      </c>
      <c r="Q1187" s="226">
        <v>16000</v>
      </c>
      <c r="R1187" s="226">
        <v>54100</v>
      </c>
      <c r="S1187" s="226">
        <v>5200</v>
      </c>
      <c r="T1187" s="226">
        <v>0</v>
      </c>
      <c r="U1187" s="226">
        <v>0</v>
      </c>
      <c r="V1187" s="226">
        <v>0</v>
      </c>
      <c r="W1187" s="162">
        <f>SUM(표4_2563[[#This Row],[1월]:[12월]])</f>
        <v>75300</v>
      </c>
      <c r="X1187" s="163">
        <f t="shared" si="357"/>
        <v>6275</v>
      </c>
    </row>
    <row r="1188" spans="1:24" x14ac:dyDescent="0.3">
      <c r="A1188" s="166"/>
      <c r="B1188" s="166">
        <v>2025</v>
      </c>
      <c r="C1188" s="158" t="s">
        <v>431</v>
      </c>
      <c r="D1188" s="159" t="s">
        <v>26</v>
      </c>
      <c r="E1188" s="159" t="s">
        <v>16</v>
      </c>
      <c r="F1188" s="159" t="s">
        <v>88</v>
      </c>
      <c r="G1188" s="159" t="s">
        <v>175</v>
      </c>
      <c r="H1188" s="159" t="s">
        <v>146</v>
      </c>
      <c r="I1188" s="159"/>
      <c r="J1188" s="159" t="s">
        <v>20</v>
      </c>
      <c r="K1188" s="226">
        <v>0</v>
      </c>
      <c r="L1188" s="226">
        <v>0</v>
      </c>
      <c r="M1188" s="226">
        <v>0</v>
      </c>
      <c r="N1188" s="226">
        <v>0</v>
      </c>
      <c r="O1188" s="226">
        <v>0</v>
      </c>
      <c r="P1188" s="226">
        <v>0</v>
      </c>
      <c r="Q1188" s="226">
        <v>13.76</v>
      </c>
      <c r="R1188" s="226">
        <v>46.526000000000003</v>
      </c>
      <c r="S1188" s="226">
        <v>4.4720000000000004</v>
      </c>
      <c r="T1188" s="226">
        <v>0</v>
      </c>
      <c r="U1188" s="226">
        <v>0</v>
      </c>
      <c r="V1188" s="226">
        <v>0</v>
      </c>
      <c r="W1188" s="162">
        <f>SUM(표4_2563[[#This Row],[1월]:[12월]])</f>
        <v>64.757999999999996</v>
      </c>
      <c r="X1188" s="163">
        <f t="shared" si="357"/>
        <v>5.3964999999999996</v>
      </c>
    </row>
    <row r="1189" spans="1:24" x14ac:dyDescent="0.3">
      <c r="A1189" s="166"/>
      <c r="B1189" s="166">
        <v>2025</v>
      </c>
      <c r="C1189" s="158" t="s">
        <v>431</v>
      </c>
      <c r="D1189" s="159" t="s">
        <v>26</v>
      </c>
      <c r="E1189" s="159" t="s">
        <v>16</v>
      </c>
      <c r="F1189" s="159" t="s">
        <v>88</v>
      </c>
      <c r="G1189" s="159" t="s">
        <v>175</v>
      </c>
      <c r="H1189" s="159" t="s">
        <v>146</v>
      </c>
      <c r="I1189" s="159"/>
      <c r="J1189" s="159" t="s">
        <v>15</v>
      </c>
      <c r="K1189" s="226">
        <v>0</v>
      </c>
      <c r="L1189" s="226">
        <v>0</v>
      </c>
      <c r="M1189" s="226">
        <v>0</v>
      </c>
      <c r="N1189" s="226">
        <v>0</v>
      </c>
      <c r="O1189" s="226">
        <v>0</v>
      </c>
      <c r="P1189" s="226">
        <v>0</v>
      </c>
      <c r="Q1189" s="226">
        <v>1.3760000000000001</v>
      </c>
      <c r="R1189" s="226">
        <v>4.6526000000000005</v>
      </c>
      <c r="S1189" s="226">
        <v>0.44720000000000004</v>
      </c>
      <c r="T1189" s="226">
        <v>0</v>
      </c>
      <c r="U1189" s="226">
        <v>0</v>
      </c>
      <c r="V1189" s="226">
        <v>0</v>
      </c>
      <c r="W1189" s="162">
        <f>SUM(표4_2563[[#This Row],[1월]:[12월]])</f>
        <v>6.4758000000000013</v>
      </c>
      <c r="X1189" s="163">
        <f t="shared" si="357"/>
        <v>0.53965000000000007</v>
      </c>
    </row>
    <row r="1190" spans="1:24" x14ac:dyDescent="0.3">
      <c r="A1190" s="166"/>
      <c r="B1190" s="166">
        <v>2025</v>
      </c>
      <c r="C1190" s="158" t="s">
        <v>431</v>
      </c>
      <c r="D1190" s="159" t="s">
        <v>26</v>
      </c>
      <c r="E1190" s="159" t="s">
        <v>16</v>
      </c>
      <c r="F1190" s="159" t="s">
        <v>88</v>
      </c>
      <c r="G1190" s="159" t="s">
        <v>175</v>
      </c>
      <c r="H1190" s="160" t="s">
        <v>146</v>
      </c>
      <c r="I1190" s="160"/>
      <c r="J1190" s="160" t="s">
        <v>96</v>
      </c>
      <c r="K1190" s="226">
        <v>0</v>
      </c>
      <c r="L1190" s="226">
        <v>0</v>
      </c>
      <c r="M1190" s="226">
        <v>0</v>
      </c>
      <c r="N1190" s="226">
        <v>0</v>
      </c>
      <c r="O1190" s="226">
        <v>0</v>
      </c>
      <c r="P1190" s="226">
        <v>0</v>
      </c>
      <c r="Q1190" s="226">
        <v>2.0101502419199995</v>
      </c>
      <c r="R1190" s="226">
        <v>6.7968205054919988</v>
      </c>
      <c r="S1190" s="226">
        <v>0.65329882862399991</v>
      </c>
      <c r="T1190" s="226">
        <v>0</v>
      </c>
      <c r="U1190" s="226">
        <v>0</v>
      </c>
      <c r="V1190" s="226">
        <v>0</v>
      </c>
      <c r="W1190" s="162">
        <f>SUM(표4_2563[[#This Row],[1월]:[12월]])</f>
        <v>9.4602695760359978</v>
      </c>
      <c r="X1190" s="163">
        <f t="shared" si="357"/>
        <v>0.78835579800299982</v>
      </c>
    </row>
    <row r="1191" spans="1:24" x14ac:dyDescent="0.3">
      <c r="A1191" s="166"/>
      <c r="B1191" s="166">
        <v>2025</v>
      </c>
      <c r="C1191" s="158" t="s">
        <v>431</v>
      </c>
      <c r="D1191" s="160" t="s">
        <v>29</v>
      </c>
      <c r="E1191" s="160" t="s">
        <v>81</v>
      </c>
      <c r="F1191" s="160" t="s">
        <v>31</v>
      </c>
      <c r="G1191" s="160" t="s">
        <v>189</v>
      </c>
      <c r="H1191" s="160" t="s">
        <v>180</v>
      </c>
      <c r="I1191" s="160"/>
      <c r="J1191" s="160" t="s">
        <v>13</v>
      </c>
      <c r="K1191" s="226">
        <v>446713538</v>
      </c>
      <c r="L1191" s="226">
        <v>429465115</v>
      </c>
      <c r="M1191" s="226">
        <v>255806450</v>
      </c>
      <c r="N1191" s="226">
        <v>106397614</v>
      </c>
      <c r="O1191" s="226">
        <v>38140029</v>
      </c>
      <c r="P1191" s="226">
        <v>6667233</v>
      </c>
      <c r="Q1191" s="226">
        <v>33961470</v>
      </c>
      <c r="R1191" s="226">
        <v>32640788</v>
      </c>
      <c r="S1191" s="226">
        <v>22138207</v>
      </c>
      <c r="T1191" s="226">
        <v>49350541</v>
      </c>
      <c r="U1191" s="226">
        <v>143012340</v>
      </c>
      <c r="V1191" s="226">
        <v>361896802</v>
      </c>
      <c r="W1191" s="162">
        <f>SUM(표4_2563[[#This Row],[1월]:[12월]])</f>
        <v>1926190127</v>
      </c>
      <c r="X1191" s="163">
        <f t="shared" si="357"/>
        <v>160515843.91666666</v>
      </c>
    </row>
    <row r="1192" spans="1:24" x14ac:dyDescent="0.3">
      <c r="A1192" s="166"/>
      <c r="B1192" s="166">
        <v>2025</v>
      </c>
      <c r="C1192" s="158" t="s">
        <v>431</v>
      </c>
      <c r="D1192" s="160" t="s">
        <v>26</v>
      </c>
      <c r="E1192" s="160" t="s">
        <v>16</v>
      </c>
      <c r="F1192" s="160" t="s">
        <v>67</v>
      </c>
      <c r="G1192" s="160" t="s">
        <v>189</v>
      </c>
      <c r="H1192" s="160" t="s">
        <v>179</v>
      </c>
      <c r="I1192" s="160"/>
      <c r="J1192" s="160" t="s">
        <v>19</v>
      </c>
      <c r="K1192" s="226">
        <v>2780.1</v>
      </c>
      <c r="L1192" s="226">
        <v>2671.2999999999997</v>
      </c>
      <c r="M1192" s="226">
        <v>1575.7</v>
      </c>
      <c r="N1192" s="226">
        <v>737</v>
      </c>
      <c r="O1192" s="226">
        <v>235.9</v>
      </c>
      <c r="P1192" s="226">
        <v>6.3</v>
      </c>
      <c r="Q1192" s="226">
        <v>266.7</v>
      </c>
      <c r="R1192" s="226">
        <v>254.1</v>
      </c>
      <c r="S1192" s="226">
        <v>153.9</v>
      </c>
      <c r="T1192" s="226">
        <v>318.2</v>
      </c>
      <c r="U1192" s="226">
        <v>1005.8</v>
      </c>
      <c r="V1192" s="226">
        <v>2244.9</v>
      </c>
      <c r="W1192" s="162">
        <f>SUM(표4_2563[[#This Row],[1월]:[12월]])</f>
        <v>12249.9</v>
      </c>
      <c r="X1192" s="163">
        <f t="shared" si="357"/>
        <v>1020.8249999999999</v>
      </c>
    </row>
    <row r="1193" spans="1:24" x14ac:dyDescent="0.3">
      <c r="A1193" s="166"/>
      <c r="B1193" s="166">
        <v>2025</v>
      </c>
      <c r="C1193" s="158" t="s">
        <v>431</v>
      </c>
      <c r="D1193" s="159" t="s">
        <v>26</v>
      </c>
      <c r="E1193" s="159" t="s">
        <v>16</v>
      </c>
      <c r="F1193" s="159" t="s">
        <v>67</v>
      </c>
      <c r="G1193" s="159" t="s">
        <v>189</v>
      </c>
      <c r="H1193" s="159" t="s">
        <v>179</v>
      </c>
      <c r="I1193" s="159"/>
      <c r="J1193" s="159" t="s">
        <v>14</v>
      </c>
      <c r="K1193" s="226">
        <v>2780100</v>
      </c>
      <c r="L1193" s="226">
        <v>2671299.9999999995</v>
      </c>
      <c r="M1193" s="226">
        <v>1575700</v>
      </c>
      <c r="N1193" s="226">
        <v>737000</v>
      </c>
      <c r="O1193" s="226">
        <v>235900</v>
      </c>
      <c r="P1193" s="226">
        <v>6300</v>
      </c>
      <c r="Q1193" s="226">
        <v>266700</v>
      </c>
      <c r="R1193" s="226">
        <v>254100</v>
      </c>
      <c r="S1193" s="226">
        <v>153900</v>
      </c>
      <c r="T1193" s="226">
        <v>318200</v>
      </c>
      <c r="U1193" s="226">
        <v>1005800</v>
      </c>
      <c r="V1193" s="226">
        <v>2244900</v>
      </c>
      <c r="W1193" s="162">
        <f>SUM(표4_2563[[#This Row],[1월]:[12월]])</f>
        <v>12249900</v>
      </c>
      <c r="X1193" s="163">
        <f t="shared" si="357"/>
        <v>1020825</v>
      </c>
    </row>
    <row r="1194" spans="1:24" x14ac:dyDescent="0.3">
      <c r="A1194" s="166"/>
      <c r="B1194" s="166">
        <v>2025</v>
      </c>
      <c r="C1194" s="158" t="s">
        <v>431</v>
      </c>
      <c r="D1194" s="160" t="s">
        <v>26</v>
      </c>
      <c r="E1194" s="160" t="s">
        <v>16</v>
      </c>
      <c r="F1194" s="160" t="s">
        <v>67</v>
      </c>
      <c r="G1194" s="160" t="s">
        <v>189</v>
      </c>
      <c r="H1194" s="160" t="s">
        <v>179</v>
      </c>
      <c r="I1194" s="160"/>
      <c r="J1194" s="160" t="s">
        <v>20</v>
      </c>
      <c r="K1194" s="226">
        <v>2390.886</v>
      </c>
      <c r="L1194" s="226">
        <v>2297.3179999999998</v>
      </c>
      <c r="M1194" s="226">
        <v>1355.1020000000001</v>
      </c>
      <c r="N1194" s="226">
        <v>633.81999999999994</v>
      </c>
      <c r="O1194" s="226">
        <v>202.874</v>
      </c>
      <c r="P1194" s="226">
        <v>5.4180000000000001</v>
      </c>
      <c r="Q1194" s="226">
        <v>229.36199999999999</v>
      </c>
      <c r="R1194" s="226">
        <v>218.52599999999998</v>
      </c>
      <c r="S1194" s="226">
        <v>132.35400000000001</v>
      </c>
      <c r="T1194" s="226">
        <v>273.65199999999999</v>
      </c>
      <c r="U1194" s="226">
        <v>864.98799999999994</v>
      </c>
      <c r="V1194" s="226">
        <v>1930.614</v>
      </c>
      <c r="W1194" s="162">
        <f>SUM(표4_2563[[#This Row],[1월]:[12월]])</f>
        <v>10534.913999999999</v>
      </c>
      <c r="X1194" s="163">
        <f t="shared" ref="X1194:X1257" si="358">AVERAGE(K1194:V1194)</f>
        <v>877.90949999999987</v>
      </c>
    </row>
    <row r="1195" spans="1:24" x14ac:dyDescent="0.3">
      <c r="A1195" s="166"/>
      <c r="B1195" s="166">
        <v>2025</v>
      </c>
      <c r="C1195" s="158" t="s">
        <v>431</v>
      </c>
      <c r="D1195" s="160" t="s">
        <v>26</v>
      </c>
      <c r="E1195" s="160" t="s">
        <v>16</v>
      </c>
      <c r="F1195" s="160" t="s">
        <v>67</v>
      </c>
      <c r="G1195" s="160" t="s">
        <v>189</v>
      </c>
      <c r="H1195" s="160" t="s">
        <v>179</v>
      </c>
      <c r="I1195" s="160"/>
      <c r="J1195" s="160" t="s">
        <v>15</v>
      </c>
      <c r="K1195" s="226">
        <v>239.08860000000001</v>
      </c>
      <c r="L1195" s="226">
        <v>229.73179999999999</v>
      </c>
      <c r="M1195" s="226">
        <v>135.51020000000003</v>
      </c>
      <c r="N1195" s="226">
        <v>63.381999999999998</v>
      </c>
      <c r="O1195" s="226">
        <v>20.287400000000002</v>
      </c>
      <c r="P1195" s="226">
        <v>0.54180000000000006</v>
      </c>
      <c r="Q1195" s="226">
        <v>22.936199999999999</v>
      </c>
      <c r="R1195" s="226">
        <v>21.852599999999999</v>
      </c>
      <c r="S1195" s="226">
        <v>13.235400000000002</v>
      </c>
      <c r="T1195" s="226">
        <v>27.365200000000002</v>
      </c>
      <c r="U1195" s="226">
        <v>86.498800000000003</v>
      </c>
      <c r="V1195" s="226">
        <v>193.06140000000002</v>
      </c>
      <c r="W1195" s="162">
        <f>SUM(표4_2563[[#This Row],[1월]:[12월]])</f>
        <v>1053.4913999999999</v>
      </c>
      <c r="X1195" s="163">
        <f t="shared" si="358"/>
        <v>87.790949999999995</v>
      </c>
    </row>
    <row r="1196" spans="1:24" x14ac:dyDescent="0.3">
      <c r="A1196" s="166"/>
      <c r="B1196" s="166">
        <v>2025</v>
      </c>
      <c r="C1196" s="158" t="s">
        <v>431</v>
      </c>
      <c r="D1196" s="160" t="s">
        <v>26</v>
      </c>
      <c r="E1196" s="160" t="s">
        <v>16</v>
      </c>
      <c r="F1196" s="160" t="s">
        <v>67</v>
      </c>
      <c r="G1196" s="160" t="s">
        <v>189</v>
      </c>
      <c r="H1196" s="160" t="s">
        <v>179</v>
      </c>
      <c r="I1196" s="160"/>
      <c r="J1196" s="160" t="s">
        <v>96</v>
      </c>
      <c r="K1196" s="226">
        <v>349.27616797261197</v>
      </c>
      <c r="L1196" s="226">
        <v>335.60714632755594</v>
      </c>
      <c r="M1196" s="226">
        <v>197.962108512084</v>
      </c>
      <c r="N1196" s="226">
        <v>92.592545518439991</v>
      </c>
      <c r="O1196" s="226">
        <v>29.637152629307995</v>
      </c>
      <c r="P1196" s="226">
        <v>0.79149665775599987</v>
      </c>
      <c r="Q1196" s="226">
        <v>33.506691845003999</v>
      </c>
      <c r="R1196" s="226">
        <v>31.923698529491993</v>
      </c>
      <c r="S1196" s="226">
        <v>19.335132639467997</v>
      </c>
      <c r="T1196" s="226">
        <v>39.976862936183991</v>
      </c>
      <c r="U1196" s="226">
        <v>126.36306958269597</v>
      </c>
      <c r="V1196" s="226">
        <v>282.036642380388</v>
      </c>
      <c r="W1196" s="162">
        <f>SUM(표4_2563[[#This Row],[1월]:[12월]])</f>
        <v>1539.008715530988</v>
      </c>
      <c r="X1196" s="163">
        <f t="shared" si="358"/>
        <v>128.25072629424901</v>
      </c>
    </row>
    <row r="1197" spans="1:24" x14ac:dyDescent="0.3">
      <c r="A1197" s="166"/>
      <c r="B1197" s="166">
        <v>2025</v>
      </c>
      <c r="C1197" s="158" t="s">
        <v>431</v>
      </c>
      <c r="D1197" s="160" t="s">
        <v>29</v>
      </c>
      <c r="E1197" s="160" t="s">
        <v>81</v>
      </c>
      <c r="F1197" s="160" t="s">
        <v>67</v>
      </c>
      <c r="G1197" s="160" t="s">
        <v>188</v>
      </c>
      <c r="H1197" s="160" t="s">
        <v>182</v>
      </c>
      <c r="I1197" s="160"/>
      <c r="J1197" s="160" t="s">
        <v>13</v>
      </c>
      <c r="K1197" s="226">
        <v>85532602</v>
      </c>
      <c r="L1197" s="226">
        <v>82234989</v>
      </c>
      <c r="M1197" s="226">
        <v>47469639</v>
      </c>
      <c r="N1197" s="226">
        <v>19749144</v>
      </c>
      <c r="O1197" s="226">
        <v>7080839</v>
      </c>
      <c r="P1197" s="226">
        <v>1240379</v>
      </c>
      <c r="Q1197" s="226">
        <v>6303026</v>
      </c>
      <c r="R1197" s="226">
        <v>6051514</v>
      </c>
      <c r="S1197" s="226">
        <v>4101941</v>
      </c>
      <c r="T1197" s="226">
        <v>9164853</v>
      </c>
      <c r="U1197" s="226">
        <v>26532501</v>
      </c>
      <c r="V1197" s="226">
        <v>67143063</v>
      </c>
      <c r="W1197" s="162">
        <f>SUM(표4_2563[[#This Row],[1월]:[12월]])</f>
        <v>362604490</v>
      </c>
      <c r="X1197" s="163">
        <f t="shared" si="358"/>
        <v>30217040.833333332</v>
      </c>
    </row>
    <row r="1198" spans="1:24" x14ac:dyDescent="0.3">
      <c r="A1198" s="166"/>
      <c r="B1198" s="166">
        <v>2025</v>
      </c>
      <c r="C1198" s="158" t="s">
        <v>431</v>
      </c>
      <c r="D1198" s="160" t="s">
        <v>26</v>
      </c>
      <c r="E1198" s="160" t="s">
        <v>16</v>
      </c>
      <c r="F1198" s="160" t="s">
        <v>67</v>
      </c>
      <c r="G1198" s="160" t="s">
        <v>188</v>
      </c>
      <c r="H1198" s="160" t="s">
        <v>181</v>
      </c>
      <c r="I1198" s="160"/>
      <c r="J1198" s="160" t="s">
        <v>19</v>
      </c>
      <c r="K1198" s="226">
        <v>532.29999999999995</v>
      </c>
      <c r="L1198" s="226">
        <v>511.5</v>
      </c>
      <c r="M1198" s="226">
        <v>292.39999999999998</v>
      </c>
      <c r="N1198" s="226">
        <v>136.80000000000001</v>
      </c>
      <c r="O1198" s="226">
        <v>43.8</v>
      </c>
      <c r="P1198" s="226">
        <v>1.2</v>
      </c>
      <c r="Q1198" s="226">
        <v>49.5</v>
      </c>
      <c r="R1198" s="226">
        <v>47.1</v>
      </c>
      <c r="S1198" s="226">
        <v>28.5</v>
      </c>
      <c r="T1198" s="226">
        <v>59.1</v>
      </c>
      <c r="U1198" s="226">
        <v>186.6</v>
      </c>
      <c r="V1198" s="226">
        <v>416.5</v>
      </c>
      <c r="W1198" s="162">
        <f>SUM(표4_2563[[#This Row],[1월]:[12월]])</f>
        <v>2305.2999999999993</v>
      </c>
      <c r="X1198" s="163">
        <f t="shared" si="358"/>
        <v>192.10833333333326</v>
      </c>
    </row>
    <row r="1199" spans="1:24" x14ac:dyDescent="0.3">
      <c r="A1199" s="166"/>
      <c r="B1199" s="166">
        <v>2025</v>
      </c>
      <c r="C1199" s="158" t="s">
        <v>431</v>
      </c>
      <c r="D1199" s="159" t="s">
        <v>26</v>
      </c>
      <c r="E1199" s="159" t="s">
        <v>16</v>
      </c>
      <c r="F1199" s="159" t="s">
        <v>67</v>
      </c>
      <c r="G1199" s="159" t="s">
        <v>188</v>
      </c>
      <c r="H1199" s="159" t="s">
        <v>181</v>
      </c>
      <c r="I1199" s="159"/>
      <c r="J1199" s="159" t="s">
        <v>14</v>
      </c>
      <c r="K1199" s="226">
        <v>532300</v>
      </c>
      <c r="L1199" s="226">
        <v>511500</v>
      </c>
      <c r="M1199" s="226">
        <v>292400</v>
      </c>
      <c r="N1199" s="226">
        <v>136800</v>
      </c>
      <c r="O1199" s="226">
        <v>43800</v>
      </c>
      <c r="P1199" s="226">
        <v>1200</v>
      </c>
      <c r="Q1199" s="226">
        <v>49500</v>
      </c>
      <c r="R1199" s="226">
        <v>47100</v>
      </c>
      <c r="S1199" s="226">
        <v>28500</v>
      </c>
      <c r="T1199" s="226">
        <v>59100</v>
      </c>
      <c r="U1199" s="226">
        <v>186600</v>
      </c>
      <c r="V1199" s="226">
        <v>416500</v>
      </c>
      <c r="W1199" s="162">
        <f>SUM(표4_2563[[#This Row],[1월]:[12월]])</f>
        <v>2305300</v>
      </c>
      <c r="X1199" s="163">
        <f t="shared" si="358"/>
        <v>192108.33333333334</v>
      </c>
    </row>
    <row r="1200" spans="1:24" x14ac:dyDescent="0.3">
      <c r="A1200" s="166"/>
      <c r="B1200" s="166">
        <v>2025</v>
      </c>
      <c r="C1200" s="158" t="s">
        <v>431</v>
      </c>
      <c r="D1200" s="160" t="s">
        <v>26</v>
      </c>
      <c r="E1200" s="160" t="s">
        <v>16</v>
      </c>
      <c r="F1200" s="160" t="s">
        <v>67</v>
      </c>
      <c r="G1200" s="160" t="s">
        <v>188</v>
      </c>
      <c r="H1200" s="160" t="s">
        <v>181</v>
      </c>
      <c r="I1200" s="160"/>
      <c r="J1200" s="160" t="s">
        <v>20</v>
      </c>
      <c r="K1200" s="226">
        <v>457.77799999999996</v>
      </c>
      <c r="L1200" s="226">
        <v>439.89</v>
      </c>
      <c r="M1200" s="226">
        <v>251.46399999999997</v>
      </c>
      <c r="N1200" s="226">
        <v>117.64800000000001</v>
      </c>
      <c r="O1200" s="226">
        <v>37.667999999999999</v>
      </c>
      <c r="P1200" s="226">
        <v>1.032</v>
      </c>
      <c r="Q1200" s="226">
        <v>42.57</v>
      </c>
      <c r="R1200" s="226">
        <v>40.506</v>
      </c>
      <c r="S1200" s="226">
        <v>24.509999999999998</v>
      </c>
      <c r="T1200" s="226">
        <v>50.826000000000001</v>
      </c>
      <c r="U1200" s="226">
        <v>160.476</v>
      </c>
      <c r="V1200" s="226">
        <v>358.19</v>
      </c>
      <c r="W1200" s="162">
        <f>SUM(표4_2563[[#This Row],[1월]:[12월]])</f>
        <v>1982.5579999999995</v>
      </c>
      <c r="X1200" s="163">
        <f t="shared" si="358"/>
        <v>165.21316666666664</v>
      </c>
    </row>
    <row r="1201" spans="1:24" x14ac:dyDescent="0.3">
      <c r="A1201" s="166"/>
      <c r="B1201" s="166">
        <v>2025</v>
      </c>
      <c r="C1201" s="158" t="s">
        <v>431</v>
      </c>
      <c r="D1201" s="160" t="s">
        <v>26</v>
      </c>
      <c r="E1201" s="160" t="s">
        <v>16</v>
      </c>
      <c r="F1201" s="160" t="s">
        <v>67</v>
      </c>
      <c r="G1201" s="160" t="s">
        <v>188</v>
      </c>
      <c r="H1201" s="160" t="s">
        <v>181</v>
      </c>
      <c r="I1201" s="160"/>
      <c r="J1201" s="160" t="s">
        <v>15</v>
      </c>
      <c r="K1201" s="226">
        <v>45.777799999999999</v>
      </c>
      <c r="L1201" s="226">
        <v>43.989000000000004</v>
      </c>
      <c r="M1201" s="226">
        <v>25.1464</v>
      </c>
      <c r="N1201" s="226">
        <v>11.764800000000001</v>
      </c>
      <c r="O1201" s="226">
        <v>3.7667999999999999</v>
      </c>
      <c r="P1201" s="226">
        <v>0.10320000000000001</v>
      </c>
      <c r="Q1201" s="226">
        <v>4.2570000000000006</v>
      </c>
      <c r="R1201" s="226">
        <v>4.0506000000000002</v>
      </c>
      <c r="S1201" s="226">
        <v>2.4510000000000001</v>
      </c>
      <c r="T1201" s="226">
        <v>5.0826000000000002</v>
      </c>
      <c r="U1201" s="226">
        <v>16.047599999999999</v>
      </c>
      <c r="V1201" s="226">
        <v>35.819000000000003</v>
      </c>
      <c r="W1201" s="162">
        <f>SUM(표4_2563[[#This Row],[1월]:[12월]])</f>
        <v>198.25579999999997</v>
      </c>
      <c r="X1201" s="163">
        <f t="shared" si="358"/>
        <v>16.521316666666664</v>
      </c>
    </row>
    <row r="1202" spans="1:24" x14ac:dyDescent="0.3">
      <c r="A1202" s="166"/>
      <c r="B1202" s="166">
        <v>2025</v>
      </c>
      <c r="C1202" s="158" t="s">
        <v>431</v>
      </c>
      <c r="D1202" s="160" t="s">
        <v>26</v>
      </c>
      <c r="E1202" s="160" t="s">
        <v>16</v>
      </c>
      <c r="F1202" s="160" t="s">
        <v>67</v>
      </c>
      <c r="G1202" s="160" t="s">
        <v>188</v>
      </c>
      <c r="H1202" s="160" t="s">
        <v>181</v>
      </c>
      <c r="I1202" s="160"/>
      <c r="J1202" s="160" t="s">
        <v>96</v>
      </c>
      <c r="K1202" s="226">
        <v>66.875185860875973</v>
      </c>
      <c r="L1202" s="226">
        <v>64.261990546379991</v>
      </c>
      <c r="M1202" s="226">
        <v>36.735495671087982</v>
      </c>
      <c r="N1202" s="226">
        <v>17.186784568415998</v>
      </c>
      <c r="O1202" s="226">
        <v>5.5027862872559989</v>
      </c>
      <c r="P1202" s="226">
        <v>0.15076126814399998</v>
      </c>
      <c r="Q1202" s="226">
        <v>6.2189023109399999</v>
      </c>
      <c r="R1202" s="226">
        <v>5.9173797746519989</v>
      </c>
      <c r="S1202" s="226">
        <v>3.5805801184199995</v>
      </c>
      <c r="T1202" s="226">
        <v>7.4249924560919993</v>
      </c>
      <c r="U1202" s="226">
        <v>23.443377196391992</v>
      </c>
      <c r="V1202" s="226">
        <v>52.326723484979993</v>
      </c>
      <c r="W1202" s="162">
        <f>SUM(표4_2563[[#This Row],[1월]:[12월]])</f>
        <v>289.6249595436359</v>
      </c>
      <c r="X1202" s="163">
        <f t="shared" si="358"/>
        <v>24.135413295302993</v>
      </c>
    </row>
    <row r="1203" spans="1:24" x14ac:dyDescent="0.3">
      <c r="A1203" s="166"/>
      <c r="B1203" s="166">
        <v>2025</v>
      </c>
      <c r="C1203" s="158" t="s">
        <v>431</v>
      </c>
      <c r="D1203" s="160" t="s">
        <v>29</v>
      </c>
      <c r="E1203" s="160" t="s">
        <v>81</v>
      </c>
      <c r="F1203" s="160" t="s">
        <v>31</v>
      </c>
      <c r="G1203" s="160" t="s">
        <v>189</v>
      </c>
      <c r="H1203" s="160" t="s">
        <v>185</v>
      </c>
      <c r="I1203" s="160"/>
      <c r="J1203" s="160" t="s">
        <v>13</v>
      </c>
      <c r="K1203" s="226">
        <v>0</v>
      </c>
      <c r="L1203" s="226">
        <v>0</v>
      </c>
      <c r="M1203" s="226">
        <v>0</v>
      </c>
      <c r="N1203" s="226">
        <v>269706</v>
      </c>
      <c r="O1203" s="226">
        <v>7968601</v>
      </c>
      <c r="P1203" s="226">
        <v>13634569</v>
      </c>
      <c r="Q1203" s="226">
        <v>67581681</v>
      </c>
      <c r="R1203" s="226">
        <v>64380575</v>
      </c>
      <c r="S1203" s="226">
        <v>25552239</v>
      </c>
      <c r="T1203" s="226">
        <v>0</v>
      </c>
      <c r="U1203" s="226">
        <v>0</v>
      </c>
      <c r="V1203" s="226">
        <v>0</v>
      </c>
      <c r="W1203" s="162">
        <f>SUM(표4_2563[[#This Row],[1월]:[12월]])</f>
        <v>179387371</v>
      </c>
      <c r="X1203" s="163">
        <f t="shared" si="358"/>
        <v>14948947.583333334</v>
      </c>
    </row>
    <row r="1204" spans="1:24" x14ac:dyDescent="0.3">
      <c r="A1204" s="166"/>
      <c r="B1204" s="166">
        <v>2025</v>
      </c>
      <c r="C1204" s="158" t="s">
        <v>431</v>
      </c>
      <c r="D1204" s="160" t="s">
        <v>26</v>
      </c>
      <c r="E1204" s="160" t="s">
        <v>16</v>
      </c>
      <c r="F1204" s="160" t="s">
        <v>67</v>
      </c>
      <c r="G1204" s="160" t="s">
        <v>189</v>
      </c>
      <c r="H1204" s="160" t="s">
        <v>185</v>
      </c>
      <c r="I1204" s="160"/>
      <c r="J1204" s="160" t="s">
        <v>19</v>
      </c>
      <c r="K1204" s="226">
        <v>0</v>
      </c>
      <c r="L1204" s="226">
        <v>0</v>
      </c>
      <c r="M1204" s="226">
        <v>0</v>
      </c>
      <c r="N1204" s="226">
        <v>3.3</v>
      </c>
      <c r="O1204" s="226">
        <v>97.5</v>
      </c>
      <c r="P1204" s="226">
        <v>216.8</v>
      </c>
      <c r="Q1204" s="226">
        <v>1074.5999999999999</v>
      </c>
      <c r="R1204" s="226">
        <v>1023.7</v>
      </c>
      <c r="S1204" s="226">
        <v>406.3</v>
      </c>
      <c r="T1204" s="226">
        <v>0</v>
      </c>
      <c r="U1204" s="226">
        <v>0</v>
      </c>
      <c r="V1204" s="226">
        <v>0</v>
      </c>
      <c r="W1204" s="162">
        <f>SUM(표4_2563[[#This Row],[1월]:[12월]])</f>
        <v>2822.2</v>
      </c>
      <c r="X1204" s="163">
        <f t="shared" si="358"/>
        <v>235.18333333333331</v>
      </c>
    </row>
    <row r="1205" spans="1:24" x14ac:dyDescent="0.3">
      <c r="A1205" s="166"/>
      <c r="B1205" s="166">
        <v>2025</v>
      </c>
      <c r="C1205" s="158" t="s">
        <v>431</v>
      </c>
      <c r="D1205" s="159" t="s">
        <v>26</v>
      </c>
      <c r="E1205" s="159" t="s">
        <v>16</v>
      </c>
      <c r="F1205" s="159" t="s">
        <v>67</v>
      </c>
      <c r="G1205" s="159" t="s">
        <v>189</v>
      </c>
      <c r="H1205" s="159" t="s">
        <v>185</v>
      </c>
      <c r="I1205" s="159"/>
      <c r="J1205" s="159" t="s">
        <v>14</v>
      </c>
      <c r="K1205" s="226">
        <v>0</v>
      </c>
      <c r="L1205" s="226">
        <v>0</v>
      </c>
      <c r="M1205" s="226">
        <v>0</v>
      </c>
      <c r="N1205" s="226">
        <v>3300</v>
      </c>
      <c r="O1205" s="226">
        <v>97500</v>
      </c>
      <c r="P1205" s="226">
        <v>216800</v>
      </c>
      <c r="Q1205" s="226">
        <v>1074600</v>
      </c>
      <c r="R1205" s="226">
        <v>1023700</v>
      </c>
      <c r="S1205" s="226">
        <v>406300</v>
      </c>
      <c r="T1205" s="226">
        <v>0</v>
      </c>
      <c r="U1205" s="226">
        <v>0</v>
      </c>
      <c r="V1205" s="226">
        <v>0</v>
      </c>
      <c r="W1205" s="162">
        <f>SUM(표4_2563[[#This Row],[1월]:[12월]])</f>
        <v>2822200</v>
      </c>
      <c r="X1205" s="163">
        <f t="shared" si="358"/>
        <v>235183.33333333334</v>
      </c>
    </row>
    <row r="1206" spans="1:24" x14ac:dyDescent="0.3">
      <c r="A1206" s="166"/>
      <c r="B1206" s="166">
        <v>2025</v>
      </c>
      <c r="C1206" s="158" t="s">
        <v>431</v>
      </c>
      <c r="D1206" s="160" t="s">
        <v>26</v>
      </c>
      <c r="E1206" s="160" t="s">
        <v>16</v>
      </c>
      <c r="F1206" s="160" t="s">
        <v>67</v>
      </c>
      <c r="G1206" s="160" t="s">
        <v>189</v>
      </c>
      <c r="H1206" s="160" t="s">
        <v>185</v>
      </c>
      <c r="I1206" s="160"/>
      <c r="J1206" s="160" t="s">
        <v>20</v>
      </c>
      <c r="K1206" s="226">
        <v>0</v>
      </c>
      <c r="L1206" s="226">
        <v>0</v>
      </c>
      <c r="M1206" s="226">
        <v>0</v>
      </c>
      <c r="N1206" s="226">
        <v>2.8379999999999996</v>
      </c>
      <c r="O1206" s="226">
        <v>83.85</v>
      </c>
      <c r="P1206" s="226">
        <v>186.44800000000001</v>
      </c>
      <c r="Q1206" s="226">
        <v>924.15599999999995</v>
      </c>
      <c r="R1206" s="226">
        <v>880.38200000000006</v>
      </c>
      <c r="S1206" s="226">
        <v>349.41800000000001</v>
      </c>
      <c r="T1206" s="226">
        <v>0</v>
      </c>
      <c r="U1206" s="226">
        <v>0</v>
      </c>
      <c r="V1206" s="226">
        <v>0</v>
      </c>
      <c r="W1206" s="162">
        <f>SUM(표4_2563[[#This Row],[1월]:[12월]])</f>
        <v>2427.0920000000001</v>
      </c>
      <c r="X1206" s="163">
        <f t="shared" si="358"/>
        <v>202.25766666666667</v>
      </c>
    </row>
    <row r="1207" spans="1:24" x14ac:dyDescent="0.3">
      <c r="A1207" s="166"/>
      <c r="B1207" s="166">
        <v>2025</v>
      </c>
      <c r="C1207" s="158" t="s">
        <v>431</v>
      </c>
      <c r="D1207" s="160" t="s">
        <v>26</v>
      </c>
      <c r="E1207" s="160" t="s">
        <v>16</v>
      </c>
      <c r="F1207" s="160" t="s">
        <v>67</v>
      </c>
      <c r="G1207" s="160" t="s">
        <v>189</v>
      </c>
      <c r="H1207" s="160" t="s">
        <v>185</v>
      </c>
      <c r="I1207" s="160"/>
      <c r="J1207" s="160" t="s">
        <v>15</v>
      </c>
      <c r="K1207" s="226">
        <v>0</v>
      </c>
      <c r="L1207" s="226">
        <v>0</v>
      </c>
      <c r="M1207" s="226">
        <v>0</v>
      </c>
      <c r="N1207" s="226">
        <v>0.2838</v>
      </c>
      <c r="O1207" s="226">
        <v>8.3849999999999998</v>
      </c>
      <c r="P1207" s="226">
        <v>18.6448</v>
      </c>
      <c r="Q1207" s="226">
        <v>92.415599999999998</v>
      </c>
      <c r="R1207" s="226">
        <v>88.038200000000018</v>
      </c>
      <c r="S1207" s="226">
        <v>34.941800000000001</v>
      </c>
      <c r="T1207" s="226">
        <v>0</v>
      </c>
      <c r="U1207" s="226">
        <v>0</v>
      </c>
      <c r="V1207" s="226">
        <v>0</v>
      </c>
      <c r="W1207" s="162">
        <f>SUM(표4_2563[[#This Row],[1월]:[12월]])</f>
        <v>242.70920000000001</v>
      </c>
      <c r="X1207" s="163">
        <f t="shared" si="358"/>
        <v>20.225766666666669</v>
      </c>
    </row>
    <row r="1208" spans="1:24" x14ac:dyDescent="0.3">
      <c r="A1208" s="166"/>
      <c r="B1208" s="166">
        <v>2025</v>
      </c>
      <c r="C1208" s="158" t="s">
        <v>431</v>
      </c>
      <c r="D1208" s="160" t="s">
        <v>26</v>
      </c>
      <c r="E1208" s="160" t="s">
        <v>16</v>
      </c>
      <c r="F1208" s="160" t="s">
        <v>67</v>
      </c>
      <c r="G1208" s="160" t="s">
        <v>189</v>
      </c>
      <c r="H1208" s="160" t="s">
        <v>186</v>
      </c>
      <c r="I1208" s="160"/>
      <c r="J1208" s="160" t="s">
        <v>96</v>
      </c>
      <c r="K1208" s="226">
        <v>0</v>
      </c>
      <c r="L1208" s="226">
        <v>0</v>
      </c>
      <c r="M1208" s="226">
        <v>0</v>
      </c>
      <c r="N1208" s="226">
        <v>0.41459348739599988</v>
      </c>
      <c r="O1208" s="226">
        <v>12.249353036699999</v>
      </c>
      <c r="P1208" s="226">
        <v>27.237535778015996</v>
      </c>
      <c r="Q1208" s="226">
        <v>135.00671562295199</v>
      </c>
      <c r="R1208" s="226">
        <v>128.61192516584399</v>
      </c>
      <c r="S1208" s="226">
        <v>51.045252705755992</v>
      </c>
      <c r="T1208" s="226">
        <v>0</v>
      </c>
      <c r="U1208" s="226">
        <v>0</v>
      </c>
      <c r="V1208" s="226">
        <v>0</v>
      </c>
      <c r="W1208" s="162">
        <f>SUM(표4_2563[[#This Row],[1월]:[12월]])</f>
        <v>354.565375796664</v>
      </c>
      <c r="X1208" s="163">
        <f t="shared" si="358"/>
        <v>29.547114649722001</v>
      </c>
    </row>
    <row r="1209" spans="1:24" x14ac:dyDescent="0.3">
      <c r="A1209" s="166"/>
      <c r="B1209" s="166">
        <v>2025</v>
      </c>
      <c r="C1209" s="158" t="s">
        <v>431</v>
      </c>
      <c r="D1209" s="160" t="s">
        <v>29</v>
      </c>
      <c r="E1209" s="160" t="s">
        <v>81</v>
      </c>
      <c r="F1209" s="160" t="s">
        <v>67</v>
      </c>
      <c r="G1209" s="160" t="s">
        <v>188</v>
      </c>
      <c r="H1209" s="160" t="s">
        <v>183</v>
      </c>
      <c r="I1209" s="160"/>
      <c r="J1209" s="160" t="s">
        <v>13</v>
      </c>
      <c r="K1209" s="226">
        <v>0</v>
      </c>
      <c r="L1209" s="226">
        <v>0</v>
      </c>
      <c r="M1209" s="226">
        <v>0</v>
      </c>
      <c r="N1209" s="226">
        <v>57210</v>
      </c>
      <c r="O1209" s="226">
        <v>1487473</v>
      </c>
      <c r="P1209" s="226">
        <v>2534471</v>
      </c>
      <c r="Q1209" s="226">
        <v>12540282</v>
      </c>
      <c r="R1209" s="226">
        <v>11949115</v>
      </c>
      <c r="S1209" s="226">
        <v>4741912</v>
      </c>
      <c r="T1209" s="226">
        <v>0</v>
      </c>
      <c r="U1209" s="226">
        <v>0</v>
      </c>
      <c r="V1209" s="226">
        <v>0</v>
      </c>
      <c r="W1209" s="162">
        <f>SUM(표4_2563[[#This Row],[1월]:[12월]])</f>
        <v>33310463</v>
      </c>
      <c r="X1209" s="163">
        <f t="shared" si="358"/>
        <v>2775871.9166666665</v>
      </c>
    </row>
    <row r="1210" spans="1:24" x14ac:dyDescent="0.3">
      <c r="A1210" s="166"/>
      <c r="B1210" s="166">
        <v>2025</v>
      </c>
      <c r="C1210" s="158" t="s">
        <v>431</v>
      </c>
      <c r="D1210" s="160" t="s">
        <v>26</v>
      </c>
      <c r="E1210" s="160" t="s">
        <v>16</v>
      </c>
      <c r="F1210" s="160" t="s">
        <v>67</v>
      </c>
      <c r="G1210" s="160" t="s">
        <v>188</v>
      </c>
      <c r="H1210" s="160" t="s">
        <v>183</v>
      </c>
      <c r="I1210" s="160"/>
      <c r="J1210" s="160" t="s">
        <v>19</v>
      </c>
      <c r="K1210" s="226">
        <v>0</v>
      </c>
      <c r="L1210" s="226">
        <v>0</v>
      </c>
      <c r="M1210" s="226">
        <v>0</v>
      </c>
      <c r="N1210" s="226">
        <v>0.7</v>
      </c>
      <c r="O1210" s="226">
        <v>18.200000000000003</v>
      </c>
      <c r="P1210" s="226">
        <v>40.300000000000004</v>
      </c>
      <c r="Q1210" s="226">
        <v>199.4</v>
      </c>
      <c r="R1210" s="226">
        <v>190</v>
      </c>
      <c r="S1210" s="226">
        <v>75.399999999999991</v>
      </c>
      <c r="T1210" s="226">
        <v>0</v>
      </c>
      <c r="U1210" s="226">
        <v>0</v>
      </c>
      <c r="V1210" s="226">
        <v>0</v>
      </c>
      <c r="W1210" s="162">
        <f>SUM(표4_2563[[#This Row],[1월]:[12월]])</f>
        <v>524</v>
      </c>
      <c r="X1210" s="163">
        <f t="shared" si="358"/>
        <v>43.666666666666664</v>
      </c>
    </row>
    <row r="1211" spans="1:24" x14ac:dyDescent="0.3">
      <c r="A1211" s="166"/>
      <c r="B1211" s="166">
        <v>2025</v>
      </c>
      <c r="C1211" s="158" t="s">
        <v>431</v>
      </c>
      <c r="D1211" s="159" t="s">
        <v>26</v>
      </c>
      <c r="E1211" s="159" t="s">
        <v>16</v>
      </c>
      <c r="F1211" s="159" t="s">
        <v>67</v>
      </c>
      <c r="G1211" s="159" t="s">
        <v>188</v>
      </c>
      <c r="H1211" s="159" t="s">
        <v>183</v>
      </c>
      <c r="I1211" s="159"/>
      <c r="J1211" s="159" t="s">
        <v>14</v>
      </c>
      <c r="K1211" s="226">
        <v>0</v>
      </c>
      <c r="L1211" s="226">
        <v>0</v>
      </c>
      <c r="M1211" s="226">
        <v>0</v>
      </c>
      <c r="N1211" s="226">
        <v>700</v>
      </c>
      <c r="O1211" s="226">
        <v>18200.000000000004</v>
      </c>
      <c r="P1211" s="226">
        <v>40300.000000000007</v>
      </c>
      <c r="Q1211" s="226">
        <v>199400</v>
      </c>
      <c r="R1211" s="226">
        <v>190000</v>
      </c>
      <c r="S1211" s="226">
        <v>75399.999999999985</v>
      </c>
      <c r="T1211" s="226">
        <v>0</v>
      </c>
      <c r="U1211" s="226">
        <v>0</v>
      </c>
      <c r="V1211" s="226">
        <v>0</v>
      </c>
      <c r="W1211" s="162">
        <f>SUM(표4_2563[[#This Row],[1월]:[12월]])</f>
        <v>524000</v>
      </c>
      <c r="X1211" s="163">
        <f t="shared" si="358"/>
        <v>43666.666666666664</v>
      </c>
    </row>
    <row r="1212" spans="1:24" x14ac:dyDescent="0.3">
      <c r="A1212" s="166"/>
      <c r="B1212" s="166">
        <v>2025</v>
      </c>
      <c r="C1212" s="158" t="s">
        <v>431</v>
      </c>
      <c r="D1212" s="160" t="s">
        <v>26</v>
      </c>
      <c r="E1212" s="160" t="s">
        <v>16</v>
      </c>
      <c r="F1212" s="160" t="s">
        <v>67</v>
      </c>
      <c r="G1212" s="160" t="s">
        <v>188</v>
      </c>
      <c r="H1212" s="160" t="s">
        <v>183</v>
      </c>
      <c r="I1212" s="160"/>
      <c r="J1212" s="160" t="s">
        <v>20</v>
      </c>
      <c r="K1212" s="226">
        <v>0</v>
      </c>
      <c r="L1212" s="226">
        <v>0</v>
      </c>
      <c r="M1212" s="226">
        <v>0</v>
      </c>
      <c r="N1212" s="226">
        <v>0.60199999999999998</v>
      </c>
      <c r="O1212" s="226">
        <v>15.652000000000003</v>
      </c>
      <c r="P1212" s="226">
        <v>34.658000000000001</v>
      </c>
      <c r="Q1212" s="226">
        <v>171.48400000000001</v>
      </c>
      <c r="R1212" s="226">
        <v>163.4</v>
      </c>
      <c r="S1212" s="226">
        <v>64.843999999999994</v>
      </c>
      <c r="T1212" s="226">
        <v>0</v>
      </c>
      <c r="U1212" s="226">
        <v>0</v>
      </c>
      <c r="V1212" s="226">
        <v>0</v>
      </c>
      <c r="W1212" s="162">
        <f>SUM(표4_2563[[#This Row],[1월]:[12월]])</f>
        <v>450.64000000000004</v>
      </c>
      <c r="X1212" s="163">
        <f t="shared" si="358"/>
        <v>37.553333333333335</v>
      </c>
    </row>
    <row r="1213" spans="1:24" x14ac:dyDescent="0.3">
      <c r="A1213" s="166"/>
      <c r="B1213" s="166">
        <v>2025</v>
      </c>
      <c r="C1213" s="158" t="s">
        <v>431</v>
      </c>
      <c r="D1213" s="160" t="s">
        <v>26</v>
      </c>
      <c r="E1213" s="160" t="s">
        <v>16</v>
      </c>
      <c r="F1213" s="160" t="s">
        <v>67</v>
      </c>
      <c r="G1213" s="160" t="s">
        <v>188</v>
      </c>
      <c r="H1213" s="160" t="s">
        <v>183</v>
      </c>
      <c r="I1213" s="160"/>
      <c r="J1213" s="160" t="s">
        <v>15</v>
      </c>
      <c r="K1213" s="226">
        <v>0</v>
      </c>
      <c r="L1213" s="226">
        <v>0</v>
      </c>
      <c r="M1213" s="226">
        <v>0</v>
      </c>
      <c r="N1213" s="226">
        <v>6.0200000000000004E-2</v>
      </c>
      <c r="O1213" s="226">
        <v>1.5652000000000004</v>
      </c>
      <c r="P1213" s="226">
        <v>3.4658000000000002</v>
      </c>
      <c r="Q1213" s="226">
        <v>17.148400000000002</v>
      </c>
      <c r="R1213" s="226">
        <v>16.34</v>
      </c>
      <c r="S1213" s="226">
        <v>6.4843999999999999</v>
      </c>
      <c r="T1213" s="226">
        <v>0</v>
      </c>
      <c r="U1213" s="226">
        <v>0</v>
      </c>
      <c r="V1213" s="226">
        <v>0</v>
      </c>
      <c r="W1213" s="162">
        <f>SUM(표4_2563[[#This Row],[1월]:[12월]])</f>
        <v>45.064</v>
      </c>
      <c r="X1213" s="163">
        <f t="shared" si="358"/>
        <v>3.7553333333333332</v>
      </c>
    </row>
    <row r="1214" spans="1:24" x14ac:dyDescent="0.3">
      <c r="A1214" s="166"/>
      <c r="B1214" s="166">
        <v>2025</v>
      </c>
      <c r="C1214" s="158" t="s">
        <v>431</v>
      </c>
      <c r="D1214" s="160" t="s">
        <v>26</v>
      </c>
      <c r="E1214" s="160" t="s">
        <v>16</v>
      </c>
      <c r="F1214" s="160" t="s">
        <v>67</v>
      </c>
      <c r="G1214" s="160" t="s">
        <v>188</v>
      </c>
      <c r="H1214" s="160" t="s">
        <v>184</v>
      </c>
      <c r="I1214" s="160"/>
      <c r="J1214" s="160" t="s">
        <v>96</v>
      </c>
      <c r="K1214" s="226">
        <v>0</v>
      </c>
      <c r="L1214" s="226">
        <v>0</v>
      </c>
      <c r="M1214" s="226">
        <v>0</v>
      </c>
      <c r="N1214" s="226">
        <v>8.7944073083999985E-2</v>
      </c>
      <c r="O1214" s="226">
        <v>2.2865459001840001</v>
      </c>
      <c r="P1214" s="226">
        <v>5.0630659218359995</v>
      </c>
      <c r="Q1214" s="226">
        <v>25.051497389927999</v>
      </c>
      <c r="R1214" s="226">
        <v>23.870534122799995</v>
      </c>
      <c r="S1214" s="226">
        <v>9.472833015047998</v>
      </c>
      <c r="T1214" s="226">
        <v>0</v>
      </c>
      <c r="U1214" s="226">
        <v>0</v>
      </c>
      <c r="V1214" s="226">
        <v>0</v>
      </c>
      <c r="W1214" s="162">
        <f>SUM(표4_2563[[#This Row],[1월]:[12월]])</f>
        <v>65.832420422879991</v>
      </c>
      <c r="X1214" s="163">
        <f t="shared" si="358"/>
        <v>5.4860350352399996</v>
      </c>
    </row>
    <row r="1215" spans="1:24" x14ac:dyDescent="0.3">
      <c r="A1215" s="166"/>
      <c r="B1215" s="166">
        <v>2025</v>
      </c>
      <c r="C1215" s="158" t="s">
        <v>431</v>
      </c>
      <c r="D1215" s="160" t="s">
        <v>29</v>
      </c>
      <c r="E1215" s="160" t="s">
        <v>81</v>
      </c>
      <c r="F1215" s="160" t="s">
        <v>89</v>
      </c>
      <c r="G1215" s="160" t="s">
        <v>189</v>
      </c>
      <c r="H1215" s="160" t="s">
        <v>186</v>
      </c>
      <c r="I1215" s="160"/>
      <c r="J1215" s="160" t="s">
        <v>13</v>
      </c>
      <c r="K1215" s="226">
        <v>0</v>
      </c>
      <c r="L1215" s="226">
        <v>0</v>
      </c>
      <c r="M1215" s="226">
        <v>0</v>
      </c>
      <c r="N1215" s="226">
        <v>0</v>
      </c>
      <c r="O1215" s="226">
        <v>0</v>
      </c>
      <c r="P1215" s="226">
        <v>0</v>
      </c>
      <c r="Q1215" s="226">
        <v>2471580.1310512456</v>
      </c>
      <c r="R1215" s="226">
        <v>8584495.8719346039</v>
      </c>
      <c r="S1215" s="226">
        <v>880461.09994518547</v>
      </c>
      <c r="T1215" s="226">
        <v>0</v>
      </c>
      <c r="U1215" s="226">
        <v>0</v>
      </c>
      <c r="V1215" s="226">
        <v>0</v>
      </c>
      <c r="W1215" s="162">
        <f>SUM(표4_2563[[#This Row],[1월]:[12월]])</f>
        <v>11936537.102931036</v>
      </c>
      <c r="X1215" s="163">
        <f t="shared" si="358"/>
        <v>994711.42524425301</v>
      </c>
    </row>
    <row r="1216" spans="1:24" x14ac:dyDescent="0.3">
      <c r="A1216" s="166"/>
      <c r="B1216" s="166">
        <v>2025</v>
      </c>
      <c r="C1216" s="158" t="s">
        <v>431</v>
      </c>
      <c r="D1216" s="159" t="s">
        <v>26</v>
      </c>
      <c r="E1216" s="159" t="s">
        <v>16</v>
      </c>
      <c r="F1216" s="159" t="s">
        <v>88</v>
      </c>
      <c r="G1216" s="159" t="s">
        <v>189</v>
      </c>
      <c r="H1216" s="159" t="s">
        <v>186</v>
      </c>
      <c r="I1216" s="159"/>
      <c r="J1216" s="159" t="s">
        <v>19</v>
      </c>
      <c r="K1216" s="226">
        <v>0</v>
      </c>
      <c r="L1216" s="226">
        <v>0</v>
      </c>
      <c r="M1216" s="226">
        <v>0</v>
      </c>
      <c r="N1216" s="226">
        <v>0</v>
      </c>
      <c r="O1216" s="226">
        <v>0</v>
      </c>
      <c r="P1216" s="226">
        <v>0</v>
      </c>
      <c r="Q1216" s="226">
        <v>39.299999999999997</v>
      </c>
      <c r="R1216" s="226">
        <v>136.5</v>
      </c>
      <c r="S1216" s="226">
        <v>14</v>
      </c>
      <c r="T1216" s="226">
        <v>0</v>
      </c>
      <c r="U1216" s="226">
        <v>0</v>
      </c>
      <c r="V1216" s="226">
        <v>0</v>
      </c>
      <c r="W1216" s="162">
        <f>SUM(표4_2563[[#This Row],[1월]:[12월]])</f>
        <v>189.8</v>
      </c>
      <c r="X1216" s="163">
        <f t="shared" si="358"/>
        <v>15.816666666666668</v>
      </c>
    </row>
    <row r="1217" spans="1:24" x14ac:dyDescent="0.3">
      <c r="A1217" s="166"/>
      <c r="B1217" s="166">
        <v>2025</v>
      </c>
      <c r="C1217" s="158" t="s">
        <v>431</v>
      </c>
      <c r="D1217" s="159" t="s">
        <v>26</v>
      </c>
      <c r="E1217" s="159" t="s">
        <v>16</v>
      </c>
      <c r="F1217" s="159" t="s">
        <v>88</v>
      </c>
      <c r="G1217" s="159" t="s">
        <v>189</v>
      </c>
      <c r="H1217" s="159" t="s">
        <v>117</v>
      </c>
      <c r="I1217" s="159"/>
      <c r="J1217" s="159" t="s">
        <v>14</v>
      </c>
      <c r="K1217" s="226">
        <v>0</v>
      </c>
      <c r="L1217" s="226">
        <v>0</v>
      </c>
      <c r="M1217" s="226">
        <v>0</v>
      </c>
      <c r="N1217" s="226">
        <v>0</v>
      </c>
      <c r="O1217" s="226">
        <v>0</v>
      </c>
      <c r="P1217" s="226">
        <v>0</v>
      </c>
      <c r="Q1217" s="226">
        <v>39300</v>
      </c>
      <c r="R1217" s="226">
        <v>136500</v>
      </c>
      <c r="S1217" s="226">
        <v>14000</v>
      </c>
      <c r="T1217" s="226">
        <v>0</v>
      </c>
      <c r="U1217" s="226">
        <v>0</v>
      </c>
      <c r="V1217" s="226">
        <v>0</v>
      </c>
      <c r="W1217" s="162">
        <f>SUM(표4_2563[[#This Row],[1월]:[12월]])</f>
        <v>189800</v>
      </c>
      <c r="X1217" s="163">
        <f t="shared" si="358"/>
        <v>15816.666666666666</v>
      </c>
    </row>
    <row r="1218" spans="1:24" x14ac:dyDescent="0.3">
      <c r="A1218" s="166"/>
      <c r="B1218" s="166">
        <v>2025</v>
      </c>
      <c r="C1218" s="158" t="s">
        <v>431</v>
      </c>
      <c r="D1218" s="160" t="s">
        <v>26</v>
      </c>
      <c r="E1218" s="160" t="s">
        <v>16</v>
      </c>
      <c r="F1218" s="160" t="s">
        <v>88</v>
      </c>
      <c r="G1218" s="160" t="s">
        <v>189</v>
      </c>
      <c r="H1218" s="160" t="s">
        <v>117</v>
      </c>
      <c r="I1218" s="160"/>
      <c r="J1218" s="160" t="s">
        <v>20</v>
      </c>
      <c r="K1218" s="226">
        <v>0</v>
      </c>
      <c r="L1218" s="226">
        <v>0</v>
      </c>
      <c r="M1218" s="226">
        <v>0</v>
      </c>
      <c r="N1218" s="226">
        <v>0</v>
      </c>
      <c r="O1218" s="226">
        <v>0</v>
      </c>
      <c r="P1218" s="226">
        <v>0</v>
      </c>
      <c r="Q1218" s="226">
        <v>33.797999999999995</v>
      </c>
      <c r="R1218" s="226">
        <v>117.39</v>
      </c>
      <c r="S1218" s="226">
        <v>12.04</v>
      </c>
      <c r="T1218" s="226">
        <v>0</v>
      </c>
      <c r="U1218" s="226">
        <v>0</v>
      </c>
      <c r="V1218" s="226">
        <v>0</v>
      </c>
      <c r="W1218" s="162">
        <f>SUM(표4_2563[[#This Row],[1월]:[12월]])</f>
        <v>163.22799999999998</v>
      </c>
      <c r="X1218" s="163">
        <f t="shared" si="358"/>
        <v>13.602333333333332</v>
      </c>
    </row>
    <row r="1219" spans="1:24" x14ac:dyDescent="0.3">
      <c r="A1219" s="166"/>
      <c r="B1219" s="166">
        <v>2025</v>
      </c>
      <c r="C1219" s="158" t="s">
        <v>431</v>
      </c>
      <c r="D1219" s="160" t="s">
        <v>26</v>
      </c>
      <c r="E1219" s="160" t="s">
        <v>16</v>
      </c>
      <c r="F1219" s="160" t="s">
        <v>88</v>
      </c>
      <c r="G1219" s="160" t="s">
        <v>189</v>
      </c>
      <c r="H1219" s="160" t="s">
        <v>117</v>
      </c>
      <c r="I1219" s="160"/>
      <c r="J1219" s="160" t="s">
        <v>15</v>
      </c>
      <c r="K1219" s="226">
        <v>0</v>
      </c>
      <c r="L1219" s="226">
        <v>0</v>
      </c>
      <c r="M1219" s="226">
        <v>0</v>
      </c>
      <c r="N1219" s="226">
        <v>0</v>
      </c>
      <c r="O1219" s="226">
        <v>0</v>
      </c>
      <c r="P1219" s="226">
        <v>0</v>
      </c>
      <c r="Q1219" s="226">
        <v>3.3797999999999995</v>
      </c>
      <c r="R1219" s="226">
        <v>11.739000000000001</v>
      </c>
      <c r="S1219" s="226">
        <v>1.204</v>
      </c>
      <c r="T1219" s="226">
        <v>0</v>
      </c>
      <c r="U1219" s="226">
        <v>0</v>
      </c>
      <c r="V1219" s="226">
        <v>0</v>
      </c>
      <c r="W1219" s="162">
        <f>SUM(표4_2563[[#This Row],[1월]:[12월]])</f>
        <v>16.322800000000001</v>
      </c>
      <c r="X1219" s="163">
        <f t="shared" si="358"/>
        <v>1.3602333333333334</v>
      </c>
    </row>
    <row r="1220" spans="1:24" x14ac:dyDescent="0.3">
      <c r="A1220" s="166"/>
      <c r="B1220" s="166">
        <v>2025</v>
      </c>
      <c r="C1220" s="158" t="s">
        <v>431</v>
      </c>
      <c r="D1220" s="160" t="s">
        <v>26</v>
      </c>
      <c r="E1220" s="160" t="s">
        <v>16</v>
      </c>
      <c r="F1220" s="160" t="s">
        <v>88</v>
      </c>
      <c r="G1220" s="160" t="s">
        <v>189</v>
      </c>
      <c r="H1220" s="160" t="s">
        <v>117</v>
      </c>
      <c r="I1220" s="160"/>
      <c r="J1220" s="160" t="s">
        <v>96</v>
      </c>
      <c r="K1220" s="226">
        <v>0</v>
      </c>
      <c r="L1220" s="226">
        <v>0</v>
      </c>
      <c r="M1220" s="226">
        <v>0</v>
      </c>
      <c r="N1220" s="226">
        <v>0</v>
      </c>
      <c r="O1220" s="226">
        <v>0</v>
      </c>
      <c r="P1220" s="226">
        <v>0</v>
      </c>
      <c r="Q1220" s="226">
        <v>4.9374315317159994</v>
      </c>
      <c r="R1220" s="226">
        <v>17.149094251379996</v>
      </c>
      <c r="S1220" s="226">
        <v>1.7588814616799997</v>
      </c>
      <c r="T1220" s="226">
        <v>0</v>
      </c>
      <c r="U1220" s="226">
        <v>0</v>
      </c>
      <c r="V1220" s="226">
        <v>0</v>
      </c>
      <c r="W1220" s="162">
        <f>SUM(표4_2563[[#This Row],[1월]:[12월]])</f>
        <v>23.845407244775991</v>
      </c>
      <c r="X1220" s="163">
        <f t="shared" si="358"/>
        <v>1.9871172703979993</v>
      </c>
    </row>
    <row r="1221" spans="1:24" x14ac:dyDescent="0.3">
      <c r="A1221" s="166"/>
      <c r="B1221" s="166">
        <v>2025</v>
      </c>
      <c r="C1221" s="158" t="s">
        <v>431</v>
      </c>
      <c r="D1221" s="160" t="s">
        <v>29</v>
      </c>
      <c r="E1221" s="160" t="s">
        <v>81</v>
      </c>
      <c r="F1221" s="160" t="s">
        <v>88</v>
      </c>
      <c r="G1221" s="160" t="s">
        <v>188</v>
      </c>
      <c r="H1221" s="160" t="s">
        <v>184</v>
      </c>
      <c r="I1221" s="160"/>
      <c r="J1221" s="160" t="s">
        <v>13</v>
      </c>
      <c r="K1221" s="226">
        <v>0</v>
      </c>
      <c r="L1221" s="226">
        <v>0</v>
      </c>
      <c r="M1221" s="226">
        <v>0</v>
      </c>
      <c r="N1221" s="226">
        <v>0</v>
      </c>
      <c r="O1221" s="226">
        <v>0</v>
      </c>
      <c r="P1221" s="226">
        <v>0</v>
      </c>
      <c r="Q1221" s="226">
        <v>459097.58159476065</v>
      </c>
      <c r="R1221" s="226">
        <v>1591119.0150911759</v>
      </c>
      <c r="S1221" s="226">
        <v>163514.20427553446</v>
      </c>
      <c r="T1221" s="226">
        <v>0</v>
      </c>
      <c r="U1221" s="226">
        <v>0</v>
      </c>
      <c r="V1221" s="226">
        <v>0</v>
      </c>
      <c r="W1221" s="162">
        <f>SUM(표4_2563[[#This Row],[1월]:[12월]])</f>
        <v>2213730.8009614712</v>
      </c>
      <c r="X1221" s="163">
        <f t="shared" si="358"/>
        <v>184477.56674678926</v>
      </c>
    </row>
    <row r="1222" spans="1:24" x14ac:dyDescent="0.3">
      <c r="A1222" s="166"/>
      <c r="B1222" s="166">
        <v>2025</v>
      </c>
      <c r="C1222" s="158" t="s">
        <v>431</v>
      </c>
      <c r="D1222" s="160" t="s">
        <v>26</v>
      </c>
      <c r="E1222" s="160" t="s">
        <v>16</v>
      </c>
      <c r="F1222" s="160" t="s">
        <v>88</v>
      </c>
      <c r="G1222" s="160" t="s">
        <v>188</v>
      </c>
      <c r="H1222" s="160" t="s">
        <v>184</v>
      </c>
      <c r="I1222" s="160"/>
      <c r="J1222" s="160" t="s">
        <v>19</v>
      </c>
      <c r="K1222" s="226">
        <v>0</v>
      </c>
      <c r="L1222" s="226">
        <v>0</v>
      </c>
      <c r="M1222" s="226">
        <v>0</v>
      </c>
      <c r="N1222" s="226">
        <v>0</v>
      </c>
      <c r="O1222" s="226">
        <v>0</v>
      </c>
      <c r="P1222" s="226">
        <v>0</v>
      </c>
      <c r="Q1222" s="226">
        <v>7.3</v>
      </c>
      <c r="R1222" s="226">
        <v>25.3</v>
      </c>
      <c r="S1222" s="226">
        <v>2.6</v>
      </c>
      <c r="T1222" s="226">
        <v>0</v>
      </c>
      <c r="U1222" s="226">
        <v>0</v>
      </c>
      <c r="V1222" s="226">
        <v>0</v>
      </c>
      <c r="W1222" s="162">
        <f>SUM(표4_2563[[#This Row],[1월]:[12월]])</f>
        <v>35.200000000000003</v>
      </c>
      <c r="X1222" s="163">
        <f t="shared" si="358"/>
        <v>2.9333333333333336</v>
      </c>
    </row>
    <row r="1223" spans="1:24" x14ac:dyDescent="0.3">
      <c r="A1223" s="166"/>
      <c r="B1223" s="166">
        <v>2025</v>
      </c>
      <c r="C1223" s="158" t="s">
        <v>431</v>
      </c>
      <c r="D1223" s="159" t="s">
        <v>26</v>
      </c>
      <c r="E1223" s="159" t="s">
        <v>16</v>
      </c>
      <c r="F1223" s="159" t="s">
        <v>88</v>
      </c>
      <c r="G1223" s="159" t="s">
        <v>188</v>
      </c>
      <c r="H1223" s="159" t="s">
        <v>118</v>
      </c>
      <c r="I1223" s="159"/>
      <c r="J1223" s="159" t="s">
        <v>14</v>
      </c>
      <c r="K1223" s="226">
        <v>0</v>
      </c>
      <c r="L1223" s="226">
        <v>0</v>
      </c>
      <c r="M1223" s="226">
        <v>0</v>
      </c>
      <c r="N1223" s="226">
        <v>0</v>
      </c>
      <c r="O1223" s="226">
        <v>0</v>
      </c>
      <c r="P1223" s="226">
        <v>0</v>
      </c>
      <c r="Q1223" s="226">
        <v>7300</v>
      </c>
      <c r="R1223" s="226">
        <v>25300</v>
      </c>
      <c r="S1223" s="226">
        <v>2600</v>
      </c>
      <c r="T1223" s="226">
        <v>0</v>
      </c>
      <c r="U1223" s="226">
        <v>0</v>
      </c>
      <c r="V1223" s="226">
        <v>0</v>
      </c>
      <c r="W1223" s="162">
        <f>SUM(표4_2563[[#This Row],[1월]:[12월]])</f>
        <v>35200</v>
      </c>
      <c r="X1223" s="163">
        <f t="shared" si="358"/>
        <v>2933.3333333333335</v>
      </c>
    </row>
    <row r="1224" spans="1:24" x14ac:dyDescent="0.3">
      <c r="A1224" s="166"/>
      <c r="B1224" s="166">
        <v>2025</v>
      </c>
      <c r="C1224" s="158" t="s">
        <v>431</v>
      </c>
      <c r="D1224" s="160" t="s">
        <v>26</v>
      </c>
      <c r="E1224" s="160" t="s">
        <v>16</v>
      </c>
      <c r="F1224" s="160" t="s">
        <v>88</v>
      </c>
      <c r="G1224" s="160" t="s">
        <v>188</v>
      </c>
      <c r="H1224" s="160" t="s">
        <v>118</v>
      </c>
      <c r="I1224" s="160"/>
      <c r="J1224" s="160" t="s">
        <v>20</v>
      </c>
      <c r="K1224" s="226">
        <v>0</v>
      </c>
      <c r="L1224" s="226">
        <v>0</v>
      </c>
      <c r="M1224" s="226">
        <v>0</v>
      </c>
      <c r="N1224" s="226">
        <v>0</v>
      </c>
      <c r="O1224" s="226">
        <v>0</v>
      </c>
      <c r="P1224" s="226">
        <v>0</v>
      </c>
      <c r="Q1224" s="226">
        <v>6.2779999999999996</v>
      </c>
      <c r="R1224" s="226">
        <v>21.757999999999999</v>
      </c>
      <c r="S1224" s="226">
        <v>2.2360000000000002</v>
      </c>
      <c r="T1224" s="226">
        <v>0</v>
      </c>
      <c r="U1224" s="226">
        <v>0</v>
      </c>
      <c r="V1224" s="226">
        <v>0</v>
      </c>
      <c r="W1224" s="162">
        <f>SUM(표4_2563[[#This Row],[1월]:[12월]])</f>
        <v>30.271999999999998</v>
      </c>
      <c r="X1224" s="163">
        <f t="shared" si="358"/>
        <v>2.5226666666666664</v>
      </c>
    </row>
    <row r="1225" spans="1:24" x14ac:dyDescent="0.3">
      <c r="A1225" s="166"/>
      <c r="B1225" s="166">
        <v>2025</v>
      </c>
      <c r="C1225" s="158" t="s">
        <v>431</v>
      </c>
      <c r="D1225" s="160" t="s">
        <v>26</v>
      </c>
      <c r="E1225" s="160" t="s">
        <v>16</v>
      </c>
      <c r="F1225" s="160" t="s">
        <v>88</v>
      </c>
      <c r="G1225" s="160" t="s">
        <v>188</v>
      </c>
      <c r="H1225" s="160" t="s">
        <v>118</v>
      </c>
      <c r="I1225" s="160"/>
      <c r="J1225" s="160" t="s">
        <v>15</v>
      </c>
      <c r="K1225" s="226">
        <v>0</v>
      </c>
      <c r="L1225" s="226">
        <v>0</v>
      </c>
      <c r="M1225" s="226">
        <v>0</v>
      </c>
      <c r="N1225" s="226">
        <v>0</v>
      </c>
      <c r="O1225" s="226">
        <v>0</v>
      </c>
      <c r="P1225" s="226">
        <v>0</v>
      </c>
      <c r="Q1225" s="226">
        <v>0.62780000000000002</v>
      </c>
      <c r="R1225" s="226">
        <v>2.1758000000000002</v>
      </c>
      <c r="S1225" s="226">
        <v>0.22360000000000002</v>
      </c>
      <c r="T1225" s="226">
        <v>0</v>
      </c>
      <c r="U1225" s="226">
        <v>0</v>
      </c>
      <c r="V1225" s="226">
        <v>0</v>
      </c>
      <c r="W1225" s="162">
        <f>SUM(표4_2563[[#This Row],[1월]:[12월]])</f>
        <v>3.0272000000000006</v>
      </c>
      <c r="X1225" s="163">
        <f t="shared" si="358"/>
        <v>0.25226666666666669</v>
      </c>
    </row>
    <row r="1226" spans="1:24" x14ac:dyDescent="0.3">
      <c r="A1226" s="166"/>
      <c r="B1226" s="166">
        <v>2025</v>
      </c>
      <c r="C1226" s="158" t="s">
        <v>431</v>
      </c>
      <c r="D1226" s="160" t="s">
        <v>26</v>
      </c>
      <c r="E1226" s="160" t="s">
        <v>16</v>
      </c>
      <c r="F1226" s="160" t="s">
        <v>88</v>
      </c>
      <c r="G1226" s="160" t="s">
        <v>188</v>
      </c>
      <c r="H1226" s="160" t="s">
        <v>118</v>
      </c>
      <c r="I1226" s="160"/>
      <c r="J1226" s="160" t="s">
        <v>96</v>
      </c>
      <c r="K1226" s="226">
        <v>0</v>
      </c>
      <c r="L1226" s="226">
        <v>0</v>
      </c>
      <c r="M1226" s="226">
        <v>0</v>
      </c>
      <c r="N1226" s="226">
        <v>0</v>
      </c>
      <c r="O1226" s="226">
        <v>0</v>
      </c>
      <c r="P1226" s="226">
        <v>0</v>
      </c>
      <c r="Q1226" s="226">
        <v>0.91713104787599975</v>
      </c>
      <c r="R1226" s="226">
        <v>3.1785500700359992</v>
      </c>
      <c r="S1226" s="226">
        <v>0.32664941431199995</v>
      </c>
      <c r="T1226" s="226">
        <v>0</v>
      </c>
      <c r="U1226" s="226">
        <v>0</v>
      </c>
      <c r="V1226" s="226">
        <v>0</v>
      </c>
      <c r="W1226" s="162">
        <f>SUM(표4_2563[[#This Row],[1월]:[12월]])</f>
        <v>4.4223305322239987</v>
      </c>
      <c r="X1226" s="163">
        <f t="shared" si="358"/>
        <v>0.36852754435199991</v>
      </c>
    </row>
    <row r="1227" spans="1:24" x14ac:dyDescent="0.3">
      <c r="A1227" s="166"/>
      <c r="B1227" s="166">
        <v>2025</v>
      </c>
      <c r="C1227" s="158" t="s">
        <v>431</v>
      </c>
      <c r="D1227" s="159" t="s">
        <v>26</v>
      </c>
      <c r="E1227" s="159" t="s">
        <v>82</v>
      </c>
      <c r="F1227" s="159" t="s">
        <v>65</v>
      </c>
      <c r="G1227" s="159" t="s">
        <v>167</v>
      </c>
      <c r="H1227" s="159" t="s">
        <v>49</v>
      </c>
      <c r="I1227" s="159"/>
      <c r="J1227" s="159" t="s">
        <v>13</v>
      </c>
      <c r="K1227" s="160">
        <v>52134703</v>
      </c>
      <c r="L1227" s="160">
        <v>56843839</v>
      </c>
      <c r="M1227" s="160">
        <v>37478060</v>
      </c>
      <c r="N1227" s="160">
        <v>12227029</v>
      </c>
      <c r="O1227" s="160">
        <v>4611887</v>
      </c>
      <c r="P1227" s="160">
        <v>3070925</v>
      </c>
      <c r="Q1227" s="160">
        <v>2578251</v>
      </c>
      <c r="R1227" s="160">
        <v>2051516</v>
      </c>
      <c r="S1227" s="160">
        <v>2555665</v>
      </c>
      <c r="T1227" s="160">
        <v>5095298</v>
      </c>
      <c r="U1227" s="160">
        <v>18108465</v>
      </c>
      <c r="V1227" s="160">
        <v>46732005</v>
      </c>
      <c r="W1227" s="162">
        <f>SUM(표4_2563[[#This Row],[1월]:[12월]])</f>
        <v>243487643</v>
      </c>
      <c r="X1227" s="163">
        <f t="shared" si="358"/>
        <v>20290636.916666668</v>
      </c>
    </row>
    <row r="1228" spans="1:24" x14ac:dyDescent="0.3">
      <c r="A1228" s="166"/>
      <c r="B1228" s="166">
        <v>2025</v>
      </c>
      <c r="C1228" s="158" t="s">
        <v>431</v>
      </c>
      <c r="D1228" s="159" t="s">
        <v>26</v>
      </c>
      <c r="E1228" s="159" t="s">
        <v>17</v>
      </c>
      <c r="F1228" s="159" t="s">
        <v>65</v>
      </c>
      <c r="G1228" s="159" t="s">
        <v>167</v>
      </c>
      <c r="H1228" s="159" t="s">
        <v>49</v>
      </c>
      <c r="I1228" s="159"/>
      <c r="J1228" s="159" t="s">
        <v>19</v>
      </c>
      <c r="K1228" s="160">
        <v>323</v>
      </c>
      <c r="L1228" s="160">
        <v>352.70000000000027</v>
      </c>
      <c r="M1228" s="160">
        <v>230.70000000000027</v>
      </c>
      <c r="N1228" s="160">
        <v>84.5</v>
      </c>
      <c r="O1228" s="160">
        <v>30.099999999999454</v>
      </c>
      <c r="P1228" s="160">
        <v>24.100000000000364</v>
      </c>
      <c r="Q1228" s="160">
        <v>19.599999999999454</v>
      </c>
      <c r="R1228" s="160">
        <v>14.400000000000546</v>
      </c>
      <c r="S1228" s="160">
        <v>19.300000000000182</v>
      </c>
      <c r="T1228" s="160">
        <v>32.5</v>
      </c>
      <c r="U1228" s="160">
        <v>126.39999999999964</v>
      </c>
      <c r="V1228" s="160">
        <v>289.10000000000036</v>
      </c>
      <c r="W1228" s="162">
        <f>SUM(표4_2563[[#This Row],[1월]:[12월]])</f>
        <v>1546.4000000000005</v>
      </c>
      <c r="X1228" s="163">
        <f t="shared" si="358"/>
        <v>128.8666666666667</v>
      </c>
    </row>
    <row r="1229" spans="1:24" x14ac:dyDescent="0.3">
      <c r="A1229" s="166"/>
      <c r="B1229" s="166">
        <v>2025</v>
      </c>
      <c r="C1229" s="158" t="s">
        <v>431</v>
      </c>
      <c r="D1229" s="159" t="s">
        <v>26</v>
      </c>
      <c r="E1229" s="159" t="s">
        <v>17</v>
      </c>
      <c r="F1229" s="159" t="s">
        <v>65</v>
      </c>
      <c r="G1229" s="159" t="s">
        <v>167</v>
      </c>
      <c r="H1229" s="159" t="s">
        <v>49</v>
      </c>
      <c r="I1229" s="159"/>
      <c r="J1229" s="159" t="s">
        <v>14</v>
      </c>
      <c r="K1229" s="160">
        <v>323000</v>
      </c>
      <c r="L1229" s="160">
        <v>352700.00000000029</v>
      </c>
      <c r="M1229" s="160">
        <v>230700.00000000026</v>
      </c>
      <c r="N1229" s="160">
        <v>84500</v>
      </c>
      <c r="O1229" s="160">
        <v>30099.999999999454</v>
      </c>
      <c r="P1229" s="160">
        <v>24100.000000000364</v>
      </c>
      <c r="Q1229" s="160">
        <v>19599.999999999454</v>
      </c>
      <c r="R1229" s="160">
        <v>14400.000000000546</v>
      </c>
      <c r="S1229" s="160">
        <v>19300.000000000182</v>
      </c>
      <c r="T1229" s="160">
        <v>32500</v>
      </c>
      <c r="U1229" s="160">
        <v>126399.99999999964</v>
      </c>
      <c r="V1229" s="160">
        <v>289100.00000000035</v>
      </c>
      <c r="W1229" s="162">
        <f>SUM(표4_2563[[#This Row],[1월]:[12월]])</f>
        <v>1546400.0000000005</v>
      </c>
      <c r="X1229" s="163">
        <f t="shared" si="358"/>
        <v>128866.6666666667</v>
      </c>
    </row>
    <row r="1230" spans="1:24" x14ac:dyDescent="0.3">
      <c r="A1230" s="166"/>
      <c r="B1230" s="166">
        <v>2025</v>
      </c>
      <c r="C1230" s="158" t="s">
        <v>431</v>
      </c>
      <c r="D1230" s="159" t="s">
        <v>26</v>
      </c>
      <c r="E1230" s="159" t="s">
        <v>17</v>
      </c>
      <c r="F1230" s="159" t="s">
        <v>65</v>
      </c>
      <c r="G1230" s="159" t="s">
        <v>167</v>
      </c>
      <c r="H1230" s="159" t="s">
        <v>49</v>
      </c>
      <c r="I1230" s="159"/>
      <c r="J1230" s="159" t="s">
        <v>20</v>
      </c>
      <c r="K1230" s="160">
        <v>277.77999999999997</v>
      </c>
      <c r="L1230" s="160">
        <v>303.32200000000023</v>
      </c>
      <c r="M1230" s="160">
        <v>198.40200000000024</v>
      </c>
      <c r="N1230" s="160">
        <v>72.67</v>
      </c>
      <c r="O1230" s="160">
        <v>25.88599999999953</v>
      </c>
      <c r="P1230" s="160">
        <v>20.726000000000312</v>
      </c>
      <c r="Q1230" s="160">
        <v>16.855999999999529</v>
      </c>
      <c r="R1230" s="160">
        <v>12.384000000000469</v>
      </c>
      <c r="S1230" s="160">
        <v>16.598000000000155</v>
      </c>
      <c r="T1230" s="160">
        <v>27.95</v>
      </c>
      <c r="U1230" s="160">
        <v>108.70399999999968</v>
      </c>
      <c r="V1230" s="160">
        <v>248.62600000000032</v>
      </c>
      <c r="W1230" s="162">
        <f>SUM(표4_2563[[#This Row],[1월]:[12월]])</f>
        <v>1329.9040000000005</v>
      </c>
      <c r="X1230" s="163">
        <f t="shared" si="358"/>
        <v>110.82533333333338</v>
      </c>
    </row>
    <row r="1231" spans="1:24" x14ac:dyDescent="0.3">
      <c r="A1231" s="166"/>
      <c r="B1231" s="166">
        <v>2025</v>
      </c>
      <c r="C1231" s="158" t="s">
        <v>431</v>
      </c>
      <c r="D1231" s="159" t="s">
        <v>26</v>
      </c>
      <c r="E1231" s="159" t="s">
        <v>17</v>
      </c>
      <c r="F1231" s="159" t="s">
        <v>65</v>
      </c>
      <c r="G1231" s="159" t="s">
        <v>167</v>
      </c>
      <c r="H1231" s="159" t="s">
        <v>49</v>
      </c>
      <c r="I1231" s="159"/>
      <c r="J1231" s="159" t="s">
        <v>15</v>
      </c>
      <c r="K1231" s="160">
        <v>27.777999999999999</v>
      </c>
      <c r="L1231" s="160">
        <v>30.332200000000025</v>
      </c>
      <c r="M1231" s="160">
        <v>19.840200000000024</v>
      </c>
      <c r="N1231" s="160">
        <v>7.2670000000000003</v>
      </c>
      <c r="O1231" s="160">
        <v>2.5885999999999534</v>
      </c>
      <c r="P1231" s="160">
        <v>2.0726000000000311</v>
      </c>
      <c r="Q1231" s="160">
        <v>1.6855999999999529</v>
      </c>
      <c r="R1231" s="160">
        <v>1.238400000000047</v>
      </c>
      <c r="S1231" s="160">
        <v>1.6598000000000157</v>
      </c>
      <c r="T1231" s="160">
        <v>2.7949999999999999</v>
      </c>
      <c r="U1231" s="160">
        <v>10.870399999999968</v>
      </c>
      <c r="V1231" s="160">
        <v>24.862600000000032</v>
      </c>
      <c r="W1231" s="162">
        <f>SUM(표4_2563[[#This Row],[1월]:[12월]])</f>
        <v>132.99040000000005</v>
      </c>
      <c r="X1231" s="163">
        <f t="shared" si="358"/>
        <v>11.082533333333338</v>
      </c>
    </row>
    <row r="1232" spans="1:24" x14ac:dyDescent="0.3">
      <c r="A1232" s="166"/>
      <c r="B1232" s="166">
        <v>2025</v>
      </c>
      <c r="C1232" s="158" t="s">
        <v>431</v>
      </c>
      <c r="D1232" s="159" t="s">
        <v>26</v>
      </c>
      <c r="E1232" s="159" t="s">
        <v>17</v>
      </c>
      <c r="F1232" s="159" t="s">
        <v>65</v>
      </c>
      <c r="G1232" s="159" t="s">
        <v>167</v>
      </c>
      <c r="H1232" s="160" t="s">
        <v>49</v>
      </c>
      <c r="I1232" s="160"/>
      <c r="J1232" s="160" t="s">
        <v>96</v>
      </c>
      <c r="K1232" s="160">
        <v>40.579908008759993</v>
      </c>
      <c r="L1232" s="160">
        <v>44.311249395324026</v>
      </c>
      <c r="M1232" s="160">
        <v>28.983853800684027</v>
      </c>
      <c r="N1232" s="160">
        <v>10.616105965139997</v>
      </c>
      <c r="O1232" s="160">
        <v>3.781595142611931</v>
      </c>
      <c r="P1232" s="160">
        <v>3.0277888018920454</v>
      </c>
      <c r="Q1232" s="160">
        <v>2.4624340463519307</v>
      </c>
      <c r="R1232" s="160">
        <v>1.8091352177280682</v>
      </c>
      <c r="S1232" s="160">
        <v>2.4247437293160226</v>
      </c>
      <c r="T1232" s="160">
        <v>4.083117678899999</v>
      </c>
      <c r="U1232" s="160">
        <v>15.880186911167952</v>
      </c>
      <c r="V1232" s="160">
        <v>36.320902183692034</v>
      </c>
      <c r="W1232" s="162">
        <f>SUM(표4_2563[[#This Row],[1월]:[12월]])</f>
        <v>194.28102088156805</v>
      </c>
      <c r="X1232" s="163">
        <f t="shared" si="358"/>
        <v>16.190085073464004</v>
      </c>
    </row>
    <row r="1233" spans="1:24" x14ac:dyDescent="0.3">
      <c r="A1233" s="166"/>
      <c r="B1233" s="166">
        <v>2025</v>
      </c>
      <c r="C1233" s="158" t="s">
        <v>431</v>
      </c>
      <c r="D1233" s="159" t="s">
        <v>26</v>
      </c>
      <c r="E1233" s="159" t="s">
        <v>18</v>
      </c>
      <c r="F1233" s="159" t="s">
        <v>65</v>
      </c>
      <c r="G1233" s="159" t="s">
        <v>72</v>
      </c>
      <c r="H1233" s="159" t="s">
        <v>50</v>
      </c>
      <c r="I1233" s="159"/>
      <c r="J1233" s="159" t="s">
        <v>13</v>
      </c>
      <c r="K1233" s="160">
        <v>58743015</v>
      </c>
      <c r="L1233" s="160">
        <v>63690170</v>
      </c>
      <c r="M1233" s="160">
        <v>43241430</v>
      </c>
      <c r="N1233" s="160">
        <v>21152794</v>
      </c>
      <c r="O1233" s="160">
        <v>12977307</v>
      </c>
      <c r="P1233" s="160">
        <v>7924154</v>
      </c>
      <c r="Q1233" s="160">
        <v>6999202</v>
      </c>
      <c r="R1233" s="160">
        <v>5314790</v>
      </c>
      <c r="S1233" s="160">
        <v>6792051</v>
      </c>
      <c r="T1233" s="160">
        <v>9781484</v>
      </c>
      <c r="U1233" s="160">
        <v>21386552</v>
      </c>
      <c r="V1233" s="160">
        <v>55058466</v>
      </c>
      <c r="W1233" s="162">
        <f>SUM(표4_2563[[#This Row],[1월]:[12월]])</f>
        <v>313061415</v>
      </c>
      <c r="X1233" s="163">
        <f t="shared" si="358"/>
        <v>26088451.25</v>
      </c>
    </row>
    <row r="1234" spans="1:24" x14ac:dyDescent="0.3">
      <c r="A1234" s="166"/>
      <c r="B1234" s="166">
        <v>2025</v>
      </c>
      <c r="C1234" s="158" t="s">
        <v>431</v>
      </c>
      <c r="D1234" s="159" t="s">
        <v>26</v>
      </c>
      <c r="E1234" s="159" t="s">
        <v>18</v>
      </c>
      <c r="F1234" s="159" t="s">
        <v>65</v>
      </c>
      <c r="G1234" s="159" t="s">
        <v>72</v>
      </c>
      <c r="H1234" s="159" t="s">
        <v>50</v>
      </c>
      <c r="I1234" s="159"/>
      <c r="J1234" s="159" t="s">
        <v>19</v>
      </c>
      <c r="K1234" s="160">
        <v>364</v>
      </c>
      <c r="L1234" s="160">
        <v>395.19999999999982</v>
      </c>
      <c r="M1234" s="160">
        <v>266.19999999999982</v>
      </c>
      <c r="N1234" s="160">
        <v>146.19999999999982</v>
      </c>
      <c r="O1234" s="160">
        <v>84.699999999999818</v>
      </c>
      <c r="P1234" s="160">
        <v>62.200000000000728</v>
      </c>
      <c r="Q1234" s="160">
        <v>53.199999999999818</v>
      </c>
      <c r="R1234" s="160">
        <v>37.300000000000182</v>
      </c>
      <c r="S1234" s="160">
        <v>51.299999999999272</v>
      </c>
      <c r="T1234" s="160">
        <v>62.400000000000546</v>
      </c>
      <c r="U1234" s="160">
        <v>149.30000000000018</v>
      </c>
      <c r="V1234" s="160">
        <v>340.59999999999945</v>
      </c>
      <c r="W1234" s="162">
        <f>SUM(표4_2563[[#This Row],[1월]:[12월]])</f>
        <v>2012.5999999999995</v>
      </c>
      <c r="X1234" s="163">
        <f t="shared" si="358"/>
        <v>167.71666666666661</v>
      </c>
    </row>
    <row r="1235" spans="1:24" x14ac:dyDescent="0.3">
      <c r="A1235" s="166"/>
      <c r="B1235" s="166">
        <v>2025</v>
      </c>
      <c r="C1235" s="158" t="s">
        <v>431</v>
      </c>
      <c r="D1235" s="159" t="s">
        <v>26</v>
      </c>
      <c r="E1235" s="159" t="s">
        <v>18</v>
      </c>
      <c r="F1235" s="159" t="s">
        <v>65</v>
      </c>
      <c r="G1235" s="159" t="s">
        <v>72</v>
      </c>
      <c r="H1235" s="159" t="s">
        <v>50</v>
      </c>
      <c r="I1235" s="159"/>
      <c r="J1235" s="159" t="s">
        <v>14</v>
      </c>
      <c r="K1235" s="160">
        <v>364000</v>
      </c>
      <c r="L1235" s="160">
        <v>395199.99999999983</v>
      </c>
      <c r="M1235" s="160">
        <v>266199.99999999983</v>
      </c>
      <c r="N1235" s="160">
        <v>146199.99999999983</v>
      </c>
      <c r="O1235" s="160">
        <v>84699.999999999825</v>
      </c>
      <c r="P1235" s="160">
        <v>62200.000000000728</v>
      </c>
      <c r="Q1235" s="160">
        <v>53199.999999999818</v>
      </c>
      <c r="R1235" s="160">
        <v>37300.000000000182</v>
      </c>
      <c r="S1235" s="160">
        <v>51299.999999999272</v>
      </c>
      <c r="T1235" s="160">
        <v>62400.000000000546</v>
      </c>
      <c r="U1235" s="160">
        <v>149300.00000000017</v>
      </c>
      <c r="V1235" s="160">
        <v>340599.99999999948</v>
      </c>
      <c r="W1235" s="162">
        <f>SUM(표4_2563[[#This Row],[1월]:[12월]])</f>
        <v>2012599.9999999993</v>
      </c>
      <c r="X1235" s="163">
        <f t="shared" si="358"/>
        <v>167716.6666666666</v>
      </c>
    </row>
    <row r="1236" spans="1:24" x14ac:dyDescent="0.3">
      <c r="A1236" s="166"/>
      <c r="B1236" s="166">
        <v>2025</v>
      </c>
      <c r="C1236" s="158" t="s">
        <v>431</v>
      </c>
      <c r="D1236" s="159" t="s">
        <v>26</v>
      </c>
      <c r="E1236" s="159" t="s">
        <v>18</v>
      </c>
      <c r="F1236" s="159" t="s">
        <v>65</v>
      </c>
      <c r="G1236" s="159" t="s">
        <v>72</v>
      </c>
      <c r="H1236" s="159" t="s">
        <v>50</v>
      </c>
      <c r="I1236" s="159"/>
      <c r="J1236" s="159" t="s">
        <v>20</v>
      </c>
      <c r="K1236" s="160">
        <v>313.04000000000002</v>
      </c>
      <c r="L1236" s="160">
        <v>339.87199999999984</v>
      </c>
      <c r="M1236" s="160">
        <v>228.93199999999985</v>
      </c>
      <c r="N1236" s="160">
        <v>125.73199999999984</v>
      </c>
      <c r="O1236" s="160">
        <v>72.841999999999842</v>
      </c>
      <c r="P1236" s="160">
        <v>53.492000000000623</v>
      </c>
      <c r="Q1236" s="160">
        <v>45.751999999999846</v>
      </c>
      <c r="R1236" s="160">
        <v>32.078000000000159</v>
      </c>
      <c r="S1236" s="160">
        <v>44.117999999999377</v>
      </c>
      <c r="T1236" s="160">
        <v>53.66400000000047</v>
      </c>
      <c r="U1236" s="160">
        <v>128.39800000000017</v>
      </c>
      <c r="V1236" s="160">
        <v>292.91599999999954</v>
      </c>
      <c r="W1236" s="162">
        <f>SUM(표4_2563[[#This Row],[1월]:[12월]])</f>
        <v>1730.8359999999996</v>
      </c>
      <c r="X1236" s="163">
        <f t="shared" si="358"/>
        <v>144.23633333333331</v>
      </c>
    </row>
    <row r="1237" spans="1:24" x14ac:dyDescent="0.3">
      <c r="A1237" s="166"/>
      <c r="B1237" s="166">
        <v>2025</v>
      </c>
      <c r="C1237" s="158" t="s">
        <v>431</v>
      </c>
      <c r="D1237" s="159" t="s">
        <v>26</v>
      </c>
      <c r="E1237" s="159" t="s">
        <v>18</v>
      </c>
      <c r="F1237" s="159" t="s">
        <v>65</v>
      </c>
      <c r="G1237" s="159" t="s">
        <v>72</v>
      </c>
      <c r="H1237" s="159" t="s">
        <v>50</v>
      </c>
      <c r="I1237" s="159"/>
      <c r="J1237" s="159" t="s">
        <v>15</v>
      </c>
      <c r="K1237" s="160">
        <v>31.304000000000002</v>
      </c>
      <c r="L1237" s="160">
        <v>33.987199999999987</v>
      </c>
      <c r="M1237" s="160">
        <v>22.893199999999986</v>
      </c>
      <c r="N1237" s="160">
        <v>12.573199999999986</v>
      </c>
      <c r="O1237" s="160">
        <v>7.2841999999999842</v>
      </c>
      <c r="P1237" s="160">
        <v>5.3492000000000628</v>
      </c>
      <c r="Q1237" s="160">
        <v>4.5751999999999846</v>
      </c>
      <c r="R1237" s="160">
        <v>3.2078000000000162</v>
      </c>
      <c r="S1237" s="160">
        <v>4.4117999999999382</v>
      </c>
      <c r="T1237" s="160">
        <v>5.3664000000000476</v>
      </c>
      <c r="U1237" s="160">
        <v>12.839800000000018</v>
      </c>
      <c r="V1237" s="160">
        <v>29.291599999999956</v>
      </c>
      <c r="W1237" s="162">
        <f>SUM(표4_2563[[#This Row],[1월]:[12월]])</f>
        <v>173.08359999999999</v>
      </c>
      <c r="X1237" s="163">
        <f t="shared" si="358"/>
        <v>14.423633333333333</v>
      </c>
    </row>
    <row r="1238" spans="1:24" x14ac:dyDescent="0.3">
      <c r="A1238" s="166"/>
      <c r="B1238" s="166">
        <v>2025</v>
      </c>
      <c r="C1238" s="158" t="s">
        <v>431</v>
      </c>
      <c r="D1238" s="159" t="s">
        <v>26</v>
      </c>
      <c r="E1238" s="159" t="s">
        <v>18</v>
      </c>
      <c r="F1238" s="159" t="s">
        <v>65</v>
      </c>
      <c r="G1238" s="159" t="s">
        <v>72</v>
      </c>
      <c r="H1238" s="160" t="s">
        <v>50</v>
      </c>
      <c r="I1238" s="160"/>
      <c r="J1238" s="160" t="s">
        <v>96</v>
      </c>
      <c r="K1238" s="160">
        <v>45.730918003679996</v>
      </c>
      <c r="L1238" s="160">
        <v>49.650710975423969</v>
      </c>
      <c r="M1238" s="160">
        <v>33.443874649943972</v>
      </c>
      <c r="N1238" s="160">
        <v>18.367747835543973</v>
      </c>
      <c r="O1238" s="160">
        <v>10.641232843163976</v>
      </c>
      <c r="P1238" s="160">
        <v>7.8144590654640904</v>
      </c>
      <c r="Q1238" s="160">
        <v>6.6837495543839758</v>
      </c>
      <c r="R1238" s="160">
        <v>4.6861627514760222</v>
      </c>
      <c r="S1238" s="160">
        <v>6.4450442131559074</v>
      </c>
      <c r="T1238" s="160">
        <v>7.8395859434880668</v>
      </c>
      <c r="U1238" s="160">
        <v>18.75721444491602</v>
      </c>
      <c r="V1238" s="160">
        <v>42.791073274871927</v>
      </c>
      <c r="W1238" s="162">
        <f>SUM(표4_2563[[#This Row],[1월]:[12월]])</f>
        <v>252.85177355551193</v>
      </c>
      <c r="X1238" s="163">
        <f t="shared" si="358"/>
        <v>21.070981129625995</v>
      </c>
    </row>
    <row r="1239" spans="1:24" x14ac:dyDescent="0.3">
      <c r="A1239" s="166"/>
      <c r="B1239" s="166">
        <v>2025</v>
      </c>
      <c r="C1239" s="158" t="s">
        <v>431</v>
      </c>
      <c r="D1239" s="159" t="s">
        <v>26</v>
      </c>
      <c r="E1239" s="159" t="s">
        <v>17</v>
      </c>
      <c r="F1239" s="159" t="s">
        <v>90</v>
      </c>
      <c r="G1239" s="159" t="s">
        <v>167</v>
      </c>
      <c r="H1239" s="159" t="s">
        <v>49</v>
      </c>
      <c r="I1239" s="159"/>
      <c r="J1239" s="159" t="s">
        <v>13</v>
      </c>
      <c r="K1239" s="160">
        <v>52134703</v>
      </c>
      <c r="L1239" s="160">
        <v>56843839</v>
      </c>
      <c r="M1239" s="160">
        <v>37478060</v>
      </c>
      <c r="N1239" s="160">
        <v>12227029</v>
      </c>
      <c r="O1239" s="160">
        <v>4611887</v>
      </c>
      <c r="P1239" s="160">
        <v>3070925</v>
      </c>
      <c r="Q1239" s="160">
        <v>2578251</v>
      </c>
      <c r="R1239" s="160">
        <v>2051516</v>
      </c>
      <c r="S1239" s="160">
        <v>2555665</v>
      </c>
      <c r="T1239" s="160">
        <v>5095298</v>
      </c>
      <c r="U1239" s="160">
        <v>18108465</v>
      </c>
      <c r="V1239" s="160">
        <v>46732005</v>
      </c>
      <c r="W1239" s="162">
        <f>SUM(표4_2563[[#This Row],[1월]:[12월]])</f>
        <v>243487643</v>
      </c>
      <c r="X1239" s="163">
        <f t="shared" si="358"/>
        <v>20290636.916666668</v>
      </c>
    </row>
    <row r="1240" spans="1:24" x14ac:dyDescent="0.3">
      <c r="A1240" s="166"/>
      <c r="B1240" s="166">
        <v>2025</v>
      </c>
      <c r="C1240" s="158" t="s">
        <v>431</v>
      </c>
      <c r="D1240" s="159" t="s">
        <v>26</v>
      </c>
      <c r="E1240" s="159" t="s">
        <v>17</v>
      </c>
      <c r="F1240" s="159" t="s">
        <v>90</v>
      </c>
      <c r="G1240" s="159" t="s">
        <v>167</v>
      </c>
      <c r="H1240" s="159" t="s">
        <v>49</v>
      </c>
      <c r="I1240" s="159"/>
      <c r="J1240" s="159" t="s">
        <v>19</v>
      </c>
      <c r="K1240" s="160">
        <v>323</v>
      </c>
      <c r="L1240" s="160">
        <v>352.70000000000027</v>
      </c>
      <c r="M1240" s="160">
        <v>230.70000000000027</v>
      </c>
      <c r="N1240" s="160">
        <v>84.5</v>
      </c>
      <c r="O1240" s="160">
        <v>30.099999999999454</v>
      </c>
      <c r="P1240" s="160">
        <v>24.100000000000364</v>
      </c>
      <c r="Q1240" s="160">
        <v>19.599999999999454</v>
      </c>
      <c r="R1240" s="160">
        <v>14.400000000000546</v>
      </c>
      <c r="S1240" s="160">
        <v>19.300000000000182</v>
      </c>
      <c r="T1240" s="160">
        <v>32.5</v>
      </c>
      <c r="U1240" s="160">
        <v>126.39999999999964</v>
      </c>
      <c r="V1240" s="160">
        <v>289.10000000000036</v>
      </c>
      <c r="W1240" s="162">
        <f>SUM(표4_2563[[#This Row],[1월]:[12월]])</f>
        <v>1546.4000000000005</v>
      </c>
      <c r="X1240" s="163">
        <f t="shared" si="358"/>
        <v>128.8666666666667</v>
      </c>
    </row>
    <row r="1241" spans="1:24" x14ac:dyDescent="0.3">
      <c r="A1241" s="166"/>
      <c r="B1241" s="166">
        <v>2025</v>
      </c>
      <c r="C1241" s="158" t="s">
        <v>431</v>
      </c>
      <c r="D1241" s="159" t="s">
        <v>26</v>
      </c>
      <c r="E1241" s="159" t="s">
        <v>17</v>
      </c>
      <c r="F1241" s="159" t="s">
        <v>90</v>
      </c>
      <c r="G1241" s="159" t="s">
        <v>167</v>
      </c>
      <c r="H1241" s="159" t="s">
        <v>49</v>
      </c>
      <c r="I1241" s="159"/>
      <c r="J1241" s="159" t="s">
        <v>14</v>
      </c>
      <c r="K1241" s="160">
        <v>323000</v>
      </c>
      <c r="L1241" s="160">
        <v>352700.00000000029</v>
      </c>
      <c r="M1241" s="160">
        <v>230700.00000000026</v>
      </c>
      <c r="N1241" s="160">
        <v>84500</v>
      </c>
      <c r="O1241" s="160">
        <v>30099.999999999454</v>
      </c>
      <c r="P1241" s="160">
        <v>24100.000000000364</v>
      </c>
      <c r="Q1241" s="160">
        <v>19599.999999999454</v>
      </c>
      <c r="R1241" s="160">
        <v>14400.000000000546</v>
      </c>
      <c r="S1241" s="160">
        <v>19300.000000000182</v>
      </c>
      <c r="T1241" s="160">
        <v>32500</v>
      </c>
      <c r="U1241" s="160">
        <v>126399.99999999964</v>
      </c>
      <c r="V1241" s="160">
        <v>289100.00000000035</v>
      </c>
      <c r="W1241" s="162">
        <f>SUM(표4_2563[[#This Row],[1월]:[12월]])</f>
        <v>1546400.0000000005</v>
      </c>
      <c r="X1241" s="163">
        <f t="shared" si="358"/>
        <v>128866.6666666667</v>
      </c>
    </row>
    <row r="1242" spans="1:24" x14ac:dyDescent="0.3">
      <c r="A1242" s="166"/>
      <c r="B1242" s="166">
        <v>2025</v>
      </c>
      <c r="C1242" s="158" t="s">
        <v>431</v>
      </c>
      <c r="D1242" s="159" t="s">
        <v>26</v>
      </c>
      <c r="E1242" s="159" t="s">
        <v>17</v>
      </c>
      <c r="F1242" s="159" t="s">
        <v>90</v>
      </c>
      <c r="G1242" s="159" t="s">
        <v>167</v>
      </c>
      <c r="H1242" s="159" t="s">
        <v>49</v>
      </c>
      <c r="I1242" s="159"/>
      <c r="J1242" s="159" t="s">
        <v>20</v>
      </c>
      <c r="K1242" s="160">
        <v>277.77999999999997</v>
      </c>
      <c r="L1242" s="160">
        <v>303.32200000000023</v>
      </c>
      <c r="M1242" s="160">
        <v>198.40200000000024</v>
      </c>
      <c r="N1242" s="160">
        <v>72.67</v>
      </c>
      <c r="O1242" s="160">
        <v>25.88599999999953</v>
      </c>
      <c r="P1242" s="160">
        <v>20.726000000000312</v>
      </c>
      <c r="Q1242" s="160">
        <v>16.855999999999529</v>
      </c>
      <c r="R1242" s="160">
        <v>12.384000000000469</v>
      </c>
      <c r="S1242" s="160">
        <v>16.598000000000155</v>
      </c>
      <c r="T1242" s="160">
        <v>27.95</v>
      </c>
      <c r="U1242" s="160">
        <v>108.70399999999968</v>
      </c>
      <c r="V1242" s="160">
        <v>248.62600000000032</v>
      </c>
      <c r="W1242" s="162">
        <f>SUM(표4_2563[[#This Row],[1월]:[12월]])</f>
        <v>1329.9040000000005</v>
      </c>
      <c r="X1242" s="163">
        <f t="shared" si="358"/>
        <v>110.82533333333338</v>
      </c>
    </row>
    <row r="1243" spans="1:24" x14ac:dyDescent="0.3">
      <c r="A1243" s="166"/>
      <c r="B1243" s="166">
        <v>2025</v>
      </c>
      <c r="C1243" s="158" t="s">
        <v>431</v>
      </c>
      <c r="D1243" s="159" t="s">
        <v>26</v>
      </c>
      <c r="E1243" s="159" t="s">
        <v>17</v>
      </c>
      <c r="F1243" s="159" t="s">
        <v>90</v>
      </c>
      <c r="G1243" s="159" t="s">
        <v>167</v>
      </c>
      <c r="H1243" s="159" t="s">
        <v>49</v>
      </c>
      <c r="I1243" s="159"/>
      <c r="J1243" s="159" t="s">
        <v>15</v>
      </c>
      <c r="K1243" s="160">
        <v>27.777999999999999</v>
      </c>
      <c r="L1243" s="160">
        <v>30.332200000000025</v>
      </c>
      <c r="M1243" s="160">
        <v>19.840200000000024</v>
      </c>
      <c r="N1243" s="160">
        <v>7.2670000000000003</v>
      </c>
      <c r="O1243" s="160">
        <v>2.5885999999999534</v>
      </c>
      <c r="P1243" s="160">
        <v>2.0726000000000311</v>
      </c>
      <c r="Q1243" s="160">
        <v>1.6855999999999529</v>
      </c>
      <c r="R1243" s="160">
        <v>1.238400000000047</v>
      </c>
      <c r="S1243" s="160">
        <v>1.6598000000000157</v>
      </c>
      <c r="T1243" s="160">
        <v>2.7949999999999999</v>
      </c>
      <c r="U1243" s="160">
        <v>10.870399999999968</v>
      </c>
      <c r="V1243" s="160">
        <v>24.862600000000032</v>
      </c>
      <c r="W1243" s="162">
        <f>SUM(표4_2563[[#This Row],[1월]:[12월]])</f>
        <v>132.99040000000005</v>
      </c>
      <c r="X1243" s="163">
        <f t="shared" si="358"/>
        <v>11.082533333333338</v>
      </c>
    </row>
    <row r="1244" spans="1:24" x14ac:dyDescent="0.3">
      <c r="A1244" s="166"/>
      <c r="B1244" s="166">
        <v>2025</v>
      </c>
      <c r="C1244" s="158" t="s">
        <v>431</v>
      </c>
      <c r="D1244" s="159" t="s">
        <v>26</v>
      </c>
      <c r="E1244" s="159" t="s">
        <v>17</v>
      </c>
      <c r="F1244" s="159" t="s">
        <v>90</v>
      </c>
      <c r="G1244" s="159" t="s">
        <v>167</v>
      </c>
      <c r="H1244" s="160" t="s">
        <v>49</v>
      </c>
      <c r="I1244" s="160"/>
      <c r="J1244" s="160" t="s">
        <v>96</v>
      </c>
      <c r="K1244" s="160">
        <v>40.579908008759993</v>
      </c>
      <c r="L1244" s="160">
        <v>44.311249395324026</v>
      </c>
      <c r="M1244" s="160">
        <v>28.983853800684027</v>
      </c>
      <c r="N1244" s="160">
        <v>10.616105965139997</v>
      </c>
      <c r="O1244" s="160">
        <v>3.781595142611931</v>
      </c>
      <c r="P1244" s="160">
        <v>3.0277888018920454</v>
      </c>
      <c r="Q1244" s="160">
        <v>2.4624340463519307</v>
      </c>
      <c r="R1244" s="160">
        <v>1.8091352177280682</v>
      </c>
      <c r="S1244" s="160">
        <v>2.4247437293160226</v>
      </c>
      <c r="T1244" s="160">
        <v>4.083117678899999</v>
      </c>
      <c r="U1244" s="160">
        <v>15.880186911167952</v>
      </c>
      <c r="V1244" s="160">
        <v>36.320902183692034</v>
      </c>
      <c r="W1244" s="162">
        <f>SUM(표4_2563[[#This Row],[1월]:[12월]])</f>
        <v>194.28102088156805</v>
      </c>
      <c r="X1244" s="163">
        <f t="shared" si="358"/>
        <v>16.190085073464004</v>
      </c>
    </row>
    <row r="1245" spans="1:24" x14ac:dyDescent="0.3">
      <c r="A1245" s="166"/>
      <c r="B1245" s="166">
        <v>2025</v>
      </c>
      <c r="C1245" s="158" t="s">
        <v>431</v>
      </c>
      <c r="D1245" s="159" t="s">
        <v>26</v>
      </c>
      <c r="E1245" s="159" t="s">
        <v>18</v>
      </c>
      <c r="F1245" s="159" t="s">
        <v>90</v>
      </c>
      <c r="G1245" s="159" t="s">
        <v>72</v>
      </c>
      <c r="H1245" s="159" t="s">
        <v>50</v>
      </c>
      <c r="I1245" s="159"/>
      <c r="J1245" s="159" t="s">
        <v>13</v>
      </c>
      <c r="K1245" s="160">
        <v>58743015</v>
      </c>
      <c r="L1245" s="160">
        <v>63690170</v>
      </c>
      <c r="M1245" s="160">
        <v>43241430</v>
      </c>
      <c r="N1245" s="160">
        <v>21152794</v>
      </c>
      <c r="O1245" s="160">
        <v>12977307</v>
      </c>
      <c r="P1245" s="160">
        <v>7924154</v>
      </c>
      <c r="Q1245" s="160">
        <v>6999202</v>
      </c>
      <c r="R1245" s="160">
        <v>5314790</v>
      </c>
      <c r="S1245" s="160">
        <v>6792051</v>
      </c>
      <c r="T1245" s="160">
        <v>9781484</v>
      </c>
      <c r="U1245" s="160">
        <v>21386552</v>
      </c>
      <c r="V1245" s="160">
        <v>55058466</v>
      </c>
      <c r="W1245" s="162">
        <f>SUM(표4_2563[[#This Row],[1월]:[12월]])</f>
        <v>313061415</v>
      </c>
      <c r="X1245" s="163">
        <f t="shared" si="358"/>
        <v>26088451.25</v>
      </c>
    </row>
    <row r="1246" spans="1:24" x14ac:dyDescent="0.3">
      <c r="A1246" s="166"/>
      <c r="B1246" s="166">
        <v>2025</v>
      </c>
      <c r="C1246" s="158" t="s">
        <v>431</v>
      </c>
      <c r="D1246" s="159" t="s">
        <v>26</v>
      </c>
      <c r="E1246" s="159" t="s">
        <v>18</v>
      </c>
      <c r="F1246" s="159" t="s">
        <v>90</v>
      </c>
      <c r="G1246" s="159" t="s">
        <v>72</v>
      </c>
      <c r="H1246" s="159" t="s">
        <v>50</v>
      </c>
      <c r="I1246" s="159"/>
      <c r="J1246" s="159" t="s">
        <v>19</v>
      </c>
      <c r="K1246" s="160">
        <v>364</v>
      </c>
      <c r="L1246" s="160">
        <v>395.19999999999982</v>
      </c>
      <c r="M1246" s="160">
        <v>266.19999999999982</v>
      </c>
      <c r="N1246" s="160">
        <v>146.19999999999982</v>
      </c>
      <c r="O1246" s="160">
        <v>84.699999999999818</v>
      </c>
      <c r="P1246" s="160">
        <v>62.200000000000728</v>
      </c>
      <c r="Q1246" s="160">
        <v>53.199999999999818</v>
      </c>
      <c r="R1246" s="160">
        <v>37.300000000000182</v>
      </c>
      <c r="S1246" s="160">
        <v>51.299999999999272</v>
      </c>
      <c r="T1246" s="160">
        <v>62.400000000000546</v>
      </c>
      <c r="U1246" s="160">
        <v>149.30000000000018</v>
      </c>
      <c r="V1246" s="160">
        <v>340.59999999999945</v>
      </c>
      <c r="W1246" s="162">
        <f>SUM(표4_2563[[#This Row],[1월]:[12월]])</f>
        <v>2012.5999999999995</v>
      </c>
      <c r="X1246" s="163">
        <f t="shared" si="358"/>
        <v>167.71666666666661</v>
      </c>
    </row>
    <row r="1247" spans="1:24" x14ac:dyDescent="0.3">
      <c r="A1247" s="166"/>
      <c r="B1247" s="166">
        <v>2025</v>
      </c>
      <c r="C1247" s="158" t="s">
        <v>431</v>
      </c>
      <c r="D1247" s="159" t="s">
        <v>26</v>
      </c>
      <c r="E1247" s="159" t="s">
        <v>18</v>
      </c>
      <c r="F1247" s="159" t="s">
        <v>90</v>
      </c>
      <c r="G1247" s="159" t="s">
        <v>72</v>
      </c>
      <c r="H1247" s="159" t="s">
        <v>50</v>
      </c>
      <c r="I1247" s="159"/>
      <c r="J1247" s="159" t="s">
        <v>14</v>
      </c>
      <c r="K1247" s="160">
        <v>364000</v>
      </c>
      <c r="L1247" s="160">
        <v>395199.99999999983</v>
      </c>
      <c r="M1247" s="160">
        <v>266199.99999999983</v>
      </c>
      <c r="N1247" s="160">
        <v>146199.99999999983</v>
      </c>
      <c r="O1247" s="160">
        <v>84699.999999999825</v>
      </c>
      <c r="P1247" s="160">
        <v>62200.000000000728</v>
      </c>
      <c r="Q1247" s="160">
        <v>53199.999999999818</v>
      </c>
      <c r="R1247" s="160">
        <v>37300.000000000182</v>
      </c>
      <c r="S1247" s="160">
        <v>51299.999999999272</v>
      </c>
      <c r="T1247" s="160">
        <v>62400.000000000546</v>
      </c>
      <c r="U1247" s="160">
        <v>149300.00000000017</v>
      </c>
      <c r="V1247" s="160">
        <v>340599.99999999948</v>
      </c>
      <c r="W1247" s="162">
        <f>SUM(표4_2563[[#This Row],[1월]:[12월]])</f>
        <v>2012599.9999999993</v>
      </c>
      <c r="X1247" s="163">
        <f t="shared" si="358"/>
        <v>167716.6666666666</v>
      </c>
    </row>
    <row r="1248" spans="1:24" x14ac:dyDescent="0.3">
      <c r="A1248" s="166"/>
      <c r="B1248" s="166">
        <v>2025</v>
      </c>
      <c r="C1248" s="158" t="s">
        <v>431</v>
      </c>
      <c r="D1248" s="159" t="s">
        <v>26</v>
      </c>
      <c r="E1248" s="159" t="s">
        <v>18</v>
      </c>
      <c r="F1248" s="159" t="s">
        <v>90</v>
      </c>
      <c r="G1248" s="159" t="s">
        <v>72</v>
      </c>
      <c r="H1248" s="159" t="s">
        <v>50</v>
      </c>
      <c r="I1248" s="159"/>
      <c r="J1248" s="159" t="s">
        <v>20</v>
      </c>
      <c r="K1248" s="160">
        <v>313.04000000000002</v>
      </c>
      <c r="L1248" s="160">
        <v>339.87199999999984</v>
      </c>
      <c r="M1248" s="160">
        <v>228.93199999999985</v>
      </c>
      <c r="N1248" s="160">
        <v>125.73199999999984</v>
      </c>
      <c r="O1248" s="160">
        <v>72.841999999999842</v>
      </c>
      <c r="P1248" s="160">
        <v>53.492000000000623</v>
      </c>
      <c r="Q1248" s="160">
        <v>45.751999999999846</v>
      </c>
      <c r="R1248" s="160">
        <v>32.078000000000159</v>
      </c>
      <c r="S1248" s="160">
        <v>44.117999999999377</v>
      </c>
      <c r="T1248" s="160">
        <v>53.66400000000047</v>
      </c>
      <c r="U1248" s="160">
        <v>128.39800000000017</v>
      </c>
      <c r="V1248" s="160">
        <v>292.91599999999954</v>
      </c>
      <c r="W1248" s="162">
        <f>SUM(표4_2563[[#This Row],[1월]:[12월]])</f>
        <v>1730.8359999999996</v>
      </c>
      <c r="X1248" s="163">
        <f t="shared" si="358"/>
        <v>144.23633333333331</v>
      </c>
    </row>
    <row r="1249" spans="1:24" x14ac:dyDescent="0.3">
      <c r="A1249" s="166"/>
      <c r="B1249" s="166">
        <v>2025</v>
      </c>
      <c r="C1249" s="158" t="s">
        <v>431</v>
      </c>
      <c r="D1249" s="159" t="s">
        <v>26</v>
      </c>
      <c r="E1249" s="159" t="s">
        <v>18</v>
      </c>
      <c r="F1249" s="159" t="s">
        <v>90</v>
      </c>
      <c r="G1249" s="159" t="s">
        <v>72</v>
      </c>
      <c r="H1249" s="159" t="s">
        <v>50</v>
      </c>
      <c r="I1249" s="159"/>
      <c r="J1249" s="159" t="s">
        <v>15</v>
      </c>
      <c r="K1249" s="160">
        <v>31.304000000000002</v>
      </c>
      <c r="L1249" s="160">
        <v>33.987199999999987</v>
      </c>
      <c r="M1249" s="160">
        <v>22.893199999999986</v>
      </c>
      <c r="N1249" s="160">
        <v>12.573199999999986</v>
      </c>
      <c r="O1249" s="160">
        <v>7.2841999999999842</v>
      </c>
      <c r="P1249" s="160">
        <v>5.3492000000000628</v>
      </c>
      <c r="Q1249" s="160">
        <v>4.5751999999999846</v>
      </c>
      <c r="R1249" s="160">
        <v>3.2078000000000162</v>
      </c>
      <c r="S1249" s="160">
        <v>4.4117999999999382</v>
      </c>
      <c r="T1249" s="160">
        <v>5.3664000000000476</v>
      </c>
      <c r="U1249" s="160">
        <v>12.839800000000018</v>
      </c>
      <c r="V1249" s="160">
        <v>29.291599999999956</v>
      </c>
      <c r="W1249" s="162">
        <f>SUM(표4_2563[[#This Row],[1월]:[12월]])</f>
        <v>173.08359999999999</v>
      </c>
      <c r="X1249" s="163">
        <f t="shared" si="358"/>
        <v>14.423633333333333</v>
      </c>
    </row>
    <row r="1250" spans="1:24" x14ac:dyDescent="0.3">
      <c r="A1250" s="166"/>
      <c r="B1250" s="166">
        <v>2025</v>
      </c>
      <c r="C1250" s="158" t="s">
        <v>431</v>
      </c>
      <c r="D1250" s="159" t="s">
        <v>26</v>
      </c>
      <c r="E1250" s="159" t="s">
        <v>18</v>
      </c>
      <c r="F1250" s="159" t="s">
        <v>90</v>
      </c>
      <c r="G1250" s="159" t="s">
        <v>72</v>
      </c>
      <c r="H1250" s="160" t="s">
        <v>50</v>
      </c>
      <c r="I1250" s="160"/>
      <c r="J1250" s="160" t="s">
        <v>96</v>
      </c>
      <c r="K1250" s="160">
        <v>45.730918003679996</v>
      </c>
      <c r="L1250" s="160">
        <v>49.650710975423969</v>
      </c>
      <c r="M1250" s="160">
        <v>33.443874649943972</v>
      </c>
      <c r="N1250" s="160">
        <v>18.367747835543973</v>
      </c>
      <c r="O1250" s="160">
        <v>10.641232843163976</v>
      </c>
      <c r="P1250" s="160">
        <v>7.8144590654640904</v>
      </c>
      <c r="Q1250" s="160">
        <v>6.6837495543839758</v>
      </c>
      <c r="R1250" s="160">
        <v>4.6861627514760222</v>
      </c>
      <c r="S1250" s="160">
        <v>6.4450442131559074</v>
      </c>
      <c r="T1250" s="160">
        <v>7.8395859434880668</v>
      </c>
      <c r="U1250" s="160">
        <v>18.75721444491602</v>
      </c>
      <c r="V1250" s="160">
        <v>42.791073274871927</v>
      </c>
      <c r="W1250" s="162">
        <f>SUM(표4_2563[[#This Row],[1월]:[12월]])</f>
        <v>252.85177355551193</v>
      </c>
      <c r="X1250" s="163">
        <f t="shared" si="358"/>
        <v>21.070981129625995</v>
      </c>
    </row>
    <row r="1251" spans="1:24" x14ac:dyDescent="0.3">
      <c r="A1251" s="166"/>
      <c r="B1251" s="166">
        <v>2025</v>
      </c>
      <c r="C1251" s="158" t="s">
        <v>431</v>
      </c>
      <c r="D1251" s="159" t="s">
        <v>26</v>
      </c>
      <c r="E1251" s="159" t="s">
        <v>17</v>
      </c>
      <c r="F1251" s="159" t="s">
        <v>67</v>
      </c>
      <c r="G1251" s="159" t="s">
        <v>176</v>
      </c>
      <c r="H1251" s="159" t="s">
        <v>59</v>
      </c>
      <c r="I1251" s="159"/>
      <c r="J1251" s="159" t="s">
        <v>13</v>
      </c>
      <c r="K1251" s="160">
        <v>98151555</v>
      </c>
      <c r="L1251" s="160">
        <v>100889733</v>
      </c>
      <c r="M1251" s="160">
        <v>53326437</v>
      </c>
      <c r="N1251" s="160">
        <v>19467520</v>
      </c>
      <c r="O1251" s="160">
        <v>5384133</v>
      </c>
      <c r="P1251" s="160">
        <v>4184378</v>
      </c>
      <c r="Q1251" s="160">
        <v>4069840</v>
      </c>
      <c r="R1251" s="160">
        <v>3598154</v>
      </c>
      <c r="S1251" s="160">
        <v>3871028</v>
      </c>
      <c r="T1251" s="160">
        <v>7428023</v>
      </c>
      <c r="U1251" s="160">
        <v>27878415</v>
      </c>
      <c r="V1251" s="160">
        <v>83198201</v>
      </c>
      <c r="W1251" s="162">
        <f>SUM(표4_2563[[#This Row],[1월]:[12월]])</f>
        <v>411447417</v>
      </c>
      <c r="X1251" s="163">
        <f t="shared" si="358"/>
        <v>34287284.75</v>
      </c>
    </row>
    <row r="1252" spans="1:24" x14ac:dyDescent="0.3">
      <c r="A1252" s="166"/>
      <c r="B1252" s="166">
        <v>2025</v>
      </c>
      <c r="C1252" s="158" t="s">
        <v>431</v>
      </c>
      <c r="D1252" s="159" t="s">
        <v>26</v>
      </c>
      <c r="E1252" s="159" t="s">
        <v>17</v>
      </c>
      <c r="F1252" s="159" t="s">
        <v>67</v>
      </c>
      <c r="G1252" s="159" t="s">
        <v>176</v>
      </c>
      <c r="H1252" s="159" t="s">
        <v>59</v>
      </c>
      <c r="I1252" s="159"/>
      <c r="J1252" s="159" t="s">
        <v>19</v>
      </c>
      <c r="K1252" s="160">
        <v>606.90000000000055</v>
      </c>
      <c r="L1252" s="160">
        <v>624.19999999999982</v>
      </c>
      <c r="M1252" s="160">
        <v>324.09999999999945</v>
      </c>
      <c r="N1252" s="160">
        <v>128.60000000000036</v>
      </c>
      <c r="O1252" s="160">
        <v>25.199999999999818</v>
      </c>
      <c r="P1252" s="160">
        <v>21.300000000000182</v>
      </c>
      <c r="Q1252" s="160">
        <v>20.199999999999818</v>
      </c>
      <c r="R1252" s="160">
        <v>15.699999999999818</v>
      </c>
      <c r="S1252" s="160">
        <v>18.300000000000182</v>
      </c>
      <c r="T1252" s="160">
        <v>40.199999999999818</v>
      </c>
      <c r="U1252" s="160">
        <v>190.30000000000018</v>
      </c>
      <c r="V1252" s="160">
        <v>512.50000000000091</v>
      </c>
      <c r="W1252" s="162">
        <f>SUM(표4_2563[[#This Row],[1월]:[12월]])</f>
        <v>2527.5000000000009</v>
      </c>
      <c r="X1252" s="163">
        <f t="shared" si="358"/>
        <v>210.62500000000009</v>
      </c>
    </row>
    <row r="1253" spans="1:24" x14ac:dyDescent="0.3">
      <c r="A1253" s="166"/>
      <c r="B1253" s="166">
        <v>2025</v>
      </c>
      <c r="C1253" s="158" t="s">
        <v>431</v>
      </c>
      <c r="D1253" s="159" t="s">
        <v>26</v>
      </c>
      <c r="E1253" s="159" t="s">
        <v>17</v>
      </c>
      <c r="F1253" s="159" t="s">
        <v>67</v>
      </c>
      <c r="G1253" s="159" t="s">
        <v>176</v>
      </c>
      <c r="H1253" s="159" t="s">
        <v>59</v>
      </c>
      <c r="I1253" s="159"/>
      <c r="J1253" s="159" t="s">
        <v>14</v>
      </c>
      <c r="K1253" s="160">
        <v>606900.00000000058</v>
      </c>
      <c r="L1253" s="160">
        <v>624199.99999999977</v>
      </c>
      <c r="M1253" s="160">
        <v>324099.99999999948</v>
      </c>
      <c r="N1253" s="160">
        <v>128600.00000000036</v>
      </c>
      <c r="O1253" s="160">
        <v>25199.999999999818</v>
      </c>
      <c r="P1253" s="160">
        <v>21300.000000000182</v>
      </c>
      <c r="Q1253" s="160">
        <v>20199.999999999818</v>
      </c>
      <c r="R1253" s="160">
        <v>15699.999999999818</v>
      </c>
      <c r="S1253" s="160">
        <v>18300.000000000182</v>
      </c>
      <c r="T1253" s="160">
        <v>40199.999999999818</v>
      </c>
      <c r="U1253" s="160">
        <v>190300.00000000017</v>
      </c>
      <c r="V1253" s="160">
        <v>512500.00000000093</v>
      </c>
      <c r="W1253" s="162">
        <f>SUM(표4_2563[[#This Row],[1월]:[12월]])</f>
        <v>2527500.0000000009</v>
      </c>
      <c r="X1253" s="163">
        <f t="shared" si="358"/>
        <v>210625.00000000009</v>
      </c>
    </row>
    <row r="1254" spans="1:24" x14ac:dyDescent="0.3">
      <c r="A1254" s="166"/>
      <c r="B1254" s="166">
        <v>2025</v>
      </c>
      <c r="C1254" s="158" t="s">
        <v>431</v>
      </c>
      <c r="D1254" s="159" t="s">
        <v>26</v>
      </c>
      <c r="E1254" s="159" t="s">
        <v>17</v>
      </c>
      <c r="F1254" s="159" t="s">
        <v>67</v>
      </c>
      <c r="G1254" s="159" t="s">
        <v>176</v>
      </c>
      <c r="H1254" s="159" t="s">
        <v>59</v>
      </c>
      <c r="I1254" s="159"/>
      <c r="J1254" s="159" t="s">
        <v>20</v>
      </c>
      <c r="K1254" s="160">
        <v>521.93400000000042</v>
      </c>
      <c r="L1254" s="160">
        <v>536.81199999999978</v>
      </c>
      <c r="M1254" s="160">
        <v>278.72599999999954</v>
      </c>
      <c r="N1254" s="160">
        <v>110.59600000000032</v>
      </c>
      <c r="O1254" s="160">
        <v>21.671999999999844</v>
      </c>
      <c r="P1254" s="160">
        <v>18.318000000000158</v>
      </c>
      <c r="Q1254" s="160">
        <v>17.371999999999844</v>
      </c>
      <c r="R1254" s="160">
        <v>13.501999999999843</v>
      </c>
      <c r="S1254" s="160">
        <v>15.738000000000156</v>
      </c>
      <c r="T1254" s="160">
        <v>34.571999999999846</v>
      </c>
      <c r="U1254" s="160">
        <v>163.65800000000016</v>
      </c>
      <c r="V1254" s="160">
        <v>440.7500000000008</v>
      </c>
      <c r="W1254" s="162">
        <f>SUM(표4_2563[[#This Row],[1월]:[12월]])</f>
        <v>2173.6500000000005</v>
      </c>
      <c r="X1254" s="163">
        <f t="shared" si="358"/>
        <v>181.13750000000005</v>
      </c>
    </row>
    <row r="1255" spans="1:24" x14ac:dyDescent="0.3">
      <c r="A1255" s="166"/>
      <c r="B1255" s="166">
        <v>2025</v>
      </c>
      <c r="C1255" s="158" t="s">
        <v>431</v>
      </c>
      <c r="D1255" s="159" t="s">
        <v>26</v>
      </c>
      <c r="E1255" s="159" t="s">
        <v>17</v>
      </c>
      <c r="F1255" s="159" t="s">
        <v>67</v>
      </c>
      <c r="G1255" s="159" t="s">
        <v>176</v>
      </c>
      <c r="H1255" s="159" t="s">
        <v>59</v>
      </c>
      <c r="I1255" s="159"/>
      <c r="J1255" s="159" t="s">
        <v>15</v>
      </c>
      <c r="K1255" s="160">
        <v>52.193400000000047</v>
      </c>
      <c r="L1255" s="160">
        <v>53.681199999999983</v>
      </c>
      <c r="M1255" s="160">
        <v>27.872599999999956</v>
      </c>
      <c r="N1255" s="160">
        <v>11.059600000000032</v>
      </c>
      <c r="O1255" s="160">
        <v>2.1671999999999847</v>
      </c>
      <c r="P1255" s="160">
        <v>1.8318000000000159</v>
      </c>
      <c r="Q1255" s="160">
        <v>1.7371999999999845</v>
      </c>
      <c r="R1255" s="160">
        <v>1.3501999999999843</v>
      </c>
      <c r="S1255" s="160">
        <v>1.5738000000000156</v>
      </c>
      <c r="T1255" s="160">
        <v>3.4571999999999847</v>
      </c>
      <c r="U1255" s="160">
        <v>16.365800000000018</v>
      </c>
      <c r="V1255" s="160">
        <v>44.075000000000081</v>
      </c>
      <c r="W1255" s="162">
        <f>SUM(표4_2563[[#This Row],[1월]:[12월]])</f>
        <v>217.36500000000001</v>
      </c>
      <c r="X1255" s="163">
        <f t="shared" si="358"/>
        <v>18.11375</v>
      </c>
    </row>
    <row r="1256" spans="1:24" x14ac:dyDescent="0.3">
      <c r="A1256" s="166"/>
      <c r="B1256" s="166">
        <v>2025</v>
      </c>
      <c r="C1256" s="158" t="s">
        <v>431</v>
      </c>
      <c r="D1256" s="159" t="s">
        <v>26</v>
      </c>
      <c r="E1256" s="159" t="s">
        <v>17</v>
      </c>
      <c r="F1256" s="159" t="s">
        <v>67</v>
      </c>
      <c r="G1256" s="159" t="s">
        <v>176</v>
      </c>
      <c r="H1256" s="160" t="s">
        <v>59</v>
      </c>
      <c r="I1256" s="160"/>
      <c r="J1256" s="160" t="s">
        <v>96</v>
      </c>
      <c r="K1256" s="160">
        <v>76.247511363828053</v>
      </c>
      <c r="L1256" s="160">
        <v>78.420986312903977</v>
      </c>
      <c r="M1256" s="160">
        <v>40.718105837891926</v>
      </c>
      <c r="N1256" s="160">
        <v>16.156582569432043</v>
      </c>
      <c r="O1256" s="160">
        <v>3.1659866310239768</v>
      </c>
      <c r="P1256" s="160">
        <v>2.6760125095560223</v>
      </c>
      <c r="Q1256" s="160">
        <v>2.5378146804239767</v>
      </c>
      <c r="R1256" s="160">
        <v>1.9724599248839767</v>
      </c>
      <c r="S1256" s="160">
        <v>2.299109339196022</v>
      </c>
      <c r="T1256" s="160">
        <v>5.0505024828239762</v>
      </c>
      <c r="U1256" s="160">
        <v>23.908224439836019</v>
      </c>
      <c r="V1256" s="160">
        <v>64.387624936500103</v>
      </c>
      <c r="W1256" s="162">
        <f>SUM(표4_2563[[#This Row],[1월]:[12월]])</f>
        <v>317.54092102830003</v>
      </c>
      <c r="X1256" s="163">
        <f t="shared" si="358"/>
        <v>26.461743419025002</v>
      </c>
    </row>
    <row r="1257" spans="1:24" x14ac:dyDescent="0.3">
      <c r="A1257" s="166"/>
      <c r="B1257" s="166">
        <v>2025</v>
      </c>
      <c r="C1257" s="158" t="s">
        <v>431</v>
      </c>
      <c r="D1257" s="159" t="s">
        <v>26</v>
      </c>
      <c r="E1257" s="159" t="s">
        <v>17</v>
      </c>
      <c r="F1257" s="159" t="s">
        <v>67</v>
      </c>
      <c r="G1257" s="159" t="s">
        <v>176</v>
      </c>
      <c r="H1257" s="159" t="s">
        <v>60</v>
      </c>
      <c r="I1257" s="159"/>
      <c r="J1257" s="159" t="s">
        <v>13</v>
      </c>
      <c r="K1257" s="160">
        <v>0</v>
      </c>
      <c r="L1257" s="160">
        <v>0</v>
      </c>
      <c r="M1257" s="160">
        <v>0</v>
      </c>
      <c r="N1257" s="160">
        <v>0</v>
      </c>
      <c r="O1257" s="160">
        <v>1463215</v>
      </c>
      <c r="P1257" s="160">
        <v>0</v>
      </c>
      <c r="Q1257" s="160">
        <v>2991205</v>
      </c>
      <c r="R1257" s="160">
        <v>166288</v>
      </c>
      <c r="S1257" s="160">
        <v>0</v>
      </c>
      <c r="T1257" s="160">
        <v>0</v>
      </c>
      <c r="U1257" s="160">
        <v>0</v>
      </c>
      <c r="V1257" s="160">
        <v>0</v>
      </c>
      <c r="W1257" s="162">
        <f>SUM(표4_2563[[#This Row],[1월]:[12월]])</f>
        <v>4620708</v>
      </c>
      <c r="X1257" s="163">
        <f t="shared" si="358"/>
        <v>385059</v>
      </c>
    </row>
    <row r="1258" spans="1:24" x14ac:dyDescent="0.3">
      <c r="A1258" s="166"/>
      <c r="B1258" s="166">
        <v>2025</v>
      </c>
      <c r="C1258" s="158" t="s">
        <v>431</v>
      </c>
      <c r="D1258" s="159" t="s">
        <v>26</v>
      </c>
      <c r="E1258" s="159" t="s">
        <v>17</v>
      </c>
      <c r="F1258" s="159" t="s">
        <v>67</v>
      </c>
      <c r="G1258" s="159" t="s">
        <v>176</v>
      </c>
      <c r="H1258" s="159" t="s">
        <v>60</v>
      </c>
      <c r="I1258" s="159"/>
      <c r="J1258" s="159" t="s">
        <v>19</v>
      </c>
      <c r="K1258" s="160">
        <v>0</v>
      </c>
      <c r="L1258" s="160">
        <v>0</v>
      </c>
      <c r="M1258" s="160">
        <v>0</v>
      </c>
      <c r="N1258" s="160">
        <v>0</v>
      </c>
      <c r="O1258" s="160">
        <v>17.899999999999864</v>
      </c>
      <c r="P1258" s="160">
        <v>0</v>
      </c>
      <c r="Q1258" s="160">
        <v>47.600000000000136</v>
      </c>
      <c r="R1258" s="160">
        <v>2.5999999999999091</v>
      </c>
      <c r="S1258" s="160">
        <v>0</v>
      </c>
      <c r="T1258" s="160">
        <v>0</v>
      </c>
      <c r="U1258" s="160">
        <v>0</v>
      </c>
      <c r="V1258" s="160">
        <v>0</v>
      </c>
      <c r="W1258" s="162">
        <f>SUM(표4_2563[[#This Row],[1월]:[12월]])</f>
        <v>68.099999999999909</v>
      </c>
      <c r="X1258" s="163">
        <f t="shared" ref="X1258:X1321" si="359">AVERAGE(K1258:V1258)</f>
        <v>5.6749999999999927</v>
      </c>
    </row>
    <row r="1259" spans="1:24" x14ac:dyDescent="0.3">
      <c r="A1259" s="166"/>
      <c r="B1259" s="166">
        <v>2025</v>
      </c>
      <c r="C1259" s="158" t="s">
        <v>431</v>
      </c>
      <c r="D1259" s="159" t="s">
        <v>26</v>
      </c>
      <c r="E1259" s="159" t="s">
        <v>17</v>
      </c>
      <c r="F1259" s="159" t="s">
        <v>67</v>
      </c>
      <c r="G1259" s="159" t="s">
        <v>176</v>
      </c>
      <c r="H1259" s="159" t="s">
        <v>60</v>
      </c>
      <c r="I1259" s="159"/>
      <c r="J1259" s="159" t="s">
        <v>14</v>
      </c>
      <c r="K1259" s="160">
        <v>0</v>
      </c>
      <c r="L1259" s="160">
        <v>0</v>
      </c>
      <c r="M1259" s="160">
        <v>0</v>
      </c>
      <c r="N1259" s="160">
        <v>0</v>
      </c>
      <c r="O1259" s="160">
        <v>17899.999999999862</v>
      </c>
      <c r="P1259" s="160">
        <v>0</v>
      </c>
      <c r="Q1259" s="160">
        <v>47600.000000000138</v>
      </c>
      <c r="R1259" s="160">
        <v>2599.9999999999091</v>
      </c>
      <c r="S1259" s="160">
        <v>0</v>
      </c>
      <c r="T1259" s="160">
        <v>0</v>
      </c>
      <c r="U1259" s="160">
        <v>0</v>
      </c>
      <c r="V1259" s="160">
        <v>0</v>
      </c>
      <c r="W1259" s="162">
        <f>SUM(표4_2563[[#This Row],[1월]:[12월]])</f>
        <v>68099.999999999913</v>
      </c>
      <c r="X1259" s="163">
        <f t="shared" si="359"/>
        <v>5674.9999999999927</v>
      </c>
    </row>
    <row r="1260" spans="1:24" x14ac:dyDescent="0.3">
      <c r="A1260" s="166"/>
      <c r="B1260" s="166">
        <v>2025</v>
      </c>
      <c r="C1260" s="158" t="s">
        <v>431</v>
      </c>
      <c r="D1260" s="159" t="s">
        <v>26</v>
      </c>
      <c r="E1260" s="159" t="s">
        <v>17</v>
      </c>
      <c r="F1260" s="159" t="s">
        <v>67</v>
      </c>
      <c r="G1260" s="159" t="s">
        <v>176</v>
      </c>
      <c r="H1260" s="159" t="s">
        <v>60</v>
      </c>
      <c r="I1260" s="159"/>
      <c r="J1260" s="159" t="s">
        <v>20</v>
      </c>
      <c r="K1260" s="160">
        <v>0</v>
      </c>
      <c r="L1260" s="160">
        <v>0</v>
      </c>
      <c r="M1260" s="160">
        <v>0</v>
      </c>
      <c r="N1260" s="160">
        <v>0</v>
      </c>
      <c r="O1260" s="160">
        <v>15.393999999999883</v>
      </c>
      <c r="P1260" s="160">
        <v>0</v>
      </c>
      <c r="Q1260" s="160">
        <v>40.936000000000114</v>
      </c>
      <c r="R1260" s="160">
        <v>2.2359999999999216</v>
      </c>
      <c r="S1260" s="160">
        <v>0</v>
      </c>
      <c r="T1260" s="160">
        <v>0</v>
      </c>
      <c r="U1260" s="160">
        <v>0</v>
      </c>
      <c r="V1260" s="160">
        <v>0</v>
      </c>
      <c r="W1260" s="162">
        <f>SUM(표4_2563[[#This Row],[1월]:[12월]])</f>
        <v>58.565999999999917</v>
      </c>
      <c r="X1260" s="163">
        <f t="shared" si="359"/>
        <v>4.8804999999999934</v>
      </c>
    </row>
    <row r="1261" spans="1:24" x14ac:dyDescent="0.3">
      <c r="A1261" s="166"/>
      <c r="B1261" s="166">
        <v>2025</v>
      </c>
      <c r="C1261" s="158" t="s">
        <v>431</v>
      </c>
      <c r="D1261" s="159" t="s">
        <v>26</v>
      </c>
      <c r="E1261" s="159" t="s">
        <v>17</v>
      </c>
      <c r="F1261" s="159" t="s">
        <v>67</v>
      </c>
      <c r="G1261" s="159" t="s">
        <v>176</v>
      </c>
      <c r="H1261" s="159" t="s">
        <v>60</v>
      </c>
      <c r="I1261" s="159"/>
      <c r="J1261" s="159" t="s">
        <v>15</v>
      </c>
      <c r="K1261" s="160">
        <v>0</v>
      </c>
      <c r="L1261" s="160">
        <v>0</v>
      </c>
      <c r="M1261" s="160">
        <v>0</v>
      </c>
      <c r="N1261" s="160">
        <v>0</v>
      </c>
      <c r="O1261" s="160">
        <v>1.5393999999999883</v>
      </c>
      <c r="P1261" s="160">
        <v>0</v>
      </c>
      <c r="Q1261" s="160">
        <v>4.0936000000000119</v>
      </c>
      <c r="R1261" s="160">
        <v>0.22359999999999217</v>
      </c>
      <c r="S1261" s="160">
        <v>0</v>
      </c>
      <c r="T1261" s="160">
        <v>0</v>
      </c>
      <c r="U1261" s="160">
        <v>0</v>
      </c>
      <c r="V1261" s="160">
        <v>0</v>
      </c>
      <c r="W1261" s="162">
        <f>SUM(표4_2563[[#This Row],[1월]:[12월]])</f>
        <v>5.8565999999999923</v>
      </c>
      <c r="X1261" s="163">
        <f t="shared" si="359"/>
        <v>0.48804999999999937</v>
      </c>
    </row>
    <row r="1262" spans="1:24" x14ac:dyDescent="0.3">
      <c r="A1262" s="166"/>
      <c r="B1262" s="166">
        <v>2025</v>
      </c>
      <c r="C1262" s="158" t="s">
        <v>431</v>
      </c>
      <c r="D1262" s="159" t="s">
        <v>26</v>
      </c>
      <c r="E1262" s="159" t="s">
        <v>17</v>
      </c>
      <c r="F1262" s="159" t="s">
        <v>67</v>
      </c>
      <c r="G1262" s="159" t="s">
        <v>176</v>
      </c>
      <c r="H1262" s="160" t="s">
        <v>60</v>
      </c>
      <c r="I1262" s="160"/>
      <c r="J1262" s="160" t="s">
        <v>96</v>
      </c>
      <c r="K1262" s="160">
        <v>0</v>
      </c>
      <c r="L1262" s="160">
        <v>0</v>
      </c>
      <c r="M1262" s="160">
        <v>0</v>
      </c>
      <c r="N1262" s="160">
        <v>0</v>
      </c>
      <c r="O1262" s="160">
        <v>2.2488555831479826</v>
      </c>
      <c r="P1262" s="160">
        <v>0</v>
      </c>
      <c r="Q1262" s="160">
        <v>5.9801969697120159</v>
      </c>
      <c r="R1262" s="160">
        <v>0.32664941431198857</v>
      </c>
      <c r="S1262" s="160">
        <v>0</v>
      </c>
      <c r="T1262" s="160">
        <v>0</v>
      </c>
      <c r="U1262" s="160">
        <v>0</v>
      </c>
      <c r="V1262" s="160">
        <v>0</v>
      </c>
      <c r="W1262" s="162">
        <f>SUM(표4_2563[[#This Row],[1월]:[12월]])</f>
        <v>8.5557019671719878</v>
      </c>
      <c r="X1262" s="163">
        <f t="shared" si="359"/>
        <v>0.71297516393099902</v>
      </c>
    </row>
    <row r="1263" spans="1:24" x14ac:dyDescent="0.3">
      <c r="A1263" s="166"/>
      <c r="B1263" s="166">
        <v>2025</v>
      </c>
      <c r="C1263" s="158" t="s">
        <v>431</v>
      </c>
      <c r="D1263" s="159" t="s">
        <v>26</v>
      </c>
      <c r="E1263" s="159" t="s">
        <v>17</v>
      </c>
      <c r="F1263" s="159" t="s">
        <v>67</v>
      </c>
      <c r="G1263" s="159" t="s">
        <v>168</v>
      </c>
      <c r="H1263" s="159" t="s">
        <v>77</v>
      </c>
      <c r="I1263" s="159"/>
      <c r="J1263" s="159" t="s">
        <v>13</v>
      </c>
      <c r="K1263" s="160">
        <v>33934428.174000002</v>
      </c>
      <c r="L1263" s="160">
        <v>37136060.174000002</v>
      </c>
      <c r="M1263" s="160">
        <v>16241138.174000001</v>
      </c>
      <c r="N1263" s="160">
        <v>4662728.1739999996</v>
      </c>
      <c r="O1263" s="160">
        <v>563947.174</v>
      </c>
      <c r="P1263" s="160">
        <v>449872.174</v>
      </c>
      <c r="Q1263" s="160">
        <v>418585.174</v>
      </c>
      <c r="R1263" s="160">
        <v>387056.174</v>
      </c>
      <c r="S1263" s="160">
        <v>397341.174</v>
      </c>
      <c r="T1263" s="160">
        <v>1490145.1740000001</v>
      </c>
      <c r="U1263" s="160">
        <v>9064089.1740000006</v>
      </c>
      <c r="V1263" s="160">
        <v>29028149.173999999</v>
      </c>
      <c r="W1263" s="162">
        <f>SUM(표4_2563[[#This Row],[1월]:[12월]])</f>
        <v>133773540.08799995</v>
      </c>
      <c r="X1263" s="163">
        <f t="shared" si="359"/>
        <v>11147795.007333329</v>
      </c>
    </row>
    <row r="1264" spans="1:24" x14ac:dyDescent="0.3">
      <c r="A1264" s="166"/>
      <c r="B1264" s="166">
        <v>2025</v>
      </c>
      <c r="C1264" s="158" t="s">
        <v>431</v>
      </c>
      <c r="D1264" s="159" t="s">
        <v>26</v>
      </c>
      <c r="E1264" s="159" t="s">
        <v>17</v>
      </c>
      <c r="F1264" s="159" t="s">
        <v>67</v>
      </c>
      <c r="G1264" s="159" t="s">
        <v>168</v>
      </c>
      <c r="H1264" s="159" t="s">
        <v>77</v>
      </c>
      <c r="I1264" s="159"/>
      <c r="J1264" s="159" t="s">
        <v>19</v>
      </c>
      <c r="K1264" s="160">
        <v>211.6</v>
      </c>
      <c r="L1264" s="160">
        <v>231.8</v>
      </c>
      <c r="M1264" s="160">
        <v>100</v>
      </c>
      <c r="N1264" s="160">
        <v>31.4</v>
      </c>
      <c r="O1264" s="160">
        <v>1.3</v>
      </c>
      <c r="P1264" s="160">
        <v>0.6</v>
      </c>
      <c r="Q1264" s="160">
        <v>0.3</v>
      </c>
      <c r="R1264" s="160">
        <v>0</v>
      </c>
      <c r="S1264" s="160">
        <v>0.1</v>
      </c>
      <c r="T1264" s="160">
        <v>8.1</v>
      </c>
      <c r="U1264" s="160">
        <v>63.7</v>
      </c>
      <c r="V1264" s="160">
        <v>180.7</v>
      </c>
      <c r="W1264" s="162">
        <f>SUM(표4_2563[[#This Row],[1월]:[12월]])</f>
        <v>829.59999999999991</v>
      </c>
      <c r="X1264" s="163">
        <f t="shared" si="359"/>
        <v>69.133333333333326</v>
      </c>
    </row>
    <row r="1265" spans="1:24" x14ac:dyDescent="0.3">
      <c r="A1265" s="166"/>
      <c r="B1265" s="166">
        <v>2025</v>
      </c>
      <c r="C1265" s="158" t="s">
        <v>431</v>
      </c>
      <c r="D1265" s="159" t="s">
        <v>26</v>
      </c>
      <c r="E1265" s="159" t="s">
        <v>17</v>
      </c>
      <c r="F1265" s="159" t="s">
        <v>67</v>
      </c>
      <c r="G1265" s="159" t="s">
        <v>168</v>
      </c>
      <c r="H1265" s="159" t="s">
        <v>77</v>
      </c>
      <c r="I1265" s="159"/>
      <c r="J1265" s="159" t="s">
        <v>14</v>
      </c>
      <c r="K1265" s="160">
        <v>211600</v>
      </c>
      <c r="L1265" s="160">
        <v>231800</v>
      </c>
      <c r="M1265" s="160">
        <v>100000</v>
      </c>
      <c r="N1265" s="160">
        <v>31400</v>
      </c>
      <c r="O1265" s="160">
        <v>1300</v>
      </c>
      <c r="P1265" s="160">
        <v>600</v>
      </c>
      <c r="Q1265" s="160">
        <v>300</v>
      </c>
      <c r="R1265" s="160">
        <v>0</v>
      </c>
      <c r="S1265" s="160">
        <v>100</v>
      </c>
      <c r="T1265" s="160">
        <v>8100</v>
      </c>
      <c r="U1265" s="160">
        <v>63700</v>
      </c>
      <c r="V1265" s="160">
        <v>180700</v>
      </c>
      <c r="W1265" s="162">
        <f>SUM(표4_2563[[#This Row],[1월]:[12월]])</f>
        <v>829600</v>
      </c>
      <c r="X1265" s="163">
        <f t="shared" si="359"/>
        <v>69133.333333333328</v>
      </c>
    </row>
    <row r="1266" spans="1:24" x14ac:dyDescent="0.3">
      <c r="A1266" s="166"/>
      <c r="B1266" s="166">
        <v>2025</v>
      </c>
      <c r="C1266" s="158" t="s">
        <v>431</v>
      </c>
      <c r="D1266" s="159" t="s">
        <v>26</v>
      </c>
      <c r="E1266" s="159" t="s">
        <v>17</v>
      </c>
      <c r="F1266" s="159" t="s">
        <v>67</v>
      </c>
      <c r="G1266" s="159" t="s">
        <v>168</v>
      </c>
      <c r="H1266" s="159" t="s">
        <v>77</v>
      </c>
      <c r="I1266" s="159"/>
      <c r="J1266" s="159" t="s">
        <v>20</v>
      </c>
      <c r="K1266" s="160">
        <v>181.976</v>
      </c>
      <c r="L1266" s="160">
        <v>199.34800000000001</v>
      </c>
      <c r="M1266" s="160">
        <v>86</v>
      </c>
      <c r="N1266" s="160">
        <v>27.003999999999998</v>
      </c>
      <c r="O1266" s="160">
        <v>1.1180000000000001</v>
      </c>
      <c r="P1266" s="160">
        <v>0.51600000000000001</v>
      </c>
      <c r="Q1266" s="160">
        <v>0.25800000000000001</v>
      </c>
      <c r="R1266" s="160">
        <v>0</v>
      </c>
      <c r="S1266" s="160">
        <v>8.6000000000000007E-2</v>
      </c>
      <c r="T1266" s="160">
        <v>6.9659999999999993</v>
      </c>
      <c r="U1266" s="160">
        <v>54.782000000000004</v>
      </c>
      <c r="V1266" s="160">
        <v>155.40199999999999</v>
      </c>
      <c r="W1266" s="162">
        <f>SUM(표4_2563[[#This Row],[1월]:[12월]])</f>
        <v>713.45600000000013</v>
      </c>
      <c r="X1266" s="163">
        <f t="shared" si="359"/>
        <v>59.454666666666675</v>
      </c>
    </row>
    <row r="1267" spans="1:24" x14ac:dyDescent="0.3">
      <c r="A1267" s="166"/>
      <c r="B1267" s="166">
        <v>2025</v>
      </c>
      <c r="C1267" s="158" t="s">
        <v>431</v>
      </c>
      <c r="D1267" s="159" t="s">
        <v>26</v>
      </c>
      <c r="E1267" s="159" t="s">
        <v>17</v>
      </c>
      <c r="F1267" s="159" t="s">
        <v>67</v>
      </c>
      <c r="G1267" s="159" t="s">
        <v>168</v>
      </c>
      <c r="H1267" s="159" t="s">
        <v>77</v>
      </c>
      <c r="I1267" s="159"/>
      <c r="J1267" s="159" t="s">
        <v>15</v>
      </c>
      <c r="K1267" s="160">
        <v>18.197600000000001</v>
      </c>
      <c r="L1267" s="160">
        <v>19.934800000000003</v>
      </c>
      <c r="M1267" s="160">
        <v>8.6</v>
      </c>
      <c r="N1267" s="160">
        <v>2.7004000000000001</v>
      </c>
      <c r="O1267" s="160">
        <v>0.11180000000000001</v>
      </c>
      <c r="P1267" s="160">
        <v>5.1600000000000007E-2</v>
      </c>
      <c r="Q1267" s="160">
        <v>2.5800000000000003E-2</v>
      </c>
      <c r="R1267" s="160">
        <v>0</v>
      </c>
      <c r="S1267" s="160">
        <v>8.6000000000000017E-3</v>
      </c>
      <c r="T1267" s="160">
        <v>0.6966</v>
      </c>
      <c r="U1267" s="160">
        <v>5.4782000000000011</v>
      </c>
      <c r="V1267" s="160">
        <v>15.540199999999999</v>
      </c>
      <c r="W1267" s="162">
        <f>SUM(표4_2563[[#This Row],[1월]:[12월]])</f>
        <v>71.345600000000005</v>
      </c>
      <c r="X1267" s="163">
        <f t="shared" si="359"/>
        <v>5.9454666666666673</v>
      </c>
    </row>
    <row r="1268" spans="1:24" x14ac:dyDescent="0.3">
      <c r="A1268" s="166"/>
      <c r="B1268" s="166">
        <v>2025</v>
      </c>
      <c r="C1268" s="158" t="s">
        <v>431</v>
      </c>
      <c r="D1268" s="159" t="s">
        <v>26</v>
      </c>
      <c r="E1268" s="159" t="s">
        <v>17</v>
      </c>
      <c r="F1268" s="159" t="s">
        <v>67</v>
      </c>
      <c r="G1268" s="159" t="s">
        <v>168</v>
      </c>
      <c r="H1268" s="160" t="s">
        <v>77</v>
      </c>
      <c r="I1268" s="160"/>
      <c r="J1268" s="160" t="s">
        <v>96</v>
      </c>
      <c r="K1268" s="160">
        <v>26.584236949391997</v>
      </c>
      <c r="L1268" s="160">
        <v>29.122051629815996</v>
      </c>
      <c r="M1268" s="160">
        <v>12.563439011999998</v>
      </c>
      <c r="N1268" s="160">
        <v>3.9449198497679991</v>
      </c>
      <c r="O1268" s="160">
        <v>0.16332470715599998</v>
      </c>
      <c r="P1268" s="160">
        <v>7.5380634071999991E-2</v>
      </c>
      <c r="Q1268" s="160">
        <v>3.7690317035999996E-2</v>
      </c>
      <c r="R1268" s="160">
        <v>0</v>
      </c>
      <c r="S1268" s="160">
        <v>1.2563439011999999E-2</v>
      </c>
      <c r="T1268" s="160">
        <v>1.0176385599719999</v>
      </c>
      <c r="U1268" s="160">
        <v>8.0029106506439991</v>
      </c>
      <c r="V1268" s="160">
        <v>22.702134294683997</v>
      </c>
      <c r="W1268" s="162">
        <f>SUM(표4_2563[[#This Row],[1월]:[12월]])</f>
        <v>104.22629004355198</v>
      </c>
      <c r="X1268" s="163">
        <f t="shared" si="359"/>
        <v>8.6855241702959987</v>
      </c>
    </row>
    <row r="1269" spans="1:24" x14ac:dyDescent="0.3">
      <c r="A1269" s="166"/>
      <c r="B1269" s="166">
        <v>2025</v>
      </c>
      <c r="C1269" s="158" t="s">
        <v>431</v>
      </c>
      <c r="D1269" s="159" t="s">
        <v>26</v>
      </c>
      <c r="E1269" s="159" t="s">
        <v>17</v>
      </c>
      <c r="F1269" s="159" t="s">
        <v>67</v>
      </c>
      <c r="G1269" s="159" t="s">
        <v>168</v>
      </c>
      <c r="H1269" s="159" t="s">
        <v>78</v>
      </c>
      <c r="I1269" s="159"/>
      <c r="J1269" s="159" t="s">
        <v>13</v>
      </c>
      <c r="K1269" s="160">
        <v>0</v>
      </c>
      <c r="L1269" s="160">
        <v>0</v>
      </c>
      <c r="M1269" s="160">
        <v>0</v>
      </c>
      <c r="N1269" s="160">
        <v>0</v>
      </c>
      <c r="O1269" s="160">
        <v>1136040</v>
      </c>
      <c r="P1269" s="160">
        <v>150940</v>
      </c>
      <c r="Q1269" s="160">
        <v>0</v>
      </c>
      <c r="R1269" s="160">
        <v>38403</v>
      </c>
      <c r="S1269" s="160">
        <v>0</v>
      </c>
      <c r="T1269" s="160">
        <v>0</v>
      </c>
      <c r="U1269" s="160">
        <v>0</v>
      </c>
      <c r="V1269" s="160">
        <v>0</v>
      </c>
      <c r="W1269" s="162">
        <f>SUM(표4_2563[[#This Row],[1월]:[12월]])</f>
        <v>1325383</v>
      </c>
      <c r="X1269" s="163">
        <f t="shared" si="359"/>
        <v>110448.58333333333</v>
      </c>
    </row>
    <row r="1270" spans="1:24" x14ac:dyDescent="0.3">
      <c r="A1270" s="166"/>
      <c r="B1270" s="166">
        <v>2025</v>
      </c>
      <c r="C1270" s="158" t="s">
        <v>431</v>
      </c>
      <c r="D1270" s="159" t="s">
        <v>26</v>
      </c>
      <c r="E1270" s="159" t="s">
        <v>17</v>
      </c>
      <c r="F1270" s="159" t="s">
        <v>67</v>
      </c>
      <c r="G1270" s="159" t="s">
        <v>168</v>
      </c>
      <c r="H1270" s="159" t="s">
        <v>78</v>
      </c>
      <c r="I1270" s="159"/>
      <c r="J1270" s="159" t="s">
        <v>19</v>
      </c>
      <c r="K1270" s="160">
        <v>0</v>
      </c>
      <c r="L1270" s="160">
        <v>0</v>
      </c>
      <c r="M1270" s="160">
        <v>0</v>
      </c>
      <c r="N1270" s="160">
        <v>0</v>
      </c>
      <c r="O1270" s="160">
        <v>13.9</v>
      </c>
      <c r="P1270" s="160">
        <v>2.4</v>
      </c>
      <c r="Q1270" s="160">
        <v>0</v>
      </c>
      <c r="R1270" s="160">
        <v>0.6</v>
      </c>
      <c r="S1270" s="160">
        <v>0</v>
      </c>
      <c r="T1270" s="160">
        <v>0</v>
      </c>
      <c r="U1270" s="160">
        <v>0</v>
      </c>
      <c r="V1270" s="160">
        <v>0</v>
      </c>
      <c r="W1270" s="162">
        <f>SUM(표4_2563[[#This Row],[1월]:[12월]])</f>
        <v>16.900000000000002</v>
      </c>
      <c r="X1270" s="163">
        <f t="shared" si="359"/>
        <v>1.4083333333333334</v>
      </c>
    </row>
    <row r="1271" spans="1:24" x14ac:dyDescent="0.3">
      <c r="A1271" s="166"/>
      <c r="B1271" s="166">
        <v>2025</v>
      </c>
      <c r="C1271" s="158" t="s">
        <v>431</v>
      </c>
      <c r="D1271" s="159" t="s">
        <v>26</v>
      </c>
      <c r="E1271" s="159" t="s">
        <v>17</v>
      </c>
      <c r="F1271" s="159" t="s">
        <v>67</v>
      </c>
      <c r="G1271" s="159" t="s">
        <v>168</v>
      </c>
      <c r="H1271" s="159" t="s">
        <v>78</v>
      </c>
      <c r="I1271" s="159"/>
      <c r="J1271" s="159" t="s">
        <v>14</v>
      </c>
      <c r="K1271" s="160">
        <v>0</v>
      </c>
      <c r="L1271" s="160">
        <v>0</v>
      </c>
      <c r="M1271" s="160">
        <v>0</v>
      </c>
      <c r="N1271" s="160">
        <v>0</v>
      </c>
      <c r="O1271" s="160">
        <v>13900</v>
      </c>
      <c r="P1271" s="160">
        <v>2400</v>
      </c>
      <c r="Q1271" s="160">
        <v>0</v>
      </c>
      <c r="R1271" s="160">
        <v>600</v>
      </c>
      <c r="S1271" s="160">
        <v>0</v>
      </c>
      <c r="T1271" s="160">
        <v>0</v>
      </c>
      <c r="U1271" s="160">
        <v>0</v>
      </c>
      <c r="V1271" s="160">
        <v>0</v>
      </c>
      <c r="W1271" s="162">
        <f>SUM(표4_2563[[#This Row],[1월]:[12월]])</f>
        <v>16900</v>
      </c>
      <c r="X1271" s="163">
        <f t="shared" si="359"/>
        <v>1408.3333333333333</v>
      </c>
    </row>
    <row r="1272" spans="1:24" x14ac:dyDescent="0.3">
      <c r="A1272" s="166"/>
      <c r="B1272" s="166">
        <v>2025</v>
      </c>
      <c r="C1272" s="158" t="s">
        <v>431</v>
      </c>
      <c r="D1272" s="159" t="s">
        <v>26</v>
      </c>
      <c r="E1272" s="159" t="s">
        <v>17</v>
      </c>
      <c r="F1272" s="159" t="s">
        <v>67</v>
      </c>
      <c r="G1272" s="159" t="s">
        <v>168</v>
      </c>
      <c r="H1272" s="159" t="s">
        <v>78</v>
      </c>
      <c r="I1272" s="159"/>
      <c r="J1272" s="159" t="s">
        <v>20</v>
      </c>
      <c r="K1272" s="160">
        <v>0</v>
      </c>
      <c r="L1272" s="160">
        <v>0</v>
      </c>
      <c r="M1272" s="160">
        <v>0</v>
      </c>
      <c r="N1272" s="160">
        <v>0</v>
      </c>
      <c r="O1272" s="160">
        <v>11.954000000000001</v>
      </c>
      <c r="P1272" s="160">
        <v>2.0640000000000001</v>
      </c>
      <c r="Q1272" s="160">
        <v>0</v>
      </c>
      <c r="R1272" s="160">
        <v>0.51600000000000001</v>
      </c>
      <c r="S1272" s="160">
        <v>0</v>
      </c>
      <c r="T1272" s="160">
        <v>0</v>
      </c>
      <c r="U1272" s="160">
        <v>0</v>
      </c>
      <c r="V1272" s="160">
        <v>0</v>
      </c>
      <c r="W1272" s="162">
        <f>SUM(표4_2563[[#This Row],[1월]:[12월]])</f>
        <v>14.534000000000001</v>
      </c>
      <c r="X1272" s="163">
        <f t="shared" si="359"/>
        <v>1.2111666666666667</v>
      </c>
    </row>
    <row r="1273" spans="1:24" x14ac:dyDescent="0.3">
      <c r="A1273" s="166"/>
      <c r="B1273" s="166">
        <v>2025</v>
      </c>
      <c r="C1273" s="158" t="s">
        <v>431</v>
      </c>
      <c r="D1273" s="159" t="s">
        <v>26</v>
      </c>
      <c r="E1273" s="159" t="s">
        <v>17</v>
      </c>
      <c r="F1273" s="159" t="s">
        <v>67</v>
      </c>
      <c r="G1273" s="159" t="s">
        <v>168</v>
      </c>
      <c r="H1273" s="159" t="s">
        <v>78</v>
      </c>
      <c r="I1273" s="159"/>
      <c r="J1273" s="159" t="s">
        <v>15</v>
      </c>
      <c r="K1273" s="160">
        <v>0</v>
      </c>
      <c r="L1273" s="160">
        <v>0</v>
      </c>
      <c r="M1273" s="160">
        <v>0</v>
      </c>
      <c r="N1273" s="160">
        <v>0</v>
      </c>
      <c r="O1273" s="160">
        <v>1.1954</v>
      </c>
      <c r="P1273" s="160">
        <v>0.20640000000000003</v>
      </c>
      <c r="Q1273" s="160">
        <v>0</v>
      </c>
      <c r="R1273" s="160">
        <v>5.1600000000000007E-2</v>
      </c>
      <c r="S1273" s="160">
        <v>0</v>
      </c>
      <c r="T1273" s="160">
        <v>0</v>
      </c>
      <c r="U1273" s="160">
        <v>0</v>
      </c>
      <c r="V1273" s="160">
        <v>0</v>
      </c>
      <c r="W1273" s="162">
        <f>SUM(표4_2563[[#This Row],[1월]:[12월]])</f>
        <v>1.4534000000000002</v>
      </c>
      <c r="X1273" s="163">
        <f t="shared" si="359"/>
        <v>0.12111666666666669</v>
      </c>
    </row>
    <row r="1274" spans="1:24" x14ac:dyDescent="0.3">
      <c r="A1274" s="166"/>
      <c r="B1274" s="166">
        <v>2025</v>
      </c>
      <c r="C1274" s="158" t="s">
        <v>431</v>
      </c>
      <c r="D1274" s="159" t="s">
        <v>26</v>
      </c>
      <c r="E1274" s="159" t="s">
        <v>17</v>
      </c>
      <c r="F1274" s="159" t="s">
        <v>67</v>
      </c>
      <c r="G1274" s="159" t="s">
        <v>168</v>
      </c>
      <c r="H1274" s="160" t="s">
        <v>78</v>
      </c>
      <c r="I1274" s="160"/>
      <c r="J1274" s="160" t="s">
        <v>96</v>
      </c>
      <c r="K1274" s="160">
        <v>0</v>
      </c>
      <c r="L1274" s="160">
        <v>0</v>
      </c>
      <c r="M1274" s="160">
        <v>0</v>
      </c>
      <c r="N1274" s="160">
        <v>0</v>
      </c>
      <c r="O1274" s="160">
        <v>1.746318022668</v>
      </c>
      <c r="P1274" s="160">
        <v>0.30152253628799996</v>
      </c>
      <c r="Q1274" s="160">
        <v>0</v>
      </c>
      <c r="R1274" s="160">
        <v>7.5380634071999991E-2</v>
      </c>
      <c r="S1274" s="160">
        <v>0</v>
      </c>
      <c r="T1274" s="160">
        <v>0</v>
      </c>
      <c r="U1274" s="160">
        <v>0</v>
      </c>
      <c r="V1274" s="160">
        <v>0</v>
      </c>
      <c r="W1274" s="162">
        <f>SUM(표4_2563[[#This Row],[1월]:[12월]])</f>
        <v>2.1232211930279998</v>
      </c>
      <c r="X1274" s="163">
        <f t="shared" si="359"/>
        <v>0.17693509941899999</v>
      </c>
    </row>
    <row r="1275" spans="1:24" x14ac:dyDescent="0.3">
      <c r="A1275" s="166"/>
      <c r="B1275" s="166">
        <v>2025</v>
      </c>
      <c r="C1275" s="158" t="s">
        <v>431</v>
      </c>
      <c r="D1275" s="159" t="s">
        <v>26</v>
      </c>
      <c r="E1275" s="159" t="s">
        <v>17</v>
      </c>
      <c r="F1275" s="159" t="s">
        <v>67</v>
      </c>
      <c r="G1275" s="159" t="s">
        <v>177</v>
      </c>
      <c r="H1275" s="159" t="s">
        <v>79</v>
      </c>
      <c r="I1275" s="159"/>
      <c r="J1275" s="159" t="s">
        <v>13</v>
      </c>
      <c r="K1275" s="160">
        <v>17327494</v>
      </c>
      <c r="L1275" s="160">
        <v>18964230</v>
      </c>
      <c r="M1275" s="160">
        <v>8278918</v>
      </c>
      <c r="N1275" s="160">
        <v>2374632</v>
      </c>
      <c r="O1275" s="160">
        <v>291284</v>
      </c>
      <c r="P1275" s="160">
        <v>228780</v>
      </c>
      <c r="Q1275" s="160">
        <v>208459</v>
      </c>
      <c r="R1275" s="160">
        <v>197621</v>
      </c>
      <c r="S1275" s="160">
        <v>197621</v>
      </c>
      <c r="T1275" s="160">
        <v>754998</v>
      </c>
      <c r="U1275" s="160">
        <v>4621004</v>
      </c>
      <c r="V1275" s="160">
        <v>14818720</v>
      </c>
      <c r="W1275" s="162">
        <f>SUM(표4_2563[[#This Row],[1월]:[12월]])</f>
        <v>68263761</v>
      </c>
      <c r="X1275" s="163">
        <f t="shared" si="359"/>
        <v>5688646.75</v>
      </c>
    </row>
    <row r="1276" spans="1:24" x14ac:dyDescent="0.3">
      <c r="A1276" s="166"/>
      <c r="B1276" s="166">
        <v>2025</v>
      </c>
      <c r="C1276" s="158" t="s">
        <v>431</v>
      </c>
      <c r="D1276" s="159" t="s">
        <v>26</v>
      </c>
      <c r="E1276" s="159" t="s">
        <v>17</v>
      </c>
      <c r="F1276" s="159" t="s">
        <v>67</v>
      </c>
      <c r="G1276" s="159" t="s">
        <v>177</v>
      </c>
      <c r="H1276" s="159" t="s">
        <v>79</v>
      </c>
      <c r="I1276" s="159"/>
      <c r="J1276" s="159" t="s">
        <v>19</v>
      </c>
      <c r="K1276" s="160">
        <v>108.1</v>
      </c>
      <c r="L1276" s="160">
        <v>118.4</v>
      </c>
      <c r="M1276" s="160">
        <v>51</v>
      </c>
      <c r="N1276" s="160">
        <v>16</v>
      </c>
      <c r="O1276" s="160">
        <v>0.7</v>
      </c>
      <c r="P1276" s="160">
        <v>0.3</v>
      </c>
      <c r="Q1276" s="160">
        <v>0.1</v>
      </c>
      <c r="R1276" s="160">
        <v>0</v>
      </c>
      <c r="S1276" s="160">
        <v>0</v>
      </c>
      <c r="T1276" s="160">
        <v>4.0999999999999996</v>
      </c>
      <c r="U1276" s="160">
        <v>32.5</v>
      </c>
      <c r="V1276" s="160">
        <v>92.2</v>
      </c>
      <c r="W1276" s="162">
        <f>SUM(표4_2563[[#This Row],[1월]:[12월]])</f>
        <v>423.40000000000003</v>
      </c>
      <c r="X1276" s="163">
        <f t="shared" si="359"/>
        <v>35.283333333333339</v>
      </c>
    </row>
    <row r="1277" spans="1:24" x14ac:dyDescent="0.3">
      <c r="A1277" s="166"/>
      <c r="B1277" s="166">
        <v>2025</v>
      </c>
      <c r="C1277" s="158" t="s">
        <v>431</v>
      </c>
      <c r="D1277" s="159" t="s">
        <v>26</v>
      </c>
      <c r="E1277" s="159" t="s">
        <v>17</v>
      </c>
      <c r="F1277" s="159" t="s">
        <v>67</v>
      </c>
      <c r="G1277" s="159" t="s">
        <v>177</v>
      </c>
      <c r="H1277" s="159" t="s">
        <v>79</v>
      </c>
      <c r="I1277" s="159"/>
      <c r="J1277" s="159" t="s">
        <v>14</v>
      </c>
      <c r="K1277" s="160">
        <v>108100</v>
      </c>
      <c r="L1277" s="160">
        <v>118400</v>
      </c>
      <c r="M1277" s="160">
        <v>51000</v>
      </c>
      <c r="N1277" s="160">
        <v>16000</v>
      </c>
      <c r="O1277" s="160">
        <v>700</v>
      </c>
      <c r="P1277" s="160">
        <v>300</v>
      </c>
      <c r="Q1277" s="160">
        <v>100</v>
      </c>
      <c r="R1277" s="160">
        <v>0</v>
      </c>
      <c r="S1277" s="160">
        <v>0</v>
      </c>
      <c r="T1277" s="160">
        <v>4100</v>
      </c>
      <c r="U1277" s="160">
        <v>32500</v>
      </c>
      <c r="V1277" s="160">
        <v>92200</v>
      </c>
      <c r="W1277" s="162">
        <f>SUM(표4_2563[[#This Row],[1월]:[12월]])</f>
        <v>423400</v>
      </c>
      <c r="X1277" s="163">
        <f t="shared" si="359"/>
        <v>35283.333333333336</v>
      </c>
    </row>
    <row r="1278" spans="1:24" x14ac:dyDescent="0.3">
      <c r="A1278" s="166"/>
      <c r="B1278" s="166">
        <v>2025</v>
      </c>
      <c r="C1278" s="158" t="s">
        <v>431</v>
      </c>
      <c r="D1278" s="159" t="s">
        <v>26</v>
      </c>
      <c r="E1278" s="159" t="s">
        <v>17</v>
      </c>
      <c r="F1278" s="159" t="s">
        <v>67</v>
      </c>
      <c r="G1278" s="159" t="s">
        <v>177</v>
      </c>
      <c r="H1278" s="159" t="s">
        <v>79</v>
      </c>
      <c r="I1278" s="159"/>
      <c r="J1278" s="159" t="s">
        <v>20</v>
      </c>
      <c r="K1278" s="160">
        <v>92.965999999999994</v>
      </c>
      <c r="L1278" s="160">
        <v>101.824</v>
      </c>
      <c r="M1278" s="160">
        <v>43.86</v>
      </c>
      <c r="N1278" s="160">
        <v>13.76</v>
      </c>
      <c r="O1278" s="160">
        <v>0.60199999999999998</v>
      </c>
      <c r="P1278" s="160">
        <v>0.25800000000000001</v>
      </c>
      <c r="Q1278" s="160">
        <v>8.6000000000000007E-2</v>
      </c>
      <c r="R1278" s="160">
        <v>0</v>
      </c>
      <c r="S1278" s="160">
        <v>0</v>
      </c>
      <c r="T1278" s="160">
        <v>3.5259999999999998</v>
      </c>
      <c r="U1278" s="160">
        <v>27.95</v>
      </c>
      <c r="V1278" s="160">
        <v>79.292000000000002</v>
      </c>
      <c r="W1278" s="162">
        <f>SUM(표4_2563[[#This Row],[1월]:[12월]])</f>
        <v>364.12400000000002</v>
      </c>
      <c r="X1278" s="163">
        <f t="shared" si="359"/>
        <v>30.343666666666667</v>
      </c>
    </row>
    <row r="1279" spans="1:24" x14ac:dyDescent="0.3">
      <c r="A1279" s="166"/>
      <c r="B1279" s="166">
        <v>2025</v>
      </c>
      <c r="C1279" s="158" t="s">
        <v>431</v>
      </c>
      <c r="D1279" s="159" t="s">
        <v>26</v>
      </c>
      <c r="E1279" s="159" t="s">
        <v>17</v>
      </c>
      <c r="F1279" s="159" t="s">
        <v>67</v>
      </c>
      <c r="G1279" s="159" t="s">
        <v>177</v>
      </c>
      <c r="H1279" s="159" t="s">
        <v>79</v>
      </c>
      <c r="I1279" s="159"/>
      <c r="J1279" s="159" t="s">
        <v>15</v>
      </c>
      <c r="K1279" s="160">
        <v>9.2965999999999998</v>
      </c>
      <c r="L1279" s="160">
        <v>10.182400000000001</v>
      </c>
      <c r="M1279" s="160">
        <v>4.3860000000000001</v>
      </c>
      <c r="N1279" s="160">
        <v>1.3760000000000001</v>
      </c>
      <c r="O1279" s="160">
        <v>6.0200000000000004E-2</v>
      </c>
      <c r="P1279" s="160">
        <v>2.5800000000000003E-2</v>
      </c>
      <c r="Q1279" s="160">
        <v>8.6000000000000017E-3</v>
      </c>
      <c r="R1279" s="160">
        <v>0</v>
      </c>
      <c r="S1279" s="160">
        <v>0</v>
      </c>
      <c r="T1279" s="160">
        <v>0.35260000000000002</v>
      </c>
      <c r="U1279" s="160">
        <v>2.7949999999999999</v>
      </c>
      <c r="V1279" s="160">
        <v>7.9292000000000007</v>
      </c>
      <c r="W1279" s="162">
        <f>SUM(표4_2563[[#This Row],[1월]:[12월]])</f>
        <v>36.412399999999998</v>
      </c>
      <c r="X1279" s="163">
        <f t="shared" si="359"/>
        <v>3.0343666666666667</v>
      </c>
    </row>
    <row r="1280" spans="1:24" x14ac:dyDescent="0.3">
      <c r="A1280" s="166"/>
      <c r="B1280" s="166">
        <v>2025</v>
      </c>
      <c r="C1280" s="158" t="s">
        <v>431</v>
      </c>
      <c r="D1280" s="159" t="s">
        <v>26</v>
      </c>
      <c r="E1280" s="159" t="s">
        <v>17</v>
      </c>
      <c r="F1280" s="159" t="s">
        <v>67</v>
      </c>
      <c r="G1280" s="159" t="s">
        <v>177</v>
      </c>
      <c r="H1280" s="160" t="s">
        <v>79</v>
      </c>
      <c r="I1280" s="160"/>
      <c r="J1280" s="160" t="s">
        <v>96</v>
      </c>
      <c r="K1280" s="160">
        <v>13.581077571971997</v>
      </c>
      <c r="L1280" s="160">
        <v>14.875111790207999</v>
      </c>
      <c r="M1280" s="160">
        <v>6.4073538961199983</v>
      </c>
      <c r="N1280" s="160">
        <v>2.0101502419199995</v>
      </c>
      <c r="O1280" s="160">
        <v>8.7944073083999985E-2</v>
      </c>
      <c r="P1280" s="160">
        <v>3.7690317035999996E-2</v>
      </c>
      <c r="Q1280" s="160">
        <v>1.2563439011999999E-2</v>
      </c>
      <c r="R1280" s="160">
        <v>0</v>
      </c>
      <c r="S1280" s="160">
        <v>0</v>
      </c>
      <c r="T1280" s="160">
        <v>0.51510099949199994</v>
      </c>
      <c r="U1280" s="160">
        <v>4.083117678899999</v>
      </c>
      <c r="V1280" s="160">
        <v>11.583490769063998</v>
      </c>
      <c r="W1280" s="162">
        <f>SUM(표4_2563[[#This Row],[1월]:[12월]])</f>
        <v>53.193600776807997</v>
      </c>
      <c r="X1280" s="163">
        <f t="shared" si="359"/>
        <v>4.4328000647339998</v>
      </c>
    </row>
    <row r="1281" spans="1:24" x14ac:dyDescent="0.3">
      <c r="A1281" s="166"/>
      <c r="B1281" s="166">
        <v>2025</v>
      </c>
      <c r="C1281" s="158" t="s">
        <v>431</v>
      </c>
      <c r="D1281" s="159" t="s">
        <v>26</v>
      </c>
      <c r="E1281" s="159" t="s">
        <v>17</v>
      </c>
      <c r="F1281" s="159" t="s">
        <v>67</v>
      </c>
      <c r="G1281" s="159" t="s">
        <v>177</v>
      </c>
      <c r="H1281" s="159" t="s">
        <v>80</v>
      </c>
      <c r="I1281" s="159"/>
      <c r="J1281" s="159" t="s">
        <v>13</v>
      </c>
      <c r="K1281" s="160">
        <v>0</v>
      </c>
      <c r="L1281" s="160">
        <v>0</v>
      </c>
      <c r="M1281" s="160">
        <v>0</v>
      </c>
      <c r="N1281" s="160">
        <v>0</v>
      </c>
      <c r="O1281" s="160">
        <v>1136040</v>
      </c>
      <c r="P1281" s="160">
        <v>150940</v>
      </c>
      <c r="Q1281" s="160">
        <v>0</v>
      </c>
      <c r="R1281" s="160">
        <v>38403</v>
      </c>
      <c r="S1281" s="160">
        <v>0</v>
      </c>
      <c r="T1281" s="160">
        <v>0</v>
      </c>
      <c r="U1281" s="160">
        <v>0</v>
      </c>
      <c r="V1281" s="160">
        <v>0</v>
      </c>
      <c r="W1281" s="162">
        <f>SUM(표4_2563[[#This Row],[1월]:[12월]])</f>
        <v>1325383</v>
      </c>
      <c r="X1281" s="163">
        <f t="shared" si="359"/>
        <v>110448.58333333333</v>
      </c>
    </row>
    <row r="1282" spans="1:24" x14ac:dyDescent="0.3">
      <c r="A1282" s="166"/>
      <c r="B1282" s="166">
        <v>2025</v>
      </c>
      <c r="C1282" s="158" t="s">
        <v>431</v>
      </c>
      <c r="D1282" s="159" t="s">
        <v>26</v>
      </c>
      <c r="E1282" s="159" t="s">
        <v>17</v>
      </c>
      <c r="F1282" s="159" t="s">
        <v>67</v>
      </c>
      <c r="G1282" s="159" t="s">
        <v>177</v>
      </c>
      <c r="H1282" s="159" t="s">
        <v>80</v>
      </c>
      <c r="I1282" s="159"/>
      <c r="J1282" s="159" t="s">
        <v>19</v>
      </c>
      <c r="K1282" s="160">
        <v>0</v>
      </c>
      <c r="L1282" s="160">
        <v>0</v>
      </c>
      <c r="M1282" s="160">
        <v>0</v>
      </c>
      <c r="N1282" s="160">
        <v>0</v>
      </c>
      <c r="O1282" s="160">
        <v>7.1</v>
      </c>
      <c r="P1282" s="160">
        <v>1.3</v>
      </c>
      <c r="Q1282" s="160">
        <v>0</v>
      </c>
      <c r="R1282" s="160">
        <v>0.3</v>
      </c>
      <c r="S1282" s="160">
        <v>0</v>
      </c>
      <c r="T1282" s="160">
        <v>0</v>
      </c>
      <c r="U1282" s="160">
        <v>0</v>
      </c>
      <c r="V1282" s="160">
        <v>0</v>
      </c>
      <c r="W1282" s="162">
        <f>SUM(표4_2563[[#This Row],[1월]:[12월]])</f>
        <v>8.7000000000000011</v>
      </c>
      <c r="X1282" s="163">
        <f t="shared" si="359"/>
        <v>0.72500000000000009</v>
      </c>
    </row>
    <row r="1283" spans="1:24" x14ac:dyDescent="0.3">
      <c r="A1283" s="166"/>
      <c r="B1283" s="166">
        <v>2025</v>
      </c>
      <c r="C1283" s="158" t="s">
        <v>431</v>
      </c>
      <c r="D1283" s="159" t="s">
        <v>26</v>
      </c>
      <c r="E1283" s="159" t="s">
        <v>17</v>
      </c>
      <c r="F1283" s="159" t="s">
        <v>67</v>
      </c>
      <c r="G1283" s="159" t="s">
        <v>177</v>
      </c>
      <c r="H1283" s="159" t="s">
        <v>80</v>
      </c>
      <c r="I1283" s="159"/>
      <c r="J1283" s="159" t="s">
        <v>14</v>
      </c>
      <c r="K1283" s="160">
        <v>0</v>
      </c>
      <c r="L1283" s="160">
        <v>0</v>
      </c>
      <c r="M1283" s="160">
        <v>0</v>
      </c>
      <c r="N1283" s="160">
        <v>0</v>
      </c>
      <c r="O1283" s="160">
        <v>7100</v>
      </c>
      <c r="P1283" s="160">
        <v>1300</v>
      </c>
      <c r="Q1283" s="160">
        <v>0</v>
      </c>
      <c r="R1283" s="160">
        <v>300</v>
      </c>
      <c r="S1283" s="160">
        <v>0</v>
      </c>
      <c r="T1283" s="160">
        <v>0</v>
      </c>
      <c r="U1283" s="160">
        <v>0</v>
      </c>
      <c r="V1283" s="160">
        <v>0</v>
      </c>
      <c r="W1283" s="162">
        <f>SUM(표4_2563[[#This Row],[1월]:[12월]])</f>
        <v>8700</v>
      </c>
      <c r="X1283" s="163">
        <f t="shared" si="359"/>
        <v>725</v>
      </c>
    </row>
    <row r="1284" spans="1:24" x14ac:dyDescent="0.3">
      <c r="A1284" s="166"/>
      <c r="B1284" s="166">
        <v>2025</v>
      </c>
      <c r="C1284" s="158" t="s">
        <v>431</v>
      </c>
      <c r="D1284" s="159" t="s">
        <v>26</v>
      </c>
      <c r="E1284" s="159" t="s">
        <v>17</v>
      </c>
      <c r="F1284" s="159" t="s">
        <v>67</v>
      </c>
      <c r="G1284" s="159" t="s">
        <v>177</v>
      </c>
      <c r="H1284" s="159" t="s">
        <v>80</v>
      </c>
      <c r="I1284" s="159"/>
      <c r="J1284" s="159" t="s">
        <v>20</v>
      </c>
      <c r="K1284" s="160">
        <v>0</v>
      </c>
      <c r="L1284" s="160">
        <v>0</v>
      </c>
      <c r="M1284" s="160">
        <v>0</v>
      </c>
      <c r="N1284" s="160">
        <v>0</v>
      </c>
      <c r="O1284" s="160">
        <v>6.1059999999999999</v>
      </c>
      <c r="P1284" s="160">
        <v>1.1180000000000001</v>
      </c>
      <c r="Q1284" s="160">
        <v>0</v>
      </c>
      <c r="R1284" s="160">
        <v>0.25800000000000001</v>
      </c>
      <c r="S1284" s="160">
        <v>0</v>
      </c>
      <c r="T1284" s="160">
        <v>0</v>
      </c>
      <c r="U1284" s="160">
        <v>0</v>
      </c>
      <c r="V1284" s="160">
        <v>0</v>
      </c>
      <c r="W1284" s="162">
        <f>SUM(표4_2563[[#This Row],[1월]:[12월]])</f>
        <v>7.4820000000000002</v>
      </c>
      <c r="X1284" s="163">
        <f t="shared" si="359"/>
        <v>0.62350000000000005</v>
      </c>
    </row>
    <row r="1285" spans="1:24" x14ac:dyDescent="0.3">
      <c r="A1285" s="166"/>
      <c r="B1285" s="166">
        <v>2025</v>
      </c>
      <c r="C1285" s="158" t="s">
        <v>431</v>
      </c>
      <c r="D1285" s="159" t="s">
        <v>26</v>
      </c>
      <c r="E1285" s="159" t="s">
        <v>17</v>
      </c>
      <c r="F1285" s="159" t="s">
        <v>67</v>
      </c>
      <c r="G1285" s="159" t="s">
        <v>177</v>
      </c>
      <c r="H1285" s="159" t="s">
        <v>80</v>
      </c>
      <c r="I1285" s="159"/>
      <c r="J1285" s="159" t="s">
        <v>15</v>
      </c>
      <c r="K1285" s="160">
        <v>0</v>
      </c>
      <c r="L1285" s="160">
        <v>0</v>
      </c>
      <c r="M1285" s="160">
        <v>0</v>
      </c>
      <c r="N1285" s="160">
        <v>0</v>
      </c>
      <c r="O1285" s="160">
        <v>0.61060000000000003</v>
      </c>
      <c r="P1285" s="160">
        <v>0.11180000000000001</v>
      </c>
      <c r="Q1285" s="160">
        <v>0</v>
      </c>
      <c r="R1285" s="160">
        <v>2.5800000000000003E-2</v>
      </c>
      <c r="S1285" s="160">
        <v>0</v>
      </c>
      <c r="T1285" s="160">
        <v>0</v>
      </c>
      <c r="U1285" s="160">
        <v>0</v>
      </c>
      <c r="V1285" s="160">
        <v>0</v>
      </c>
      <c r="W1285" s="162">
        <f>SUM(표4_2563[[#This Row],[1월]:[12월]])</f>
        <v>0.74820000000000009</v>
      </c>
      <c r="X1285" s="163">
        <f t="shared" si="359"/>
        <v>6.235000000000001E-2</v>
      </c>
    </row>
    <row r="1286" spans="1:24" x14ac:dyDescent="0.3">
      <c r="A1286" s="166"/>
      <c r="B1286" s="166">
        <v>2025</v>
      </c>
      <c r="C1286" s="158" t="s">
        <v>431</v>
      </c>
      <c r="D1286" s="159" t="s">
        <v>26</v>
      </c>
      <c r="E1286" s="159" t="s">
        <v>17</v>
      </c>
      <c r="F1286" s="159" t="s">
        <v>67</v>
      </c>
      <c r="G1286" s="159" t="s">
        <v>177</v>
      </c>
      <c r="H1286" s="160" t="s">
        <v>80</v>
      </c>
      <c r="I1286" s="160"/>
      <c r="J1286" s="160" t="s">
        <v>96</v>
      </c>
      <c r="K1286" s="160">
        <v>0</v>
      </c>
      <c r="L1286" s="160">
        <v>0</v>
      </c>
      <c r="M1286" s="160">
        <v>0</v>
      </c>
      <c r="N1286" s="160">
        <v>0</v>
      </c>
      <c r="O1286" s="160">
        <v>0.89200416985199993</v>
      </c>
      <c r="P1286" s="160">
        <v>0.16332470715599998</v>
      </c>
      <c r="Q1286" s="160">
        <v>0</v>
      </c>
      <c r="R1286" s="160">
        <v>3.7690317035999996E-2</v>
      </c>
      <c r="S1286" s="160">
        <v>0</v>
      </c>
      <c r="T1286" s="160">
        <v>0</v>
      </c>
      <c r="U1286" s="160">
        <v>0</v>
      </c>
      <c r="V1286" s="160">
        <v>0</v>
      </c>
      <c r="W1286" s="162">
        <f>SUM(표4_2563[[#This Row],[1월]:[12월]])</f>
        <v>1.0930191940439997</v>
      </c>
      <c r="X1286" s="163">
        <f t="shared" si="359"/>
        <v>9.1084932836999977E-2</v>
      </c>
    </row>
    <row r="1287" spans="1:24" x14ac:dyDescent="0.3">
      <c r="A1287" s="166"/>
      <c r="B1287" s="166">
        <v>2025</v>
      </c>
      <c r="C1287" s="158" t="s">
        <v>431</v>
      </c>
      <c r="D1287" s="159" t="s">
        <v>26</v>
      </c>
      <c r="E1287" s="159" t="s">
        <v>18</v>
      </c>
      <c r="F1287" s="159" t="s">
        <v>67</v>
      </c>
      <c r="G1287" s="159" t="s">
        <v>178</v>
      </c>
      <c r="H1287" s="159" t="s">
        <v>61</v>
      </c>
      <c r="I1287" s="159"/>
      <c r="J1287" s="159" t="s">
        <v>13</v>
      </c>
      <c r="K1287" s="160">
        <v>54764243</v>
      </c>
      <c r="L1287" s="160">
        <v>59754643</v>
      </c>
      <c r="M1287" s="160">
        <v>31183319</v>
      </c>
      <c r="N1287" s="160">
        <v>10778081</v>
      </c>
      <c r="O1287" s="160">
        <v>1595601</v>
      </c>
      <c r="P1287" s="160">
        <v>1312010</v>
      </c>
      <c r="Q1287" s="160">
        <v>1260449</v>
      </c>
      <c r="R1287" s="160">
        <v>1228920</v>
      </c>
      <c r="S1287" s="160">
        <v>1239205</v>
      </c>
      <c r="T1287" s="160">
        <v>2590382</v>
      </c>
      <c r="U1287" s="160">
        <v>15236298</v>
      </c>
      <c r="V1287" s="160">
        <v>47816062</v>
      </c>
      <c r="W1287" s="162">
        <f>SUM(표4_2563[[#This Row],[1월]:[12월]])</f>
        <v>228759213</v>
      </c>
      <c r="X1287" s="163">
        <f t="shared" si="359"/>
        <v>19063267.75</v>
      </c>
    </row>
    <row r="1288" spans="1:24" x14ac:dyDescent="0.3">
      <c r="A1288" s="166"/>
      <c r="B1288" s="166">
        <v>2025</v>
      </c>
      <c r="C1288" s="158" t="s">
        <v>431</v>
      </c>
      <c r="D1288" s="159" t="s">
        <v>26</v>
      </c>
      <c r="E1288" s="159" t="s">
        <v>18</v>
      </c>
      <c r="F1288" s="159" t="s">
        <v>67</v>
      </c>
      <c r="G1288" s="159" t="s">
        <v>178</v>
      </c>
      <c r="H1288" s="159" t="s">
        <v>61</v>
      </c>
      <c r="I1288" s="159"/>
      <c r="J1288" s="159" t="s">
        <v>19</v>
      </c>
      <c r="K1288" s="160">
        <v>337.69999999999982</v>
      </c>
      <c r="L1288" s="160">
        <v>369.19999999999982</v>
      </c>
      <c r="M1288" s="160">
        <v>188.90000000000055</v>
      </c>
      <c r="N1288" s="160">
        <v>70.099999999999454</v>
      </c>
      <c r="O1288" s="160">
        <v>2.6999999999998181</v>
      </c>
      <c r="P1288" s="160">
        <v>0.8000000000001819</v>
      </c>
      <c r="Q1288" s="160">
        <v>0.3000000000001819</v>
      </c>
      <c r="R1288" s="160">
        <v>0</v>
      </c>
      <c r="S1288" s="160">
        <v>0.1000000000003638</v>
      </c>
      <c r="T1288" s="160">
        <v>10</v>
      </c>
      <c r="U1288" s="160">
        <v>102.79999999999927</v>
      </c>
      <c r="V1288" s="160">
        <v>293.90000000000055</v>
      </c>
      <c r="W1288" s="162">
        <f>SUM(표4_2563[[#This Row],[1월]:[12월]])</f>
        <v>1376.5</v>
      </c>
      <c r="X1288" s="163">
        <f t="shared" si="359"/>
        <v>114.70833333333333</v>
      </c>
    </row>
    <row r="1289" spans="1:24" x14ac:dyDescent="0.3">
      <c r="A1289" s="166"/>
      <c r="B1289" s="166">
        <v>2025</v>
      </c>
      <c r="C1289" s="158" t="s">
        <v>431</v>
      </c>
      <c r="D1289" s="159" t="s">
        <v>26</v>
      </c>
      <c r="E1289" s="159" t="s">
        <v>18</v>
      </c>
      <c r="F1289" s="159" t="s">
        <v>67</v>
      </c>
      <c r="G1289" s="159" t="s">
        <v>178</v>
      </c>
      <c r="H1289" s="159" t="s">
        <v>61</v>
      </c>
      <c r="I1289" s="159"/>
      <c r="J1289" s="159" t="s">
        <v>14</v>
      </c>
      <c r="K1289" s="160">
        <v>337699.99999999983</v>
      </c>
      <c r="L1289" s="160">
        <v>369199.99999999983</v>
      </c>
      <c r="M1289" s="160">
        <v>188900.00000000055</v>
      </c>
      <c r="N1289" s="160">
        <v>70099.999999999447</v>
      </c>
      <c r="O1289" s="160">
        <v>2699.9999999998181</v>
      </c>
      <c r="P1289" s="160">
        <v>800.0000000001819</v>
      </c>
      <c r="Q1289" s="160">
        <v>300.0000000001819</v>
      </c>
      <c r="R1289" s="160">
        <v>0</v>
      </c>
      <c r="S1289" s="160">
        <v>100.0000000003638</v>
      </c>
      <c r="T1289" s="160">
        <v>10000</v>
      </c>
      <c r="U1289" s="160">
        <v>102799.99999999927</v>
      </c>
      <c r="V1289" s="160">
        <v>293900.00000000052</v>
      </c>
      <c r="W1289" s="162">
        <f>SUM(표4_2563[[#This Row],[1월]:[12월]])</f>
        <v>1376500</v>
      </c>
      <c r="X1289" s="163">
        <f t="shared" si="359"/>
        <v>114708.33333333333</v>
      </c>
    </row>
    <row r="1290" spans="1:24" x14ac:dyDescent="0.3">
      <c r="A1290" s="166"/>
      <c r="B1290" s="166">
        <v>2025</v>
      </c>
      <c r="C1290" s="158" t="s">
        <v>431</v>
      </c>
      <c r="D1290" s="159" t="s">
        <v>26</v>
      </c>
      <c r="E1290" s="159" t="s">
        <v>18</v>
      </c>
      <c r="F1290" s="159" t="s">
        <v>67</v>
      </c>
      <c r="G1290" s="159" t="s">
        <v>178</v>
      </c>
      <c r="H1290" s="159" t="s">
        <v>61</v>
      </c>
      <c r="I1290" s="159"/>
      <c r="J1290" s="159" t="s">
        <v>20</v>
      </c>
      <c r="K1290" s="160">
        <v>290.42199999999985</v>
      </c>
      <c r="L1290" s="160">
        <v>317.51199999999983</v>
      </c>
      <c r="M1290" s="160">
        <v>162.45400000000046</v>
      </c>
      <c r="N1290" s="160">
        <v>60.285999999999532</v>
      </c>
      <c r="O1290" s="160">
        <v>2.3219999999998437</v>
      </c>
      <c r="P1290" s="160">
        <v>0.68800000000015638</v>
      </c>
      <c r="Q1290" s="160">
        <v>0.25800000000015644</v>
      </c>
      <c r="R1290" s="160">
        <v>0</v>
      </c>
      <c r="S1290" s="160">
        <v>8.6000000000312868E-2</v>
      </c>
      <c r="T1290" s="160">
        <v>8.6</v>
      </c>
      <c r="U1290" s="160">
        <v>88.407999999999376</v>
      </c>
      <c r="V1290" s="160">
        <v>252.75400000000047</v>
      </c>
      <c r="W1290" s="162">
        <f>SUM(표4_2563[[#This Row],[1월]:[12월]])</f>
        <v>1183.79</v>
      </c>
      <c r="X1290" s="163">
        <f t="shared" si="359"/>
        <v>98.649166666666659</v>
      </c>
    </row>
    <row r="1291" spans="1:24" x14ac:dyDescent="0.3">
      <c r="A1291" s="166"/>
      <c r="B1291" s="166">
        <v>2025</v>
      </c>
      <c r="C1291" s="158" t="s">
        <v>431</v>
      </c>
      <c r="D1291" s="159" t="s">
        <v>26</v>
      </c>
      <c r="E1291" s="159" t="s">
        <v>18</v>
      </c>
      <c r="F1291" s="159" t="s">
        <v>67</v>
      </c>
      <c r="G1291" s="159" t="s">
        <v>178</v>
      </c>
      <c r="H1291" s="159" t="s">
        <v>61</v>
      </c>
      <c r="I1291" s="159"/>
      <c r="J1291" s="159" t="s">
        <v>15</v>
      </c>
      <c r="K1291" s="160">
        <v>29.042199999999987</v>
      </c>
      <c r="L1291" s="160">
        <v>31.751199999999983</v>
      </c>
      <c r="M1291" s="160">
        <v>16.245400000000046</v>
      </c>
      <c r="N1291" s="160">
        <v>6.0285999999999538</v>
      </c>
      <c r="O1291" s="160">
        <v>0.23219999999998439</v>
      </c>
      <c r="P1291" s="160">
        <v>6.880000000001564E-2</v>
      </c>
      <c r="Q1291" s="160">
        <v>2.5800000000015644E-2</v>
      </c>
      <c r="R1291" s="160">
        <v>0</v>
      </c>
      <c r="S1291" s="160">
        <v>8.6000000000312875E-3</v>
      </c>
      <c r="T1291" s="160">
        <v>0.86</v>
      </c>
      <c r="U1291" s="160">
        <v>8.8407999999999376</v>
      </c>
      <c r="V1291" s="160">
        <v>25.275400000000047</v>
      </c>
      <c r="W1291" s="162">
        <f>SUM(표4_2563[[#This Row],[1월]:[12월]])</f>
        <v>118.37899999999999</v>
      </c>
      <c r="X1291" s="163">
        <f t="shared" si="359"/>
        <v>9.8649166666666659</v>
      </c>
    </row>
    <row r="1292" spans="1:24" x14ac:dyDescent="0.3">
      <c r="A1292" s="166"/>
      <c r="B1292" s="166">
        <v>2025</v>
      </c>
      <c r="C1292" s="158" t="s">
        <v>431</v>
      </c>
      <c r="D1292" s="159" t="s">
        <v>26</v>
      </c>
      <c r="E1292" s="159" t="s">
        <v>18</v>
      </c>
      <c r="F1292" s="159" t="s">
        <v>67</v>
      </c>
      <c r="G1292" s="159" t="s">
        <v>178</v>
      </c>
      <c r="H1292" s="160" t="s">
        <v>61</v>
      </c>
      <c r="I1292" s="160"/>
      <c r="J1292" s="160" t="s">
        <v>96</v>
      </c>
      <c r="K1292" s="160">
        <v>42.426733543523966</v>
      </c>
      <c r="L1292" s="160">
        <v>46.38421683230397</v>
      </c>
      <c r="M1292" s="160">
        <v>23.73233629366807</v>
      </c>
      <c r="N1292" s="160">
        <v>8.8069707474119294</v>
      </c>
      <c r="O1292" s="160">
        <v>0.3392128533239771</v>
      </c>
      <c r="P1292" s="160">
        <v>0.10050751209602284</v>
      </c>
      <c r="Q1292" s="160">
        <v>3.7690317036022845E-2</v>
      </c>
      <c r="R1292" s="160">
        <v>0</v>
      </c>
      <c r="S1292" s="160">
        <v>1.2563439012045704E-2</v>
      </c>
      <c r="T1292" s="160">
        <v>1.2563439011999997</v>
      </c>
      <c r="U1292" s="160">
        <v>12.915215304335907</v>
      </c>
      <c r="V1292" s="160">
        <v>36.923947256268058</v>
      </c>
      <c r="W1292" s="162">
        <f>SUM(표4_2563[[#This Row],[1월]:[12월]])</f>
        <v>172.93573800017995</v>
      </c>
      <c r="X1292" s="163">
        <f t="shared" si="359"/>
        <v>14.411311500014996</v>
      </c>
    </row>
    <row r="1293" spans="1:24" x14ac:dyDescent="0.3">
      <c r="A1293" s="166"/>
      <c r="B1293" s="166">
        <v>2025</v>
      </c>
      <c r="C1293" s="158" t="s">
        <v>431</v>
      </c>
      <c r="D1293" s="159" t="s">
        <v>26</v>
      </c>
      <c r="E1293" s="159" t="s">
        <v>18</v>
      </c>
      <c r="F1293" s="159" t="s">
        <v>67</v>
      </c>
      <c r="G1293" s="159" t="s">
        <v>178</v>
      </c>
      <c r="H1293" s="159" t="s">
        <v>62</v>
      </c>
      <c r="I1293" s="159"/>
      <c r="J1293" s="159" t="s">
        <v>13</v>
      </c>
      <c r="K1293" s="160">
        <v>0</v>
      </c>
      <c r="L1293" s="160">
        <v>0</v>
      </c>
      <c r="M1293" s="160">
        <v>0</v>
      </c>
      <c r="N1293" s="160">
        <v>0</v>
      </c>
      <c r="O1293" s="160">
        <v>1176888</v>
      </c>
      <c r="P1293" s="160">
        <v>0</v>
      </c>
      <c r="Q1293" s="160">
        <v>35074944</v>
      </c>
      <c r="R1293" s="160">
        <v>35801253</v>
      </c>
      <c r="S1293" s="160">
        <v>3244668</v>
      </c>
      <c r="T1293" s="160">
        <v>0</v>
      </c>
      <c r="U1293" s="160">
        <v>0</v>
      </c>
      <c r="V1293" s="160">
        <v>0</v>
      </c>
      <c r="W1293" s="162">
        <f>SUM(표4_2563[[#This Row],[1월]:[12월]])</f>
        <v>75297753</v>
      </c>
      <c r="X1293" s="163">
        <f t="shared" si="359"/>
        <v>6274812.75</v>
      </c>
    </row>
    <row r="1294" spans="1:24" x14ac:dyDescent="0.3">
      <c r="A1294" s="166"/>
      <c r="B1294" s="166">
        <v>2025</v>
      </c>
      <c r="C1294" s="158" t="s">
        <v>431</v>
      </c>
      <c r="D1294" s="159" t="s">
        <v>26</v>
      </c>
      <c r="E1294" s="159" t="s">
        <v>18</v>
      </c>
      <c r="F1294" s="159" t="s">
        <v>67</v>
      </c>
      <c r="G1294" s="159" t="s">
        <v>178</v>
      </c>
      <c r="H1294" s="159" t="s">
        <v>62</v>
      </c>
      <c r="I1294" s="159"/>
      <c r="J1294" s="159" t="s">
        <v>19</v>
      </c>
      <c r="K1294" s="160">
        <v>0</v>
      </c>
      <c r="L1294" s="160">
        <v>0</v>
      </c>
      <c r="M1294" s="160">
        <v>0</v>
      </c>
      <c r="N1294" s="160">
        <v>0</v>
      </c>
      <c r="O1294" s="160">
        <v>14.400000000000091</v>
      </c>
      <c r="P1294" s="160">
        <v>0</v>
      </c>
      <c r="Q1294" s="160">
        <v>557.69999999999982</v>
      </c>
      <c r="R1294" s="160">
        <v>569.30000000000018</v>
      </c>
      <c r="S1294" s="160">
        <v>51.599999999999454</v>
      </c>
      <c r="T1294" s="160">
        <v>0</v>
      </c>
      <c r="U1294" s="160">
        <v>0</v>
      </c>
      <c r="V1294" s="160">
        <v>0</v>
      </c>
      <c r="W1294" s="162">
        <f>SUM(표4_2563[[#This Row],[1월]:[12월]])</f>
        <v>1192.9999999999995</v>
      </c>
      <c r="X1294" s="163">
        <f t="shared" si="359"/>
        <v>99.416666666666629</v>
      </c>
    </row>
    <row r="1295" spans="1:24" x14ac:dyDescent="0.3">
      <c r="A1295" s="166"/>
      <c r="B1295" s="166">
        <v>2025</v>
      </c>
      <c r="C1295" s="158" t="s">
        <v>431</v>
      </c>
      <c r="D1295" s="159" t="s">
        <v>26</v>
      </c>
      <c r="E1295" s="159" t="s">
        <v>18</v>
      </c>
      <c r="F1295" s="159" t="s">
        <v>67</v>
      </c>
      <c r="G1295" s="159" t="s">
        <v>178</v>
      </c>
      <c r="H1295" s="159" t="s">
        <v>62</v>
      </c>
      <c r="I1295" s="159"/>
      <c r="J1295" s="159" t="s">
        <v>14</v>
      </c>
      <c r="K1295" s="160">
        <v>0</v>
      </c>
      <c r="L1295" s="160">
        <v>0</v>
      </c>
      <c r="M1295" s="160">
        <v>0</v>
      </c>
      <c r="N1295" s="160">
        <v>0</v>
      </c>
      <c r="O1295" s="160">
        <v>14400.000000000091</v>
      </c>
      <c r="P1295" s="160">
        <v>0</v>
      </c>
      <c r="Q1295" s="160">
        <v>557699.99999999977</v>
      </c>
      <c r="R1295" s="160">
        <v>569300.00000000023</v>
      </c>
      <c r="S1295" s="160">
        <v>51599.999999999454</v>
      </c>
      <c r="T1295" s="160">
        <v>0</v>
      </c>
      <c r="U1295" s="160">
        <v>0</v>
      </c>
      <c r="V1295" s="160">
        <v>0</v>
      </c>
      <c r="W1295" s="162">
        <f>SUM(표4_2563[[#This Row],[1월]:[12월]])</f>
        <v>1192999.9999999995</v>
      </c>
      <c r="X1295" s="163">
        <f t="shared" si="359"/>
        <v>99416.666666666628</v>
      </c>
    </row>
    <row r="1296" spans="1:24" x14ac:dyDescent="0.3">
      <c r="A1296" s="166"/>
      <c r="B1296" s="166">
        <v>2025</v>
      </c>
      <c r="C1296" s="158" t="s">
        <v>431</v>
      </c>
      <c r="D1296" s="159" t="s">
        <v>26</v>
      </c>
      <c r="E1296" s="159" t="s">
        <v>18</v>
      </c>
      <c r="F1296" s="159" t="s">
        <v>67</v>
      </c>
      <c r="G1296" s="159" t="s">
        <v>178</v>
      </c>
      <c r="H1296" s="159" t="s">
        <v>62</v>
      </c>
      <c r="I1296" s="159"/>
      <c r="J1296" s="159" t="s">
        <v>20</v>
      </c>
      <c r="K1296" s="160">
        <v>0</v>
      </c>
      <c r="L1296" s="160">
        <v>0</v>
      </c>
      <c r="M1296" s="160">
        <v>0</v>
      </c>
      <c r="N1296" s="160">
        <v>0</v>
      </c>
      <c r="O1296" s="160">
        <v>12.384000000000079</v>
      </c>
      <c r="P1296" s="160">
        <v>0</v>
      </c>
      <c r="Q1296" s="160">
        <v>479.62199999999984</v>
      </c>
      <c r="R1296" s="160">
        <v>489.59800000000013</v>
      </c>
      <c r="S1296" s="160">
        <v>44.375999999999529</v>
      </c>
      <c r="T1296" s="160">
        <v>0</v>
      </c>
      <c r="U1296" s="160">
        <v>0</v>
      </c>
      <c r="V1296" s="160">
        <v>0</v>
      </c>
      <c r="W1296" s="162">
        <f>SUM(표4_2563[[#This Row],[1월]:[12월]])</f>
        <v>1025.9799999999996</v>
      </c>
      <c r="X1296" s="163">
        <f t="shared" si="359"/>
        <v>85.498333333333292</v>
      </c>
    </row>
    <row r="1297" spans="1:24" x14ac:dyDescent="0.3">
      <c r="A1297" s="166"/>
      <c r="B1297" s="166">
        <v>2025</v>
      </c>
      <c r="C1297" s="158" t="s">
        <v>431</v>
      </c>
      <c r="D1297" s="159" t="s">
        <v>26</v>
      </c>
      <c r="E1297" s="159" t="s">
        <v>18</v>
      </c>
      <c r="F1297" s="159" t="s">
        <v>67</v>
      </c>
      <c r="G1297" s="159" t="s">
        <v>178</v>
      </c>
      <c r="H1297" s="159" t="s">
        <v>62</v>
      </c>
      <c r="I1297" s="159"/>
      <c r="J1297" s="159" t="s">
        <v>15</v>
      </c>
      <c r="K1297" s="160">
        <v>0</v>
      </c>
      <c r="L1297" s="160">
        <v>0</v>
      </c>
      <c r="M1297" s="160">
        <v>0</v>
      </c>
      <c r="N1297" s="160">
        <v>0</v>
      </c>
      <c r="O1297" s="160">
        <v>1.2384000000000079</v>
      </c>
      <c r="P1297" s="160">
        <v>0</v>
      </c>
      <c r="Q1297" s="160">
        <v>47.962199999999989</v>
      </c>
      <c r="R1297" s="160">
        <v>48.959800000000016</v>
      </c>
      <c r="S1297" s="160">
        <v>4.4375999999999527</v>
      </c>
      <c r="T1297" s="160">
        <v>0</v>
      </c>
      <c r="U1297" s="160">
        <v>0</v>
      </c>
      <c r="V1297" s="160">
        <v>0</v>
      </c>
      <c r="W1297" s="162">
        <f>SUM(표4_2563[[#This Row],[1월]:[12월]])</f>
        <v>102.59799999999996</v>
      </c>
      <c r="X1297" s="163">
        <f t="shared" si="359"/>
        <v>8.5498333333333303</v>
      </c>
    </row>
    <row r="1298" spans="1:24" x14ac:dyDescent="0.3">
      <c r="A1298" s="166"/>
      <c r="B1298" s="166">
        <v>2025</v>
      </c>
      <c r="C1298" s="158" t="s">
        <v>431</v>
      </c>
      <c r="D1298" s="159" t="s">
        <v>26</v>
      </c>
      <c r="E1298" s="159" t="s">
        <v>18</v>
      </c>
      <c r="F1298" s="159" t="s">
        <v>67</v>
      </c>
      <c r="G1298" s="159" t="s">
        <v>178</v>
      </c>
      <c r="H1298" s="160" t="s">
        <v>62</v>
      </c>
      <c r="I1298" s="160"/>
      <c r="J1298" s="160" t="s">
        <v>96</v>
      </c>
      <c r="K1298" s="160">
        <v>0</v>
      </c>
      <c r="L1298" s="160">
        <v>0</v>
      </c>
      <c r="M1298" s="160">
        <v>0</v>
      </c>
      <c r="N1298" s="160">
        <v>0</v>
      </c>
      <c r="O1298" s="160">
        <v>1.8091352177280109</v>
      </c>
      <c r="P1298" s="160">
        <v>0</v>
      </c>
      <c r="Q1298" s="160">
        <v>70.066299369923968</v>
      </c>
      <c r="R1298" s="160">
        <v>71.523658295316011</v>
      </c>
      <c r="S1298" s="160">
        <v>6.4827345301919301</v>
      </c>
      <c r="T1298" s="160">
        <v>0</v>
      </c>
      <c r="U1298" s="160">
        <v>0</v>
      </c>
      <c r="V1298" s="160">
        <v>0</v>
      </c>
      <c r="W1298" s="162">
        <f>SUM(표4_2563[[#This Row],[1월]:[12월]])</f>
        <v>149.8818274131599</v>
      </c>
      <c r="X1298" s="163">
        <f t="shared" si="359"/>
        <v>12.490152284429991</v>
      </c>
    </row>
    <row r="1299" spans="1:24" x14ac:dyDescent="0.3">
      <c r="A1299" s="166"/>
      <c r="B1299" s="166">
        <v>2025</v>
      </c>
      <c r="C1299" s="158" t="s">
        <v>431</v>
      </c>
      <c r="D1299" s="159" t="s">
        <v>26</v>
      </c>
      <c r="E1299" s="159" t="s">
        <v>18</v>
      </c>
      <c r="F1299" s="159" t="s">
        <v>67</v>
      </c>
      <c r="G1299" s="159" t="s">
        <v>170</v>
      </c>
      <c r="H1299" s="159" t="s">
        <v>64</v>
      </c>
      <c r="I1299" s="159"/>
      <c r="J1299" s="159" t="s">
        <v>13</v>
      </c>
      <c r="K1299" s="160">
        <v>48829440</v>
      </c>
      <c r="L1299" s="160">
        <v>52764049</v>
      </c>
      <c r="M1299" s="160">
        <v>22673721</v>
      </c>
      <c r="N1299" s="160">
        <v>6286877</v>
      </c>
      <c r="O1299" s="160">
        <v>771644</v>
      </c>
      <c r="P1299" s="160">
        <v>637700</v>
      </c>
      <c r="Q1299" s="160">
        <v>585483</v>
      </c>
      <c r="R1299" s="160">
        <v>564567</v>
      </c>
      <c r="S1299" s="160">
        <v>564239</v>
      </c>
      <c r="T1299" s="160">
        <v>1970483</v>
      </c>
      <c r="U1299" s="160">
        <v>12365783</v>
      </c>
      <c r="V1299" s="160">
        <v>42701523</v>
      </c>
      <c r="W1299" s="162">
        <f>SUM(표4_2563[[#This Row],[1월]:[12월]])</f>
        <v>190715509</v>
      </c>
      <c r="X1299" s="163">
        <f t="shared" si="359"/>
        <v>15892959.083333334</v>
      </c>
    </row>
    <row r="1300" spans="1:24" x14ac:dyDescent="0.3">
      <c r="A1300" s="166"/>
      <c r="B1300" s="166">
        <v>2025</v>
      </c>
      <c r="C1300" s="158" t="s">
        <v>431</v>
      </c>
      <c r="D1300" s="159" t="s">
        <v>26</v>
      </c>
      <c r="E1300" s="159" t="s">
        <v>18</v>
      </c>
      <c r="F1300" s="159" t="s">
        <v>67</v>
      </c>
      <c r="G1300" s="159" t="s">
        <v>170</v>
      </c>
      <c r="H1300" s="159" t="s">
        <v>64</v>
      </c>
      <c r="I1300" s="159"/>
      <c r="J1300" s="159" t="s">
        <v>19</v>
      </c>
      <c r="K1300" s="160">
        <v>304.5</v>
      </c>
      <c r="L1300" s="160">
        <v>329.29999999999973</v>
      </c>
      <c r="M1300" s="160">
        <v>139.5</v>
      </c>
      <c r="N1300" s="160">
        <v>42.099999999999909</v>
      </c>
      <c r="O1300" s="160">
        <v>1.6000000000003638</v>
      </c>
      <c r="P1300" s="160">
        <v>0.79999999999972715</v>
      </c>
      <c r="Q1300" s="160">
        <v>0.3000000000001819</v>
      </c>
      <c r="R1300" s="160">
        <v>9.9999999999909051E-2</v>
      </c>
      <c r="S1300" s="160">
        <v>9.9999999999909051E-2</v>
      </c>
      <c r="T1300" s="160">
        <v>10.400000000000091</v>
      </c>
      <c r="U1300" s="160">
        <v>86.699999999999818</v>
      </c>
      <c r="V1300" s="160">
        <v>265.90000000000009</v>
      </c>
      <c r="W1300" s="162">
        <f>SUM(표4_2563[[#This Row],[1월]:[12월]])</f>
        <v>1181.2999999999997</v>
      </c>
      <c r="X1300" s="163">
        <f t="shared" si="359"/>
        <v>98.441666666666649</v>
      </c>
    </row>
    <row r="1301" spans="1:24" x14ac:dyDescent="0.3">
      <c r="A1301" s="166"/>
      <c r="B1301" s="166">
        <v>2025</v>
      </c>
      <c r="C1301" s="158" t="s">
        <v>431</v>
      </c>
      <c r="D1301" s="159" t="s">
        <v>26</v>
      </c>
      <c r="E1301" s="159" t="s">
        <v>18</v>
      </c>
      <c r="F1301" s="159" t="s">
        <v>67</v>
      </c>
      <c r="G1301" s="159" t="s">
        <v>170</v>
      </c>
      <c r="H1301" s="159" t="s">
        <v>64</v>
      </c>
      <c r="I1301" s="159"/>
      <c r="J1301" s="159" t="s">
        <v>14</v>
      </c>
      <c r="K1301" s="160">
        <v>304500</v>
      </c>
      <c r="L1301" s="160">
        <v>329299.99999999971</v>
      </c>
      <c r="M1301" s="160">
        <v>139500</v>
      </c>
      <c r="N1301" s="160">
        <v>42099.999999999913</v>
      </c>
      <c r="O1301" s="160">
        <v>1600.0000000003638</v>
      </c>
      <c r="P1301" s="160">
        <v>799.99999999972715</v>
      </c>
      <c r="Q1301" s="160">
        <v>300.0000000001819</v>
      </c>
      <c r="R1301" s="160">
        <v>99.999999999909051</v>
      </c>
      <c r="S1301" s="160">
        <v>99.999999999909051</v>
      </c>
      <c r="T1301" s="160">
        <v>10400.000000000091</v>
      </c>
      <c r="U1301" s="160">
        <v>86699.999999999825</v>
      </c>
      <c r="V1301" s="160">
        <v>265900.00000000012</v>
      </c>
      <c r="W1301" s="162">
        <f>SUM(표4_2563[[#This Row],[1월]:[12월]])</f>
        <v>1181300</v>
      </c>
      <c r="X1301" s="163">
        <f t="shared" si="359"/>
        <v>98441.666666666672</v>
      </c>
    </row>
    <row r="1302" spans="1:24" x14ac:dyDescent="0.3">
      <c r="A1302" s="166"/>
      <c r="B1302" s="166">
        <v>2025</v>
      </c>
      <c r="C1302" s="158" t="s">
        <v>431</v>
      </c>
      <c r="D1302" s="159" t="s">
        <v>26</v>
      </c>
      <c r="E1302" s="159" t="s">
        <v>18</v>
      </c>
      <c r="F1302" s="159" t="s">
        <v>67</v>
      </c>
      <c r="G1302" s="159" t="s">
        <v>170</v>
      </c>
      <c r="H1302" s="159" t="s">
        <v>64</v>
      </c>
      <c r="I1302" s="159"/>
      <c r="J1302" s="159" t="s">
        <v>20</v>
      </c>
      <c r="K1302" s="160">
        <v>261.87</v>
      </c>
      <c r="L1302" s="160">
        <v>283.19799999999975</v>
      </c>
      <c r="M1302" s="160">
        <v>119.97</v>
      </c>
      <c r="N1302" s="160">
        <v>36.205999999999918</v>
      </c>
      <c r="O1302" s="160">
        <v>1.3760000000003128</v>
      </c>
      <c r="P1302" s="160">
        <v>0.68799999999976535</v>
      </c>
      <c r="Q1302" s="160">
        <v>0.25800000000015644</v>
      </c>
      <c r="R1302" s="160">
        <v>8.5999999999921778E-2</v>
      </c>
      <c r="S1302" s="160">
        <v>8.5999999999921778E-2</v>
      </c>
      <c r="T1302" s="160">
        <v>8.9440000000000772</v>
      </c>
      <c r="U1302" s="160">
        <v>74.561999999999841</v>
      </c>
      <c r="V1302" s="160">
        <v>228.67400000000006</v>
      </c>
      <c r="W1302" s="162">
        <f>SUM(표4_2563[[#This Row],[1월]:[12월]])</f>
        <v>1015.9179999999998</v>
      </c>
      <c r="X1302" s="163">
        <f t="shared" si="359"/>
        <v>84.65983333333331</v>
      </c>
    </row>
    <row r="1303" spans="1:24" x14ac:dyDescent="0.3">
      <c r="A1303" s="166"/>
      <c r="B1303" s="166">
        <v>2025</v>
      </c>
      <c r="C1303" s="158" t="s">
        <v>431</v>
      </c>
      <c r="D1303" s="159" t="s">
        <v>26</v>
      </c>
      <c r="E1303" s="159" t="s">
        <v>18</v>
      </c>
      <c r="F1303" s="159" t="s">
        <v>67</v>
      </c>
      <c r="G1303" s="159" t="s">
        <v>170</v>
      </c>
      <c r="H1303" s="159" t="s">
        <v>64</v>
      </c>
      <c r="I1303" s="159"/>
      <c r="J1303" s="159" t="s">
        <v>15</v>
      </c>
      <c r="K1303" s="160">
        <v>26.187000000000001</v>
      </c>
      <c r="L1303" s="160">
        <v>28.319799999999976</v>
      </c>
      <c r="M1303" s="160">
        <v>11.997</v>
      </c>
      <c r="N1303" s="160">
        <v>3.620599999999992</v>
      </c>
      <c r="O1303" s="160">
        <v>0.13760000000003128</v>
      </c>
      <c r="P1303" s="160">
        <v>6.8799999999976533E-2</v>
      </c>
      <c r="Q1303" s="160">
        <v>2.5800000000015644E-2</v>
      </c>
      <c r="R1303" s="160">
        <v>8.5999999999921781E-3</v>
      </c>
      <c r="S1303" s="160">
        <v>8.5999999999921781E-3</v>
      </c>
      <c r="T1303" s="160">
        <v>0.89440000000000774</v>
      </c>
      <c r="U1303" s="160">
        <v>7.4561999999999848</v>
      </c>
      <c r="V1303" s="160">
        <v>22.867400000000007</v>
      </c>
      <c r="W1303" s="162">
        <f>SUM(표4_2563[[#This Row],[1월]:[12월]])</f>
        <v>101.59179999999998</v>
      </c>
      <c r="X1303" s="163">
        <f t="shared" si="359"/>
        <v>8.4659833333333321</v>
      </c>
    </row>
    <row r="1304" spans="1:24" x14ac:dyDescent="0.3">
      <c r="A1304" s="166"/>
      <c r="B1304" s="166">
        <v>2025</v>
      </c>
      <c r="C1304" s="158" t="s">
        <v>431</v>
      </c>
      <c r="D1304" s="159" t="s">
        <v>26</v>
      </c>
      <c r="E1304" s="159" t="s">
        <v>18</v>
      </c>
      <c r="F1304" s="159" t="s">
        <v>67</v>
      </c>
      <c r="G1304" s="159" t="s">
        <v>170</v>
      </c>
      <c r="H1304" s="160" t="s">
        <v>64</v>
      </c>
      <c r="I1304" s="160"/>
      <c r="J1304" s="160" t="s">
        <v>96</v>
      </c>
      <c r="K1304" s="160">
        <v>38.255671791540003</v>
      </c>
      <c r="L1304" s="160">
        <v>41.371404666515964</v>
      </c>
      <c r="M1304" s="160">
        <v>17.525997421739998</v>
      </c>
      <c r="N1304" s="160">
        <v>5.2892078240519877</v>
      </c>
      <c r="O1304" s="160">
        <v>0.20101502419204567</v>
      </c>
      <c r="P1304" s="160">
        <v>0.1005075120959657</v>
      </c>
      <c r="Q1304" s="160">
        <v>3.7690317036022845E-2</v>
      </c>
      <c r="R1304" s="160">
        <v>1.2563439011988572E-2</v>
      </c>
      <c r="S1304" s="160">
        <v>1.2563439011988572E-2</v>
      </c>
      <c r="T1304" s="160">
        <v>1.3065976572480114</v>
      </c>
      <c r="U1304" s="160">
        <v>10.892501623403977</v>
      </c>
      <c r="V1304" s="160">
        <v>33.406184332908005</v>
      </c>
      <c r="W1304" s="162">
        <f>SUM(표4_2563[[#This Row],[1월]:[12월]])</f>
        <v>148.41190504875593</v>
      </c>
      <c r="X1304" s="163">
        <f t="shared" si="359"/>
        <v>12.367658754062994</v>
      </c>
    </row>
    <row r="1305" spans="1:24" x14ac:dyDescent="0.3">
      <c r="A1305" s="166"/>
      <c r="B1305" s="166">
        <v>2025</v>
      </c>
      <c r="C1305" s="158" t="s">
        <v>431</v>
      </c>
      <c r="D1305" s="159" t="s">
        <v>26</v>
      </c>
      <c r="E1305" s="159" t="s">
        <v>18</v>
      </c>
      <c r="F1305" s="159" t="s">
        <v>67</v>
      </c>
      <c r="G1305" s="159" t="s">
        <v>170</v>
      </c>
      <c r="H1305" s="159" t="s">
        <v>63</v>
      </c>
      <c r="I1305" s="159"/>
      <c r="J1305" s="159" t="s">
        <v>13</v>
      </c>
      <c r="K1305" s="160">
        <v>0</v>
      </c>
      <c r="L1305" s="160">
        <v>0</v>
      </c>
      <c r="M1305" s="160">
        <v>0</v>
      </c>
      <c r="N1305" s="160">
        <v>0</v>
      </c>
      <c r="O1305" s="160">
        <v>907197</v>
      </c>
      <c r="P1305" s="160">
        <v>1113214</v>
      </c>
      <c r="Q1305" s="160">
        <v>30226188</v>
      </c>
      <c r="R1305" s="160">
        <v>25563835</v>
      </c>
      <c r="S1305" s="160">
        <v>8132147</v>
      </c>
      <c r="T1305" s="160">
        <v>0</v>
      </c>
      <c r="U1305" s="160">
        <v>0</v>
      </c>
      <c r="V1305" s="160">
        <v>0</v>
      </c>
      <c r="W1305" s="162">
        <f>SUM(표4_2563[[#This Row],[1월]:[12월]])</f>
        <v>65942581</v>
      </c>
      <c r="X1305" s="163">
        <f t="shared" si="359"/>
        <v>5495215.083333333</v>
      </c>
    </row>
    <row r="1306" spans="1:24" x14ac:dyDescent="0.3">
      <c r="A1306" s="166"/>
      <c r="B1306" s="166">
        <v>2025</v>
      </c>
      <c r="C1306" s="158" t="s">
        <v>431</v>
      </c>
      <c r="D1306" s="159" t="s">
        <v>26</v>
      </c>
      <c r="E1306" s="159" t="s">
        <v>18</v>
      </c>
      <c r="F1306" s="159" t="s">
        <v>67</v>
      </c>
      <c r="G1306" s="159" t="s">
        <v>170</v>
      </c>
      <c r="H1306" s="159" t="s">
        <v>63</v>
      </c>
      <c r="I1306" s="159"/>
      <c r="J1306" s="159" t="s">
        <v>19</v>
      </c>
      <c r="K1306" s="160">
        <v>0</v>
      </c>
      <c r="L1306" s="160">
        <v>0</v>
      </c>
      <c r="M1306" s="160">
        <v>0</v>
      </c>
      <c r="N1306" s="160">
        <v>0</v>
      </c>
      <c r="O1306" s="160">
        <v>11.100000000000362</v>
      </c>
      <c r="P1306" s="160">
        <v>17.699999999999818</v>
      </c>
      <c r="Q1306" s="160">
        <v>480.59999999999991</v>
      </c>
      <c r="R1306" s="160">
        <v>406.5</v>
      </c>
      <c r="S1306" s="160">
        <v>129.29999999999973</v>
      </c>
      <c r="T1306" s="160">
        <v>0</v>
      </c>
      <c r="U1306" s="160">
        <v>0</v>
      </c>
      <c r="V1306" s="160">
        <v>0</v>
      </c>
      <c r="W1306" s="162">
        <f>SUM(표4_2563[[#This Row],[1월]:[12월]])</f>
        <v>1045.1999999999998</v>
      </c>
      <c r="X1306" s="163">
        <f t="shared" si="359"/>
        <v>87.09999999999998</v>
      </c>
    </row>
    <row r="1307" spans="1:24" x14ac:dyDescent="0.3">
      <c r="A1307" s="166"/>
      <c r="B1307" s="166">
        <v>2025</v>
      </c>
      <c r="C1307" s="158" t="s">
        <v>431</v>
      </c>
      <c r="D1307" s="159" t="s">
        <v>26</v>
      </c>
      <c r="E1307" s="159" t="s">
        <v>18</v>
      </c>
      <c r="F1307" s="159" t="s">
        <v>67</v>
      </c>
      <c r="G1307" s="159" t="s">
        <v>170</v>
      </c>
      <c r="H1307" s="159" t="s">
        <v>63</v>
      </c>
      <c r="I1307" s="159"/>
      <c r="J1307" s="159" t="s">
        <v>14</v>
      </c>
      <c r="K1307" s="160">
        <v>0</v>
      </c>
      <c r="L1307" s="160">
        <v>0</v>
      </c>
      <c r="M1307" s="160">
        <v>0</v>
      </c>
      <c r="N1307" s="160">
        <v>0</v>
      </c>
      <c r="O1307" s="160">
        <v>11100.000000000362</v>
      </c>
      <c r="P1307" s="160">
        <v>17699.999999999818</v>
      </c>
      <c r="Q1307" s="160">
        <v>480599.99999999988</v>
      </c>
      <c r="R1307" s="160">
        <v>406500</v>
      </c>
      <c r="S1307" s="160">
        <v>129299.99999999972</v>
      </c>
      <c r="T1307" s="160">
        <v>0</v>
      </c>
      <c r="U1307" s="160">
        <v>0</v>
      </c>
      <c r="V1307" s="160">
        <v>0</v>
      </c>
      <c r="W1307" s="162">
        <f>SUM(표4_2563[[#This Row],[1월]:[12월]])</f>
        <v>1045199.9999999998</v>
      </c>
      <c r="X1307" s="163">
        <f t="shared" si="359"/>
        <v>87099.999999999985</v>
      </c>
    </row>
    <row r="1308" spans="1:24" x14ac:dyDescent="0.3">
      <c r="A1308" s="166"/>
      <c r="B1308" s="166">
        <v>2025</v>
      </c>
      <c r="C1308" s="158" t="s">
        <v>431</v>
      </c>
      <c r="D1308" s="159" t="s">
        <v>26</v>
      </c>
      <c r="E1308" s="159" t="s">
        <v>18</v>
      </c>
      <c r="F1308" s="159" t="s">
        <v>67</v>
      </c>
      <c r="G1308" s="159" t="s">
        <v>170</v>
      </c>
      <c r="H1308" s="159" t="s">
        <v>63</v>
      </c>
      <c r="I1308" s="159"/>
      <c r="J1308" s="159" t="s">
        <v>20</v>
      </c>
      <c r="K1308" s="160">
        <v>0</v>
      </c>
      <c r="L1308" s="160">
        <v>0</v>
      </c>
      <c r="M1308" s="160">
        <v>0</v>
      </c>
      <c r="N1308" s="160">
        <v>0</v>
      </c>
      <c r="O1308" s="160">
        <v>9.546000000000312</v>
      </c>
      <c r="P1308" s="160">
        <v>15.221999999999843</v>
      </c>
      <c r="Q1308" s="160">
        <v>413.31599999999992</v>
      </c>
      <c r="R1308" s="160">
        <v>349.59</v>
      </c>
      <c r="S1308" s="160">
        <v>111.19799999999977</v>
      </c>
      <c r="T1308" s="160">
        <v>0</v>
      </c>
      <c r="U1308" s="160">
        <v>0</v>
      </c>
      <c r="V1308" s="160">
        <v>0</v>
      </c>
      <c r="W1308" s="162">
        <f>SUM(표4_2563[[#This Row],[1월]:[12월]])</f>
        <v>898.87199999999973</v>
      </c>
      <c r="X1308" s="163">
        <f t="shared" si="359"/>
        <v>74.905999999999977</v>
      </c>
    </row>
    <row r="1309" spans="1:24" x14ac:dyDescent="0.3">
      <c r="A1309" s="166"/>
      <c r="B1309" s="166">
        <v>2025</v>
      </c>
      <c r="C1309" s="158" t="s">
        <v>431</v>
      </c>
      <c r="D1309" s="159" t="s">
        <v>26</v>
      </c>
      <c r="E1309" s="159" t="s">
        <v>18</v>
      </c>
      <c r="F1309" s="159" t="s">
        <v>67</v>
      </c>
      <c r="G1309" s="159" t="s">
        <v>170</v>
      </c>
      <c r="H1309" s="159" t="s">
        <v>63</v>
      </c>
      <c r="I1309" s="159"/>
      <c r="J1309" s="159" t="s">
        <v>15</v>
      </c>
      <c r="K1309" s="160">
        <v>0</v>
      </c>
      <c r="L1309" s="160">
        <v>0</v>
      </c>
      <c r="M1309" s="160">
        <v>0</v>
      </c>
      <c r="N1309" s="160">
        <v>0</v>
      </c>
      <c r="O1309" s="160">
        <v>0.9546000000000312</v>
      </c>
      <c r="P1309" s="160">
        <v>1.5221999999999845</v>
      </c>
      <c r="Q1309" s="160">
        <v>41.331599999999995</v>
      </c>
      <c r="R1309" s="160">
        <v>34.958999999999996</v>
      </c>
      <c r="S1309" s="160">
        <v>11.119799999999977</v>
      </c>
      <c r="T1309" s="160">
        <v>0</v>
      </c>
      <c r="U1309" s="160">
        <v>0</v>
      </c>
      <c r="V1309" s="160">
        <v>0</v>
      </c>
      <c r="W1309" s="162">
        <f>SUM(표4_2563[[#This Row],[1월]:[12월]])</f>
        <v>89.887199999999979</v>
      </c>
      <c r="X1309" s="163">
        <f t="shared" si="359"/>
        <v>7.4905999999999979</v>
      </c>
    </row>
    <row r="1310" spans="1:24" x14ac:dyDescent="0.3">
      <c r="A1310" s="166"/>
      <c r="B1310" s="166">
        <v>2025</v>
      </c>
      <c r="C1310" s="158" t="s">
        <v>431</v>
      </c>
      <c r="D1310" s="159" t="s">
        <v>26</v>
      </c>
      <c r="E1310" s="159" t="s">
        <v>18</v>
      </c>
      <c r="F1310" s="159" t="s">
        <v>67</v>
      </c>
      <c r="G1310" s="159" t="s">
        <v>170</v>
      </c>
      <c r="H1310" s="160" t="s">
        <v>63</v>
      </c>
      <c r="I1310" s="160"/>
      <c r="J1310" s="160" t="s">
        <v>96</v>
      </c>
      <c r="K1310" s="160">
        <v>0</v>
      </c>
      <c r="L1310" s="160">
        <v>0</v>
      </c>
      <c r="M1310" s="160">
        <v>0</v>
      </c>
      <c r="N1310" s="160">
        <v>0</v>
      </c>
      <c r="O1310" s="160">
        <v>1.3945417303320453</v>
      </c>
      <c r="P1310" s="160">
        <v>2.2237287051239769</v>
      </c>
      <c r="Q1310" s="160">
        <v>60.379887891671984</v>
      </c>
      <c r="R1310" s="160">
        <v>51.070379583779989</v>
      </c>
      <c r="S1310" s="160">
        <v>16.244526642515961</v>
      </c>
      <c r="T1310" s="160">
        <v>0</v>
      </c>
      <c r="U1310" s="160">
        <v>0</v>
      </c>
      <c r="V1310" s="160">
        <v>0</v>
      </c>
      <c r="W1310" s="162">
        <f>SUM(표4_2563[[#This Row],[1월]:[12월]])</f>
        <v>131.31306455342394</v>
      </c>
      <c r="X1310" s="163">
        <f t="shared" si="359"/>
        <v>10.942755379451995</v>
      </c>
    </row>
    <row r="1311" spans="1:24" x14ac:dyDescent="0.3">
      <c r="A1311" s="166"/>
      <c r="B1311" s="166">
        <v>2025</v>
      </c>
      <c r="C1311" s="158" t="s">
        <v>431</v>
      </c>
      <c r="D1311" s="159" t="s">
        <v>21</v>
      </c>
      <c r="E1311" s="159" t="s">
        <v>12</v>
      </c>
      <c r="F1311" s="159" t="s">
        <v>67</v>
      </c>
      <c r="G1311" s="159" t="s">
        <v>12</v>
      </c>
      <c r="H1311" s="159" t="s">
        <v>99</v>
      </c>
      <c r="I1311" s="159"/>
      <c r="J1311" s="159" t="s">
        <v>13</v>
      </c>
      <c r="K1311" s="160">
        <v>27082397</v>
      </c>
      <c r="L1311" s="160">
        <v>28836080</v>
      </c>
      <c r="M1311" s="160">
        <v>26985977</v>
      </c>
      <c r="N1311" s="160">
        <v>20424870</v>
      </c>
      <c r="O1311" s="160">
        <v>19674312</v>
      </c>
      <c r="P1311" s="160">
        <v>19518113</v>
      </c>
      <c r="Q1311" s="160">
        <v>22830176</v>
      </c>
      <c r="R1311" s="160">
        <v>21274945</v>
      </c>
      <c r="S1311" s="160">
        <v>21024343</v>
      </c>
      <c r="T1311" s="160">
        <v>16441056</v>
      </c>
      <c r="U1311" s="160">
        <v>24247210</v>
      </c>
      <c r="V1311" s="160">
        <v>29096386.636363633</v>
      </c>
      <c r="W1311" s="162">
        <f>SUM(표4_2563[[#This Row],[1월]:[12월]])</f>
        <v>277435865.63636363</v>
      </c>
      <c r="X1311" s="163">
        <f t="shared" si="359"/>
        <v>23119655.469696969</v>
      </c>
    </row>
    <row r="1312" spans="1:24" x14ac:dyDescent="0.3">
      <c r="A1312" s="166"/>
      <c r="B1312" s="166">
        <v>2025</v>
      </c>
      <c r="C1312" s="158" t="s">
        <v>431</v>
      </c>
      <c r="D1312" s="159" t="s">
        <v>21</v>
      </c>
      <c r="E1312" s="159" t="s">
        <v>12</v>
      </c>
      <c r="F1312" s="159" t="s">
        <v>67</v>
      </c>
      <c r="G1312" s="159" t="s">
        <v>12</v>
      </c>
      <c r="H1312" s="159" t="s">
        <v>99</v>
      </c>
      <c r="I1312" s="159"/>
      <c r="J1312" s="159" t="s">
        <v>22</v>
      </c>
      <c r="K1312" s="160">
        <v>28403</v>
      </c>
      <c r="L1312" s="160">
        <v>30458</v>
      </c>
      <c r="M1312" s="160">
        <v>28671</v>
      </c>
      <c r="N1312" s="160">
        <v>21822</v>
      </c>
      <c r="O1312" s="160">
        <v>21234</v>
      </c>
      <c r="P1312" s="160">
        <v>21797</v>
      </c>
      <c r="Q1312" s="160">
        <v>25764</v>
      </c>
      <c r="R1312" s="160">
        <v>24107</v>
      </c>
      <c r="S1312" s="160">
        <v>23090</v>
      </c>
      <c r="T1312" s="160">
        <v>17542</v>
      </c>
      <c r="U1312" s="160">
        <v>25209</v>
      </c>
      <c r="V1312" s="160">
        <v>31516</v>
      </c>
      <c r="W1312" s="162">
        <f>SUM(표4_2563[[#This Row],[1월]:[12월]])</f>
        <v>299613</v>
      </c>
      <c r="X1312" s="163">
        <f t="shared" si="359"/>
        <v>24967.75</v>
      </c>
    </row>
    <row r="1313" spans="1:24" x14ac:dyDescent="0.3">
      <c r="A1313" s="166"/>
      <c r="B1313" s="166">
        <v>2025</v>
      </c>
      <c r="C1313" s="158" t="s">
        <v>431</v>
      </c>
      <c r="D1313" s="159" t="s">
        <v>21</v>
      </c>
      <c r="E1313" s="159" t="s">
        <v>12</v>
      </c>
      <c r="F1313" s="159" t="s">
        <v>67</v>
      </c>
      <c r="G1313" s="159" t="s">
        <v>12</v>
      </c>
      <c r="H1313" s="159" t="s">
        <v>99</v>
      </c>
      <c r="I1313" s="159"/>
      <c r="J1313" s="159" t="s">
        <v>15</v>
      </c>
      <c r="K1313" s="160">
        <v>28.942656999999997</v>
      </c>
      <c r="L1313" s="160">
        <v>31.036701999999995</v>
      </c>
      <c r="M1313" s="160">
        <v>29.215748999999995</v>
      </c>
      <c r="N1313" s="160">
        <v>22.236617999999996</v>
      </c>
      <c r="O1313" s="160">
        <v>21.637446000000001</v>
      </c>
      <c r="P1313" s="160">
        <v>22.211143</v>
      </c>
      <c r="Q1313" s="160">
        <v>26.253515999999998</v>
      </c>
      <c r="R1313" s="160">
        <v>24.565032999999996</v>
      </c>
      <c r="S1313" s="160">
        <v>23.528709999999997</v>
      </c>
      <c r="T1313" s="160">
        <v>17.875298000000001</v>
      </c>
      <c r="U1313" s="160">
        <v>25.687970999999997</v>
      </c>
      <c r="V1313" s="160">
        <v>32.114803999999992</v>
      </c>
      <c r="W1313" s="162">
        <f>SUM(표4_2563[[#This Row],[1월]:[12월]])</f>
        <v>305.30564699999996</v>
      </c>
      <c r="X1313" s="163">
        <f t="shared" si="359"/>
        <v>25.442137249999998</v>
      </c>
    </row>
    <row r="1314" spans="1:24" x14ac:dyDescent="0.3">
      <c r="A1314" s="166"/>
      <c r="B1314" s="166">
        <v>2025</v>
      </c>
      <c r="C1314" s="158" t="s">
        <v>431</v>
      </c>
      <c r="D1314" s="159" t="s">
        <v>21</v>
      </c>
      <c r="E1314" s="159" t="s">
        <v>12</v>
      </c>
      <c r="F1314" s="159" t="s">
        <v>67</v>
      </c>
      <c r="G1314" s="159" t="s">
        <v>12</v>
      </c>
      <c r="H1314" s="160" t="s">
        <v>99</v>
      </c>
      <c r="I1314" s="160"/>
      <c r="J1314" s="160" t="s">
        <v>96</v>
      </c>
      <c r="K1314" s="160">
        <v>61.089607912666672</v>
      </c>
      <c r="L1314" s="160">
        <v>65.509533422666664</v>
      </c>
      <c r="M1314" s="160">
        <v>61.666026422000002</v>
      </c>
      <c r="N1314" s="160">
        <v>46.935092204</v>
      </c>
      <c r="O1314" s="160">
        <v>45.670412788000007</v>
      </c>
      <c r="P1314" s="160">
        <v>46.88132182066667</v>
      </c>
      <c r="Q1314" s="160">
        <v>55.413606248000001</v>
      </c>
      <c r="R1314" s="160">
        <v>51.849705240666665</v>
      </c>
      <c r="S1314" s="160">
        <v>49.662326046666664</v>
      </c>
      <c r="T1314" s="160">
        <v>37.729602577333338</v>
      </c>
      <c r="U1314" s="160">
        <v>54.219903737999999</v>
      </c>
      <c r="V1314" s="160">
        <v>67.785096045333333</v>
      </c>
      <c r="W1314" s="162">
        <f>SUM(표4_2563[[#This Row],[1월]:[12월]])</f>
        <v>644.41223446600009</v>
      </c>
      <c r="X1314" s="163">
        <f t="shared" si="359"/>
        <v>53.701019538833343</v>
      </c>
    </row>
    <row r="1315" spans="1:24" x14ac:dyDescent="0.3">
      <c r="A1315" s="166"/>
      <c r="B1315" s="166">
        <v>2025</v>
      </c>
      <c r="C1315" s="158" t="s">
        <v>431</v>
      </c>
      <c r="D1315" s="159" t="s">
        <v>21</v>
      </c>
      <c r="E1315" s="159" t="s">
        <v>16</v>
      </c>
      <c r="F1315" s="159" t="s">
        <v>65</v>
      </c>
      <c r="G1315" s="159" t="s">
        <v>172</v>
      </c>
      <c r="H1315" s="159" t="s">
        <v>100</v>
      </c>
      <c r="I1315" s="159"/>
      <c r="J1315" s="159" t="s">
        <v>13</v>
      </c>
      <c r="K1315" s="226">
        <v>103509048</v>
      </c>
      <c r="L1315" s="226">
        <v>100050646</v>
      </c>
      <c r="M1315" s="226">
        <v>91698129</v>
      </c>
      <c r="N1315" s="226">
        <v>73000602</v>
      </c>
      <c r="O1315" s="226">
        <v>56600803</v>
      </c>
      <c r="P1315" s="226">
        <v>48262393</v>
      </c>
      <c r="Q1315" s="226">
        <v>46746067</v>
      </c>
      <c r="R1315" s="226">
        <v>46248515</v>
      </c>
      <c r="S1315" s="226">
        <v>52275752</v>
      </c>
      <c r="T1315" s="226">
        <v>56804773</v>
      </c>
      <c r="U1315" s="226">
        <v>76324763</v>
      </c>
      <c r="V1315" s="226">
        <v>107753747</v>
      </c>
      <c r="W1315" s="162">
        <f>SUM(표4_2563[[#This Row],[1월]:[12월]])</f>
        <v>859275238</v>
      </c>
      <c r="X1315" s="163">
        <f t="shared" si="359"/>
        <v>71606269.833333328</v>
      </c>
    </row>
    <row r="1316" spans="1:24" x14ac:dyDescent="0.3">
      <c r="A1316" s="166"/>
      <c r="B1316" s="166">
        <v>2025</v>
      </c>
      <c r="C1316" s="158" t="s">
        <v>431</v>
      </c>
      <c r="D1316" s="159" t="s">
        <v>21</v>
      </c>
      <c r="E1316" s="159" t="s">
        <v>16</v>
      </c>
      <c r="F1316" s="159" t="s">
        <v>65</v>
      </c>
      <c r="G1316" s="159" t="s">
        <v>172</v>
      </c>
      <c r="H1316" s="159" t="s">
        <v>100</v>
      </c>
      <c r="I1316" s="159"/>
      <c r="J1316" s="159" t="s">
        <v>22</v>
      </c>
      <c r="K1316" s="226">
        <v>110117</v>
      </c>
      <c r="L1316" s="226">
        <v>106846</v>
      </c>
      <c r="M1316" s="226">
        <v>97975</v>
      </c>
      <c r="N1316" s="226">
        <v>78351</v>
      </c>
      <c r="O1316" s="226">
        <v>60547</v>
      </c>
      <c r="P1316" s="226">
        <v>51752</v>
      </c>
      <c r="Q1316" s="226">
        <v>49865</v>
      </c>
      <c r="R1316" s="226">
        <v>49375</v>
      </c>
      <c r="S1316" s="226">
        <v>55799</v>
      </c>
      <c r="T1316" s="226">
        <v>60691</v>
      </c>
      <c r="U1316" s="226">
        <v>81702</v>
      </c>
      <c r="V1316" s="226">
        <v>115422</v>
      </c>
      <c r="W1316" s="162">
        <f>SUM(표4_2563[[#This Row],[1월]:[12월]])</f>
        <v>918442</v>
      </c>
      <c r="X1316" s="163">
        <f t="shared" si="359"/>
        <v>76536.833333333328</v>
      </c>
    </row>
    <row r="1317" spans="1:24" x14ac:dyDescent="0.3">
      <c r="A1317" s="166"/>
      <c r="B1317" s="166">
        <v>2025</v>
      </c>
      <c r="C1317" s="158" t="s">
        <v>431</v>
      </c>
      <c r="D1317" s="159" t="s">
        <v>21</v>
      </c>
      <c r="E1317" s="159" t="s">
        <v>16</v>
      </c>
      <c r="F1317" s="159" t="s">
        <v>65</v>
      </c>
      <c r="G1317" s="159" t="s">
        <v>172</v>
      </c>
      <c r="H1317" s="159" t="s">
        <v>100</v>
      </c>
      <c r="I1317" s="159"/>
      <c r="J1317" s="159" t="s">
        <v>15</v>
      </c>
      <c r="K1317" s="226">
        <v>112.20922299999999</v>
      </c>
      <c r="L1317" s="226">
        <v>108.87607399999999</v>
      </c>
      <c r="M1317" s="226">
        <v>99.83652499999998</v>
      </c>
      <c r="N1317" s="226">
        <v>79.839668999999986</v>
      </c>
      <c r="O1317" s="226">
        <v>61.697392999999991</v>
      </c>
      <c r="P1317" s="226">
        <v>52.735287999999997</v>
      </c>
      <c r="Q1317" s="226">
        <v>50.812435000000001</v>
      </c>
      <c r="R1317" s="226">
        <v>50.313124999999992</v>
      </c>
      <c r="S1317" s="226">
        <v>56.859180999999992</v>
      </c>
      <c r="T1317" s="226">
        <v>61.844128999999995</v>
      </c>
      <c r="U1317" s="226">
        <v>83.25433799999999</v>
      </c>
      <c r="V1317" s="226">
        <v>117.61501799999999</v>
      </c>
      <c r="W1317" s="162">
        <f>SUM(표4_2563[[#This Row],[1월]:[12월]])</f>
        <v>935.89239799999996</v>
      </c>
      <c r="X1317" s="163">
        <f t="shared" si="359"/>
        <v>77.991033166666668</v>
      </c>
    </row>
    <row r="1318" spans="1:24" x14ac:dyDescent="0.3">
      <c r="A1318" s="166"/>
      <c r="B1318" s="166">
        <v>2025</v>
      </c>
      <c r="C1318" s="158" t="s">
        <v>431</v>
      </c>
      <c r="D1318" s="159" t="s">
        <v>21</v>
      </c>
      <c r="E1318" s="159" t="s">
        <v>16</v>
      </c>
      <c r="F1318" s="159" t="s">
        <v>65</v>
      </c>
      <c r="G1318" s="159" t="s">
        <v>172</v>
      </c>
      <c r="H1318" s="160" t="s">
        <v>100</v>
      </c>
      <c r="I1318" s="160"/>
      <c r="J1318" s="160" t="s">
        <v>96</v>
      </c>
      <c r="K1318" s="226">
        <v>236.84133206066664</v>
      </c>
      <c r="L1318" s="226">
        <v>229.80601510533336</v>
      </c>
      <c r="M1318" s="226">
        <v>210.72613228333336</v>
      </c>
      <c r="N1318" s="226">
        <v>168.51853218199997</v>
      </c>
      <c r="O1318" s="226">
        <v>130.22541598733332</v>
      </c>
      <c r="P1318" s="226">
        <v>111.30899513066667</v>
      </c>
      <c r="Q1318" s="226">
        <v>107.25040659666666</v>
      </c>
      <c r="R1318" s="226">
        <v>106.19650708333333</v>
      </c>
      <c r="S1318" s="226">
        <v>120.01334478466666</v>
      </c>
      <c r="T1318" s="226">
        <v>130.53513339533333</v>
      </c>
      <c r="U1318" s="226">
        <v>175.725914364</v>
      </c>
      <c r="V1318" s="226">
        <v>248.25140740399999</v>
      </c>
      <c r="W1318" s="162">
        <f>SUM(표4_2563[[#This Row],[1월]:[12월]])</f>
        <v>1975.3991363773334</v>
      </c>
      <c r="X1318" s="163">
        <f t="shared" si="359"/>
        <v>164.61659469811113</v>
      </c>
    </row>
    <row r="1319" spans="1:24" x14ac:dyDescent="0.3">
      <c r="A1319" s="166"/>
      <c r="B1319" s="166">
        <v>2025</v>
      </c>
      <c r="C1319" s="158" t="s">
        <v>431</v>
      </c>
      <c r="D1319" s="159" t="s">
        <v>21</v>
      </c>
      <c r="E1319" s="159" t="s">
        <v>16</v>
      </c>
      <c r="F1319" s="159" t="s">
        <v>90</v>
      </c>
      <c r="G1319" s="159" t="s">
        <v>172</v>
      </c>
      <c r="H1319" s="159" t="s">
        <v>100</v>
      </c>
      <c r="I1319" s="159"/>
      <c r="J1319" s="159" t="s">
        <v>13</v>
      </c>
      <c r="K1319" s="226">
        <v>8050426</v>
      </c>
      <c r="L1319" s="226">
        <v>8860342</v>
      </c>
      <c r="M1319" s="226">
        <v>8308913</v>
      </c>
      <c r="N1319" s="226">
        <v>11083033</v>
      </c>
      <c r="O1319" s="226">
        <v>11031998</v>
      </c>
      <c r="P1319" s="226">
        <v>9236954</v>
      </c>
      <c r="Q1319" s="226">
        <v>12956545</v>
      </c>
      <c r="R1319" s="226">
        <v>11090119</v>
      </c>
      <c r="S1319" s="226">
        <v>13857101</v>
      </c>
      <c r="T1319" s="226">
        <v>11725924</v>
      </c>
      <c r="U1319" s="226">
        <v>12310036</v>
      </c>
      <c r="V1319" s="226">
        <v>9545679</v>
      </c>
      <c r="W1319" s="162">
        <f>SUM(표4_2563[[#This Row],[1월]:[12월]])</f>
        <v>128057070</v>
      </c>
      <c r="X1319" s="163">
        <f t="shared" si="359"/>
        <v>10671422.5</v>
      </c>
    </row>
    <row r="1320" spans="1:24" x14ac:dyDescent="0.3">
      <c r="A1320" s="166"/>
      <c r="B1320" s="166">
        <v>2025</v>
      </c>
      <c r="C1320" s="158" t="s">
        <v>431</v>
      </c>
      <c r="D1320" s="159" t="s">
        <v>21</v>
      </c>
      <c r="E1320" s="159" t="s">
        <v>16</v>
      </c>
      <c r="F1320" s="159" t="s">
        <v>90</v>
      </c>
      <c r="G1320" s="159" t="s">
        <v>172</v>
      </c>
      <c r="H1320" s="159" t="s">
        <v>100</v>
      </c>
      <c r="I1320" s="159"/>
      <c r="J1320" s="159" t="s">
        <v>22</v>
      </c>
      <c r="K1320" s="226">
        <v>8519</v>
      </c>
      <c r="L1320" s="226">
        <v>9420</v>
      </c>
      <c r="M1320" s="226">
        <v>8834</v>
      </c>
      <c r="N1320" s="226">
        <v>11860</v>
      </c>
      <c r="O1320" s="226">
        <v>11767</v>
      </c>
      <c r="P1320" s="226">
        <v>9871</v>
      </c>
      <c r="Q1320" s="226">
        <v>13799</v>
      </c>
      <c r="R1320" s="226">
        <v>11812</v>
      </c>
      <c r="S1320" s="226">
        <v>14757</v>
      </c>
      <c r="T1320" s="226">
        <v>12496</v>
      </c>
      <c r="U1320" s="226">
        <v>13144</v>
      </c>
      <c r="V1320" s="226">
        <v>10184</v>
      </c>
      <c r="W1320" s="162">
        <f>SUM(표4_2563[[#This Row],[1월]:[12월]])</f>
        <v>136463</v>
      </c>
      <c r="X1320" s="163">
        <f t="shared" si="359"/>
        <v>11371.916666666666</v>
      </c>
    </row>
    <row r="1321" spans="1:24" x14ac:dyDescent="0.3">
      <c r="A1321" s="166"/>
      <c r="B1321" s="166">
        <v>2025</v>
      </c>
      <c r="C1321" s="158" t="s">
        <v>431</v>
      </c>
      <c r="D1321" s="159" t="s">
        <v>21</v>
      </c>
      <c r="E1321" s="159" t="s">
        <v>16</v>
      </c>
      <c r="F1321" s="159" t="s">
        <v>90</v>
      </c>
      <c r="G1321" s="159" t="s">
        <v>172</v>
      </c>
      <c r="H1321" s="159" t="s">
        <v>100</v>
      </c>
      <c r="I1321" s="159"/>
      <c r="J1321" s="159" t="s">
        <v>15</v>
      </c>
      <c r="K1321" s="226">
        <v>8.6808610000000002</v>
      </c>
      <c r="L1321" s="226">
        <v>9.5989799999999992</v>
      </c>
      <c r="M1321" s="226">
        <v>9.0018459999999987</v>
      </c>
      <c r="N1321" s="226">
        <v>12.085339999999999</v>
      </c>
      <c r="O1321" s="226">
        <v>11.990572999999998</v>
      </c>
      <c r="P1321" s="226">
        <v>10.058548999999999</v>
      </c>
      <c r="Q1321" s="226">
        <v>14.061180999999998</v>
      </c>
      <c r="R1321" s="226">
        <v>12.036427999999999</v>
      </c>
      <c r="S1321" s="226">
        <v>15.037382999999998</v>
      </c>
      <c r="T1321" s="226">
        <v>12.733423999999999</v>
      </c>
      <c r="U1321" s="226">
        <v>13.393735999999999</v>
      </c>
      <c r="V1321" s="226">
        <v>10.377495999999999</v>
      </c>
      <c r="W1321" s="162">
        <f>SUM(표4_2563[[#This Row],[1월]:[12월]])</f>
        <v>139.05579700000001</v>
      </c>
      <c r="X1321" s="163">
        <f t="shared" si="359"/>
        <v>11.587983083333334</v>
      </c>
    </row>
    <row r="1322" spans="1:24" x14ac:dyDescent="0.3">
      <c r="A1322" s="166"/>
      <c r="B1322" s="166">
        <v>2025</v>
      </c>
      <c r="C1322" s="158" t="s">
        <v>431</v>
      </c>
      <c r="D1322" s="159" t="s">
        <v>21</v>
      </c>
      <c r="E1322" s="159" t="s">
        <v>16</v>
      </c>
      <c r="F1322" s="159" t="s">
        <v>90</v>
      </c>
      <c r="G1322" s="159" t="s">
        <v>172</v>
      </c>
      <c r="H1322" s="160" t="s">
        <v>100</v>
      </c>
      <c r="I1322" s="160"/>
      <c r="J1322" s="160" t="s">
        <v>96</v>
      </c>
      <c r="K1322" s="226">
        <v>18.322795824666667</v>
      </c>
      <c r="L1322" s="226">
        <v>20.260680440000002</v>
      </c>
      <c r="M1322" s="226">
        <v>19.000302654666665</v>
      </c>
      <c r="N1322" s="226">
        <v>25.508669853333334</v>
      </c>
      <c r="O1322" s="226">
        <v>25.308644027333333</v>
      </c>
      <c r="P1322" s="226">
        <v>21.230698155333336</v>
      </c>
      <c r="Q1322" s="226">
        <v>29.679100784666666</v>
      </c>
      <c r="R1322" s="226">
        <v>25.405430717333331</v>
      </c>
      <c r="S1322" s="226">
        <v>31.739581874000002</v>
      </c>
      <c r="T1322" s="226">
        <v>26.876588405333333</v>
      </c>
      <c r="U1322" s="226">
        <v>28.270316741333335</v>
      </c>
      <c r="V1322" s="226">
        <v>21.903903354666667</v>
      </c>
      <c r="W1322" s="162">
        <f>SUM(표4_2563[[#This Row],[1월]:[12월]])</f>
        <v>293.50671283266672</v>
      </c>
      <c r="X1322" s="163">
        <f t="shared" ref="X1322:X1385" si="360">AVERAGE(K1322:V1322)</f>
        <v>24.45889273605556</v>
      </c>
    </row>
    <row r="1323" spans="1:24" x14ac:dyDescent="0.3">
      <c r="A1323" s="166"/>
      <c r="B1323" s="166">
        <v>2025</v>
      </c>
      <c r="C1323" s="158" t="s">
        <v>431</v>
      </c>
      <c r="D1323" s="159" t="s">
        <v>21</v>
      </c>
      <c r="E1323" s="159" t="s">
        <v>16</v>
      </c>
      <c r="F1323" s="159" t="s">
        <v>88</v>
      </c>
      <c r="G1323" s="159" t="s">
        <v>86</v>
      </c>
      <c r="H1323" s="159" t="s">
        <v>101</v>
      </c>
      <c r="I1323" s="159"/>
      <c r="J1323" s="159" t="s">
        <v>13</v>
      </c>
      <c r="K1323" s="226">
        <v>989730</v>
      </c>
      <c r="L1323" s="226">
        <v>1075977</v>
      </c>
      <c r="M1323" s="226">
        <v>1140922</v>
      </c>
      <c r="N1323" s="226">
        <v>1190014</v>
      </c>
      <c r="O1323" s="226">
        <v>1072829</v>
      </c>
      <c r="P1323" s="226">
        <v>1327554</v>
      </c>
      <c r="Q1323" s="226">
        <v>1128881</v>
      </c>
      <c r="R1323" s="226">
        <v>967092</v>
      </c>
      <c r="S1323" s="226">
        <v>1050109</v>
      </c>
      <c r="T1323" s="226">
        <v>795931</v>
      </c>
      <c r="U1323" s="226">
        <v>990886</v>
      </c>
      <c r="V1323" s="226">
        <v>937109</v>
      </c>
      <c r="W1323" s="162">
        <f>SUM(표4_2563[[#This Row],[1월]:[12월]])</f>
        <v>12667034</v>
      </c>
      <c r="X1323" s="163">
        <f t="shared" si="360"/>
        <v>1055586.1666666667</v>
      </c>
    </row>
    <row r="1324" spans="1:24" x14ac:dyDescent="0.3">
      <c r="A1324" s="166"/>
      <c r="B1324" s="166">
        <v>2025</v>
      </c>
      <c r="C1324" s="158" t="s">
        <v>431</v>
      </c>
      <c r="D1324" s="159" t="s">
        <v>21</v>
      </c>
      <c r="E1324" s="159" t="s">
        <v>16</v>
      </c>
      <c r="F1324" s="159" t="s">
        <v>88</v>
      </c>
      <c r="G1324" s="159" t="s">
        <v>86</v>
      </c>
      <c r="H1324" s="159" t="s">
        <v>101</v>
      </c>
      <c r="I1324" s="159"/>
      <c r="J1324" s="159" t="s">
        <v>22</v>
      </c>
      <c r="K1324" s="226">
        <v>1037</v>
      </c>
      <c r="L1324" s="226">
        <v>1134</v>
      </c>
      <c r="M1324" s="226">
        <v>1205</v>
      </c>
      <c r="N1324" s="226">
        <v>1265</v>
      </c>
      <c r="O1324" s="226">
        <v>1136</v>
      </c>
      <c r="P1324" s="226">
        <v>1418</v>
      </c>
      <c r="Q1324" s="226">
        <v>1196</v>
      </c>
      <c r="R1324" s="226">
        <v>1022</v>
      </c>
      <c r="S1324" s="226">
        <v>1105</v>
      </c>
      <c r="T1324" s="226">
        <v>836</v>
      </c>
      <c r="U1324" s="226">
        <v>1047</v>
      </c>
      <c r="V1324" s="226">
        <v>988</v>
      </c>
      <c r="W1324" s="162">
        <f>SUM(표4_2563[[#This Row],[1월]:[12월]])</f>
        <v>13389</v>
      </c>
      <c r="X1324" s="163">
        <f t="shared" si="360"/>
        <v>1115.75</v>
      </c>
    </row>
    <row r="1325" spans="1:24" x14ac:dyDescent="0.3">
      <c r="A1325" s="166"/>
      <c r="B1325" s="166">
        <v>2025</v>
      </c>
      <c r="C1325" s="158" t="s">
        <v>431</v>
      </c>
      <c r="D1325" s="159" t="s">
        <v>21</v>
      </c>
      <c r="E1325" s="159" t="s">
        <v>16</v>
      </c>
      <c r="F1325" s="159" t="s">
        <v>88</v>
      </c>
      <c r="G1325" s="159" t="s">
        <v>86</v>
      </c>
      <c r="H1325" s="159" t="s">
        <v>101</v>
      </c>
      <c r="I1325" s="159"/>
      <c r="J1325" s="159" t="s">
        <v>15</v>
      </c>
      <c r="K1325" s="226">
        <v>1.0567029999999997</v>
      </c>
      <c r="L1325" s="226">
        <v>1.1555459999999997</v>
      </c>
      <c r="M1325" s="226">
        <v>1.227895</v>
      </c>
      <c r="N1325" s="226">
        <v>1.2890349999999997</v>
      </c>
      <c r="O1325" s="226">
        <v>1.1575839999999997</v>
      </c>
      <c r="P1325" s="226">
        <v>1.4449419999999997</v>
      </c>
      <c r="Q1325" s="226">
        <v>1.2187239999999999</v>
      </c>
      <c r="R1325" s="226">
        <v>1.041418</v>
      </c>
      <c r="S1325" s="226">
        <v>1.1259949999999999</v>
      </c>
      <c r="T1325" s="226">
        <v>0.85188399999999986</v>
      </c>
      <c r="U1325" s="226">
        <v>1.0668929999999999</v>
      </c>
      <c r="V1325" s="226">
        <v>1.006772</v>
      </c>
      <c r="W1325" s="162">
        <f>SUM(표4_2563[[#This Row],[1월]:[12월]])</f>
        <v>13.643390999999998</v>
      </c>
      <c r="X1325" s="163">
        <f t="shared" si="360"/>
        <v>1.1369492499999998</v>
      </c>
    </row>
    <row r="1326" spans="1:24" x14ac:dyDescent="0.3">
      <c r="A1326" s="166"/>
      <c r="B1326" s="166">
        <v>2025</v>
      </c>
      <c r="C1326" s="158" t="s">
        <v>431</v>
      </c>
      <c r="D1326" s="159" t="s">
        <v>21</v>
      </c>
      <c r="E1326" s="159" t="s">
        <v>16</v>
      </c>
      <c r="F1326" s="159" t="s">
        <v>88</v>
      </c>
      <c r="G1326" s="159" t="s">
        <v>86</v>
      </c>
      <c r="H1326" s="160" t="s">
        <v>101</v>
      </c>
      <c r="I1326" s="160"/>
      <c r="J1326" s="160" t="s">
        <v>96</v>
      </c>
      <c r="K1326" s="226">
        <v>2.2303955006666665</v>
      </c>
      <c r="L1326" s="226">
        <v>2.4390245880000001</v>
      </c>
      <c r="M1326" s="226">
        <v>2.591732476666667</v>
      </c>
      <c r="N1326" s="226">
        <v>2.7207813966666672</v>
      </c>
      <c r="O1326" s="226">
        <v>2.4433262186666669</v>
      </c>
      <c r="P1326" s="226">
        <v>3.0498561426666666</v>
      </c>
      <c r="Q1326" s="226">
        <v>2.5723751386666667</v>
      </c>
      <c r="R1326" s="226">
        <v>2.1981332706666667</v>
      </c>
      <c r="S1326" s="226">
        <v>2.3766509433333338</v>
      </c>
      <c r="T1326" s="226">
        <v>1.7980816186666666</v>
      </c>
      <c r="U1326" s="226">
        <v>2.2519036539999999</v>
      </c>
      <c r="V1326" s="226">
        <v>2.1250055493333333</v>
      </c>
      <c r="W1326" s="162">
        <f>SUM(표4_2563[[#This Row],[1월]:[12월]])</f>
        <v>28.797266497999999</v>
      </c>
      <c r="X1326" s="163">
        <f t="shared" si="360"/>
        <v>2.3997722081666666</v>
      </c>
    </row>
    <row r="1327" spans="1:24" x14ac:dyDescent="0.3">
      <c r="A1327" s="166"/>
      <c r="B1327" s="166">
        <v>2025</v>
      </c>
      <c r="C1327" s="158" t="s">
        <v>431</v>
      </c>
      <c r="D1327" s="159" t="s">
        <v>21</v>
      </c>
      <c r="E1327" s="159" t="s">
        <v>16</v>
      </c>
      <c r="F1327" s="159" t="s">
        <v>90</v>
      </c>
      <c r="G1327" s="159" t="s">
        <v>86</v>
      </c>
      <c r="H1327" s="159" t="s">
        <v>101</v>
      </c>
      <c r="I1327" s="159"/>
      <c r="J1327" s="159" t="s">
        <v>13</v>
      </c>
      <c r="K1327" s="226">
        <v>0</v>
      </c>
      <c r="L1327" s="226">
        <v>0</v>
      </c>
      <c r="M1327" s="226">
        <v>0</v>
      </c>
      <c r="N1327" s="226">
        <v>0</v>
      </c>
      <c r="O1327" s="226">
        <v>0</v>
      </c>
      <c r="P1327" s="226">
        <v>0</v>
      </c>
      <c r="Q1327" s="226">
        <v>0</v>
      </c>
      <c r="R1327" s="226">
        <v>0</v>
      </c>
      <c r="S1327" s="226">
        <v>0</v>
      </c>
      <c r="T1327" s="226">
        <v>0</v>
      </c>
      <c r="U1327" s="226">
        <v>0</v>
      </c>
      <c r="V1327" s="226">
        <v>0</v>
      </c>
      <c r="W1327" s="162">
        <f>SUM(표4_2563[[#This Row],[1월]:[12월]])</f>
        <v>0</v>
      </c>
      <c r="X1327" s="163">
        <f t="shared" si="360"/>
        <v>0</v>
      </c>
    </row>
    <row r="1328" spans="1:24" x14ac:dyDescent="0.3">
      <c r="A1328" s="166"/>
      <c r="B1328" s="166">
        <v>2025</v>
      </c>
      <c r="C1328" s="158" t="s">
        <v>431</v>
      </c>
      <c r="D1328" s="159" t="s">
        <v>21</v>
      </c>
      <c r="E1328" s="159" t="s">
        <v>16</v>
      </c>
      <c r="F1328" s="159" t="s">
        <v>90</v>
      </c>
      <c r="G1328" s="159" t="s">
        <v>86</v>
      </c>
      <c r="H1328" s="159" t="s">
        <v>101</v>
      </c>
      <c r="I1328" s="159"/>
      <c r="J1328" s="159" t="s">
        <v>22</v>
      </c>
      <c r="K1328" s="226">
        <v>0</v>
      </c>
      <c r="L1328" s="226">
        <v>0</v>
      </c>
      <c r="M1328" s="226">
        <v>0</v>
      </c>
      <c r="N1328" s="226">
        <v>0</v>
      </c>
      <c r="O1328" s="226">
        <v>0</v>
      </c>
      <c r="P1328" s="226">
        <v>0</v>
      </c>
      <c r="Q1328" s="226">
        <v>0</v>
      </c>
      <c r="R1328" s="226">
        <v>0</v>
      </c>
      <c r="S1328" s="226">
        <v>0</v>
      </c>
      <c r="T1328" s="226">
        <v>0</v>
      </c>
      <c r="U1328" s="226">
        <v>0</v>
      </c>
      <c r="V1328" s="226">
        <v>0</v>
      </c>
      <c r="W1328" s="162">
        <f>SUM(표4_2563[[#This Row],[1월]:[12월]])</f>
        <v>0</v>
      </c>
      <c r="X1328" s="163">
        <f t="shared" si="360"/>
        <v>0</v>
      </c>
    </row>
    <row r="1329" spans="1:24" x14ac:dyDescent="0.3">
      <c r="A1329" s="166"/>
      <c r="B1329" s="166">
        <v>2025</v>
      </c>
      <c r="C1329" s="158" t="s">
        <v>431</v>
      </c>
      <c r="D1329" s="159" t="s">
        <v>21</v>
      </c>
      <c r="E1329" s="159" t="s">
        <v>16</v>
      </c>
      <c r="F1329" s="159" t="s">
        <v>90</v>
      </c>
      <c r="G1329" s="159" t="s">
        <v>86</v>
      </c>
      <c r="H1329" s="159" t="s">
        <v>101</v>
      </c>
      <c r="I1329" s="159"/>
      <c r="J1329" s="159" t="s">
        <v>15</v>
      </c>
      <c r="K1329" s="226">
        <v>0</v>
      </c>
      <c r="L1329" s="226">
        <v>0</v>
      </c>
      <c r="M1329" s="226">
        <v>0</v>
      </c>
      <c r="N1329" s="226">
        <v>0</v>
      </c>
      <c r="O1329" s="226">
        <v>0</v>
      </c>
      <c r="P1329" s="226">
        <v>0</v>
      </c>
      <c r="Q1329" s="226">
        <v>0</v>
      </c>
      <c r="R1329" s="226">
        <v>0</v>
      </c>
      <c r="S1329" s="226">
        <v>0</v>
      </c>
      <c r="T1329" s="226">
        <v>0</v>
      </c>
      <c r="U1329" s="226">
        <v>0</v>
      </c>
      <c r="V1329" s="226">
        <v>0</v>
      </c>
      <c r="W1329" s="162">
        <f>SUM(표4_2563[[#This Row],[1월]:[12월]])</f>
        <v>0</v>
      </c>
      <c r="X1329" s="163">
        <f t="shared" si="360"/>
        <v>0</v>
      </c>
    </row>
    <row r="1330" spans="1:24" x14ac:dyDescent="0.3">
      <c r="A1330" s="166"/>
      <c r="B1330" s="166">
        <v>2025</v>
      </c>
      <c r="C1330" s="158" t="s">
        <v>431</v>
      </c>
      <c r="D1330" s="159" t="s">
        <v>21</v>
      </c>
      <c r="E1330" s="159" t="s">
        <v>16</v>
      </c>
      <c r="F1330" s="159" t="s">
        <v>90</v>
      </c>
      <c r="G1330" s="159" t="s">
        <v>86</v>
      </c>
      <c r="H1330" s="160" t="s">
        <v>101</v>
      </c>
      <c r="I1330" s="160"/>
      <c r="J1330" s="160" t="s">
        <v>96</v>
      </c>
      <c r="K1330" s="226">
        <v>0</v>
      </c>
      <c r="L1330" s="226">
        <v>0</v>
      </c>
      <c r="M1330" s="226">
        <v>0</v>
      </c>
      <c r="N1330" s="226">
        <v>0</v>
      </c>
      <c r="O1330" s="226">
        <v>0</v>
      </c>
      <c r="P1330" s="226">
        <v>0</v>
      </c>
      <c r="Q1330" s="226">
        <v>0</v>
      </c>
      <c r="R1330" s="226">
        <v>0</v>
      </c>
      <c r="S1330" s="226">
        <v>0</v>
      </c>
      <c r="T1330" s="226">
        <v>0</v>
      </c>
      <c r="U1330" s="226">
        <v>0</v>
      </c>
      <c r="V1330" s="226">
        <v>0</v>
      </c>
      <c r="W1330" s="162">
        <f>SUM(표4_2563[[#This Row],[1월]:[12월]])</f>
        <v>0</v>
      </c>
      <c r="X1330" s="163">
        <f t="shared" si="360"/>
        <v>0</v>
      </c>
    </row>
    <row r="1331" spans="1:24" x14ac:dyDescent="0.3">
      <c r="A1331" s="166"/>
      <c r="B1331" s="166">
        <v>2025</v>
      </c>
      <c r="C1331" s="158" t="s">
        <v>431</v>
      </c>
      <c r="D1331" s="159" t="s">
        <v>21</v>
      </c>
      <c r="E1331" s="159" t="s">
        <v>16</v>
      </c>
      <c r="F1331" s="159" t="s">
        <v>88</v>
      </c>
      <c r="G1331" s="159" t="s">
        <v>87</v>
      </c>
      <c r="H1331" s="159" t="s">
        <v>102</v>
      </c>
      <c r="I1331" s="159"/>
      <c r="J1331" s="159" t="s">
        <v>13</v>
      </c>
      <c r="K1331" s="226">
        <v>31358101</v>
      </c>
      <c r="L1331" s="226">
        <v>29329952</v>
      </c>
      <c r="M1331" s="226">
        <v>24453984</v>
      </c>
      <c r="N1331" s="226">
        <v>20034401</v>
      </c>
      <c r="O1331" s="226">
        <v>8767316</v>
      </c>
      <c r="P1331" s="226">
        <v>2301449</v>
      </c>
      <c r="Q1331" s="226">
        <v>3414576</v>
      </c>
      <c r="R1331" s="226">
        <v>2029151</v>
      </c>
      <c r="S1331" s="226">
        <v>2675461</v>
      </c>
      <c r="T1331" s="226">
        <v>6513431</v>
      </c>
      <c r="U1331" s="226">
        <v>14612255</v>
      </c>
      <c r="V1331" s="226">
        <v>25195515</v>
      </c>
      <c r="W1331" s="162">
        <f>SUM(표4_2563[[#This Row],[1월]:[12월]])</f>
        <v>170685592</v>
      </c>
      <c r="X1331" s="163">
        <f t="shared" si="360"/>
        <v>14223799.333333334</v>
      </c>
    </row>
    <row r="1332" spans="1:24" x14ac:dyDescent="0.3">
      <c r="A1332" s="166"/>
      <c r="B1332" s="166">
        <v>2025</v>
      </c>
      <c r="C1332" s="158" t="s">
        <v>431</v>
      </c>
      <c r="D1332" s="159" t="s">
        <v>21</v>
      </c>
      <c r="E1332" s="159" t="s">
        <v>16</v>
      </c>
      <c r="F1332" s="159" t="s">
        <v>88</v>
      </c>
      <c r="G1332" s="159" t="s">
        <v>87</v>
      </c>
      <c r="H1332" s="159" t="s">
        <v>102</v>
      </c>
      <c r="I1332" s="159"/>
      <c r="J1332" s="159" t="s">
        <v>22</v>
      </c>
      <c r="K1332" s="226">
        <v>33381</v>
      </c>
      <c r="L1332" s="226">
        <v>31342</v>
      </c>
      <c r="M1332" s="226">
        <v>26146</v>
      </c>
      <c r="N1332" s="226">
        <v>21519</v>
      </c>
      <c r="O1332" s="226">
        <v>9388</v>
      </c>
      <c r="P1332" s="226">
        <v>2471</v>
      </c>
      <c r="Q1332" s="226">
        <v>3645</v>
      </c>
      <c r="R1332" s="226">
        <v>2169</v>
      </c>
      <c r="S1332" s="226">
        <v>2859</v>
      </c>
      <c r="T1332" s="226">
        <v>6966</v>
      </c>
      <c r="U1332" s="226">
        <v>15652</v>
      </c>
      <c r="V1332" s="226">
        <v>27002</v>
      </c>
      <c r="W1332" s="162">
        <f>SUM(표4_2563[[#This Row],[1월]:[12월]])</f>
        <v>182540</v>
      </c>
      <c r="X1332" s="163">
        <f t="shared" si="360"/>
        <v>15211.666666666666</v>
      </c>
    </row>
    <row r="1333" spans="1:24" x14ac:dyDescent="0.3">
      <c r="A1333" s="166"/>
      <c r="B1333" s="166">
        <v>2025</v>
      </c>
      <c r="C1333" s="158" t="s">
        <v>431</v>
      </c>
      <c r="D1333" s="159" t="s">
        <v>21</v>
      </c>
      <c r="E1333" s="159" t="s">
        <v>16</v>
      </c>
      <c r="F1333" s="159" t="s">
        <v>88</v>
      </c>
      <c r="G1333" s="159" t="s">
        <v>87</v>
      </c>
      <c r="H1333" s="159" t="s">
        <v>102</v>
      </c>
      <c r="I1333" s="159"/>
      <c r="J1333" s="159" t="s">
        <v>15</v>
      </c>
      <c r="K1333" s="226">
        <v>34.015238999999994</v>
      </c>
      <c r="L1333" s="226">
        <v>31.937497999999994</v>
      </c>
      <c r="M1333" s="226">
        <v>26.642773999999999</v>
      </c>
      <c r="N1333" s="226">
        <v>21.927860999999996</v>
      </c>
      <c r="O1333" s="226">
        <v>9.5663719999999994</v>
      </c>
      <c r="P1333" s="226">
        <v>2.5179489999999998</v>
      </c>
      <c r="Q1333" s="226">
        <v>3.7142549999999996</v>
      </c>
      <c r="R1333" s="226">
        <v>2.2102109999999997</v>
      </c>
      <c r="S1333" s="226">
        <v>2.9133209999999998</v>
      </c>
      <c r="T1333" s="226">
        <v>7.0983539999999996</v>
      </c>
      <c r="U1333" s="226">
        <v>15.949387999999997</v>
      </c>
      <c r="V1333" s="226">
        <v>27.515037999999997</v>
      </c>
      <c r="W1333" s="162">
        <f>SUM(표4_2563[[#This Row],[1월]:[12월]])</f>
        <v>186.00825999999998</v>
      </c>
      <c r="X1333" s="163">
        <f t="shared" si="360"/>
        <v>15.500688333333331</v>
      </c>
    </row>
    <row r="1334" spans="1:24" x14ac:dyDescent="0.3">
      <c r="A1334" s="166"/>
      <c r="B1334" s="166">
        <v>2025</v>
      </c>
      <c r="C1334" s="158" t="s">
        <v>431</v>
      </c>
      <c r="D1334" s="159" t="s">
        <v>21</v>
      </c>
      <c r="E1334" s="159" t="s">
        <v>16</v>
      </c>
      <c r="F1334" s="159" t="s">
        <v>88</v>
      </c>
      <c r="G1334" s="159" t="s">
        <v>87</v>
      </c>
      <c r="H1334" s="160" t="s">
        <v>102</v>
      </c>
      <c r="I1334" s="160"/>
      <c r="J1334" s="160" t="s">
        <v>96</v>
      </c>
      <c r="K1334" s="226">
        <v>71.796366641999995</v>
      </c>
      <c r="L1334" s="226">
        <v>67.410854177333334</v>
      </c>
      <c r="M1334" s="226">
        <v>56.235217705333334</v>
      </c>
      <c r="N1334" s="226">
        <v>46.283395157999998</v>
      </c>
      <c r="O1334" s="226">
        <v>20.191854349333333</v>
      </c>
      <c r="P1334" s="226">
        <v>5.3146646886666664</v>
      </c>
      <c r="Q1334" s="226">
        <v>7.8397218900000007</v>
      </c>
      <c r="R1334" s="226">
        <v>4.6651184579999994</v>
      </c>
      <c r="S1334" s="226">
        <v>6.149181038</v>
      </c>
      <c r="T1334" s="226">
        <v>14.982579612</v>
      </c>
      <c r="U1334" s="226">
        <v>33.664561597333332</v>
      </c>
      <c r="V1334" s="226">
        <v>58.07631563066667</v>
      </c>
      <c r="W1334" s="162">
        <f>SUM(표4_2563[[#This Row],[1월]:[12월]])</f>
        <v>392.60983094666659</v>
      </c>
      <c r="X1334" s="163">
        <f t="shared" si="360"/>
        <v>32.717485912222216</v>
      </c>
    </row>
    <row r="1335" spans="1:24" x14ac:dyDescent="0.3">
      <c r="A1335" s="166"/>
      <c r="B1335" s="166">
        <v>2025</v>
      </c>
      <c r="C1335" s="158" t="s">
        <v>431</v>
      </c>
      <c r="D1335" s="159" t="s">
        <v>21</v>
      </c>
      <c r="E1335" s="159" t="s">
        <v>16</v>
      </c>
      <c r="F1335" s="159" t="s">
        <v>88</v>
      </c>
      <c r="G1335" s="159" t="s">
        <v>173</v>
      </c>
      <c r="H1335" s="159" t="s">
        <v>103</v>
      </c>
      <c r="I1335" s="159"/>
      <c r="J1335" s="159" t="s">
        <v>13</v>
      </c>
      <c r="K1335" s="226">
        <v>102585</v>
      </c>
      <c r="L1335" s="226">
        <v>114988</v>
      </c>
      <c r="M1335" s="226">
        <v>122025</v>
      </c>
      <c r="N1335" s="226">
        <v>137405</v>
      </c>
      <c r="O1335" s="226">
        <v>144967</v>
      </c>
      <c r="P1335" s="226">
        <v>118748</v>
      </c>
      <c r="Q1335" s="226">
        <v>139120</v>
      </c>
      <c r="R1335" s="226">
        <v>138437</v>
      </c>
      <c r="S1335" s="226">
        <v>169584</v>
      </c>
      <c r="T1335" s="226">
        <v>191876</v>
      </c>
      <c r="U1335" s="226">
        <v>157990</v>
      </c>
      <c r="V1335" s="226">
        <v>123153</v>
      </c>
      <c r="W1335" s="162">
        <f>SUM(표4_2563[[#This Row],[1월]:[12월]])</f>
        <v>1660878</v>
      </c>
      <c r="X1335" s="163">
        <f t="shared" si="360"/>
        <v>138406.5</v>
      </c>
    </row>
    <row r="1336" spans="1:24" x14ac:dyDescent="0.3">
      <c r="A1336" s="166"/>
      <c r="B1336" s="166">
        <v>2025</v>
      </c>
      <c r="C1336" s="158" t="s">
        <v>431</v>
      </c>
      <c r="D1336" s="159" t="s">
        <v>21</v>
      </c>
      <c r="E1336" s="159" t="s">
        <v>16</v>
      </c>
      <c r="F1336" s="159" t="s">
        <v>88</v>
      </c>
      <c r="G1336" s="159" t="s">
        <v>173</v>
      </c>
      <c r="H1336" s="159" t="s">
        <v>103</v>
      </c>
      <c r="I1336" s="159"/>
      <c r="J1336" s="159" t="s">
        <v>22</v>
      </c>
      <c r="K1336" s="226">
        <v>109</v>
      </c>
      <c r="L1336" s="226">
        <v>123</v>
      </c>
      <c r="M1336" s="226">
        <v>130</v>
      </c>
      <c r="N1336" s="226">
        <v>148</v>
      </c>
      <c r="O1336" s="226">
        <v>155</v>
      </c>
      <c r="P1336" s="226">
        <v>127</v>
      </c>
      <c r="Q1336" s="226">
        <v>149</v>
      </c>
      <c r="R1336" s="226">
        <v>148</v>
      </c>
      <c r="S1336" s="226">
        <v>181</v>
      </c>
      <c r="T1336" s="226">
        <v>205</v>
      </c>
      <c r="U1336" s="226">
        <v>169</v>
      </c>
      <c r="V1336" s="226">
        <v>132</v>
      </c>
      <c r="W1336" s="162">
        <f>SUM(표4_2563[[#This Row],[1월]:[12월]])</f>
        <v>1776</v>
      </c>
      <c r="X1336" s="163">
        <f t="shared" si="360"/>
        <v>148</v>
      </c>
    </row>
    <row r="1337" spans="1:24" x14ac:dyDescent="0.3">
      <c r="A1337" s="166"/>
      <c r="B1337" s="166">
        <v>2025</v>
      </c>
      <c r="C1337" s="158" t="s">
        <v>431</v>
      </c>
      <c r="D1337" s="159" t="s">
        <v>21</v>
      </c>
      <c r="E1337" s="159" t="s">
        <v>16</v>
      </c>
      <c r="F1337" s="159" t="s">
        <v>88</v>
      </c>
      <c r="G1337" s="159" t="s">
        <v>173</v>
      </c>
      <c r="H1337" s="159" t="s">
        <v>103</v>
      </c>
      <c r="I1337" s="159"/>
      <c r="J1337" s="159" t="s">
        <v>15</v>
      </c>
      <c r="K1337" s="226">
        <v>0.11107099999999999</v>
      </c>
      <c r="L1337" s="226">
        <v>0.12533699999999998</v>
      </c>
      <c r="M1337" s="226">
        <v>0.13247</v>
      </c>
      <c r="N1337" s="226">
        <v>0.15081199999999997</v>
      </c>
      <c r="O1337" s="226">
        <v>0.15794499999999997</v>
      </c>
      <c r="P1337" s="226">
        <v>0.129413</v>
      </c>
      <c r="Q1337" s="226">
        <v>0.15183099999999997</v>
      </c>
      <c r="R1337" s="226">
        <v>0.15081199999999997</v>
      </c>
      <c r="S1337" s="226">
        <v>0.18443899999999996</v>
      </c>
      <c r="T1337" s="226">
        <v>0.20889499999999997</v>
      </c>
      <c r="U1337" s="226">
        <v>0.172211</v>
      </c>
      <c r="V1337" s="226">
        <v>0.13450799999999999</v>
      </c>
      <c r="W1337" s="162">
        <f>SUM(표4_2563[[#This Row],[1월]:[12월]])</f>
        <v>1.809744</v>
      </c>
      <c r="X1337" s="163">
        <f t="shared" si="360"/>
        <v>0.150812</v>
      </c>
    </row>
    <row r="1338" spans="1:24" x14ac:dyDescent="0.3">
      <c r="A1338" s="166"/>
      <c r="B1338" s="166">
        <v>2025</v>
      </c>
      <c r="C1338" s="158" t="s">
        <v>431</v>
      </c>
      <c r="D1338" s="159" t="s">
        <v>21</v>
      </c>
      <c r="E1338" s="159" t="s">
        <v>16</v>
      </c>
      <c r="F1338" s="159" t="s">
        <v>88</v>
      </c>
      <c r="G1338" s="159" t="s">
        <v>173</v>
      </c>
      <c r="H1338" s="160" t="s">
        <v>103</v>
      </c>
      <c r="I1338" s="160"/>
      <c r="J1338" s="160" t="s">
        <v>96</v>
      </c>
      <c r="K1338" s="226">
        <v>0.2344388713333333</v>
      </c>
      <c r="L1338" s="226">
        <v>0.26455028600000002</v>
      </c>
      <c r="M1338" s="226">
        <v>0.27960599333333336</v>
      </c>
      <c r="N1338" s="226">
        <v>0.31832066933333336</v>
      </c>
      <c r="O1338" s="226">
        <v>0.33337637666666664</v>
      </c>
      <c r="P1338" s="226">
        <v>0.2731535473333333</v>
      </c>
      <c r="Q1338" s="226">
        <v>0.32047148466666669</v>
      </c>
      <c r="R1338" s="226">
        <v>0.31832066933333336</v>
      </c>
      <c r="S1338" s="226">
        <v>0.38929757533333337</v>
      </c>
      <c r="T1338" s="226">
        <v>0.44091714333333337</v>
      </c>
      <c r="U1338" s="226">
        <v>0.36348779133333337</v>
      </c>
      <c r="V1338" s="226">
        <v>0.28390762399999997</v>
      </c>
      <c r="W1338" s="162">
        <f>SUM(표4_2563[[#This Row],[1월]:[12월]])</f>
        <v>3.8198480319999994</v>
      </c>
      <c r="X1338" s="163">
        <f t="shared" si="360"/>
        <v>0.31832066933333331</v>
      </c>
    </row>
    <row r="1339" spans="1:24" x14ac:dyDescent="0.3">
      <c r="A1339" s="166"/>
      <c r="B1339" s="166">
        <v>2025</v>
      </c>
      <c r="C1339" s="158" t="s">
        <v>431</v>
      </c>
      <c r="D1339" s="159" t="s">
        <v>21</v>
      </c>
      <c r="E1339" s="159" t="s">
        <v>16</v>
      </c>
      <c r="F1339" s="159" t="s">
        <v>88</v>
      </c>
      <c r="G1339" s="159" t="s">
        <v>410</v>
      </c>
      <c r="H1339" s="159" t="s">
        <v>417</v>
      </c>
      <c r="I1339" s="159"/>
      <c r="J1339" s="159" t="s">
        <v>13</v>
      </c>
      <c r="K1339" s="226">
        <v>87291</v>
      </c>
      <c r="L1339" s="226">
        <v>97471</v>
      </c>
      <c r="M1339" s="226">
        <v>104547</v>
      </c>
      <c r="N1339" s="226">
        <v>110373</v>
      </c>
      <c r="O1339" s="226">
        <v>119511</v>
      </c>
      <c r="P1339" s="226">
        <v>109010</v>
      </c>
      <c r="Q1339" s="226">
        <v>125458</v>
      </c>
      <c r="R1339" s="226">
        <v>109581</v>
      </c>
      <c r="S1339" s="226">
        <v>144722</v>
      </c>
      <c r="T1339" s="226">
        <v>141251</v>
      </c>
      <c r="U1339" s="226">
        <v>126165</v>
      </c>
      <c r="V1339" s="226">
        <v>98947</v>
      </c>
      <c r="W1339" s="162">
        <f>SUM(표4_2563[[#This Row],[1월]:[12월]])</f>
        <v>1374327</v>
      </c>
      <c r="X1339" s="163">
        <f t="shared" si="360"/>
        <v>114527.25</v>
      </c>
    </row>
    <row r="1340" spans="1:24" x14ac:dyDescent="0.3">
      <c r="A1340" s="166"/>
      <c r="B1340" s="166">
        <v>2025</v>
      </c>
      <c r="C1340" s="158" t="s">
        <v>431</v>
      </c>
      <c r="D1340" s="159" t="s">
        <v>21</v>
      </c>
      <c r="E1340" s="159" t="s">
        <v>16</v>
      </c>
      <c r="F1340" s="159" t="s">
        <v>88</v>
      </c>
      <c r="G1340" s="159" t="s">
        <v>410</v>
      </c>
      <c r="H1340" s="159" t="s">
        <v>417</v>
      </c>
      <c r="I1340" s="159"/>
      <c r="J1340" s="159" t="s">
        <v>22</v>
      </c>
      <c r="K1340" s="226">
        <v>93</v>
      </c>
      <c r="L1340" s="226">
        <v>104</v>
      </c>
      <c r="M1340" s="226">
        <v>112</v>
      </c>
      <c r="N1340" s="226">
        <v>119</v>
      </c>
      <c r="O1340" s="226">
        <v>128</v>
      </c>
      <c r="P1340" s="226">
        <v>117</v>
      </c>
      <c r="Q1340" s="226">
        <v>134</v>
      </c>
      <c r="R1340" s="226">
        <v>117</v>
      </c>
      <c r="S1340" s="226">
        <v>155</v>
      </c>
      <c r="T1340" s="226">
        <v>151</v>
      </c>
      <c r="U1340" s="226">
        <v>135</v>
      </c>
      <c r="V1340" s="226">
        <v>106</v>
      </c>
      <c r="W1340" s="162">
        <f>SUM(표4_2563[[#This Row],[1월]:[12월]])</f>
        <v>1471</v>
      </c>
      <c r="X1340" s="163">
        <f t="shared" si="360"/>
        <v>122.58333333333333</v>
      </c>
    </row>
    <row r="1341" spans="1:24" x14ac:dyDescent="0.3">
      <c r="A1341" s="166"/>
      <c r="B1341" s="166">
        <v>2025</v>
      </c>
      <c r="C1341" s="158" t="s">
        <v>431</v>
      </c>
      <c r="D1341" s="159" t="s">
        <v>21</v>
      </c>
      <c r="E1341" s="159" t="s">
        <v>16</v>
      </c>
      <c r="F1341" s="159" t="s">
        <v>88</v>
      </c>
      <c r="G1341" s="159" t="s">
        <v>410</v>
      </c>
      <c r="H1341" s="159" t="s">
        <v>417</v>
      </c>
      <c r="I1341" s="159"/>
      <c r="J1341" s="159" t="s">
        <v>15</v>
      </c>
      <c r="K1341" s="226">
        <v>9.476699999999999E-2</v>
      </c>
      <c r="L1341" s="226">
        <v>0.10597599999999999</v>
      </c>
      <c r="M1341" s="226">
        <v>0.11412799999999999</v>
      </c>
      <c r="N1341" s="226">
        <v>0.12126099999999998</v>
      </c>
      <c r="O1341" s="226">
        <v>0.13043199999999999</v>
      </c>
      <c r="P1341" s="226">
        <v>0.119223</v>
      </c>
      <c r="Q1341" s="226">
        <v>0.136546</v>
      </c>
      <c r="R1341" s="226">
        <v>0.119223</v>
      </c>
      <c r="S1341" s="226">
        <v>0.15794499999999997</v>
      </c>
      <c r="T1341" s="226">
        <v>0.15386899999999998</v>
      </c>
      <c r="U1341" s="226">
        <v>0.13756499999999999</v>
      </c>
      <c r="V1341" s="226">
        <v>0.10801399999999999</v>
      </c>
      <c r="W1341" s="162">
        <f>SUM(표4_2563[[#This Row],[1월]:[12월]])</f>
        <v>1.4989489999999999</v>
      </c>
      <c r="X1341" s="163">
        <f t="shared" si="360"/>
        <v>0.12491241666666665</v>
      </c>
    </row>
    <row r="1342" spans="1:24" x14ac:dyDescent="0.3">
      <c r="A1342" s="166"/>
      <c r="B1342" s="166">
        <v>2025</v>
      </c>
      <c r="C1342" s="158" t="s">
        <v>431</v>
      </c>
      <c r="D1342" s="159" t="s">
        <v>21</v>
      </c>
      <c r="E1342" s="159" t="s">
        <v>16</v>
      </c>
      <c r="F1342" s="159" t="s">
        <v>88</v>
      </c>
      <c r="G1342" s="159" t="s">
        <v>410</v>
      </c>
      <c r="H1342" s="160" t="s">
        <v>417</v>
      </c>
      <c r="I1342" s="160"/>
      <c r="J1342" s="160" t="s">
        <v>96</v>
      </c>
      <c r="K1342" s="226">
        <v>0.20002582599999999</v>
      </c>
      <c r="L1342" s="226">
        <v>0.22368479466666666</v>
      </c>
      <c r="M1342" s="226">
        <v>0.24089131733333335</v>
      </c>
      <c r="N1342" s="226">
        <v>0.25594702466666669</v>
      </c>
      <c r="O1342" s="226">
        <v>0.27530436266666669</v>
      </c>
      <c r="P1342" s="226">
        <v>0.25164539400000002</v>
      </c>
      <c r="Q1342" s="226">
        <v>0.28820925466666669</v>
      </c>
      <c r="R1342" s="226">
        <v>0.25164539400000002</v>
      </c>
      <c r="S1342" s="226">
        <v>0.33337637666666664</v>
      </c>
      <c r="T1342" s="226">
        <v>0.32477311533333336</v>
      </c>
      <c r="U1342" s="226">
        <v>0.29036007000000003</v>
      </c>
      <c r="V1342" s="226">
        <v>0.22798642533333338</v>
      </c>
      <c r="W1342" s="162">
        <f>SUM(표4_2563[[#This Row],[1월]:[12월]])</f>
        <v>3.1638493553333342</v>
      </c>
      <c r="X1342" s="163">
        <f t="shared" si="360"/>
        <v>0.26365411294444452</v>
      </c>
    </row>
    <row r="1343" spans="1:24" x14ac:dyDescent="0.3">
      <c r="A1343" s="166"/>
      <c r="B1343" s="166">
        <v>2025</v>
      </c>
      <c r="C1343" s="158" t="s">
        <v>431</v>
      </c>
      <c r="D1343" s="159" t="s">
        <v>21</v>
      </c>
      <c r="E1343" s="159" t="s">
        <v>16</v>
      </c>
      <c r="F1343" s="159" t="s">
        <v>88</v>
      </c>
      <c r="G1343" s="159" t="s">
        <v>76</v>
      </c>
      <c r="H1343" s="159" t="s">
        <v>105</v>
      </c>
      <c r="I1343" s="159"/>
      <c r="J1343" s="159" t="s">
        <v>13</v>
      </c>
      <c r="K1343" s="226">
        <v>57025875</v>
      </c>
      <c r="L1343" s="226">
        <v>56251343</v>
      </c>
      <c r="M1343" s="226">
        <v>51903379</v>
      </c>
      <c r="N1343" s="226">
        <v>29828726</v>
      </c>
      <c r="O1343" s="226">
        <v>16510480</v>
      </c>
      <c r="P1343" s="226">
        <v>13727160</v>
      </c>
      <c r="Q1343" s="226">
        <v>15777208</v>
      </c>
      <c r="R1343" s="226">
        <v>14272884</v>
      </c>
      <c r="S1343" s="226">
        <v>18718637</v>
      </c>
      <c r="T1343" s="226">
        <v>23171004</v>
      </c>
      <c r="U1343" s="226">
        <v>38981758</v>
      </c>
      <c r="V1343" s="226">
        <v>65522846</v>
      </c>
      <c r="W1343" s="162">
        <f>SUM(표4_2563[[#This Row],[1월]:[12월]])</f>
        <v>401691300</v>
      </c>
      <c r="X1343" s="163">
        <f t="shared" si="360"/>
        <v>33474275</v>
      </c>
    </row>
    <row r="1344" spans="1:24" x14ac:dyDescent="0.3">
      <c r="A1344" s="166"/>
      <c r="B1344" s="166">
        <v>2025</v>
      </c>
      <c r="C1344" s="158" t="s">
        <v>431</v>
      </c>
      <c r="D1344" s="159" t="s">
        <v>21</v>
      </c>
      <c r="E1344" s="159" t="s">
        <v>16</v>
      </c>
      <c r="F1344" s="159" t="s">
        <v>88</v>
      </c>
      <c r="G1344" s="159" t="s">
        <v>76</v>
      </c>
      <c r="H1344" s="159" t="s">
        <v>105</v>
      </c>
      <c r="I1344" s="159"/>
      <c r="J1344" s="159" t="s">
        <v>22</v>
      </c>
      <c r="K1344" s="226">
        <v>60704</v>
      </c>
      <c r="L1344" s="226">
        <v>60107</v>
      </c>
      <c r="M1344" s="226">
        <v>55493</v>
      </c>
      <c r="N1344" s="226">
        <v>32038</v>
      </c>
      <c r="O1344" s="226">
        <v>17678</v>
      </c>
      <c r="P1344" s="226">
        <v>14735</v>
      </c>
      <c r="Q1344" s="226">
        <v>16845</v>
      </c>
      <c r="R1344" s="226">
        <v>15254</v>
      </c>
      <c r="S1344" s="226">
        <v>20005</v>
      </c>
      <c r="T1344" s="226">
        <v>24780</v>
      </c>
      <c r="U1344" s="226">
        <v>41758</v>
      </c>
      <c r="V1344" s="226">
        <v>70225</v>
      </c>
      <c r="W1344" s="162">
        <f>SUM(표4_2563[[#This Row],[1월]:[12월]])</f>
        <v>429622</v>
      </c>
      <c r="X1344" s="163">
        <f t="shared" si="360"/>
        <v>35801.833333333336</v>
      </c>
    </row>
    <row r="1345" spans="1:24" x14ac:dyDescent="0.3">
      <c r="A1345" s="166"/>
      <c r="B1345" s="166">
        <v>2025</v>
      </c>
      <c r="C1345" s="158" t="s">
        <v>431</v>
      </c>
      <c r="D1345" s="159" t="s">
        <v>21</v>
      </c>
      <c r="E1345" s="159" t="s">
        <v>16</v>
      </c>
      <c r="F1345" s="159" t="s">
        <v>88</v>
      </c>
      <c r="G1345" s="159" t="s">
        <v>76</v>
      </c>
      <c r="H1345" s="159" t="s">
        <v>105</v>
      </c>
      <c r="I1345" s="159"/>
      <c r="J1345" s="159" t="s">
        <v>15</v>
      </c>
      <c r="K1345" s="226">
        <v>61.857375999999995</v>
      </c>
      <c r="L1345" s="226">
        <v>61.249032999999997</v>
      </c>
      <c r="M1345" s="226">
        <v>56.547366999999994</v>
      </c>
      <c r="N1345" s="226">
        <v>32.646721999999997</v>
      </c>
      <c r="O1345" s="226">
        <v>18.013881999999999</v>
      </c>
      <c r="P1345" s="226">
        <v>15.014964999999998</v>
      </c>
      <c r="Q1345" s="226">
        <v>17.165054999999999</v>
      </c>
      <c r="R1345" s="226">
        <v>15.543825999999997</v>
      </c>
      <c r="S1345" s="226">
        <v>20.385094999999996</v>
      </c>
      <c r="T1345" s="226">
        <v>25.250819999999997</v>
      </c>
      <c r="U1345" s="226">
        <v>42.551401999999996</v>
      </c>
      <c r="V1345" s="226">
        <v>71.559274999999985</v>
      </c>
      <c r="W1345" s="162">
        <f>SUM(표4_2563[[#This Row],[1월]:[12월]])</f>
        <v>437.78481799999997</v>
      </c>
      <c r="X1345" s="163">
        <f t="shared" si="360"/>
        <v>36.482068166666664</v>
      </c>
    </row>
    <row r="1346" spans="1:24" x14ac:dyDescent="0.3">
      <c r="A1346" s="166"/>
      <c r="B1346" s="166">
        <v>2025</v>
      </c>
      <c r="C1346" s="158" t="s">
        <v>431</v>
      </c>
      <c r="D1346" s="159" t="s">
        <v>21</v>
      </c>
      <c r="E1346" s="159" t="s">
        <v>16</v>
      </c>
      <c r="F1346" s="159" t="s">
        <v>88</v>
      </c>
      <c r="G1346" s="159" t="s">
        <v>76</v>
      </c>
      <c r="H1346" s="160" t="s">
        <v>105</v>
      </c>
      <c r="I1346" s="160"/>
      <c r="J1346" s="160" t="s">
        <v>96</v>
      </c>
      <c r="K1346" s="226">
        <v>130.56309399466667</v>
      </c>
      <c r="L1346" s="226">
        <v>129.27905724066665</v>
      </c>
      <c r="M1346" s="226">
        <v>119.35519529266668</v>
      </c>
      <c r="N1346" s="226">
        <v>68.907821649333329</v>
      </c>
      <c r="O1346" s="226">
        <v>38.022113462666667</v>
      </c>
      <c r="P1346" s="226">
        <v>31.69226393666667</v>
      </c>
      <c r="Q1346" s="226">
        <v>36.23048429</v>
      </c>
      <c r="R1346" s="226">
        <v>32.808537094666669</v>
      </c>
      <c r="S1346" s="226">
        <v>43.027060743333337</v>
      </c>
      <c r="T1346" s="226">
        <v>53.297203960000004</v>
      </c>
      <c r="U1346" s="226">
        <v>89.813746689333328</v>
      </c>
      <c r="V1346" s="226">
        <v>151.04100678333333</v>
      </c>
      <c r="W1346" s="162">
        <f>SUM(표4_2563[[#This Row],[1월]:[12월]])</f>
        <v>924.03758513733351</v>
      </c>
      <c r="X1346" s="163">
        <f t="shared" si="360"/>
        <v>77.003132094777797</v>
      </c>
    </row>
    <row r="1347" spans="1:24" x14ac:dyDescent="0.3">
      <c r="A1347" s="166"/>
      <c r="B1347" s="166">
        <v>2025</v>
      </c>
      <c r="C1347" s="158" t="s">
        <v>431</v>
      </c>
      <c r="D1347" s="159" t="s">
        <v>21</v>
      </c>
      <c r="E1347" s="159" t="s">
        <v>16</v>
      </c>
      <c r="F1347" s="159" t="s">
        <v>88</v>
      </c>
      <c r="G1347" s="159" t="s">
        <v>175</v>
      </c>
      <c r="H1347" s="159" t="s">
        <v>106</v>
      </c>
      <c r="I1347" s="159"/>
      <c r="J1347" s="159" t="s">
        <v>13</v>
      </c>
      <c r="K1347" s="226">
        <v>2232</v>
      </c>
      <c r="L1347" s="226">
        <v>2488</v>
      </c>
      <c r="M1347" s="226">
        <v>2889</v>
      </c>
      <c r="N1347" s="226">
        <v>4436</v>
      </c>
      <c r="O1347" s="226">
        <v>5178</v>
      </c>
      <c r="P1347" s="226">
        <v>4999</v>
      </c>
      <c r="Q1347" s="226">
        <v>10530</v>
      </c>
      <c r="R1347" s="226">
        <v>10501</v>
      </c>
      <c r="S1347" s="226">
        <v>20305</v>
      </c>
      <c r="T1347" s="226">
        <v>17116</v>
      </c>
      <c r="U1347" s="226">
        <v>19144</v>
      </c>
      <c r="V1347" s="226">
        <v>10437</v>
      </c>
      <c r="W1347" s="162">
        <f>SUM(표4_2563[[#This Row],[1월]:[12월]])</f>
        <v>110255</v>
      </c>
      <c r="X1347" s="163">
        <f t="shared" si="360"/>
        <v>9187.9166666666661</v>
      </c>
    </row>
    <row r="1348" spans="1:24" x14ac:dyDescent="0.3">
      <c r="A1348" s="166"/>
      <c r="B1348" s="166">
        <v>2025</v>
      </c>
      <c r="C1348" s="158" t="s">
        <v>431</v>
      </c>
      <c r="D1348" s="159" t="s">
        <v>21</v>
      </c>
      <c r="E1348" s="159" t="s">
        <v>16</v>
      </c>
      <c r="F1348" s="159" t="s">
        <v>88</v>
      </c>
      <c r="G1348" s="159" t="s">
        <v>175</v>
      </c>
      <c r="H1348" s="159" t="s">
        <v>106</v>
      </c>
      <c r="I1348" s="159"/>
      <c r="J1348" s="159" t="s">
        <v>22</v>
      </c>
      <c r="K1348" s="226">
        <v>2</v>
      </c>
      <c r="L1348" s="226">
        <v>3</v>
      </c>
      <c r="M1348" s="226">
        <v>3</v>
      </c>
      <c r="N1348" s="226">
        <v>4</v>
      </c>
      <c r="O1348" s="226">
        <v>6</v>
      </c>
      <c r="P1348" s="226">
        <v>5</v>
      </c>
      <c r="Q1348" s="226">
        <v>11</v>
      </c>
      <c r="R1348" s="226">
        <v>11</v>
      </c>
      <c r="S1348" s="226">
        <v>22</v>
      </c>
      <c r="T1348" s="226">
        <v>19</v>
      </c>
      <c r="U1348" s="226">
        <v>21</v>
      </c>
      <c r="V1348" s="226">
        <v>12</v>
      </c>
      <c r="W1348" s="162">
        <f>SUM(표4_2563[[#This Row],[1월]:[12월]])</f>
        <v>119</v>
      </c>
      <c r="X1348" s="163">
        <f t="shared" si="360"/>
        <v>9.9166666666666661</v>
      </c>
    </row>
    <row r="1349" spans="1:24" x14ac:dyDescent="0.3">
      <c r="A1349" s="166"/>
      <c r="B1349" s="166">
        <v>2025</v>
      </c>
      <c r="C1349" s="158" t="s">
        <v>431</v>
      </c>
      <c r="D1349" s="159" t="s">
        <v>21</v>
      </c>
      <c r="E1349" s="159" t="s">
        <v>16</v>
      </c>
      <c r="F1349" s="159" t="s">
        <v>88</v>
      </c>
      <c r="G1349" s="159" t="s">
        <v>175</v>
      </c>
      <c r="H1349" s="159" t="s">
        <v>106</v>
      </c>
      <c r="I1349" s="159"/>
      <c r="J1349" s="159" t="s">
        <v>15</v>
      </c>
      <c r="K1349" s="226">
        <v>2.0379999999999999E-3</v>
      </c>
      <c r="L1349" s="226">
        <v>3.0569999999999998E-3</v>
      </c>
      <c r="M1349" s="226">
        <v>3.0569999999999998E-3</v>
      </c>
      <c r="N1349" s="226">
        <v>4.0759999999999998E-3</v>
      </c>
      <c r="O1349" s="226">
        <v>6.1139999999999996E-3</v>
      </c>
      <c r="P1349" s="226">
        <v>5.0949999999999997E-3</v>
      </c>
      <c r="Q1349" s="226">
        <v>1.1208999999999998E-2</v>
      </c>
      <c r="R1349" s="226">
        <v>1.1208999999999998E-2</v>
      </c>
      <c r="S1349" s="226">
        <v>2.2417999999999997E-2</v>
      </c>
      <c r="T1349" s="226">
        <v>1.9360999999999996E-2</v>
      </c>
      <c r="U1349" s="226">
        <v>2.1398999999999998E-2</v>
      </c>
      <c r="V1349" s="226">
        <v>1.2227999999999999E-2</v>
      </c>
      <c r="W1349" s="162">
        <f>SUM(표4_2563[[#This Row],[1월]:[12월]])</f>
        <v>0.12126099999999999</v>
      </c>
      <c r="X1349" s="163">
        <f t="shared" si="360"/>
        <v>1.0105083333333332E-2</v>
      </c>
    </row>
    <row r="1350" spans="1:24" x14ac:dyDescent="0.3">
      <c r="A1350" s="166"/>
      <c r="B1350" s="166">
        <v>2025</v>
      </c>
      <c r="C1350" s="158" t="s">
        <v>431</v>
      </c>
      <c r="D1350" s="159" t="s">
        <v>21</v>
      </c>
      <c r="E1350" s="159" t="s">
        <v>16</v>
      </c>
      <c r="F1350" s="159" t="s">
        <v>88</v>
      </c>
      <c r="G1350" s="159" t="s">
        <v>175</v>
      </c>
      <c r="H1350" s="160" t="s">
        <v>106</v>
      </c>
      <c r="I1350" s="160"/>
      <c r="J1350" s="160" t="s">
        <v>96</v>
      </c>
      <c r="K1350" s="226">
        <v>4.301630666666667E-3</v>
      </c>
      <c r="L1350" s="226">
        <v>6.4524460000000006E-3</v>
      </c>
      <c r="M1350" s="226">
        <v>6.4524460000000006E-3</v>
      </c>
      <c r="N1350" s="226">
        <v>8.6032613333333341E-3</v>
      </c>
      <c r="O1350" s="226">
        <v>1.2904892000000001E-2</v>
      </c>
      <c r="P1350" s="226">
        <v>1.0754076666666668E-2</v>
      </c>
      <c r="Q1350" s="226">
        <v>2.3658968666666669E-2</v>
      </c>
      <c r="R1350" s="226">
        <v>2.3658968666666669E-2</v>
      </c>
      <c r="S1350" s="226">
        <v>4.7317937333333338E-2</v>
      </c>
      <c r="T1350" s="226">
        <v>4.0865491333333337E-2</v>
      </c>
      <c r="U1350" s="226">
        <v>4.5167121999999997E-2</v>
      </c>
      <c r="V1350" s="226">
        <v>2.5809784000000002E-2</v>
      </c>
      <c r="W1350" s="162">
        <f>SUM(표4_2563[[#This Row],[1월]:[12월]])</f>
        <v>0.25594702466666669</v>
      </c>
      <c r="X1350" s="163">
        <f t="shared" si="360"/>
        <v>2.1328918722222225E-2</v>
      </c>
    </row>
    <row r="1351" spans="1:24" x14ac:dyDescent="0.3">
      <c r="A1351" s="166"/>
      <c r="B1351" s="166">
        <v>2025</v>
      </c>
      <c r="C1351" s="158" t="s">
        <v>431</v>
      </c>
      <c r="D1351" s="160" t="s">
        <v>25</v>
      </c>
      <c r="E1351" s="160" t="s">
        <v>81</v>
      </c>
      <c r="F1351" s="160" t="s">
        <v>89</v>
      </c>
      <c r="G1351" s="160" t="s">
        <v>189</v>
      </c>
      <c r="H1351" s="160" t="s">
        <v>117</v>
      </c>
      <c r="I1351" s="160"/>
      <c r="J1351" s="160" t="s">
        <v>13</v>
      </c>
      <c r="K1351" s="226">
        <v>4681968</v>
      </c>
      <c r="L1351" s="226">
        <v>3391464</v>
      </c>
      <c r="M1351" s="226">
        <v>4658298</v>
      </c>
      <c r="N1351" s="226">
        <v>8594527</v>
      </c>
      <c r="O1351" s="226">
        <v>15628007</v>
      </c>
      <c r="P1351" s="226">
        <v>17433075</v>
      </c>
      <c r="Q1351" s="226">
        <v>11419352</v>
      </c>
      <c r="R1351" s="226">
        <v>15092913</v>
      </c>
      <c r="S1351" s="226">
        <v>13472711</v>
      </c>
      <c r="T1351" s="226">
        <v>11848851</v>
      </c>
      <c r="U1351" s="226">
        <v>8025417</v>
      </c>
      <c r="V1351" s="226">
        <v>5486489</v>
      </c>
      <c r="W1351" s="162">
        <f>SUM(표4_2563[[#This Row],[1월]:[12월]])</f>
        <v>119733072</v>
      </c>
      <c r="X1351" s="163">
        <f t="shared" si="360"/>
        <v>9977756</v>
      </c>
    </row>
    <row r="1352" spans="1:24" x14ac:dyDescent="0.3">
      <c r="A1352" s="166"/>
      <c r="B1352" s="166">
        <v>2025</v>
      </c>
      <c r="C1352" s="158" t="s">
        <v>431</v>
      </c>
      <c r="D1352" s="160" t="s">
        <v>21</v>
      </c>
      <c r="E1352" s="160" t="s">
        <v>16</v>
      </c>
      <c r="F1352" s="160" t="s">
        <v>88</v>
      </c>
      <c r="G1352" s="160" t="s">
        <v>189</v>
      </c>
      <c r="H1352" s="160" t="s">
        <v>117</v>
      </c>
      <c r="I1352" s="160"/>
      <c r="J1352" s="160" t="s">
        <v>84</v>
      </c>
      <c r="K1352" s="226">
        <v>4983</v>
      </c>
      <c r="L1352" s="226">
        <v>3624</v>
      </c>
      <c r="M1352" s="226">
        <v>4980</v>
      </c>
      <c r="N1352" s="226">
        <v>9231</v>
      </c>
      <c r="O1352" s="226">
        <v>16733</v>
      </c>
      <c r="P1352" s="226">
        <v>18711</v>
      </c>
      <c r="Q1352" s="226">
        <v>12192</v>
      </c>
      <c r="R1352" s="226">
        <v>16130</v>
      </c>
      <c r="S1352" s="226">
        <v>14399</v>
      </c>
      <c r="T1352" s="226">
        <v>12672</v>
      </c>
      <c r="U1352" s="226">
        <v>8597</v>
      </c>
      <c r="V1352" s="226">
        <v>5880</v>
      </c>
      <c r="W1352" s="162">
        <f>SUM(표4_2563[[#This Row],[1월]:[12월]])</f>
        <v>128132</v>
      </c>
      <c r="X1352" s="163">
        <f t="shared" si="360"/>
        <v>10677.666666666666</v>
      </c>
    </row>
    <row r="1353" spans="1:24" x14ac:dyDescent="0.3">
      <c r="A1353" s="166"/>
      <c r="B1353" s="166">
        <v>2025</v>
      </c>
      <c r="C1353" s="158" t="s">
        <v>431</v>
      </c>
      <c r="D1353" s="160" t="s">
        <v>21</v>
      </c>
      <c r="E1353" s="160" t="s">
        <v>16</v>
      </c>
      <c r="F1353" s="160" t="s">
        <v>88</v>
      </c>
      <c r="G1353" s="160" t="s">
        <v>189</v>
      </c>
      <c r="H1353" s="160" t="s">
        <v>117</v>
      </c>
      <c r="I1353" s="160"/>
      <c r="J1353" s="160" t="s">
        <v>15</v>
      </c>
      <c r="K1353" s="226">
        <v>5.0776769999999996</v>
      </c>
      <c r="L1353" s="226">
        <v>3.6928559999999999</v>
      </c>
      <c r="M1353" s="226">
        <v>5.0746200000000004</v>
      </c>
      <c r="N1353" s="226">
        <v>9.406388999999999</v>
      </c>
      <c r="O1353" s="226">
        <v>17.050926999999998</v>
      </c>
      <c r="P1353" s="226">
        <v>19.066508999999996</v>
      </c>
      <c r="Q1353" s="226">
        <v>12.423647999999998</v>
      </c>
      <c r="R1353" s="226">
        <v>16.436469999999996</v>
      </c>
      <c r="S1353" s="226">
        <v>14.672580999999997</v>
      </c>
      <c r="T1353" s="226">
        <v>12.912768</v>
      </c>
      <c r="U1353" s="226">
        <v>8.7603429999999989</v>
      </c>
      <c r="V1353" s="226">
        <v>5.991719999999999</v>
      </c>
      <c r="W1353" s="162">
        <f>SUM(표4_2563[[#This Row],[1월]:[12월]])</f>
        <v>130.56650799999997</v>
      </c>
      <c r="X1353" s="163">
        <f t="shared" si="360"/>
        <v>10.880542333333331</v>
      </c>
    </row>
    <row r="1354" spans="1:24" x14ac:dyDescent="0.3">
      <c r="A1354" s="166"/>
      <c r="B1354" s="166">
        <v>2025</v>
      </c>
      <c r="C1354" s="158" t="s">
        <v>431</v>
      </c>
      <c r="D1354" s="160" t="s">
        <v>21</v>
      </c>
      <c r="E1354" s="160" t="s">
        <v>16</v>
      </c>
      <c r="F1354" s="160" t="s">
        <v>88</v>
      </c>
      <c r="G1354" s="160" t="s">
        <v>189</v>
      </c>
      <c r="H1354" s="160" t="s">
        <v>117</v>
      </c>
      <c r="I1354" s="160"/>
      <c r="J1354" s="160" t="s">
        <v>96</v>
      </c>
      <c r="K1354" s="226">
        <v>10.717512806</v>
      </c>
      <c r="L1354" s="226">
        <v>7.7945547680000002</v>
      </c>
      <c r="M1354" s="226">
        <v>10.711060360000001</v>
      </c>
      <c r="N1354" s="226">
        <v>19.854176342000002</v>
      </c>
      <c r="O1354" s="226">
        <v>35.989592972666664</v>
      </c>
      <c r="P1354" s="226">
        <v>40.243905701999999</v>
      </c>
      <c r="Q1354" s="226">
        <v>26.222740544000001</v>
      </c>
      <c r="R1354" s="226">
        <v>34.69265132666667</v>
      </c>
      <c r="S1354" s="226">
        <v>30.969589984666673</v>
      </c>
      <c r="T1354" s="226">
        <v>27.255131904000002</v>
      </c>
      <c r="U1354" s="226">
        <v>18.490559420666667</v>
      </c>
      <c r="V1354" s="226">
        <v>12.646794160000001</v>
      </c>
      <c r="W1354" s="162">
        <f>SUM(표4_2563[[#This Row],[1월]:[12월]])</f>
        <v>275.58827029066669</v>
      </c>
      <c r="X1354" s="163">
        <f t="shared" si="360"/>
        <v>22.965689190888892</v>
      </c>
    </row>
    <row r="1355" spans="1:24" x14ac:dyDescent="0.3">
      <c r="A1355" s="166"/>
      <c r="B1355" s="166">
        <v>2025</v>
      </c>
      <c r="C1355" s="158" t="s">
        <v>431</v>
      </c>
      <c r="D1355" s="160" t="s">
        <v>25</v>
      </c>
      <c r="E1355" s="160" t="s">
        <v>81</v>
      </c>
      <c r="F1355" s="160" t="s">
        <v>89</v>
      </c>
      <c r="G1355" s="160" t="s">
        <v>188</v>
      </c>
      <c r="H1355" s="160" t="s">
        <v>119</v>
      </c>
      <c r="I1355" s="160"/>
      <c r="J1355" s="160" t="s">
        <v>13</v>
      </c>
      <c r="K1355" s="226">
        <v>1207896</v>
      </c>
      <c r="L1355" s="226">
        <v>923321</v>
      </c>
      <c r="M1355" s="226">
        <v>1000083</v>
      </c>
      <c r="N1355" s="226">
        <v>2014426</v>
      </c>
      <c r="O1355" s="226">
        <v>3316985</v>
      </c>
      <c r="P1355" s="226">
        <v>4000222</v>
      </c>
      <c r="Q1355" s="226">
        <v>1770690</v>
      </c>
      <c r="R1355" s="226">
        <v>2534599</v>
      </c>
      <c r="S1355" s="226">
        <v>2162846</v>
      </c>
      <c r="T1355" s="226">
        <v>2395215</v>
      </c>
      <c r="U1355" s="226">
        <v>1097384</v>
      </c>
      <c r="V1355" s="226">
        <v>830648</v>
      </c>
      <c r="W1355" s="162">
        <f>SUM(표4_2563[[#This Row],[1월]:[12월]])</f>
        <v>23254315</v>
      </c>
      <c r="X1355" s="163">
        <f t="shared" si="360"/>
        <v>1937859.5833333333</v>
      </c>
    </row>
    <row r="1356" spans="1:24" x14ac:dyDescent="0.3">
      <c r="A1356" s="166"/>
      <c r="B1356" s="166">
        <v>2025</v>
      </c>
      <c r="C1356" s="158" t="s">
        <v>431</v>
      </c>
      <c r="D1356" s="160" t="s">
        <v>21</v>
      </c>
      <c r="E1356" s="160" t="s">
        <v>16</v>
      </c>
      <c r="F1356" s="160" t="s">
        <v>88</v>
      </c>
      <c r="G1356" s="160" t="s">
        <v>188</v>
      </c>
      <c r="H1356" s="160" t="s">
        <v>118</v>
      </c>
      <c r="I1356" s="160"/>
      <c r="J1356" s="160" t="s">
        <v>84</v>
      </c>
      <c r="K1356" s="226">
        <v>1286</v>
      </c>
      <c r="L1356" s="226">
        <v>986</v>
      </c>
      <c r="M1356" s="226">
        <v>1069</v>
      </c>
      <c r="N1356" s="226">
        <v>2163</v>
      </c>
      <c r="O1356" s="226">
        <v>3552</v>
      </c>
      <c r="P1356" s="226">
        <v>4294</v>
      </c>
      <c r="Q1356" s="226">
        <v>1890</v>
      </c>
      <c r="R1356" s="226">
        <v>2709</v>
      </c>
      <c r="S1356" s="226">
        <v>2311</v>
      </c>
      <c r="T1356" s="226">
        <v>2562</v>
      </c>
      <c r="U1356" s="226">
        <v>1175</v>
      </c>
      <c r="V1356" s="226">
        <v>890</v>
      </c>
      <c r="W1356" s="162">
        <f>SUM(표4_2563[[#This Row],[1월]:[12월]])</f>
        <v>24887</v>
      </c>
      <c r="X1356" s="163">
        <f t="shared" si="360"/>
        <v>2073.9166666666665</v>
      </c>
    </row>
    <row r="1357" spans="1:24" x14ac:dyDescent="0.3">
      <c r="A1357" s="166"/>
      <c r="B1357" s="166">
        <v>2025</v>
      </c>
      <c r="C1357" s="158" t="s">
        <v>431</v>
      </c>
      <c r="D1357" s="160" t="s">
        <v>21</v>
      </c>
      <c r="E1357" s="160" t="s">
        <v>16</v>
      </c>
      <c r="F1357" s="160" t="s">
        <v>88</v>
      </c>
      <c r="G1357" s="160" t="s">
        <v>188</v>
      </c>
      <c r="H1357" s="160" t="s">
        <v>118</v>
      </c>
      <c r="I1357" s="160"/>
      <c r="J1357" s="160" t="s">
        <v>15</v>
      </c>
      <c r="K1357" s="226">
        <v>1.3104339999999999</v>
      </c>
      <c r="L1357" s="226">
        <v>1.0047339999999998</v>
      </c>
      <c r="M1357" s="226">
        <v>1.0893109999999999</v>
      </c>
      <c r="N1357" s="226">
        <v>2.2040969999999995</v>
      </c>
      <c r="O1357" s="226">
        <v>3.6194879999999996</v>
      </c>
      <c r="P1357" s="226">
        <v>4.3755859999999993</v>
      </c>
      <c r="Q1357" s="226">
        <v>1.9259099999999998</v>
      </c>
      <c r="R1357" s="226">
        <v>2.7604709999999999</v>
      </c>
      <c r="S1357" s="226">
        <v>2.3549089999999997</v>
      </c>
      <c r="T1357" s="226">
        <v>2.6106779999999996</v>
      </c>
      <c r="U1357" s="226">
        <v>1.197325</v>
      </c>
      <c r="V1357" s="226">
        <v>0.90690999999999988</v>
      </c>
      <c r="W1357" s="162">
        <f>SUM(표4_2563[[#This Row],[1월]:[12월]])</f>
        <v>25.359852999999998</v>
      </c>
      <c r="X1357" s="163">
        <f t="shared" si="360"/>
        <v>2.1133210833333331</v>
      </c>
    </row>
    <row r="1358" spans="1:24" x14ac:dyDescent="0.3">
      <c r="A1358" s="166"/>
      <c r="B1358" s="166">
        <v>2025</v>
      </c>
      <c r="C1358" s="158" t="s">
        <v>431</v>
      </c>
      <c r="D1358" s="160" t="s">
        <v>21</v>
      </c>
      <c r="E1358" s="160" t="s">
        <v>16</v>
      </c>
      <c r="F1358" s="160" t="s">
        <v>88</v>
      </c>
      <c r="G1358" s="160" t="s">
        <v>188</v>
      </c>
      <c r="H1358" s="160" t="s">
        <v>118</v>
      </c>
      <c r="I1358" s="160"/>
      <c r="J1358" s="160" t="s">
        <v>96</v>
      </c>
      <c r="K1358" s="226">
        <v>2.7659485186666668</v>
      </c>
      <c r="L1358" s="226">
        <v>2.120703918666667</v>
      </c>
      <c r="M1358" s="226">
        <v>2.2992215913333331</v>
      </c>
      <c r="N1358" s="226">
        <v>4.6522135660000004</v>
      </c>
      <c r="O1358" s="226">
        <v>7.6396960640000007</v>
      </c>
      <c r="P1358" s="226">
        <v>9.235601041333334</v>
      </c>
      <c r="Q1358" s="226">
        <v>4.06504098</v>
      </c>
      <c r="R1358" s="226">
        <v>5.8265587379999992</v>
      </c>
      <c r="S1358" s="226">
        <v>4.9705342353333331</v>
      </c>
      <c r="T1358" s="226">
        <v>5.5103888840000002</v>
      </c>
      <c r="U1358" s="226">
        <v>2.5272080166666666</v>
      </c>
      <c r="V1358" s="226">
        <v>1.9142256466666667</v>
      </c>
      <c r="W1358" s="162">
        <f>SUM(표4_2563[[#This Row],[1월]:[12월]])</f>
        <v>53.527341200666669</v>
      </c>
      <c r="X1358" s="163">
        <f t="shared" si="360"/>
        <v>4.4606117667222227</v>
      </c>
    </row>
    <row r="1359" spans="1:24" x14ac:dyDescent="0.3">
      <c r="A1359" s="166"/>
      <c r="B1359" s="166">
        <v>2025</v>
      </c>
      <c r="C1359" s="158" t="s">
        <v>431</v>
      </c>
      <c r="D1359" s="159" t="s">
        <v>21</v>
      </c>
      <c r="E1359" s="159" t="s">
        <v>17</v>
      </c>
      <c r="F1359" s="159" t="s">
        <v>65</v>
      </c>
      <c r="G1359" s="159" t="s">
        <v>167</v>
      </c>
      <c r="H1359" s="159" t="s">
        <v>124</v>
      </c>
      <c r="I1359" s="159"/>
      <c r="J1359" s="159" t="s">
        <v>13</v>
      </c>
      <c r="K1359" s="160">
        <v>3757796</v>
      </c>
      <c r="L1359" s="160">
        <v>4216826</v>
      </c>
      <c r="M1359" s="160">
        <v>4253996</v>
      </c>
      <c r="N1359" s="160">
        <v>4624593</v>
      </c>
      <c r="O1359" s="160">
        <v>4095874</v>
      </c>
      <c r="P1359" s="160">
        <v>3784322</v>
      </c>
      <c r="Q1359" s="160">
        <v>4681586</v>
      </c>
      <c r="R1359" s="160">
        <v>4088421</v>
      </c>
      <c r="S1359" s="160">
        <v>4632549</v>
      </c>
      <c r="T1359" s="160">
        <v>3738088</v>
      </c>
      <c r="U1359" s="160">
        <v>4487685</v>
      </c>
      <c r="V1359" s="160">
        <v>4052939</v>
      </c>
      <c r="W1359" s="162">
        <f>SUM(표4_2563[[#This Row],[1월]:[12월]])</f>
        <v>50414675</v>
      </c>
      <c r="X1359" s="163">
        <f t="shared" si="360"/>
        <v>4201222.916666667</v>
      </c>
    </row>
    <row r="1360" spans="1:24" x14ac:dyDescent="0.3">
      <c r="A1360" s="166"/>
      <c r="B1360" s="166">
        <v>2025</v>
      </c>
      <c r="C1360" s="158" t="s">
        <v>431</v>
      </c>
      <c r="D1360" s="159" t="s">
        <v>21</v>
      </c>
      <c r="E1360" s="159" t="s">
        <v>17</v>
      </c>
      <c r="F1360" s="159" t="s">
        <v>65</v>
      </c>
      <c r="G1360" s="159" t="s">
        <v>167</v>
      </c>
      <c r="H1360" s="159" t="s">
        <v>124</v>
      </c>
      <c r="I1360" s="159"/>
      <c r="J1360" s="159" t="s">
        <v>22</v>
      </c>
      <c r="K1360" s="160">
        <v>3855</v>
      </c>
      <c r="L1360" s="160">
        <v>4363</v>
      </c>
      <c r="M1360" s="160">
        <v>4407</v>
      </c>
      <c r="N1360" s="160">
        <v>4832</v>
      </c>
      <c r="O1360" s="160">
        <v>4253</v>
      </c>
      <c r="P1360" s="160">
        <v>3932</v>
      </c>
      <c r="Q1360" s="160">
        <v>4879</v>
      </c>
      <c r="R1360" s="160">
        <v>4245</v>
      </c>
      <c r="S1360" s="160">
        <v>4828</v>
      </c>
      <c r="T1360" s="160">
        <v>3864</v>
      </c>
      <c r="U1360" s="160">
        <v>4672</v>
      </c>
      <c r="V1360" s="160">
        <v>4200</v>
      </c>
      <c r="W1360" s="162">
        <f>SUM(표4_2563[[#This Row],[1월]:[12월]])</f>
        <v>52330</v>
      </c>
      <c r="X1360" s="163">
        <f t="shared" si="360"/>
        <v>4360.833333333333</v>
      </c>
    </row>
    <row r="1361" spans="1:24" x14ac:dyDescent="0.3">
      <c r="A1361" s="166"/>
      <c r="B1361" s="166">
        <v>2025</v>
      </c>
      <c r="C1361" s="158" t="s">
        <v>431</v>
      </c>
      <c r="D1361" s="159" t="s">
        <v>21</v>
      </c>
      <c r="E1361" s="159" t="s">
        <v>17</v>
      </c>
      <c r="F1361" s="159" t="s">
        <v>65</v>
      </c>
      <c r="G1361" s="159" t="s">
        <v>167</v>
      </c>
      <c r="H1361" s="159" t="s">
        <v>124</v>
      </c>
      <c r="I1361" s="159"/>
      <c r="J1361" s="159" t="s">
        <v>15</v>
      </c>
      <c r="K1361" s="160">
        <v>3.9282449999999995</v>
      </c>
      <c r="L1361" s="160">
        <v>4.4458970000000004</v>
      </c>
      <c r="M1361" s="160">
        <v>4.4907329999999996</v>
      </c>
      <c r="N1361" s="160">
        <v>4.9238079999999993</v>
      </c>
      <c r="O1361" s="160">
        <v>4.3338069999999993</v>
      </c>
      <c r="P1361" s="160">
        <v>4.0067079999999997</v>
      </c>
      <c r="Q1361" s="160">
        <v>4.9717009999999995</v>
      </c>
      <c r="R1361" s="160">
        <v>4.3256549999999994</v>
      </c>
      <c r="S1361" s="160">
        <v>4.9197319999999998</v>
      </c>
      <c r="T1361" s="160">
        <v>3.9374159999999994</v>
      </c>
      <c r="U1361" s="160">
        <v>4.7607679999999997</v>
      </c>
      <c r="V1361" s="160">
        <v>4.2797999999999998</v>
      </c>
      <c r="W1361" s="162">
        <f>SUM(표4_2563[[#This Row],[1월]:[12월]])</f>
        <v>53.324269999999991</v>
      </c>
      <c r="X1361" s="163">
        <f t="shared" si="360"/>
        <v>4.4436891666666662</v>
      </c>
    </row>
    <row r="1362" spans="1:24" x14ac:dyDescent="0.3">
      <c r="A1362" s="166"/>
      <c r="B1362" s="166">
        <v>2025</v>
      </c>
      <c r="C1362" s="158" t="s">
        <v>431</v>
      </c>
      <c r="D1362" s="159" t="s">
        <v>21</v>
      </c>
      <c r="E1362" s="159" t="s">
        <v>17</v>
      </c>
      <c r="F1362" s="159" t="s">
        <v>65</v>
      </c>
      <c r="G1362" s="159" t="s">
        <v>167</v>
      </c>
      <c r="H1362" s="160" t="s">
        <v>124</v>
      </c>
      <c r="I1362" s="160"/>
      <c r="J1362" s="160" t="s">
        <v>96</v>
      </c>
      <c r="K1362" s="160">
        <v>8.2913931100000013</v>
      </c>
      <c r="L1362" s="160">
        <v>9.3840072993333337</v>
      </c>
      <c r="M1362" s="160">
        <v>9.4786431740000001</v>
      </c>
      <c r="N1362" s="160">
        <v>10.392739690666668</v>
      </c>
      <c r="O1362" s="160">
        <v>9.1474176126666666</v>
      </c>
      <c r="P1362" s="160">
        <v>8.4570058906666681</v>
      </c>
      <c r="Q1362" s="160">
        <v>10.493828011333333</v>
      </c>
      <c r="R1362" s="160">
        <v>9.1302110900000013</v>
      </c>
      <c r="S1362" s="160">
        <v>10.384136429333335</v>
      </c>
      <c r="T1362" s="160">
        <v>8.3107504480000003</v>
      </c>
      <c r="U1362" s="160">
        <v>10.048609237333334</v>
      </c>
      <c r="V1362" s="160">
        <v>9.0334244000000012</v>
      </c>
      <c r="W1362" s="162">
        <f>SUM(표4_2563[[#This Row],[1월]:[12월]])</f>
        <v>112.55216639333334</v>
      </c>
      <c r="X1362" s="163">
        <f t="shared" si="360"/>
        <v>9.3793471994444442</v>
      </c>
    </row>
    <row r="1363" spans="1:24" x14ac:dyDescent="0.3">
      <c r="A1363" s="166"/>
      <c r="B1363" s="166">
        <v>2025</v>
      </c>
      <c r="C1363" s="158" t="s">
        <v>431</v>
      </c>
      <c r="D1363" s="159" t="s">
        <v>21</v>
      </c>
      <c r="E1363" s="159" t="s">
        <v>18</v>
      </c>
      <c r="F1363" s="159" t="s">
        <v>65</v>
      </c>
      <c r="G1363" s="159" t="s">
        <v>72</v>
      </c>
      <c r="H1363" s="159" t="s">
        <v>125</v>
      </c>
      <c r="I1363" s="159"/>
      <c r="J1363" s="159" t="s">
        <v>13</v>
      </c>
      <c r="K1363" s="160">
        <v>4473938</v>
      </c>
      <c r="L1363" s="160">
        <v>4960597</v>
      </c>
      <c r="M1363" s="160">
        <v>5006290</v>
      </c>
      <c r="N1363" s="160">
        <v>5260609</v>
      </c>
      <c r="O1363" s="160">
        <v>4569504</v>
      </c>
      <c r="P1363" s="160">
        <v>4158133</v>
      </c>
      <c r="Q1363" s="160">
        <v>5070693</v>
      </c>
      <c r="R1363" s="160">
        <v>4360041</v>
      </c>
      <c r="S1363" s="160">
        <v>4833096</v>
      </c>
      <c r="T1363" s="160">
        <v>4025080</v>
      </c>
      <c r="U1363" s="160">
        <v>4566754</v>
      </c>
      <c r="V1363" s="160">
        <v>4697819</v>
      </c>
      <c r="W1363" s="162">
        <f>SUM(표4_2563[[#This Row],[1월]:[12월]])</f>
        <v>55982554</v>
      </c>
      <c r="X1363" s="163">
        <f t="shared" si="360"/>
        <v>4665212.833333333</v>
      </c>
    </row>
    <row r="1364" spans="1:24" x14ac:dyDescent="0.3">
      <c r="A1364" s="166"/>
      <c r="B1364" s="166">
        <v>2025</v>
      </c>
      <c r="C1364" s="158" t="s">
        <v>431</v>
      </c>
      <c r="D1364" s="159" t="s">
        <v>21</v>
      </c>
      <c r="E1364" s="159" t="s">
        <v>18</v>
      </c>
      <c r="F1364" s="159" t="s">
        <v>65</v>
      </c>
      <c r="G1364" s="159" t="s">
        <v>72</v>
      </c>
      <c r="H1364" s="159" t="s">
        <v>125</v>
      </c>
      <c r="I1364" s="159"/>
      <c r="J1364" s="159" t="s">
        <v>22</v>
      </c>
      <c r="K1364" s="160">
        <v>4619</v>
      </c>
      <c r="L1364" s="160">
        <v>5159</v>
      </c>
      <c r="M1364" s="160">
        <v>5213</v>
      </c>
      <c r="N1364" s="160">
        <v>5517</v>
      </c>
      <c r="O1364" s="160">
        <v>4762</v>
      </c>
      <c r="P1364" s="160">
        <v>4335</v>
      </c>
      <c r="Q1364" s="160">
        <v>5296</v>
      </c>
      <c r="R1364" s="160">
        <v>4535</v>
      </c>
      <c r="S1364" s="160">
        <v>5041</v>
      </c>
      <c r="T1364" s="160">
        <v>4171</v>
      </c>
      <c r="U1364" s="160">
        <v>4754</v>
      </c>
      <c r="V1364" s="160">
        <v>4891</v>
      </c>
      <c r="W1364" s="162">
        <f>SUM(표4_2563[[#This Row],[1월]:[12월]])</f>
        <v>58293</v>
      </c>
      <c r="X1364" s="163">
        <f t="shared" si="360"/>
        <v>4857.75</v>
      </c>
    </row>
    <row r="1365" spans="1:24" x14ac:dyDescent="0.3">
      <c r="A1365" s="166"/>
      <c r="B1365" s="166">
        <v>2025</v>
      </c>
      <c r="C1365" s="158" t="s">
        <v>431</v>
      </c>
      <c r="D1365" s="159" t="s">
        <v>21</v>
      </c>
      <c r="E1365" s="159" t="s">
        <v>18</v>
      </c>
      <c r="F1365" s="159" t="s">
        <v>65</v>
      </c>
      <c r="G1365" s="159" t="s">
        <v>72</v>
      </c>
      <c r="H1365" s="159" t="s">
        <v>125</v>
      </c>
      <c r="I1365" s="159"/>
      <c r="J1365" s="159" t="s">
        <v>15</v>
      </c>
      <c r="K1365" s="160">
        <v>4.7067609999999993</v>
      </c>
      <c r="L1365" s="160">
        <v>5.2570209999999991</v>
      </c>
      <c r="M1365" s="160">
        <v>5.3120469999999997</v>
      </c>
      <c r="N1365" s="160">
        <v>5.621823</v>
      </c>
      <c r="O1365" s="160">
        <v>4.8524779999999987</v>
      </c>
      <c r="P1365" s="160">
        <v>4.4173649999999993</v>
      </c>
      <c r="Q1365" s="160">
        <v>5.3966240000000001</v>
      </c>
      <c r="R1365" s="160">
        <v>4.6211649999999995</v>
      </c>
      <c r="S1365" s="160">
        <v>5.1367789999999998</v>
      </c>
      <c r="T1365" s="160">
        <v>4.2502490000000002</v>
      </c>
      <c r="U1365" s="160">
        <v>4.8443259999999988</v>
      </c>
      <c r="V1365" s="160">
        <v>4.9839289999999998</v>
      </c>
      <c r="W1365" s="162">
        <f>SUM(표4_2563[[#This Row],[1월]:[12월]])</f>
        <v>59.400566999999995</v>
      </c>
      <c r="X1365" s="163">
        <f t="shared" si="360"/>
        <v>4.9500472499999999</v>
      </c>
    </row>
    <row r="1366" spans="1:24" x14ac:dyDescent="0.3">
      <c r="A1366" s="166"/>
      <c r="B1366" s="166">
        <v>2025</v>
      </c>
      <c r="C1366" s="158" t="s">
        <v>431</v>
      </c>
      <c r="D1366" s="159" t="s">
        <v>21</v>
      </c>
      <c r="E1366" s="159" t="s">
        <v>18</v>
      </c>
      <c r="F1366" s="159" t="s">
        <v>65</v>
      </c>
      <c r="G1366" s="159" t="s">
        <v>72</v>
      </c>
      <c r="H1366" s="160" t="s">
        <v>125</v>
      </c>
      <c r="I1366" s="160"/>
      <c r="J1366" s="160" t="s">
        <v>96</v>
      </c>
      <c r="K1366" s="160">
        <v>9.934616024666667</v>
      </c>
      <c r="L1366" s="160">
        <v>11.096056304666668</v>
      </c>
      <c r="M1366" s="160">
        <v>11.212200332666667</v>
      </c>
      <c r="N1366" s="160">
        <v>11.866048193999999</v>
      </c>
      <c r="O1366" s="160">
        <v>10.242182617333333</v>
      </c>
      <c r="P1366" s="160">
        <v>9.3237844700000014</v>
      </c>
      <c r="Q1366" s="160">
        <v>11.390718005333332</v>
      </c>
      <c r="R1366" s="160">
        <v>9.7539475366666686</v>
      </c>
      <c r="S1366" s="160">
        <v>10.842260095333335</v>
      </c>
      <c r="T1366" s="160">
        <v>8.9710507553333336</v>
      </c>
      <c r="U1366" s="160">
        <v>10.224976094666665</v>
      </c>
      <c r="V1366" s="160">
        <v>10.519637795333333</v>
      </c>
      <c r="W1366" s="162">
        <f>SUM(표4_2563[[#This Row],[1월]:[12월]])</f>
        <v>125.37747822600001</v>
      </c>
      <c r="X1366" s="163">
        <f t="shared" si="360"/>
        <v>10.4481231855</v>
      </c>
    </row>
    <row r="1367" spans="1:24" x14ac:dyDescent="0.3">
      <c r="A1367" s="166"/>
      <c r="B1367" s="166">
        <v>2025</v>
      </c>
      <c r="C1367" s="158" t="s">
        <v>431</v>
      </c>
      <c r="D1367" s="159" t="s">
        <v>21</v>
      </c>
      <c r="E1367" s="159" t="s">
        <v>17</v>
      </c>
      <c r="F1367" s="159" t="s">
        <v>89</v>
      </c>
      <c r="G1367" s="159" t="s">
        <v>176</v>
      </c>
      <c r="H1367" s="159" t="s">
        <v>420</v>
      </c>
      <c r="I1367" s="159"/>
      <c r="J1367" s="159" t="s">
        <v>13</v>
      </c>
      <c r="K1367" s="160">
        <v>1629883</v>
      </c>
      <c r="L1367" s="160">
        <v>1843744</v>
      </c>
      <c r="M1367" s="160">
        <v>1815618</v>
      </c>
      <c r="N1367" s="160">
        <v>1927071</v>
      </c>
      <c r="O1367" s="160">
        <v>1796359</v>
      </c>
      <c r="P1367" s="160">
        <v>1658432</v>
      </c>
      <c r="Q1367" s="160">
        <v>1917776</v>
      </c>
      <c r="R1367" s="160">
        <v>1727710</v>
      </c>
      <c r="S1367" s="160">
        <v>1940457</v>
      </c>
      <c r="T1367" s="160">
        <v>1537107</v>
      </c>
      <c r="U1367" s="160">
        <v>1934934</v>
      </c>
      <c r="V1367" s="160">
        <v>2086181</v>
      </c>
      <c r="W1367" s="162">
        <f>SUM(표4_2563[[#This Row],[1월]:[12월]])</f>
        <v>21815272</v>
      </c>
      <c r="X1367" s="163">
        <f t="shared" si="360"/>
        <v>1817939.3333333333</v>
      </c>
    </row>
    <row r="1368" spans="1:24" x14ac:dyDescent="0.3">
      <c r="A1368" s="166"/>
      <c r="B1368" s="166">
        <v>2025</v>
      </c>
      <c r="C1368" s="158" t="s">
        <v>431</v>
      </c>
      <c r="D1368" s="159" t="s">
        <v>21</v>
      </c>
      <c r="E1368" s="159" t="s">
        <v>17</v>
      </c>
      <c r="F1368" s="159" t="s">
        <v>89</v>
      </c>
      <c r="G1368" s="159" t="s">
        <v>176</v>
      </c>
      <c r="H1368" s="159" t="s">
        <v>420</v>
      </c>
      <c r="I1368" s="159"/>
      <c r="J1368" s="159" t="s">
        <v>22</v>
      </c>
      <c r="K1368" s="160">
        <v>1678</v>
      </c>
      <c r="L1368" s="160">
        <v>1913</v>
      </c>
      <c r="M1368" s="160">
        <v>1886</v>
      </c>
      <c r="N1368" s="160">
        <v>2018</v>
      </c>
      <c r="O1368" s="160">
        <v>1869</v>
      </c>
      <c r="P1368" s="160">
        <v>1727</v>
      </c>
      <c r="Q1368" s="160">
        <v>2001</v>
      </c>
      <c r="R1368" s="160">
        <v>1796</v>
      </c>
      <c r="S1368" s="160">
        <v>2023</v>
      </c>
      <c r="T1368" s="160">
        <v>1591</v>
      </c>
      <c r="U1368" s="160">
        <v>2014</v>
      </c>
      <c r="V1368" s="160">
        <v>2167</v>
      </c>
      <c r="W1368" s="162">
        <f>SUM(표4_2563[[#This Row],[1월]:[12월]])</f>
        <v>22683</v>
      </c>
      <c r="X1368" s="163">
        <f t="shared" si="360"/>
        <v>1890.25</v>
      </c>
    </row>
    <row r="1369" spans="1:24" x14ac:dyDescent="0.3">
      <c r="A1369" s="166"/>
      <c r="B1369" s="166">
        <v>2025</v>
      </c>
      <c r="C1369" s="158" t="s">
        <v>431</v>
      </c>
      <c r="D1369" s="159" t="s">
        <v>21</v>
      </c>
      <c r="E1369" s="159" t="s">
        <v>17</v>
      </c>
      <c r="F1369" s="159" t="s">
        <v>89</v>
      </c>
      <c r="G1369" s="159" t="s">
        <v>176</v>
      </c>
      <c r="H1369" s="159" t="s">
        <v>420</v>
      </c>
      <c r="I1369" s="159"/>
      <c r="J1369" s="159" t="s">
        <v>15</v>
      </c>
      <c r="K1369" s="160">
        <v>1.7098819999999997</v>
      </c>
      <c r="L1369" s="160">
        <v>1.9493469999999999</v>
      </c>
      <c r="M1369" s="160">
        <v>1.9218339999999998</v>
      </c>
      <c r="N1369" s="160">
        <v>2.0563419999999994</v>
      </c>
      <c r="O1369" s="160">
        <v>1.9045109999999998</v>
      </c>
      <c r="P1369" s="160">
        <v>1.7598129999999998</v>
      </c>
      <c r="Q1369" s="160">
        <v>2.0390189999999997</v>
      </c>
      <c r="R1369" s="160">
        <v>1.8301239999999999</v>
      </c>
      <c r="S1369" s="160">
        <v>2.0614369999999997</v>
      </c>
      <c r="T1369" s="160">
        <v>1.6212289999999998</v>
      </c>
      <c r="U1369" s="160">
        <v>2.0522659999999995</v>
      </c>
      <c r="V1369" s="160">
        <v>2.2081729999999995</v>
      </c>
      <c r="W1369" s="162">
        <f>SUM(표4_2563[[#This Row],[1월]:[12월]])</f>
        <v>23.113976999999995</v>
      </c>
      <c r="X1369" s="163">
        <f t="shared" si="360"/>
        <v>1.9261647499999996</v>
      </c>
    </row>
    <row r="1370" spans="1:24" x14ac:dyDescent="0.3">
      <c r="A1370" s="166"/>
      <c r="B1370" s="166">
        <v>2025</v>
      </c>
      <c r="C1370" s="158" t="s">
        <v>431</v>
      </c>
      <c r="D1370" s="159" t="s">
        <v>21</v>
      </c>
      <c r="E1370" s="159" t="s">
        <v>17</v>
      </c>
      <c r="F1370" s="159" t="s">
        <v>89</v>
      </c>
      <c r="G1370" s="159" t="s">
        <v>176</v>
      </c>
      <c r="H1370" s="160" t="s">
        <v>420</v>
      </c>
      <c r="I1370" s="160"/>
      <c r="J1370" s="160" t="s">
        <v>96</v>
      </c>
      <c r="K1370" s="160">
        <v>3.609068129333334</v>
      </c>
      <c r="L1370" s="160">
        <v>4.1145097326666669</v>
      </c>
      <c r="M1370" s="160">
        <v>4.0564377186666665</v>
      </c>
      <c r="N1370" s="160">
        <v>4.3403453426666667</v>
      </c>
      <c r="O1370" s="160">
        <v>4.0198738580000004</v>
      </c>
      <c r="P1370" s="160">
        <v>3.7144580806666676</v>
      </c>
      <c r="Q1370" s="160">
        <v>4.3037814819999998</v>
      </c>
      <c r="R1370" s="160">
        <v>3.8628643386666668</v>
      </c>
      <c r="S1370" s="160">
        <v>4.351099419333333</v>
      </c>
      <c r="T1370" s="160">
        <v>3.4219471953333334</v>
      </c>
      <c r="U1370" s="160">
        <v>4.3317420813333332</v>
      </c>
      <c r="V1370" s="160">
        <v>4.660816827333333</v>
      </c>
      <c r="W1370" s="162">
        <f>SUM(표4_2563[[#This Row],[1월]:[12월]])</f>
        <v>48.786944205999994</v>
      </c>
      <c r="X1370" s="163">
        <f t="shared" si="360"/>
        <v>4.0655786838333325</v>
      </c>
    </row>
    <row r="1371" spans="1:24" x14ac:dyDescent="0.3">
      <c r="A1371" s="166"/>
      <c r="B1371" s="166">
        <v>2025</v>
      </c>
      <c r="C1371" s="158" t="s">
        <v>431</v>
      </c>
      <c r="D1371" s="159" t="s">
        <v>21</v>
      </c>
      <c r="E1371" s="159" t="s">
        <v>18</v>
      </c>
      <c r="F1371" s="159" t="s">
        <v>89</v>
      </c>
      <c r="G1371" s="159" t="s">
        <v>95</v>
      </c>
      <c r="H1371" s="159" t="s">
        <v>366</v>
      </c>
      <c r="I1371" s="159"/>
      <c r="J1371" s="159" t="s">
        <v>13</v>
      </c>
      <c r="K1371" s="160">
        <v>3239187</v>
      </c>
      <c r="L1371" s="160">
        <v>3496598</v>
      </c>
      <c r="M1371" s="160">
        <v>3562043</v>
      </c>
      <c r="N1371" s="160">
        <v>3849248</v>
      </c>
      <c r="O1371" s="160">
        <v>3440285</v>
      </c>
      <c r="P1371" s="160">
        <v>3131734</v>
      </c>
      <c r="Q1371" s="160">
        <v>3924317</v>
      </c>
      <c r="R1371" s="160">
        <v>3460490</v>
      </c>
      <c r="S1371" s="160">
        <v>3838319</v>
      </c>
      <c r="T1371" s="160">
        <v>3158057</v>
      </c>
      <c r="U1371" s="160">
        <v>3583747</v>
      </c>
      <c r="V1371" s="160">
        <v>3429422</v>
      </c>
      <c r="W1371" s="162">
        <f>SUM(표4_2563[[#This Row],[1월]:[12월]])</f>
        <v>42113447</v>
      </c>
      <c r="X1371" s="163">
        <f t="shared" si="360"/>
        <v>3509453.9166666665</v>
      </c>
    </row>
    <row r="1372" spans="1:24" x14ac:dyDescent="0.3">
      <c r="A1372" s="166"/>
      <c r="B1372" s="166">
        <v>2025</v>
      </c>
      <c r="C1372" s="158" t="s">
        <v>431</v>
      </c>
      <c r="D1372" s="159" t="s">
        <v>21</v>
      </c>
      <c r="E1372" s="159" t="s">
        <v>18</v>
      </c>
      <c r="F1372" s="159" t="s">
        <v>89</v>
      </c>
      <c r="G1372" s="159" t="s">
        <v>95</v>
      </c>
      <c r="H1372" s="159" t="s">
        <v>366</v>
      </c>
      <c r="I1372" s="159"/>
      <c r="J1372" s="159" t="s">
        <v>22</v>
      </c>
      <c r="K1372" s="160">
        <v>3334</v>
      </c>
      <c r="L1372" s="160">
        <v>3627</v>
      </c>
      <c r="M1372" s="160">
        <v>3700</v>
      </c>
      <c r="N1372" s="160">
        <v>4029</v>
      </c>
      <c r="O1372" s="160">
        <v>3579</v>
      </c>
      <c r="P1372" s="160">
        <v>3259</v>
      </c>
      <c r="Q1372" s="160">
        <v>4094</v>
      </c>
      <c r="R1372" s="160">
        <v>3596</v>
      </c>
      <c r="S1372" s="160">
        <v>4002</v>
      </c>
      <c r="T1372" s="160">
        <v>3269</v>
      </c>
      <c r="U1372" s="160">
        <v>3731</v>
      </c>
      <c r="V1372" s="160">
        <v>3563</v>
      </c>
      <c r="W1372" s="162">
        <f>SUM(표4_2563[[#This Row],[1월]:[12월]])</f>
        <v>43783</v>
      </c>
      <c r="X1372" s="163">
        <f t="shared" si="360"/>
        <v>3648.5833333333335</v>
      </c>
    </row>
    <row r="1373" spans="1:24" x14ac:dyDescent="0.3">
      <c r="A1373" s="166"/>
      <c r="B1373" s="166">
        <v>2025</v>
      </c>
      <c r="C1373" s="158" t="s">
        <v>431</v>
      </c>
      <c r="D1373" s="159" t="s">
        <v>21</v>
      </c>
      <c r="E1373" s="159" t="s">
        <v>18</v>
      </c>
      <c r="F1373" s="159" t="s">
        <v>89</v>
      </c>
      <c r="G1373" s="159" t="s">
        <v>95</v>
      </c>
      <c r="H1373" s="159" t="s">
        <v>366</v>
      </c>
      <c r="I1373" s="159"/>
      <c r="J1373" s="159" t="s">
        <v>15</v>
      </c>
      <c r="K1373" s="160">
        <v>3.3973459999999998</v>
      </c>
      <c r="L1373" s="160">
        <v>3.6959129999999996</v>
      </c>
      <c r="M1373" s="160">
        <v>3.7702999999999998</v>
      </c>
      <c r="N1373" s="160">
        <v>4.1055509999999993</v>
      </c>
      <c r="O1373" s="160">
        <v>3.6470009999999999</v>
      </c>
      <c r="P1373" s="160">
        <v>3.3209209999999998</v>
      </c>
      <c r="Q1373" s="160">
        <v>4.171786</v>
      </c>
      <c r="R1373" s="160">
        <v>3.6643239999999997</v>
      </c>
      <c r="S1373" s="160">
        <v>4.0780379999999994</v>
      </c>
      <c r="T1373" s="160">
        <v>3.3311109999999999</v>
      </c>
      <c r="U1373" s="160">
        <v>3.8018889999999996</v>
      </c>
      <c r="V1373" s="160">
        <v>3.6306969999999996</v>
      </c>
      <c r="W1373" s="162">
        <f>SUM(표4_2563[[#This Row],[1월]:[12월]])</f>
        <v>44.614877</v>
      </c>
      <c r="X1373" s="163">
        <f t="shared" si="360"/>
        <v>3.7179064166666667</v>
      </c>
    </row>
    <row r="1374" spans="1:24" x14ac:dyDescent="0.3">
      <c r="A1374" s="166"/>
      <c r="B1374" s="166">
        <v>2025</v>
      </c>
      <c r="C1374" s="158" t="s">
        <v>431</v>
      </c>
      <c r="D1374" s="159" t="s">
        <v>21</v>
      </c>
      <c r="E1374" s="159" t="s">
        <v>18</v>
      </c>
      <c r="F1374" s="159" t="s">
        <v>89</v>
      </c>
      <c r="G1374" s="159" t="s">
        <v>95</v>
      </c>
      <c r="H1374" s="160" t="s">
        <v>366</v>
      </c>
      <c r="I1374" s="160"/>
      <c r="J1374" s="160" t="s">
        <v>96</v>
      </c>
      <c r="K1374" s="160">
        <v>7.170818321333333</v>
      </c>
      <c r="L1374" s="160">
        <v>7.8010072140000002</v>
      </c>
      <c r="M1374" s="160">
        <v>7.9580167333333325</v>
      </c>
      <c r="N1374" s="160">
        <v>8.6656349779999982</v>
      </c>
      <c r="O1374" s="160">
        <v>7.6977680780000002</v>
      </c>
      <c r="P1374" s="160">
        <v>7.0095071713333343</v>
      </c>
      <c r="Q1374" s="160">
        <v>8.8054379746666669</v>
      </c>
      <c r="R1374" s="160">
        <v>7.734331938666668</v>
      </c>
      <c r="S1374" s="160">
        <v>8.6075629639999995</v>
      </c>
      <c r="T1374" s="160">
        <v>7.0310153246666669</v>
      </c>
      <c r="U1374" s="160">
        <v>8.0246920086666673</v>
      </c>
      <c r="V1374" s="160">
        <v>7.6633550326666668</v>
      </c>
      <c r="W1374" s="162">
        <f>SUM(표4_2563[[#This Row],[1월]:[12월]])</f>
        <v>94.16914773933334</v>
      </c>
      <c r="X1374" s="163">
        <f t="shared" si="360"/>
        <v>7.8474289782777786</v>
      </c>
    </row>
    <row r="1375" spans="1:24" x14ac:dyDescent="0.3">
      <c r="A1375" s="166"/>
      <c r="B1375" s="166">
        <v>2025</v>
      </c>
      <c r="C1375" s="158" t="s">
        <v>431</v>
      </c>
      <c r="D1375" s="159" t="s">
        <v>21</v>
      </c>
      <c r="E1375" s="159" t="s">
        <v>83</v>
      </c>
      <c r="F1375" s="159" t="s">
        <v>89</v>
      </c>
      <c r="G1375" s="159" t="s">
        <v>171</v>
      </c>
      <c r="H1375" s="159" t="s">
        <v>369</v>
      </c>
      <c r="I1375" s="159"/>
      <c r="J1375" s="159" t="s">
        <v>13</v>
      </c>
      <c r="K1375" s="160">
        <v>2815253</v>
      </c>
      <c r="L1375" s="160">
        <v>3257067</v>
      </c>
      <c r="M1375" s="160">
        <v>3349047</v>
      </c>
      <c r="N1375" s="160">
        <v>3565138</v>
      </c>
      <c r="O1375" s="160">
        <v>2947797</v>
      </c>
      <c r="P1375" s="160">
        <v>2700594</v>
      </c>
      <c r="Q1375" s="160">
        <v>3352024</v>
      </c>
      <c r="R1375" s="160">
        <v>2765182</v>
      </c>
      <c r="S1375" s="160">
        <v>3165312</v>
      </c>
      <c r="T1375" s="160">
        <v>2643359</v>
      </c>
      <c r="U1375" s="160">
        <v>3043197</v>
      </c>
      <c r="V1375" s="160">
        <v>2782741</v>
      </c>
      <c r="W1375" s="162">
        <f>SUM(표4_2563[[#This Row],[1월]:[12월]])</f>
        <v>36386711</v>
      </c>
      <c r="X1375" s="163">
        <f t="shared" si="360"/>
        <v>3032225.9166666665</v>
      </c>
    </row>
    <row r="1376" spans="1:24" x14ac:dyDescent="0.3">
      <c r="A1376" s="166"/>
      <c r="B1376" s="166">
        <v>2025</v>
      </c>
      <c r="C1376" s="158" t="s">
        <v>431</v>
      </c>
      <c r="D1376" s="159" t="s">
        <v>21</v>
      </c>
      <c r="E1376" s="159" t="s">
        <v>17</v>
      </c>
      <c r="F1376" s="159" t="s">
        <v>89</v>
      </c>
      <c r="G1376" s="159" t="s">
        <v>171</v>
      </c>
      <c r="H1376" s="159" t="s">
        <v>369</v>
      </c>
      <c r="I1376" s="159"/>
      <c r="J1376" s="159" t="s">
        <v>22</v>
      </c>
      <c r="K1376" s="160">
        <v>2898</v>
      </c>
      <c r="L1376" s="160">
        <v>3380</v>
      </c>
      <c r="M1376" s="160">
        <v>3480</v>
      </c>
      <c r="N1376" s="160">
        <v>3733</v>
      </c>
      <c r="O1376" s="160">
        <v>3067</v>
      </c>
      <c r="P1376" s="160">
        <v>2811</v>
      </c>
      <c r="Q1376" s="160">
        <v>3498</v>
      </c>
      <c r="R1376" s="160">
        <v>2873</v>
      </c>
      <c r="S1376" s="160">
        <v>3300</v>
      </c>
      <c r="T1376" s="160">
        <v>2736</v>
      </c>
      <c r="U1376" s="160">
        <v>3168</v>
      </c>
      <c r="V1376" s="160">
        <v>2891</v>
      </c>
      <c r="W1376" s="162">
        <f>SUM(표4_2563[[#This Row],[1월]:[12월]])</f>
        <v>37835</v>
      </c>
      <c r="X1376" s="163">
        <f t="shared" si="360"/>
        <v>3152.9166666666665</v>
      </c>
    </row>
    <row r="1377" spans="1:24" x14ac:dyDescent="0.3">
      <c r="A1377" s="166"/>
      <c r="B1377" s="166">
        <v>2025</v>
      </c>
      <c r="C1377" s="158" t="s">
        <v>431</v>
      </c>
      <c r="D1377" s="159" t="s">
        <v>21</v>
      </c>
      <c r="E1377" s="159" t="s">
        <v>17</v>
      </c>
      <c r="F1377" s="159" t="s">
        <v>89</v>
      </c>
      <c r="G1377" s="159" t="s">
        <v>169</v>
      </c>
      <c r="H1377" s="159" t="s">
        <v>367</v>
      </c>
      <c r="I1377" s="159"/>
      <c r="J1377" s="159" t="s">
        <v>15</v>
      </c>
      <c r="K1377" s="160">
        <v>2.9530620000000001</v>
      </c>
      <c r="L1377" s="160">
        <v>3.4442199999999996</v>
      </c>
      <c r="M1377" s="160">
        <v>3.5461199999999997</v>
      </c>
      <c r="N1377" s="160">
        <v>3.8039269999999998</v>
      </c>
      <c r="O1377" s="160">
        <v>3.125273</v>
      </c>
      <c r="P1377" s="160">
        <v>2.8644089999999998</v>
      </c>
      <c r="Q1377" s="160">
        <v>3.5644619999999998</v>
      </c>
      <c r="R1377" s="160">
        <v>2.9275869999999999</v>
      </c>
      <c r="S1377" s="160">
        <v>3.3626999999999994</v>
      </c>
      <c r="T1377" s="160">
        <v>2.7879839999999998</v>
      </c>
      <c r="U1377" s="160">
        <v>3.228192</v>
      </c>
      <c r="V1377" s="160">
        <v>2.9459289999999996</v>
      </c>
      <c r="W1377" s="162">
        <f>SUM(표4_2563[[#This Row],[1월]:[12월]])</f>
        <v>38.553864999999995</v>
      </c>
      <c r="X1377" s="163">
        <f t="shared" si="360"/>
        <v>3.2128220833333327</v>
      </c>
    </row>
    <row r="1378" spans="1:24" x14ac:dyDescent="0.3">
      <c r="A1378" s="166"/>
      <c r="B1378" s="166">
        <v>2025</v>
      </c>
      <c r="C1378" s="158" t="s">
        <v>431</v>
      </c>
      <c r="D1378" s="159" t="s">
        <v>21</v>
      </c>
      <c r="E1378" s="159" t="s">
        <v>17</v>
      </c>
      <c r="F1378" s="159" t="s">
        <v>89</v>
      </c>
      <c r="G1378" s="159" t="s">
        <v>169</v>
      </c>
      <c r="H1378" s="160" t="s">
        <v>367</v>
      </c>
      <c r="I1378" s="160"/>
      <c r="J1378" s="160" t="s">
        <v>96</v>
      </c>
      <c r="K1378" s="160">
        <v>6.2330628360000011</v>
      </c>
      <c r="L1378" s="160">
        <v>7.2697558266666666</v>
      </c>
      <c r="M1378" s="160">
        <v>7.4848373600000002</v>
      </c>
      <c r="N1378" s="160">
        <v>8.0289936393333345</v>
      </c>
      <c r="O1378" s="160">
        <v>6.5965506273333334</v>
      </c>
      <c r="P1378" s="160">
        <v>6.045941902</v>
      </c>
      <c r="Q1378" s="160">
        <v>7.5235520360000008</v>
      </c>
      <c r="R1378" s="160">
        <v>6.1792924526666662</v>
      </c>
      <c r="S1378" s="160">
        <v>7.0976906</v>
      </c>
      <c r="T1378" s="160">
        <v>5.8846307520000005</v>
      </c>
      <c r="U1378" s="160">
        <v>6.8137829760000006</v>
      </c>
      <c r="V1378" s="160">
        <v>6.2180071286666667</v>
      </c>
      <c r="W1378" s="162">
        <f>SUM(표4_2563[[#This Row],[1월]:[12월]])</f>
        <v>81.376098136666684</v>
      </c>
      <c r="X1378" s="163">
        <f t="shared" si="360"/>
        <v>6.7813415113888906</v>
      </c>
    </row>
    <row r="1379" spans="1:24" x14ac:dyDescent="0.3">
      <c r="A1379" s="166"/>
      <c r="B1379" s="166">
        <v>2025</v>
      </c>
      <c r="C1379" s="158" t="s">
        <v>431</v>
      </c>
      <c r="D1379" s="159" t="s">
        <v>21</v>
      </c>
      <c r="E1379" s="159" t="s">
        <v>18</v>
      </c>
      <c r="F1379" s="159" t="s">
        <v>89</v>
      </c>
      <c r="G1379" s="159" t="s">
        <v>94</v>
      </c>
      <c r="H1379" s="159" t="s">
        <v>368</v>
      </c>
      <c r="I1379" s="159"/>
      <c r="J1379" s="159" t="s">
        <v>13</v>
      </c>
      <c r="K1379" s="160">
        <v>547411</v>
      </c>
      <c r="L1379" s="160">
        <v>580014</v>
      </c>
      <c r="M1379" s="160">
        <v>533578</v>
      </c>
      <c r="N1379" s="160">
        <v>543745</v>
      </c>
      <c r="O1379" s="160">
        <v>480937</v>
      </c>
      <c r="P1379" s="160">
        <v>451695</v>
      </c>
      <c r="Q1379" s="160">
        <v>558162</v>
      </c>
      <c r="R1379" s="160">
        <v>495080</v>
      </c>
      <c r="S1379" s="160">
        <v>521557</v>
      </c>
      <c r="T1379" s="160">
        <v>424645</v>
      </c>
      <c r="U1379" s="160">
        <v>492561</v>
      </c>
      <c r="V1379" s="160">
        <v>452414</v>
      </c>
      <c r="W1379" s="162">
        <f>SUM(표4_2563[[#This Row],[1월]:[12월]])</f>
        <v>6081799</v>
      </c>
      <c r="X1379" s="163">
        <f t="shared" si="360"/>
        <v>506816.58333333331</v>
      </c>
    </row>
    <row r="1380" spans="1:24" x14ac:dyDescent="0.3">
      <c r="A1380" s="166"/>
      <c r="B1380" s="166">
        <v>2025</v>
      </c>
      <c r="C1380" s="158" t="s">
        <v>431</v>
      </c>
      <c r="D1380" s="159" t="s">
        <v>21</v>
      </c>
      <c r="E1380" s="159" t="s">
        <v>18</v>
      </c>
      <c r="F1380" s="159" t="s">
        <v>89</v>
      </c>
      <c r="G1380" s="159" t="s">
        <v>94</v>
      </c>
      <c r="H1380" s="159" t="s">
        <v>368</v>
      </c>
      <c r="I1380" s="159"/>
      <c r="J1380" s="159" t="s">
        <v>22</v>
      </c>
      <c r="K1380" s="160">
        <v>564</v>
      </c>
      <c r="L1380" s="160">
        <v>602</v>
      </c>
      <c r="M1380" s="160">
        <v>554</v>
      </c>
      <c r="N1380" s="160">
        <v>569</v>
      </c>
      <c r="O1380" s="160">
        <v>500</v>
      </c>
      <c r="P1380" s="160">
        <v>470</v>
      </c>
      <c r="Q1380" s="160">
        <v>582</v>
      </c>
      <c r="R1380" s="160">
        <v>515</v>
      </c>
      <c r="S1380" s="160">
        <v>544</v>
      </c>
      <c r="T1380" s="160">
        <v>439</v>
      </c>
      <c r="U1380" s="160">
        <v>513</v>
      </c>
      <c r="V1380" s="160">
        <v>470</v>
      </c>
      <c r="W1380" s="162">
        <f>SUM(표4_2563[[#This Row],[1월]:[12월]])</f>
        <v>6322</v>
      </c>
      <c r="X1380" s="163">
        <f t="shared" si="360"/>
        <v>526.83333333333337</v>
      </c>
    </row>
    <row r="1381" spans="1:24" x14ac:dyDescent="0.3">
      <c r="A1381" s="166"/>
      <c r="B1381" s="166">
        <v>2025</v>
      </c>
      <c r="C1381" s="158" t="s">
        <v>431</v>
      </c>
      <c r="D1381" s="159" t="s">
        <v>21</v>
      </c>
      <c r="E1381" s="159" t="s">
        <v>18</v>
      </c>
      <c r="F1381" s="159" t="s">
        <v>89</v>
      </c>
      <c r="G1381" s="159" t="s">
        <v>94</v>
      </c>
      <c r="H1381" s="159" t="s">
        <v>368</v>
      </c>
      <c r="I1381" s="159"/>
      <c r="J1381" s="159" t="s">
        <v>15</v>
      </c>
      <c r="K1381" s="160">
        <v>0.57471599999999989</v>
      </c>
      <c r="L1381" s="160">
        <v>0.61343799999999993</v>
      </c>
      <c r="M1381" s="160">
        <v>0.56452599999999997</v>
      </c>
      <c r="N1381" s="160">
        <v>0.57981099999999985</v>
      </c>
      <c r="O1381" s="160">
        <v>0.50949999999999995</v>
      </c>
      <c r="P1381" s="160">
        <v>0.47892999999999991</v>
      </c>
      <c r="Q1381" s="160">
        <v>0.59305799999999986</v>
      </c>
      <c r="R1381" s="160">
        <v>0.52478499999999995</v>
      </c>
      <c r="S1381" s="160">
        <v>0.55433599999999994</v>
      </c>
      <c r="T1381" s="160">
        <v>0.44734099999999993</v>
      </c>
      <c r="U1381" s="160">
        <v>0.52274699999999996</v>
      </c>
      <c r="V1381" s="160">
        <v>0.47892999999999991</v>
      </c>
      <c r="W1381" s="162">
        <f>SUM(표4_2563[[#This Row],[1월]:[12월]])</f>
        <v>6.4421179999999989</v>
      </c>
      <c r="X1381" s="163">
        <f t="shared" si="360"/>
        <v>0.53684316666666654</v>
      </c>
    </row>
    <row r="1382" spans="1:24" x14ac:dyDescent="0.3">
      <c r="A1382" s="166"/>
      <c r="B1382" s="166">
        <v>2025</v>
      </c>
      <c r="C1382" s="158" t="s">
        <v>431</v>
      </c>
      <c r="D1382" s="159" t="s">
        <v>21</v>
      </c>
      <c r="E1382" s="159" t="s">
        <v>18</v>
      </c>
      <c r="F1382" s="159" t="s">
        <v>89</v>
      </c>
      <c r="G1382" s="159" t="s">
        <v>94</v>
      </c>
      <c r="H1382" s="160" t="s">
        <v>368</v>
      </c>
      <c r="I1382" s="160"/>
      <c r="J1382" s="160" t="s">
        <v>96</v>
      </c>
      <c r="K1382" s="160">
        <v>1.2130598480000001</v>
      </c>
      <c r="L1382" s="160">
        <v>1.2947908306666667</v>
      </c>
      <c r="M1382" s="160">
        <v>1.1915516946666667</v>
      </c>
      <c r="N1382" s="160">
        <v>1.2238139246666666</v>
      </c>
      <c r="O1382" s="160">
        <v>1.0754076666666668</v>
      </c>
      <c r="P1382" s="160">
        <v>1.0108832066666666</v>
      </c>
      <c r="Q1382" s="160">
        <v>1.251774524</v>
      </c>
      <c r="R1382" s="160">
        <v>1.1076698966666667</v>
      </c>
      <c r="S1382" s="160">
        <v>1.1700435413333334</v>
      </c>
      <c r="T1382" s="160">
        <v>0.94420793133333336</v>
      </c>
      <c r="U1382" s="160">
        <v>1.1033682660000002</v>
      </c>
      <c r="V1382" s="160">
        <v>1.0108832066666666</v>
      </c>
      <c r="W1382" s="162">
        <f>SUM(표4_2563[[#This Row],[1월]:[12월]])</f>
        <v>13.597454537333334</v>
      </c>
      <c r="X1382" s="163">
        <f t="shared" si="360"/>
        <v>1.1331212114444444</v>
      </c>
    </row>
    <row r="1383" spans="1:24" x14ac:dyDescent="0.3">
      <c r="A1383" s="166"/>
      <c r="B1383" s="166">
        <v>2025</v>
      </c>
      <c r="C1383" s="158" t="s">
        <v>431</v>
      </c>
      <c r="D1383" s="159" t="s">
        <v>27</v>
      </c>
      <c r="E1383" s="159" t="s">
        <v>12</v>
      </c>
      <c r="F1383" s="159" t="s">
        <v>67</v>
      </c>
      <c r="G1383" s="159" t="s">
        <v>12</v>
      </c>
      <c r="H1383" s="159" t="s">
        <v>51</v>
      </c>
      <c r="I1383" s="159"/>
      <c r="J1383" s="159" t="s">
        <v>13</v>
      </c>
      <c r="K1383" s="160">
        <v>31394590</v>
      </c>
      <c r="L1383" s="160">
        <v>50358140</v>
      </c>
      <c r="M1383" s="160">
        <v>57981730</v>
      </c>
      <c r="N1383" s="160">
        <v>44271760</v>
      </c>
      <c r="O1383" s="160">
        <v>46617480</v>
      </c>
      <c r="P1383" s="160">
        <v>56173860</v>
      </c>
      <c r="Q1383" s="160">
        <v>81251550</v>
      </c>
      <c r="R1383" s="160">
        <v>79422860</v>
      </c>
      <c r="S1383" s="160">
        <v>92813590</v>
      </c>
      <c r="T1383" s="160">
        <v>43903940</v>
      </c>
      <c r="U1383" s="160">
        <v>42897640</v>
      </c>
      <c r="V1383" s="160">
        <v>42897640</v>
      </c>
      <c r="W1383" s="162">
        <f>SUM(표4_2563[[#This Row],[1월]:[12월]])</f>
        <v>669984780</v>
      </c>
      <c r="X1383" s="163">
        <f t="shared" si="360"/>
        <v>55832065</v>
      </c>
    </row>
    <row r="1384" spans="1:24" x14ac:dyDescent="0.3">
      <c r="A1384" s="166"/>
      <c r="B1384" s="166">
        <v>2025</v>
      </c>
      <c r="C1384" s="158" t="s">
        <v>431</v>
      </c>
      <c r="D1384" s="159" t="s">
        <v>27</v>
      </c>
      <c r="E1384" s="159" t="s">
        <v>12</v>
      </c>
      <c r="F1384" s="159" t="s">
        <v>67</v>
      </c>
      <c r="G1384" s="159" t="s">
        <v>12</v>
      </c>
      <c r="H1384" s="159" t="s">
        <v>51</v>
      </c>
      <c r="I1384" s="159"/>
      <c r="J1384" s="159" t="s">
        <v>22</v>
      </c>
      <c r="K1384" s="160">
        <v>8997</v>
      </c>
      <c r="L1384" s="160">
        <v>14462</v>
      </c>
      <c r="M1384" s="160">
        <v>16659</v>
      </c>
      <c r="N1384" s="160">
        <v>12708</v>
      </c>
      <c r="O1384" s="160">
        <v>13384</v>
      </c>
      <c r="P1384" s="160">
        <v>16138</v>
      </c>
      <c r="Q1384" s="160">
        <v>23365</v>
      </c>
      <c r="R1384" s="160">
        <v>22838</v>
      </c>
      <c r="S1384" s="160">
        <v>26697</v>
      </c>
      <c r="T1384" s="160">
        <v>12602</v>
      </c>
      <c r="U1384" s="160">
        <v>12312</v>
      </c>
      <c r="V1384" s="160">
        <v>12312</v>
      </c>
      <c r="W1384" s="162">
        <f>SUM(표4_2563[[#This Row],[1월]:[12월]])</f>
        <v>192474</v>
      </c>
      <c r="X1384" s="163">
        <f t="shared" si="360"/>
        <v>16039.5</v>
      </c>
    </row>
    <row r="1385" spans="1:24" x14ac:dyDescent="0.3">
      <c r="A1385" s="166"/>
      <c r="B1385" s="166">
        <v>2025</v>
      </c>
      <c r="C1385" s="158" t="s">
        <v>431</v>
      </c>
      <c r="D1385" s="159" t="s">
        <v>27</v>
      </c>
      <c r="E1385" s="159" t="s">
        <v>16</v>
      </c>
      <c r="F1385" s="159" t="s">
        <v>65</v>
      </c>
      <c r="G1385" s="159" t="s">
        <v>172</v>
      </c>
      <c r="H1385" s="159" t="s">
        <v>148</v>
      </c>
      <c r="I1385" s="159"/>
      <c r="J1385" s="159" t="s">
        <v>13</v>
      </c>
      <c r="K1385" s="226">
        <v>20167324</v>
      </c>
      <c r="L1385" s="226">
        <v>34212659</v>
      </c>
      <c r="M1385" s="226">
        <v>23722743</v>
      </c>
      <c r="N1385" s="226">
        <v>37521472</v>
      </c>
      <c r="O1385" s="226">
        <v>24323075</v>
      </c>
      <c r="P1385" s="226">
        <v>77606939</v>
      </c>
      <c r="Q1385" s="226">
        <v>21511014</v>
      </c>
      <c r="R1385" s="226">
        <v>47220532</v>
      </c>
      <c r="S1385" s="226">
        <v>44233251</v>
      </c>
      <c r="T1385" s="226">
        <v>43846581</v>
      </c>
      <c r="U1385" s="226">
        <v>34396242</v>
      </c>
      <c r="V1385" s="226">
        <v>53088735</v>
      </c>
      <c r="W1385" s="162">
        <f>SUM(표4_2563[[#This Row],[1월]:[12월]])</f>
        <v>461850567</v>
      </c>
      <c r="X1385" s="163">
        <f t="shared" si="360"/>
        <v>38487547.25</v>
      </c>
    </row>
    <row r="1386" spans="1:24" x14ac:dyDescent="0.3">
      <c r="A1386" s="166"/>
      <c r="B1386" s="166">
        <v>2025</v>
      </c>
      <c r="C1386" s="158" t="s">
        <v>431</v>
      </c>
      <c r="D1386" s="159" t="s">
        <v>27</v>
      </c>
      <c r="E1386" s="159" t="s">
        <v>16</v>
      </c>
      <c r="F1386" s="159" t="s">
        <v>65</v>
      </c>
      <c r="G1386" s="159" t="s">
        <v>172</v>
      </c>
      <c r="H1386" s="159" t="s">
        <v>148</v>
      </c>
      <c r="I1386" s="159"/>
      <c r="J1386" s="159" t="s">
        <v>22</v>
      </c>
      <c r="K1386" s="226">
        <v>5754</v>
      </c>
      <c r="L1386" s="226">
        <v>9766</v>
      </c>
      <c r="M1386" s="226">
        <v>6773</v>
      </c>
      <c r="N1386" s="226">
        <v>10730</v>
      </c>
      <c r="O1386" s="226">
        <v>6950</v>
      </c>
      <c r="P1386" s="226">
        <v>22235</v>
      </c>
      <c r="Q1386" s="226">
        <v>6170</v>
      </c>
      <c r="R1386" s="226">
        <v>13553</v>
      </c>
      <c r="S1386" s="226">
        <v>12676</v>
      </c>
      <c r="T1386" s="226">
        <v>12539</v>
      </c>
      <c r="U1386" s="226">
        <v>9825</v>
      </c>
      <c r="V1386" s="226">
        <v>15154</v>
      </c>
      <c r="W1386" s="162">
        <f>SUM(표4_2563[[#This Row],[1월]:[12월]])</f>
        <v>132125</v>
      </c>
      <c r="X1386" s="163">
        <f t="shared" ref="X1386:X1449" si="361">AVERAGE(K1386:V1386)</f>
        <v>11010.416666666666</v>
      </c>
    </row>
    <row r="1387" spans="1:24" x14ac:dyDescent="0.3">
      <c r="A1387" s="166"/>
      <c r="B1387" s="166">
        <v>2025</v>
      </c>
      <c r="C1387" s="158" t="s">
        <v>431</v>
      </c>
      <c r="D1387" s="159" t="s">
        <v>27</v>
      </c>
      <c r="E1387" s="159" t="s">
        <v>16</v>
      </c>
      <c r="F1387" s="159" t="s">
        <v>65</v>
      </c>
      <c r="G1387" s="159" t="s">
        <v>172</v>
      </c>
      <c r="H1387" s="159" t="s">
        <v>147</v>
      </c>
      <c r="I1387" s="159"/>
      <c r="J1387" s="159" t="s">
        <v>13</v>
      </c>
      <c r="K1387" s="226">
        <v>13497456</v>
      </c>
      <c r="L1387" s="226">
        <v>8194082</v>
      </c>
      <c r="M1387" s="226">
        <v>15008409</v>
      </c>
      <c r="N1387" s="226">
        <v>19239808</v>
      </c>
      <c r="O1387" s="226">
        <v>30794060</v>
      </c>
      <c r="P1387" s="226">
        <v>28404105</v>
      </c>
      <c r="Q1387" s="226">
        <v>119192629</v>
      </c>
      <c r="R1387" s="226">
        <v>118561755</v>
      </c>
      <c r="S1387" s="226">
        <v>61911196</v>
      </c>
      <c r="T1387" s="226">
        <v>23075492</v>
      </c>
      <c r="U1387" s="226">
        <v>11157335</v>
      </c>
      <c r="V1387" s="226">
        <v>7812319</v>
      </c>
      <c r="W1387" s="162">
        <f>SUM(표4_2563[[#This Row],[1월]:[12월]])</f>
        <v>456848646</v>
      </c>
      <c r="X1387" s="163">
        <f t="shared" si="361"/>
        <v>38070720.5</v>
      </c>
    </row>
    <row r="1388" spans="1:24" x14ac:dyDescent="0.3">
      <c r="A1388" s="166"/>
      <c r="B1388" s="166">
        <v>2025</v>
      </c>
      <c r="C1388" s="158" t="s">
        <v>431</v>
      </c>
      <c r="D1388" s="159" t="s">
        <v>27</v>
      </c>
      <c r="E1388" s="159" t="s">
        <v>16</v>
      </c>
      <c r="F1388" s="159" t="s">
        <v>65</v>
      </c>
      <c r="G1388" s="159" t="s">
        <v>172</v>
      </c>
      <c r="H1388" s="159" t="s">
        <v>147</v>
      </c>
      <c r="I1388" s="159"/>
      <c r="J1388" s="159" t="s">
        <v>22</v>
      </c>
      <c r="K1388" s="226">
        <v>3851</v>
      </c>
      <c r="L1388" s="226">
        <v>2339</v>
      </c>
      <c r="M1388" s="226">
        <v>4285</v>
      </c>
      <c r="N1388" s="226">
        <v>5502</v>
      </c>
      <c r="O1388" s="226">
        <v>8799</v>
      </c>
      <c r="P1388" s="226">
        <v>8138</v>
      </c>
      <c r="Q1388" s="226">
        <v>34188</v>
      </c>
      <c r="R1388" s="226">
        <v>34029</v>
      </c>
      <c r="S1388" s="226">
        <v>17742</v>
      </c>
      <c r="T1388" s="226">
        <v>6599</v>
      </c>
      <c r="U1388" s="226">
        <v>3187</v>
      </c>
      <c r="V1388" s="226">
        <v>2230</v>
      </c>
      <c r="W1388" s="162">
        <f>SUM(표4_2563[[#This Row],[1월]:[12월]])</f>
        <v>130889</v>
      </c>
      <c r="X1388" s="163">
        <f t="shared" si="361"/>
        <v>10907.416666666666</v>
      </c>
    </row>
    <row r="1389" spans="1:24" x14ac:dyDescent="0.3">
      <c r="A1389" s="166"/>
      <c r="B1389" s="166">
        <v>2025</v>
      </c>
      <c r="C1389" s="158" t="s">
        <v>431</v>
      </c>
      <c r="D1389" s="159" t="s">
        <v>27</v>
      </c>
      <c r="E1389" s="159" t="s">
        <v>16</v>
      </c>
      <c r="F1389" s="159" t="s">
        <v>90</v>
      </c>
      <c r="G1389" s="159" t="s">
        <v>172</v>
      </c>
      <c r="H1389" s="159" t="s">
        <v>148</v>
      </c>
      <c r="I1389" s="159"/>
      <c r="J1389" s="159" t="s">
        <v>13</v>
      </c>
      <c r="K1389" s="226">
        <v>-1892657</v>
      </c>
      <c r="L1389" s="226">
        <v>14979863</v>
      </c>
      <c r="M1389" s="226">
        <v>2504321</v>
      </c>
      <c r="N1389" s="226">
        <v>14952639</v>
      </c>
      <c r="O1389" s="226">
        <v>3009764</v>
      </c>
      <c r="P1389" s="226">
        <v>55506326</v>
      </c>
      <c r="Q1389" s="226">
        <v>4633411</v>
      </c>
      <c r="R1389" s="226">
        <v>30531508</v>
      </c>
      <c r="S1389" s="226">
        <v>27106651</v>
      </c>
      <c r="T1389" s="226">
        <v>27474487</v>
      </c>
      <c r="U1389" s="226">
        <v>18964321</v>
      </c>
      <c r="V1389" s="226">
        <v>38045643</v>
      </c>
      <c r="W1389" s="162">
        <f>SUM(표4_2563[[#This Row],[1월]:[12월]])</f>
        <v>235816277</v>
      </c>
      <c r="X1389" s="163">
        <f t="shared" si="361"/>
        <v>19651356.416666668</v>
      </c>
    </row>
    <row r="1390" spans="1:24" x14ac:dyDescent="0.3">
      <c r="A1390" s="166"/>
      <c r="B1390" s="166">
        <v>2025</v>
      </c>
      <c r="C1390" s="158" t="s">
        <v>431</v>
      </c>
      <c r="D1390" s="159" t="s">
        <v>27</v>
      </c>
      <c r="E1390" s="159" t="s">
        <v>16</v>
      </c>
      <c r="F1390" s="159" t="s">
        <v>90</v>
      </c>
      <c r="G1390" s="159" t="s">
        <v>172</v>
      </c>
      <c r="H1390" s="159" t="s">
        <v>148</v>
      </c>
      <c r="I1390" s="159"/>
      <c r="J1390" s="159" t="s">
        <v>22</v>
      </c>
      <c r="K1390" s="226">
        <v>-540</v>
      </c>
      <c r="L1390" s="226">
        <v>4276</v>
      </c>
      <c r="M1390" s="226">
        <v>715.00000000000023</v>
      </c>
      <c r="N1390" s="226">
        <v>4276</v>
      </c>
      <c r="O1390" s="226">
        <v>860</v>
      </c>
      <c r="P1390" s="226">
        <v>15903.000000000002</v>
      </c>
      <c r="Q1390" s="226">
        <v>1329</v>
      </c>
      <c r="R1390" s="226">
        <v>8763</v>
      </c>
      <c r="S1390" s="226">
        <v>7768</v>
      </c>
      <c r="T1390" s="226">
        <v>7857</v>
      </c>
      <c r="U1390" s="226">
        <v>5417</v>
      </c>
      <c r="V1390" s="226">
        <v>10860</v>
      </c>
      <c r="W1390" s="162">
        <f>SUM(표4_2563[[#This Row],[1월]:[12월]])</f>
        <v>67484</v>
      </c>
      <c r="X1390" s="163">
        <f t="shared" si="361"/>
        <v>5623.666666666667</v>
      </c>
    </row>
    <row r="1391" spans="1:24" x14ac:dyDescent="0.3">
      <c r="A1391" s="166"/>
      <c r="B1391" s="166">
        <v>2025</v>
      </c>
      <c r="C1391" s="158" t="s">
        <v>431</v>
      </c>
      <c r="D1391" s="159" t="s">
        <v>27</v>
      </c>
      <c r="E1391" s="159" t="s">
        <v>16</v>
      </c>
      <c r="F1391" s="159" t="s">
        <v>90</v>
      </c>
      <c r="G1391" s="159" t="s">
        <v>172</v>
      </c>
      <c r="H1391" s="159" t="s">
        <v>147</v>
      </c>
      <c r="I1391" s="159"/>
      <c r="J1391" s="159" t="s">
        <v>13</v>
      </c>
      <c r="K1391" s="226">
        <v>0</v>
      </c>
      <c r="L1391" s="226">
        <v>0</v>
      </c>
      <c r="M1391" s="226">
        <v>5969</v>
      </c>
      <c r="N1391" s="226">
        <v>1746</v>
      </c>
      <c r="O1391" s="226">
        <v>140123</v>
      </c>
      <c r="P1391" s="226">
        <v>421920</v>
      </c>
      <c r="Q1391" s="226">
        <v>2192669</v>
      </c>
      <c r="R1391" s="226">
        <v>2006508</v>
      </c>
      <c r="S1391" s="226">
        <v>1274496</v>
      </c>
      <c r="T1391" s="226">
        <v>122937</v>
      </c>
      <c r="U1391" s="226">
        <v>11699</v>
      </c>
      <c r="V1391" s="226">
        <v>0</v>
      </c>
      <c r="W1391" s="162">
        <f>SUM(표4_2563[[#This Row],[1월]:[12월]])</f>
        <v>6178067</v>
      </c>
      <c r="X1391" s="163">
        <f t="shared" si="361"/>
        <v>514838.91666666669</v>
      </c>
    </row>
    <row r="1392" spans="1:24" x14ac:dyDescent="0.3">
      <c r="A1392" s="166"/>
      <c r="B1392" s="166">
        <v>2025</v>
      </c>
      <c r="C1392" s="158" t="s">
        <v>431</v>
      </c>
      <c r="D1392" s="159" t="s">
        <v>27</v>
      </c>
      <c r="E1392" s="159" t="s">
        <v>16</v>
      </c>
      <c r="F1392" s="159" t="s">
        <v>90</v>
      </c>
      <c r="G1392" s="159" t="s">
        <v>172</v>
      </c>
      <c r="H1392" s="159" t="s">
        <v>147</v>
      </c>
      <c r="I1392" s="159"/>
      <c r="J1392" s="159" t="s">
        <v>22</v>
      </c>
      <c r="K1392" s="226">
        <v>0</v>
      </c>
      <c r="L1392" s="226">
        <v>0</v>
      </c>
      <c r="M1392" s="226">
        <v>2</v>
      </c>
      <c r="N1392" s="226">
        <v>0</v>
      </c>
      <c r="O1392" s="226">
        <v>40</v>
      </c>
      <c r="P1392" s="226">
        <v>121</v>
      </c>
      <c r="Q1392" s="226">
        <v>629</v>
      </c>
      <c r="R1392" s="226">
        <v>576</v>
      </c>
      <c r="S1392" s="226">
        <v>365</v>
      </c>
      <c r="T1392" s="226">
        <v>35</v>
      </c>
      <c r="U1392" s="226">
        <v>3</v>
      </c>
      <c r="V1392" s="226">
        <v>0</v>
      </c>
      <c r="W1392" s="162">
        <f>SUM(표4_2563[[#This Row],[1월]:[12월]])</f>
        <v>1771</v>
      </c>
      <c r="X1392" s="163">
        <f t="shared" si="361"/>
        <v>147.58333333333334</v>
      </c>
    </row>
    <row r="1393" spans="1:24" x14ac:dyDescent="0.3">
      <c r="A1393" s="166"/>
      <c r="B1393" s="166">
        <v>2025</v>
      </c>
      <c r="C1393" s="158" t="s">
        <v>431</v>
      </c>
      <c r="D1393" s="159" t="s">
        <v>27</v>
      </c>
      <c r="E1393" s="159" t="s">
        <v>16</v>
      </c>
      <c r="F1393" s="159" t="s">
        <v>67</v>
      </c>
      <c r="G1393" s="159" t="s">
        <v>86</v>
      </c>
      <c r="H1393" s="159" t="s">
        <v>52</v>
      </c>
      <c r="I1393" s="159"/>
      <c r="J1393" s="159" t="s">
        <v>13</v>
      </c>
      <c r="K1393" s="226">
        <v>2123982</v>
      </c>
      <c r="L1393" s="226">
        <v>2375197</v>
      </c>
      <c r="M1393" s="226">
        <v>2521832</v>
      </c>
      <c r="N1393" s="226">
        <v>2594681</v>
      </c>
      <c r="O1393" s="226">
        <v>2211824</v>
      </c>
      <c r="P1393" s="226">
        <v>2746870</v>
      </c>
      <c r="Q1393" s="226">
        <v>2541576</v>
      </c>
      <c r="R1393" s="226">
        <v>2309983</v>
      </c>
      <c r="S1393" s="226">
        <v>2498501</v>
      </c>
      <c r="T1393" s="226">
        <v>2035147</v>
      </c>
      <c r="U1393" s="226">
        <v>2349096</v>
      </c>
      <c r="V1393" s="226">
        <v>2410258</v>
      </c>
      <c r="W1393" s="162">
        <f>SUM(표4_2563[[#This Row],[1월]:[12월]])</f>
        <v>28718947</v>
      </c>
      <c r="X1393" s="163">
        <f t="shared" si="361"/>
        <v>2393245.5833333335</v>
      </c>
    </row>
    <row r="1394" spans="1:24" x14ac:dyDescent="0.3">
      <c r="A1394" s="166"/>
      <c r="B1394" s="166">
        <v>2025</v>
      </c>
      <c r="C1394" s="158" t="s">
        <v>431</v>
      </c>
      <c r="D1394" s="159" t="s">
        <v>27</v>
      </c>
      <c r="E1394" s="159" t="s">
        <v>16</v>
      </c>
      <c r="F1394" s="159" t="s">
        <v>67</v>
      </c>
      <c r="G1394" s="159" t="s">
        <v>86</v>
      </c>
      <c r="H1394" s="159" t="s">
        <v>52</v>
      </c>
      <c r="I1394" s="159"/>
      <c r="J1394" s="159" t="s">
        <v>22</v>
      </c>
      <c r="K1394" s="226">
        <v>606</v>
      </c>
      <c r="L1394" s="226">
        <v>678</v>
      </c>
      <c r="M1394" s="226">
        <v>720</v>
      </c>
      <c r="N1394" s="226">
        <v>742</v>
      </c>
      <c r="O1394" s="226">
        <v>632</v>
      </c>
      <c r="P1394" s="226">
        <v>787</v>
      </c>
      <c r="Q1394" s="226">
        <v>729</v>
      </c>
      <c r="R1394" s="226">
        <v>663</v>
      </c>
      <c r="S1394" s="226">
        <v>716</v>
      </c>
      <c r="T1394" s="226">
        <v>582</v>
      </c>
      <c r="U1394" s="226">
        <v>671</v>
      </c>
      <c r="V1394" s="226">
        <v>688</v>
      </c>
      <c r="W1394" s="162">
        <f>SUM(표4_2563[[#This Row],[1월]:[12월]])</f>
        <v>8214</v>
      </c>
      <c r="X1394" s="163">
        <f t="shared" si="361"/>
        <v>684.5</v>
      </c>
    </row>
    <row r="1395" spans="1:24" x14ac:dyDescent="0.3">
      <c r="A1395" s="166"/>
      <c r="B1395" s="166">
        <v>2025</v>
      </c>
      <c r="C1395" s="158" t="s">
        <v>431</v>
      </c>
      <c r="D1395" s="159" t="s">
        <v>27</v>
      </c>
      <c r="E1395" s="159" t="s">
        <v>16</v>
      </c>
      <c r="F1395" s="159" t="s">
        <v>88</v>
      </c>
      <c r="G1395" s="159" t="s">
        <v>86</v>
      </c>
      <c r="H1395" s="159" t="s">
        <v>149</v>
      </c>
      <c r="I1395" s="159"/>
      <c r="J1395" s="159" t="s">
        <v>13</v>
      </c>
      <c r="K1395" s="226">
        <v>295</v>
      </c>
      <c r="L1395" s="226">
        <v>0</v>
      </c>
      <c r="M1395" s="226">
        <v>15512</v>
      </c>
      <c r="N1395" s="226">
        <v>352742</v>
      </c>
      <c r="O1395" s="226">
        <v>1547852</v>
      </c>
      <c r="P1395" s="226">
        <v>2181368</v>
      </c>
      <c r="Q1395" s="226">
        <v>6586681</v>
      </c>
      <c r="R1395" s="226">
        <v>6363845</v>
      </c>
      <c r="S1395" s="226">
        <v>4627773</v>
      </c>
      <c r="T1395" s="226">
        <v>1949868</v>
      </c>
      <c r="U1395" s="226">
        <v>917749</v>
      </c>
      <c r="V1395" s="226">
        <v>383500</v>
      </c>
      <c r="W1395" s="162">
        <f>SUM(표4_2563[[#This Row],[1월]:[12월]])</f>
        <v>24927185</v>
      </c>
      <c r="X1395" s="163">
        <f t="shared" si="361"/>
        <v>2077265.4166666667</v>
      </c>
    </row>
    <row r="1396" spans="1:24" x14ac:dyDescent="0.3">
      <c r="A1396" s="166"/>
      <c r="B1396" s="166">
        <v>2025</v>
      </c>
      <c r="C1396" s="158" t="s">
        <v>431</v>
      </c>
      <c r="D1396" s="159" t="s">
        <v>27</v>
      </c>
      <c r="E1396" s="159" t="s">
        <v>16</v>
      </c>
      <c r="F1396" s="159" t="s">
        <v>88</v>
      </c>
      <c r="G1396" s="159" t="s">
        <v>86</v>
      </c>
      <c r="H1396" s="159" t="s">
        <v>149</v>
      </c>
      <c r="I1396" s="159"/>
      <c r="J1396" s="159" t="s">
        <v>22</v>
      </c>
      <c r="K1396" s="226">
        <v>1</v>
      </c>
      <c r="L1396" s="226">
        <v>0</v>
      </c>
      <c r="M1396" s="226">
        <v>5</v>
      </c>
      <c r="N1396" s="226">
        <v>101</v>
      </c>
      <c r="O1396" s="226">
        <v>443</v>
      </c>
      <c r="P1396" s="226">
        <v>625</v>
      </c>
      <c r="Q1396" s="226">
        <v>1889</v>
      </c>
      <c r="R1396" s="226">
        <v>1827</v>
      </c>
      <c r="S1396" s="226">
        <v>1326</v>
      </c>
      <c r="T1396" s="226">
        <v>558</v>
      </c>
      <c r="U1396" s="226">
        <v>262</v>
      </c>
      <c r="V1396" s="226">
        <v>109</v>
      </c>
      <c r="W1396" s="162">
        <f>SUM(표4_2563[[#This Row],[1월]:[12월]])</f>
        <v>7146</v>
      </c>
      <c r="X1396" s="163">
        <f t="shared" si="361"/>
        <v>595.5</v>
      </c>
    </row>
    <row r="1397" spans="1:24" x14ac:dyDescent="0.3">
      <c r="A1397" s="166"/>
      <c r="B1397" s="166">
        <v>2025</v>
      </c>
      <c r="C1397" s="158" t="s">
        <v>431</v>
      </c>
      <c r="D1397" s="159" t="s">
        <v>27</v>
      </c>
      <c r="E1397" s="159" t="s">
        <v>16</v>
      </c>
      <c r="F1397" s="159" t="s">
        <v>67</v>
      </c>
      <c r="G1397" s="159" t="s">
        <v>87</v>
      </c>
      <c r="H1397" s="159" t="s">
        <v>107</v>
      </c>
      <c r="I1397" s="159"/>
      <c r="J1397" s="159" t="s">
        <v>13</v>
      </c>
      <c r="K1397" s="226">
        <v>10959892</v>
      </c>
      <c r="L1397" s="226">
        <v>10954637</v>
      </c>
      <c r="M1397" s="226">
        <v>4385187</v>
      </c>
      <c r="N1397" s="226">
        <v>10934729</v>
      </c>
      <c r="O1397" s="226">
        <v>10940133</v>
      </c>
      <c r="P1397" s="226">
        <v>10910694</v>
      </c>
      <c r="Q1397" s="226">
        <v>10894962</v>
      </c>
      <c r="R1397" s="226">
        <v>10887933</v>
      </c>
      <c r="S1397" s="226">
        <v>10908263</v>
      </c>
      <c r="T1397" s="226">
        <v>10931048</v>
      </c>
      <c r="U1397" s="226">
        <v>10943781</v>
      </c>
      <c r="V1397" s="226">
        <v>10951259</v>
      </c>
      <c r="W1397" s="162">
        <f>SUM(표4_2563[[#This Row],[1월]:[12월]])</f>
        <v>124602518</v>
      </c>
      <c r="X1397" s="163">
        <f t="shared" si="361"/>
        <v>10383543.166666666</v>
      </c>
    </row>
    <row r="1398" spans="1:24" x14ac:dyDescent="0.3">
      <c r="A1398" s="166"/>
      <c r="B1398" s="166">
        <v>2025</v>
      </c>
      <c r="C1398" s="158" t="s">
        <v>431</v>
      </c>
      <c r="D1398" s="159" t="s">
        <v>27</v>
      </c>
      <c r="E1398" s="159" t="s">
        <v>16</v>
      </c>
      <c r="F1398" s="159" t="s">
        <v>67</v>
      </c>
      <c r="G1398" s="159" t="s">
        <v>87</v>
      </c>
      <c r="H1398" s="159" t="s">
        <v>107</v>
      </c>
      <c r="I1398" s="159"/>
      <c r="J1398" s="159" t="s">
        <v>22</v>
      </c>
      <c r="K1398" s="226">
        <v>3127</v>
      </c>
      <c r="L1398" s="226">
        <v>3127</v>
      </c>
      <c r="M1398" s="226">
        <v>1252</v>
      </c>
      <c r="N1398" s="226">
        <v>3127</v>
      </c>
      <c r="O1398" s="226">
        <v>3126</v>
      </c>
      <c r="P1398" s="226">
        <v>3126</v>
      </c>
      <c r="Q1398" s="226">
        <v>3125</v>
      </c>
      <c r="R1398" s="226">
        <v>3125</v>
      </c>
      <c r="S1398" s="226">
        <v>3126</v>
      </c>
      <c r="T1398" s="226">
        <v>3126</v>
      </c>
      <c r="U1398" s="226">
        <v>3126</v>
      </c>
      <c r="V1398" s="226">
        <v>3126</v>
      </c>
      <c r="W1398" s="162">
        <f>SUM(표4_2563[[#This Row],[1월]:[12월]])</f>
        <v>35639</v>
      </c>
      <c r="X1398" s="163">
        <f t="shared" si="361"/>
        <v>2969.9166666666665</v>
      </c>
    </row>
    <row r="1399" spans="1:24" x14ac:dyDescent="0.3">
      <c r="A1399" s="166"/>
      <c r="B1399" s="166">
        <v>2025</v>
      </c>
      <c r="C1399" s="158" t="s">
        <v>431</v>
      </c>
      <c r="D1399" s="159" t="s">
        <v>27</v>
      </c>
      <c r="E1399" s="159" t="s">
        <v>16</v>
      </c>
      <c r="F1399" s="159" t="s">
        <v>88</v>
      </c>
      <c r="G1399" s="159" t="s">
        <v>87</v>
      </c>
      <c r="H1399" s="159" t="s">
        <v>162</v>
      </c>
      <c r="I1399" s="159"/>
      <c r="J1399" s="159" t="s">
        <v>13</v>
      </c>
      <c r="K1399" s="226">
        <v>3530601</v>
      </c>
      <c r="L1399" s="226">
        <v>2163676</v>
      </c>
      <c r="M1399" s="226">
        <v>4205539</v>
      </c>
      <c r="N1399" s="226">
        <v>5233110</v>
      </c>
      <c r="O1399" s="226">
        <v>7662477</v>
      </c>
      <c r="P1399" s="226">
        <v>6505815</v>
      </c>
      <c r="Q1399" s="226">
        <v>23080958</v>
      </c>
      <c r="R1399" s="226">
        <v>24154474</v>
      </c>
      <c r="S1399" s="226">
        <v>14606564</v>
      </c>
      <c r="T1399" s="226">
        <v>5967658</v>
      </c>
      <c r="U1399" s="226">
        <v>2611317</v>
      </c>
      <c r="V1399" s="226">
        <v>1687272</v>
      </c>
      <c r="W1399" s="162">
        <f>SUM(표4_2563[[#This Row],[1월]:[12월]])</f>
        <v>101409461</v>
      </c>
      <c r="X1399" s="163">
        <f t="shared" si="361"/>
        <v>8450788.416666666</v>
      </c>
    </row>
    <row r="1400" spans="1:24" x14ac:dyDescent="0.3">
      <c r="A1400" s="166"/>
      <c r="B1400" s="166">
        <v>2025</v>
      </c>
      <c r="C1400" s="158" t="s">
        <v>431</v>
      </c>
      <c r="D1400" s="159" t="s">
        <v>27</v>
      </c>
      <c r="E1400" s="159" t="s">
        <v>16</v>
      </c>
      <c r="F1400" s="159" t="s">
        <v>88</v>
      </c>
      <c r="G1400" s="159" t="s">
        <v>87</v>
      </c>
      <c r="H1400" s="159" t="s">
        <v>162</v>
      </c>
      <c r="I1400" s="159"/>
      <c r="J1400" s="159" t="s">
        <v>22</v>
      </c>
      <c r="K1400" s="226">
        <v>1007</v>
      </c>
      <c r="L1400" s="226">
        <v>618</v>
      </c>
      <c r="M1400" s="226">
        <v>1201</v>
      </c>
      <c r="N1400" s="226">
        <v>1497</v>
      </c>
      <c r="O1400" s="226">
        <v>2189</v>
      </c>
      <c r="P1400" s="226">
        <v>1864</v>
      </c>
      <c r="Q1400" s="226">
        <v>6620</v>
      </c>
      <c r="R1400" s="226">
        <v>6933</v>
      </c>
      <c r="S1400" s="226">
        <v>4186</v>
      </c>
      <c r="T1400" s="226">
        <v>1707</v>
      </c>
      <c r="U1400" s="226">
        <v>746</v>
      </c>
      <c r="V1400" s="226">
        <v>482</v>
      </c>
      <c r="W1400" s="162">
        <f>SUM(표4_2563[[#This Row],[1월]:[12월]])</f>
        <v>29050</v>
      </c>
      <c r="X1400" s="163">
        <f t="shared" si="361"/>
        <v>2420.8333333333335</v>
      </c>
    </row>
    <row r="1401" spans="1:24" x14ac:dyDescent="0.3">
      <c r="A1401" s="166"/>
      <c r="B1401" s="166">
        <v>2025</v>
      </c>
      <c r="C1401" s="158" t="s">
        <v>431</v>
      </c>
      <c r="D1401" s="159" t="s">
        <v>27</v>
      </c>
      <c r="E1401" s="159" t="s">
        <v>16</v>
      </c>
      <c r="F1401" s="159" t="s">
        <v>88</v>
      </c>
      <c r="G1401" s="159" t="s">
        <v>87</v>
      </c>
      <c r="H1401" s="159" t="s">
        <v>163</v>
      </c>
      <c r="I1401" s="159"/>
      <c r="J1401" s="159" t="s">
        <v>13</v>
      </c>
      <c r="K1401" s="226">
        <v>16301820</v>
      </c>
      <c r="L1401" s="226">
        <v>14217693</v>
      </c>
      <c r="M1401" s="226">
        <v>16044043</v>
      </c>
      <c r="N1401" s="226">
        <v>16930511</v>
      </c>
      <c r="O1401" s="226">
        <v>16048040</v>
      </c>
      <c r="P1401" s="226">
        <v>15841541</v>
      </c>
      <c r="Q1401" s="226">
        <v>13192491</v>
      </c>
      <c r="R1401" s="226">
        <v>13379092</v>
      </c>
      <c r="S1401" s="226">
        <v>13061301</v>
      </c>
      <c r="T1401" s="226">
        <v>11448577</v>
      </c>
      <c r="U1401" s="226">
        <v>12970796</v>
      </c>
      <c r="V1401" s="226">
        <v>12559264</v>
      </c>
      <c r="W1401" s="162">
        <f>SUM(표4_2563[[#This Row],[1월]:[12월]])</f>
        <v>171995169</v>
      </c>
      <c r="X1401" s="163">
        <f t="shared" si="361"/>
        <v>14332930.75</v>
      </c>
    </row>
    <row r="1402" spans="1:24" x14ac:dyDescent="0.3">
      <c r="A1402" s="166"/>
      <c r="B1402" s="166">
        <v>2025</v>
      </c>
      <c r="C1402" s="158" t="s">
        <v>431</v>
      </c>
      <c r="D1402" s="159" t="s">
        <v>27</v>
      </c>
      <c r="E1402" s="159" t="s">
        <v>16</v>
      </c>
      <c r="F1402" s="159" t="s">
        <v>88</v>
      </c>
      <c r="G1402" s="159" t="s">
        <v>87</v>
      </c>
      <c r="H1402" s="159" t="s">
        <v>163</v>
      </c>
      <c r="I1402" s="159"/>
      <c r="J1402" s="159" t="s">
        <v>22</v>
      </c>
      <c r="K1402" s="226">
        <v>4651</v>
      </c>
      <c r="L1402" s="226">
        <v>4058</v>
      </c>
      <c r="M1402" s="226">
        <v>4581</v>
      </c>
      <c r="N1402" s="226">
        <v>4841</v>
      </c>
      <c r="O1402" s="226">
        <v>4586</v>
      </c>
      <c r="P1402" s="226">
        <v>4539</v>
      </c>
      <c r="Q1402" s="226">
        <v>3784</v>
      </c>
      <c r="R1402" s="226">
        <v>3840</v>
      </c>
      <c r="S1402" s="226">
        <v>3743</v>
      </c>
      <c r="T1402" s="226">
        <v>3274</v>
      </c>
      <c r="U1402" s="226">
        <v>3705</v>
      </c>
      <c r="V1402" s="226">
        <v>3585</v>
      </c>
      <c r="W1402" s="162">
        <f>SUM(표4_2563[[#This Row],[1월]:[12월]])</f>
        <v>49187</v>
      </c>
      <c r="X1402" s="163">
        <f t="shared" si="361"/>
        <v>4098.916666666667</v>
      </c>
    </row>
    <row r="1403" spans="1:24" x14ac:dyDescent="0.3">
      <c r="A1403" s="166"/>
      <c r="B1403" s="166">
        <v>2025</v>
      </c>
      <c r="C1403" s="158" t="s">
        <v>431</v>
      </c>
      <c r="D1403" s="159" t="s">
        <v>27</v>
      </c>
      <c r="E1403" s="159" t="s">
        <v>16</v>
      </c>
      <c r="F1403" s="159" t="s">
        <v>67</v>
      </c>
      <c r="G1403" s="159" t="s">
        <v>173</v>
      </c>
      <c r="H1403" s="159" t="s">
        <v>108</v>
      </c>
      <c r="I1403" s="159"/>
      <c r="J1403" s="159" t="s">
        <v>13</v>
      </c>
      <c r="K1403" s="226">
        <v>2267684</v>
      </c>
      <c r="L1403" s="226">
        <v>2133474</v>
      </c>
      <c r="M1403" s="226">
        <v>1999953</v>
      </c>
      <c r="N1403" s="226">
        <v>2087634</v>
      </c>
      <c r="O1403" s="226">
        <v>2099833</v>
      </c>
      <c r="P1403" s="226">
        <v>2980721</v>
      </c>
      <c r="Q1403" s="226">
        <v>2893702</v>
      </c>
      <c r="R1403" s="226">
        <v>3961466</v>
      </c>
      <c r="S1403" s="226">
        <v>3161512</v>
      </c>
      <c r="T1403" s="226">
        <v>1968708</v>
      </c>
      <c r="U1403" s="226">
        <v>1953496</v>
      </c>
      <c r="V1403" s="226">
        <v>1930308</v>
      </c>
      <c r="W1403" s="162">
        <f>SUM(표4_2563[[#This Row],[1월]:[12월]])</f>
        <v>29438491</v>
      </c>
      <c r="X1403" s="163">
        <f t="shared" si="361"/>
        <v>2453207.5833333335</v>
      </c>
    </row>
    <row r="1404" spans="1:24" x14ac:dyDescent="0.3">
      <c r="A1404" s="166"/>
      <c r="B1404" s="166">
        <v>2025</v>
      </c>
      <c r="C1404" s="158" t="s">
        <v>431</v>
      </c>
      <c r="D1404" s="159" t="s">
        <v>27</v>
      </c>
      <c r="E1404" s="159" t="s">
        <v>16</v>
      </c>
      <c r="F1404" s="159" t="s">
        <v>67</v>
      </c>
      <c r="G1404" s="159" t="s">
        <v>173</v>
      </c>
      <c r="H1404" s="159" t="s">
        <v>108</v>
      </c>
      <c r="I1404" s="159"/>
      <c r="J1404" s="159" t="s">
        <v>22</v>
      </c>
      <c r="K1404" s="226">
        <v>647</v>
      </c>
      <c r="L1404" s="226">
        <v>609</v>
      </c>
      <c r="M1404" s="226">
        <v>571</v>
      </c>
      <c r="N1404" s="226">
        <v>597</v>
      </c>
      <c r="O1404" s="226">
        <v>600</v>
      </c>
      <c r="P1404" s="226">
        <v>854</v>
      </c>
      <c r="Q1404" s="226">
        <v>830</v>
      </c>
      <c r="R1404" s="226">
        <v>1137</v>
      </c>
      <c r="S1404" s="226">
        <v>906</v>
      </c>
      <c r="T1404" s="226">
        <v>563</v>
      </c>
      <c r="U1404" s="226">
        <v>558</v>
      </c>
      <c r="V1404" s="226">
        <v>551</v>
      </c>
      <c r="W1404" s="162">
        <f>SUM(표4_2563[[#This Row],[1월]:[12월]])</f>
        <v>8423</v>
      </c>
      <c r="X1404" s="163">
        <f t="shared" si="361"/>
        <v>701.91666666666663</v>
      </c>
    </row>
    <row r="1405" spans="1:24" x14ac:dyDescent="0.3">
      <c r="A1405" s="166"/>
      <c r="B1405" s="166">
        <v>2025</v>
      </c>
      <c r="C1405" s="158" t="s">
        <v>431</v>
      </c>
      <c r="D1405" s="159" t="s">
        <v>27</v>
      </c>
      <c r="E1405" s="159" t="s">
        <v>16</v>
      </c>
      <c r="F1405" s="159" t="s">
        <v>88</v>
      </c>
      <c r="G1405" s="159" t="s">
        <v>173</v>
      </c>
      <c r="H1405" s="159" t="s">
        <v>150</v>
      </c>
      <c r="I1405" s="159"/>
      <c r="J1405" s="159" t="s">
        <v>13</v>
      </c>
      <c r="K1405" s="226">
        <v>996956</v>
      </c>
      <c r="L1405" s="226">
        <v>612880</v>
      </c>
      <c r="M1405" s="226">
        <v>1142529</v>
      </c>
      <c r="N1405" s="226">
        <v>1529408</v>
      </c>
      <c r="O1405" s="226">
        <v>2311240</v>
      </c>
      <c r="P1405" s="226">
        <v>1954768</v>
      </c>
      <c r="Q1405" s="226">
        <v>7074170</v>
      </c>
      <c r="R1405" s="226">
        <v>8213394</v>
      </c>
      <c r="S1405" s="226">
        <v>465857</v>
      </c>
      <c r="T1405" s="226">
        <v>1498825</v>
      </c>
      <c r="U1405" s="226">
        <v>912426</v>
      </c>
      <c r="V1405" s="226">
        <v>507661</v>
      </c>
      <c r="W1405" s="162">
        <f>SUM(표4_2563[[#This Row],[1월]:[12월]])</f>
        <v>27220114</v>
      </c>
      <c r="X1405" s="163">
        <f t="shared" si="361"/>
        <v>2268342.8333333335</v>
      </c>
    </row>
    <row r="1406" spans="1:24" x14ac:dyDescent="0.3">
      <c r="A1406" s="166"/>
      <c r="B1406" s="166">
        <v>2025</v>
      </c>
      <c r="C1406" s="158" t="s">
        <v>431</v>
      </c>
      <c r="D1406" s="159" t="s">
        <v>27</v>
      </c>
      <c r="E1406" s="159" t="s">
        <v>16</v>
      </c>
      <c r="F1406" s="159" t="s">
        <v>88</v>
      </c>
      <c r="G1406" s="159" t="s">
        <v>173</v>
      </c>
      <c r="H1406" s="159" t="s">
        <v>150</v>
      </c>
      <c r="I1406" s="159"/>
      <c r="J1406" s="159" t="s">
        <v>22</v>
      </c>
      <c r="K1406" s="226">
        <v>284</v>
      </c>
      <c r="L1406" s="226">
        <v>175</v>
      </c>
      <c r="M1406" s="226">
        <v>326</v>
      </c>
      <c r="N1406" s="226">
        <v>437</v>
      </c>
      <c r="O1406" s="226">
        <v>661</v>
      </c>
      <c r="P1406" s="226">
        <v>560</v>
      </c>
      <c r="Q1406" s="226">
        <v>2030</v>
      </c>
      <c r="R1406" s="226">
        <v>2357</v>
      </c>
      <c r="S1406" s="226">
        <v>134</v>
      </c>
      <c r="T1406" s="226">
        <v>428</v>
      </c>
      <c r="U1406" s="226">
        <v>261</v>
      </c>
      <c r="V1406" s="226">
        <v>145</v>
      </c>
      <c r="W1406" s="162">
        <f>SUM(표4_2563[[#This Row],[1월]:[12월]])</f>
        <v>7798</v>
      </c>
      <c r="X1406" s="163">
        <f t="shared" si="361"/>
        <v>649.83333333333337</v>
      </c>
    </row>
    <row r="1407" spans="1:24" x14ac:dyDescent="0.3">
      <c r="A1407" s="166"/>
      <c r="B1407" s="166">
        <v>2025</v>
      </c>
      <c r="C1407" s="158" t="s">
        <v>431</v>
      </c>
      <c r="D1407" s="159" t="s">
        <v>27</v>
      </c>
      <c r="E1407" s="159" t="s">
        <v>16</v>
      </c>
      <c r="F1407" s="159" t="s">
        <v>88</v>
      </c>
      <c r="G1407" s="159" t="s">
        <v>173</v>
      </c>
      <c r="H1407" s="159" t="s">
        <v>164</v>
      </c>
      <c r="I1407" s="159"/>
      <c r="J1407" s="159" t="s">
        <v>13</v>
      </c>
      <c r="K1407" s="226">
        <v>4474247</v>
      </c>
      <c r="L1407" s="226">
        <v>3804561</v>
      </c>
      <c r="M1407" s="226">
        <v>3641413</v>
      </c>
      <c r="N1407" s="226">
        <v>3617233</v>
      </c>
      <c r="O1407" s="226">
        <v>3525945</v>
      </c>
      <c r="P1407" s="226">
        <v>4199570</v>
      </c>
      <c r="Q1407" s="226">
        <v>2126697</v>
      </c>
      <c r="R1407" s="226">
        <v>1843109</v>
      </c>
      <c r="S1407" s="226">
        <v>2617145</v>
      </c>
      <c r="T1407" s="226">
        <v>3570249</v>
      </c>
      <c r="U1407" s="226">
        <v>1109782</v>
      </c>
      <c r="V1407" s="226">
        <v>1026462</v>
      </c>
      <c r="W1407" s="162">
        <f>SUM(표4_2563[[#This Row],[1월]:[12월]])</f>
        <v>35556413</v>
      </c>
      <c r="X1407" s="163">
        <f t="shared" si="361"/>
        <v>2963034.4166666665</v>
      </c>
    </row>
    <row r="1408" spans="1:24" x14ac:dyDescent="0.3">
      <c r="A1408" s="166"/>
      <c r="B1408" s="166">
        <v>2025</v>
      </c>
      <c r="C1408" s="158" t="s">
        <v>431</v>
      </c>
      <c r="D1408" s="159" t="s">
        <v>27</v>
      </c>
      <c r="E1408" s="159" t="s">
        <v>16</v>
      </c>
      <c r="F1408" s="159" t="s">
        <v>88</v>
      </c>
      <c r="G1408" s="159" t="s">
        <v>173</v>
      </c>
      <c r="H1408" s="159" t="s">
        <v>164</v>
      </c>
      <c r="I1408" s="159"/>
      <c r="J1408" s="159" t="s">
        <v>22</v>
      </c>
      <c r="K1408" s="226">
        <v>1277</v>
      </c>
      <c r="L1408" s="226">
        <v>1086</v>
      </c>
      <c r="M1408" s="226">
        <v>1040</v>
      </c>
      <c r="N1408" s="226">
        <v>1034</v>
      </c>
      <c r="O1408" s="226">
        <v>1007</v>
      </c>
      <c r="P1408" s="226">
        <v>1203</v>
      </c>
      <c r="Q1408" s="226">
        <v>610</v>
      </c>
      <c r="R1408" s="226">
        <v>529</v>
      </c>
      <c r="S1408" s="226">
        <v>750</v>
      </c>
      <c r="T1408" s="226">
        <v>1021</v>
      </c>
      <c r="U1408" s="226">
        <v>317</v>
      </c>
      <c r="V1408" s="226">
        <v>293</v>
      </c>
      <c r="W1408" s="162">
        <f>SUM(표4_2563[[#This Row],[1월]:[12월]])</f>
        <v>10167</v>
      </c>
      <c r="X1408" s="163">
        <f t="shared" si="361"/>
        <v>847.25</v>
      </c>
    </row>
    <row r="1409" spans="1:24" x14ac:dyDescent="0.3">
      <c r="A1409" s="166"/>
      <c r="B1409" s="166">
        <v>2025</v>
      </c>
      <c r="C1409" s="158" t="s">
        <v>431</v>
      </c>
      <c r="D1409" s="159" t="s">
        <v>27</v>
      </c>
      <c r="E1409" s="159" t="s">
        <v>16</v>
      </c>
      <c r="F1409" s="159" t="s">
        <v>67</v>
      </c>
      <c r="G1409" s="159" t="s">
        <v>410</v>
      </c>
      <c r="H1409" s="159" t="s">
        <v>418</v>
      </c>
      <c r="I1409" s="159"/>
      <c r="J1409" s="159" t="s">
        <v>13</v>
      </c>
      <c r="K1409" s="226">
        <v>891397</v>
      </c>
      <c r="L1409" s="226">
        <v>942972</v>
      </c>
      <c r="M1409" s="226">
        <v>998242</v>
      </c>
      <c r="N1409" s="226">
        <v>986245</v>
      </c>
      <c r="O1409" s="226">
        <v>2005266</v>
      </c>
      <c r="P1409" s="226">
        <v>1360878</v>
      </c>
      <c r="Q1409" s="226">
        <v>1669863</v>
      </c>
      <c r="R1409" s="226">
        <v>1596379</v>
      </c>
      <c r="S1409" s="226">
        <v>1353669</v>
      </c>
      <c r="T1409" s="226">
        <v>788982</v>
      </c>
      <c r="U1409" s="226">
        <v>928480</v>
      </c>
      <c r="V1409" s="226">
        <v>724571</v>
      </c>
      <c r="W1409" s="162">
        <f>SUM(표4_2563[[#This Row],[1월]:[12월]])</f>
        <v>14246944</v>
      </c>
      <c r="X1409" s="163">
        <f t="shared" si="361"/>
        <v>1187245.3333333333</v>
      </c>
    </row>
    <row r="1410" spans="1:24" x14ac:dyDescent="0.3">
      <c r="A1410" s="166"/>
      <c r="B1410" s="166">
        <v>2025</v>
      </c>
      <c r="C1410" s="158" t="s">
        <v>431</v>
      </c>
      <c r="D1410" s="159" t="s">
        <v>27</v>
      </c>
      <c r="E1410" s="159" t="s">
        <v>16</v>
      </c>
      <c r="F1410" s="159" t="s">
        <v>67</v>
      </c>
      <c r="G1410" s="159" t="s">
        <v>410</v>
      </c>
      <c r="H1410" s="159" t="s">
        <v>418</v>
      </c>
      <c r="I1410" s="159"/>
      <c r="J1410" s="159" t="s">
        <v>22</v>
      </c>
      <c r="K1410" s="226">
        <v>254.3272</v>
      </c>
      <c r="L1410" s="226">
        <v>269.1712</v>
      </c>
      <c r="M1410" s="226">
        <v>285.00479999999999</v>
      </c>
      <c r="N1410" s="226">
        <v>282.036</v>
      </c>
      <c r="O1410" s="226">
        <v>572.97839999999997</v>
      </c>
      <c r="P1410" s="226">
        <v>389.9024</v>
      </c>
      <c r="Q1410" s="226">
        <v>478.96640000000002</v>
      </c>
      <c r="R1410" s="226">
        <v>458.1848</v>
      </c>
      <c r="S1410" s="226">
        <v>387.92320000000001</v>
      </c>
      <c r="T1410" s="226">
        <v>225.62880000000001</v>
      </c>
      <c r="U1410" s="226">
        <v>265.21280000000002</v>
      </c>
      <c r="V1410" s="226">
        <v>206.82640000000001</v>
      </c>
      <c r="W1410" s="162">
        <f>SUM(표4_2563[[#This Row],[1월]:[12월]])</f>
        <v>4076.1624000000002</v>
      </c>
      <c r="X1410" s="163">
        <f t="shared" si="361"/>
        <v>339.68020000000001</v>
      </c>
    </row>
    <row r="1411" spans="1:24" x14ac:dyDescent="0.3">
      <c r="A1411" s="166"/>
      <c r="B1411" s="166">
        <v>2025</v>
      </c>
      <c r="C1411" s="158" t="s">
        <v>431</v>
      </c>
      <c r="D1411" s="159" t="s">
        <v>27</v>
      </c>
      <c r="E1411" s="159" t="s">
        <v>16</v>
      </c>
      <c r="F1411" s="159" t="s">
        <v>88</v>
      </c>
      <c r="G1411" s="159" t="s">
        <v>410</v>
      </c>
      <c r="H1411" s="159" t="s">
        <v>419</v>
      </c>
      <c r="I1411" s="159"/>
      <c r="J1411" s="159" t="s">
        <v>13</v>
      </c>
      <c r="K1411" s="226">
        <v>388421</v>
      </c>
      <c r="L1411" s="226">
        <v>247173</v>
      </c>
      <c r="M1411" s="226">
        <v>519948</v>
      </c>
      <c r="N1411" s="226">
        <v>544657</v>
      </c>
      <c r="O1411" s="226">
        <v>1106365</v>
      </c>
      <c r="P1411" s="226">
        <v>1246580</v>
      </c>
      <c r="Q1411" s="226">
        <v>5764118</v>
      </c>
      <c r="R1411" s="226">
        <v>5898984</v>
      </c>
      <c r="S1411" s="226">
        <v>2694966</v>
      </c>
      <c r="T1411" s="226">
        <v>1021262</v>
      </c>
      <c r="U1411" s="226">
        <v>496757</v>
      </c>
      <c r="V1411" s="226">
        <v>310480</v>
      </c>
      <c r="W1411" s="162">
        <f>SUM(표4_2563[[#This Row],[1월]:[12월]])</f>
        <v>20239711</v>
      </c>
      <c r="X1411" s="163">
        <f t="shared" si="361"/>
        <v>1686642.5833333333</v>
      </c>
    </row>
    <row r="1412" spans="1:24" x14ac:dyDescent="0.3">
      <c r="A1412" s="166"/>
      <c r="B1412" s="166">
        <v>2025</v>
      </c>
      <c r="C1412" s="158" t="s">
        <v>431</v>
      </c>
      <c r="D1412" s="159" t="s">
        <v>27</v>
      </c>
      <c r="E1412" s="159" t="s">
        <v>16</v>
      </c>
      <c r="F1412" s="159" t="s">
        <v>88</v>
      </c>
      <c r="G1412" s="159" t="s">
        <v>410</v>
      </c>
      <c r="H1412" s="159" t="s">
        <v>419</v>
      </c>
      <c r="I1412" s="159"/>
      <c r="J1412" s="159" t="s">
        <v>22</v>
      </c>
      <c r="K1412" s="226">
        <v>111</v>
      </c>
      <c r="L1412" s="226">
        <v>71</v>
      </c>
      <c r="M1412" s="226">
        <v>148</v>
      </c>
      <c r="N1412" s="226">
        <v>155</v>
      </c>
      <c r="O1412" s="226">
        <v>316</v>
      </c>
      <c r="P1412" s="226">
        <v>357</v>
      </c>
      <c r="Q1412" s="226">
        <v>1653</v>
      </c>
      <c r="R1412" s="226">
        <v>1693</v>
      </c>
      <c r="S1412" s="226">
        <v>772</v>
      </c>
      <c r="T1412" s="226">
        <v>292</v>
      </c>
      <c r="U1412" s="226">
        <v>142</v>
      </c>
      <c r="V1412" s="226">
        <v>89</v>
      </c>
      <c r="W1412" s="162">
        <f>SUM(표4_2563[[#This Row],[1월]:[12월]])</f>
        <v>5799</v>
      </c>
      <c r="X1412" s="163">
        <f t="shared" si="361"/>
        <v>483.25</v>
      </c>
    </row>
    <row r="1413" spans="1:24" x14ac:dyDescent="0.3">
      <c r="A1413" s="166"/>
      <c r="B1413" s="166">
        <v>2025</v>
      </c>
      <c r="C1413" s="158" t="s">
        <v>431</v>
      </c>
      <c r="D1413" s="159" t="s">
        <v>27</v>
      </c>
      <c r="E1413" s="159" t="s">
        <v>16</v>
      </c>
      <c r="F1413" s="159" t="s">
        <v>67</v>
      </c>
      <c r="G1413" s="159" t="s">
        <v>76</v>
      </c>
      <c r="H1413" s="159" t="s">
        <v>110</v>
      </c>
      <c r="I1413" s="159"/>
      <c r="J1413" s="159" t="s">
        <v>13</v>
      </c>
      <c r="K1413" s="226">
        <v>35199936</v>
      </c>
      <c r="L1413" s="226">
        <v>31567711</v>
      </c>
      <c r="M1413" s="226">
        <v>35915106</v>
      </c>
      <c r="N1413" s="226">
        <v>30013681</v>
      </c>
      <c r="O1413" s="226">
        <v>22296734</v>
      </c>
      <c r="P1413" s="226">
        <v>22446154</v>
      </c>
      <c r="Q1413" s="226">
        <v>22678953</v>
      </c>
      <c r="R1413" s="226">
        <v>23702595</v>
      </c>
      <c r="S1413" s="226">
        <v>23062287</v>
      </c>
      <c r="T1413" s="226">
        <v>20823542</v>
      </c>
      <c r="U1413" s="226">
        <v>20721766</v>
      </c>
      <c r="V1413" s="226">
        <v>20602801</v>
      </c>
      <c r="W1413" s="162">
        <f>SUM(표4_2563[[#This Row],[1월]:[12월]])</f>
        <v>309031266</v>
      </c>
      <c r="X1413" s="163">
        <f t="shared" si="361"/>
        <v>25752605.5</v>
      </c>
    </row>
    <row r="1414" spans="1:24" x14ac:dyDescent="0.3">
      <c r="A1414" s="166"/>
      <c r="B1414" s="166">
        <v>2025</v>
      </c>
      <c r="C1414" s="158" t="s">
        <v>431</v>
      </c>
      <c r="D1414" s="159" t="s">
        <v>27</v>
      </c>
      <c r="E1414" s="159" t="s">
        <v>16</v>
      </c>
      <c r="F1414" s="159" t="s">
        <v>67</v>
      </c>
      <c r="G1414" s="159" t="s">
        <v>76</v>
      </c>
      <c r="H1414" s="159" t="s">
        <v>110</v>
      </c>
      <c r="I1414" s="159"/>
      <c r="J1414" s="159" t="s">
        <v>22</v>
      </c>
      <c r="K1414" s="226">
        <v>10043</v>
      </c>
      <c r="L1414" s="226">
        <v>9011</v>
      </c>
      <c r="M1414" s="226">
        <v>10254</v>
      </c>
      <c r="N1414" s="226">
        <v>8583</v>
      </c>
      <c r="O1414" s="226">
        <v>6371</v>
      </c>
      <c r="P1414" s="226">
        <v>6431</v>
      </c>
      <c r="Q1414" s="226">
        <v>6505</v>
      </c>
      <c r="R1414" s="226">
        <v>6803</v>
      </c>
      <c r="S1414" s="226">
        <v>6609</v>
      </c>
      <c r="T1414" s="226">
        <v>5955</v>
      </c>
      <c r="U1414" s="226">
        <v>5919</v>
      </c>
      <c r="V1414" s="226">
        <v>5881</v>
      </c>
      <c r="W1414" s="162">
        <f>SUM(표4_2563[[#This Row],[1월]:[12월]])</f>
        <v>88365</v>
      </c>
      <c r="X1414" s="163">
        <f t="shared" si="361"/>
        <v>7363.75</v>
      </c>
    </row>
    <row r="1415" spans="1:24" x14ac:dyDescent="0.3">
      <c r="A1415" s="166"/>
      <c r="B1415" s="166">
        <v>2025</v>
      </c>
      <c r="C1415" s="158" t="s">
        <v>431</v>
      </c>
      <c r="D1415" s="159" t="s">
        <v>27</v>
      </c>
      <c r="E1415" s="159" t="s">
        <v>16</v>
      </c>
      <c r="F1415" s="159" t="s">
        <v>88</v>
      </c>
      <c r="G1415" s="159" t="s">
        <v>76</v>
      </c>
      <c r="H1415" s="159" t="s">
        <v>152</v>
      </c>
      <c r="I1415" s="159"/>
      <c r="J1415" s="159" t="s">
        <v>13</v>
      </c>
      <c r="K1415" s="226">
        <v>2172424</v>
      </c>
      <c r="L1415" s="226">
        <v>1299197</v>
      </c>
      <c r="M1415" s="226">
        <v>2619742</v>
      </c>
      <c r="N1415" s="226">
        <v>3957283</v>
      </c>
      <c r="O1415" s="226">
        <v>6884297</v>
      </c>
      <c r="P1415" s="226">
        <v>6820203</v>
      </c>
      <c r="Q1415" s="226">
        <v>38303144</v>
      </c>
      <c r="R1415" s="226">
        <v>34909327</v>
      </c>
      <c r="S1415" s="226">
        <v>17530752</v>
      </c>
      <c r="T1415" s="226">
        <v>4907387</v>
      </c>
      <c r="U1415" s="226">
        <v>2229870</v>
      </c>
      <c r="V1415" s="226">
        <v>1637445</v>
      </c>
      <c r="W1415" s="162">
        <f>SUM(표4_2563[[#This Row],[1월]:[12월]])</f>
        <v>123271071</v>
      </c>
      <c r="X1415" s="163">
        <f t="shared" si="361"/>
        <v>10272589.25</v>
      </c>
    </row>
    <row r="1416" spans="1:24" x14ac:dyDescent="0.3">
      <c r="A1416" s="166"/>
      <c r="B1416" s="166">
        <v>2025</v>
      </c>
      <c r="C1416" s="158" t="s">
        <v>431</v>
      </c>
      <c r="D1416" s="159" t="s">
        <v>27</v>
      </c>
      <c r="E1416" s="159" t="s">
        <v>16</v>
      </c>
      <c r="F1416" s="159" t="s">
        <v>88</v>
      </c>
      <c r="G1416" s="159" t="s">
        <v>76</v>
      </c>
      <c r="H1416" s="159" t="s">
        <v>152</v>
      </c>
      <c r="I1416" s="159"/>
      <c r="J1416" s="159" t="s">
        <v>22</v>
      </c>
      <c r="K1416" s="226">
        <v>620</v>
      </c>
      <c r="L1416" s="226">
        <v>371</v>
      </c>
      <c r="M1416" s="226">
        <v>748</v>
      </c>
      <c r="N1416" s="226">
        <v>1132</v>
      </c>
      <c r="O1416" s="226">
        <v>1967</v>
      </c>
      <c r="P1416" s="226">
        <v>1954</v>
      </c>
      <c r="Q1416" s="226">
        <v>10986</v>
      </c>
      <c r="R1416" s="226">
        <v>10019</v>
      </c>
      <c r="S1416" s="226">
        <v>5024</v>
      </c>
      <c r="T1416" s="226">
        <v>1403</v>
      </c>
      <c r="U1416" s="226">
        <v>637</v>
      </c>
      <c r="V1416" s="226">
        <v>467</v>
      </c>
      <c r="W1416" s="162">
        <f>SUM(표4_2563[[#This Row],[1월]:[12월]])</f>
        <v>35328</v>
      </c>
      <c r="X1416" s="163">
        <f t="shared" si="361"/>
        <v>2944</v>
      </c>
    </row>
    <row r="1417" spans="1:24" x14ac:dyDescent="0.3">
      <c r="A1417" s="166"/>
      <c r="B1417" s="166">
        <v>2025</v>
      </c>
      <c r="C1417" s="158" t="s">
        <v>431</v>
      </c>
      <c r="D1417" s="159" t="s">
        <v>27</v>
      </c>
      <c r="E1417" s="159" t="s">
        <v>16</v>
      </c>
      <c r="F1417" s="159" t="s">
        <v>88</v>
      </c>
      <c r="G1417" s="159" t="s">
        <v>76</v>
      </c>
      <c r="H1417" s="159" t="s">
        <v>153</v>
      </c>
      <c r="I1417" s="159"/>
      <c r="J1417" s="159" t="s">
        <v>13</v>
      </c>
      <c r="K1417" s="226">
        <v>194532</v>
      </c>
      <c r="L1417" s="226">
        <v>209992</v>
      </c>
      <c r="M1417" s="226">
        <v>337352</v>
      </c>
      <c r="N1417" s="226">
        <v>300572</v>
      </c>
      <c r="O1417" s="226">
        <v>294267</v>
      </c>
      <c r="P1417" s="226">
        <v>261844</v>
      </c>
      <c r="Q1417" s="226">
        <v>216156</v>
      </c>
      <c r="R1417" s="226">
        <v>170723</v>
      </c>
      <c r="S1417" s="226">
        <v>251246</v>
      </c>
      <c r="T1417" s="226">
        <v>136376</v>
      </c>
      <c r="U1417" s="226">
        <v>161041</v>
      </c>
      <c r="V1417" s="226">
        <v>45543</v>
      </c>
      <c r="W1417" s="162">
        <f>SUM(표4_2563[[#This Row],[1월]:[12월]])</f>
        <v>2579644</v>
      </c>
      <c r="X1417" s="163">
        <f t="shared" si="361"/>
        <v>214970.33333333334</v>
      </c>
    </row>
    <row r="1418" spans="1:24" x14ac:dyDescent="0.3">
      <c r="A1418" s="166"/>
      <c r="B1418" s="166">
        <v>2025</v>
      </c>
      <c r="C1418" s="158" t="s">
        <v>431</v>
      </c>
      <c r="D1418" s="159" t="s">
        <v>27</v>
      </c>
      <c r="E1418" s="159" t="s">
        <v>16</v>
      </c>
      <c r="F1418" s="159" t="s">
        <v>88</v>
      </c>
      <c r="G1418" s="159" t="s">
        <v>76</v>
      </c>
      <c r="H1418" s="159" t="s">
        <v>153</v>
      </c>
      <c r="I1418" s="159"/>
      <c r="J1418" s="159" t="s">
        <v>22</v>
      </c>
      <c r="K1418" s="226">
        <v>55</v>
      </c>
      <c r="L1418" s="226">
        <v>60</v>
      </c>
      <c r="M1418" s="226">
        <v>96</v>
      </c>
      <c r="N1418" s="226">
        <v>86</v>
      </c>
      <c r="O1418" s="226">
        <v>84</v>
      </c>
      <c r="P1418" s="226">
        <v>75</v>
      </c>
      <c r="Q1418" s="226">
        <v>62</v>
      </c>
      <c r="R1418" s="226">
        <v>49</v>
      </c>
      <c r="S1418" s="226">
        <v>72</v>
      </c>
      <c r="T1418" s="226">
        <v>39</v>
      </c>
      <c r="U1418" s="226">
        <v>46</v>
      </c>
      <c r="V1418" s="226">
        <v>13</v>
      </c>
      <c r="W1418" s="162">
        <f>SUM(표4_2563[[#This Row],[1월]:[12월]])</f>
        <v>737</v>
      </c>
      <c r="X1418" s="163">
        <f t="shared" si="361"/>
        <v>61.416666666666664</v>
      </c>
    </row>
    <row r="1419" spans="1:24" x14ac:dyDescent="0.3">
      <c r="A1419" s="166"/>
      <c r="B1419" s="166">
        <v>2025</v>
      </c>
      <c r="C1419" s="158" t="s">
        <v>431</v>
      </c>
      <c r="D1419" s="159" t="s">
        <v>27</v>
      </c>
      <c r="E1419" s="159" t="s">
        <v>16</v>
      </c>
      <c r="F1419" s="159" t="s">
        <v>67</v>
      </c>
      <c r="G1419" s="159" t="s">
        <v>175</v>
      </c>
      <c r="H1419" s="159" t="s">
        <v>111</v>
      </c>
      <c r="I1419" s="159"/>
      <c r="J1419" s="159" t="s">
        <v>13</v>
      </c>
      <c r="K1419" s="226">
        <v>3133401</v>
      </c>
      <c r="L1419" s="226">
        <v>3892101</v>
      </c>
      <c r="M1419" s="226">
        <v>7695093</v>
      </c>
      <c r="N1419" s="226">
        <v>7553251</v>
      </c>
      <c r="O1419" s="226">
        <v>4465646</v>
      </c>
      <c r="P1419" s="226">
        <v>3811413</v>
      </c>
      <c r="Q1419" s="226">
        <v>3873377</v>
      </c>
      <c r="R1419" s="226">
        <v>3132241</v>
      </c>
      <c r="S1419" s="226">
        <v>3524423</v>
      </c>
      <c r="T1419" s="226">
        <v>5678830</v>
      </c>
      <c r="U1419" s="226">
        <v>9347376</v>
      </c>
      <c r="V1419" s="226">
        <v>7360396</v>
      </c>
      <c r="W1419" s="162">
        <f>SUM(표4_2563[[#This Row],[1월]:[12월]])</f>
        <v>63467548</v>
      </c>
      <c r="X1419" s="163">
        <f t="shared" si="361"/>
        <v>5288962.333333333</v>
      </c>
    </row>
    <row r="1420" spans="1:24" x14ac:dyDescent="0.3">
      <c r="A1420" s="166"/>
      <c r="B1420" s="166">
        <v>2025</v>
      </c>
      <c r="C1420" s="158" t="s">
        <v>431</v>
      </c>
      <c r="D1420" s="159" t="s">
        <v>27</v>
      </c>
      <c r="E1420" s="159" t="s">
        <v>16</v>
      </c>
      <c r="F1420" s="159" t="s">
        <v>67</v>
      </c>
      <c r="G1420" s="159" t="s">
        <v>175</v>
      </c>
      <c r="H1420" s="159" t="s">
        <v>111</v>
      </c>
      <c r="I1420" s="159"/>
      <c r="J1420" s="159" t="s">
        <v>22</v>
      </c>
      <c r="K1420" s="226">
        <v>894</v>
      </c>
      <c r="L1420" s="226">
        <v>1111</v>
      </c>
      <c r="M1420" s="226">
        <v>2197</v>
      </c>
      <c r="N1420" s="226">
        <v>2160</v>
      </c>
      <c r="O1420" s="226">
        <v>1276</v>
      </c>
      <c r="P1420" s="226">
        <v>1092</v>
      </c>
      <c r="Q1420" s="226">
        <v>1111</v>
      </c>
      <c r="R1420" s="226">
        <v>899</v>
      </c>
      <c r="S1420" s="226">
        <v>1010</v>
      </c>
      <c r="T1420" s="226">
        <v>1624</v>
      </c>
      <c r="U1420" s="226">
        <v>2670</v>
      </c>
      <c r="V1420" s="226">
        <v>2101</v>
      </c>
      <c r="W1420" s="162">
        <f>SUM(표4_2563[[#This Row],[1월]:[12월]])</f>
        <v>18145</v>
      </c>
      <c r="X1420" s="163">
        <f t="shared" si="361"/>
        <v>1512.0833333333333</v>
      </c>
    </row>
    <row r="1421" spans="1:24" x14ac:dyDescent="0.3">
      <c r="A1421" s="166"/>
      <c r="B1421" s="166">
        <v>2025</v>
      </c>
      <c r="C1421" s="158" t="s">
        <v>431</v>
      </c>
      <c r="D1421" s="159" t="s">
        <v>27</v>
      </c>
      <c r="E1421" s="159" t="s">
        <v>16</v>
      </c>
      <c r="F1421" s="159" t="s">
        <v>88</v>
      </c>
      <c r="G1421" s="159" t="s">
        <v>175</v>
      </c>
      <c r="H1421" s="159" t="s">
        <v>165</v>
      </c>
      <c r="I1421" s="159"/>
      <c r="J1421" s="159" t="s">
        <v>13</v>
      </c>
      <c r="K1421" s="226">
        <v>1054429</v>
      </c>
      <c r="L1421" s="226">
        <v>660416</v>
      </c>
      <c r="M1421" s="226">
        <v>1242768</v>
      </c>
      <c r="N1421" s="226">
        <v>1616128</v>
      </c>
      <c r="O1421" s="226">
        <v>3184359</v>
      </c>
      <c r="P1421" s="226">
        <v>2242861</v>
      </c>
      <c r="Q1421" s="226">
        <v>9209336</v>
      </c>
      <c r="R1421" s="226">
        <v>9226973</v>
      </c>
      <c r="S1421" s="226">
        <v>4951926</v>
      </c>
      <c r="T1421" s="226">
        <v>1725241</v>
      </c>
      <c r="U1421" s="226">
        <v>909627</v>
      </c>
      <c r="V1421" s="226">
        <v>633981</v>
      </c>
      <c r="W1421" s="162">
        <f>SUM(표4_2563[[#This Row],[1월]:[12월]])</f>
        <v>36658045</v>
      </c>
      <c r="X1421" s="163">
        <f t="shared" si="361"/>
        <v>3054837.0833333335</v>
      </c>
    </row>
    <row r="1422" spans="1:24" x14ac:dyDescent="0.3">
      <c r="A1422" s="166"/>
      <c r="B1422" s="166">
        <v>2025</v>
      </c>
      <c r="C1422" s="158" t="s">
        <v>431</v>
      </c>
      <c r="D1422" s="159" t="s">
        <v>27</v>
      </c>
      <c r="E1422" s="159" t="s">
        <v>16</v>
      </c>
      <c r="F1422" s="159" t="s">
        <v>88</v>
      </c>
      <c r="G1422" s="159" t="s">
        <v>175</v>
      </c>
      <c r="H1422" s="159" t="s">
        <v>165</v>
      </c>
      <c r="I1422" s="159"/>
      <c r="J1422" s="159" t="s">
        <v>22</v>
      </c>
      <c r="K1422" s="226">
        <v>301</v>
      </c>
      <c r="L1422" s="226">
        <v>188</v>
      </c>
      <c r="M1422" s="226">
        <v>355</v>
      </c>
      <c r="N1422" s="226">
        <v>462</v>
      </c>
      <c r="O1422" s="226">
        <v>910</v>
      </c>
      <c r="P1422" s="226">
        <v>643</v>
      </c>
      <c r="Q1422" s="226">
        <v>2642</v>
      </c>
      <c r="R1422" s="226">
        <v>2648</v>
      </c>
      <c r="S1422" s="226">
        <v>1419</v>
      </c>
      <c r="T1422" s="226">
        <v>493</v>
      </c>
      <c r="U1422" s="226">
        <v>260</v>
      </c>
      <c r="V1422" s="226">
        <v>181</v>
      </c>
      <c r="W1422" s="162">
        <f>SUM(표4_2563[[#This Row],[1월]:[12월]])</f>
        <v>10502</v>
      </c>
      <c r="X1422" s="163">
        <f t="shared" si="361"/>
        <v>875.16666666666663</v>
      </c>
    </row>
    <row r="1423" spans="1:24" x14ac:dyDescent="0.3">
      <c r="A1423" s="166"/>
      <c r="B1423" s="166">
        <v>2025</v>
      </c>
      <c r="C1423" s="158" t="s">
        <v>431</v>
      </c>
      <c r="D1423" s="159" t="s">
        <v>27</v>
      </c>
      <c r="E1423" s="159" t="s">
        <v>16</v>
      </c>
      <c r="F1423" s="159" t="s">
        <v>88</v>
      </c>
      <c r="G1423" s="159" t="s">
        <v>175</v>
      </c>
      <c r="H1423" s="159" t="s">
        <v>166</v>
      </c>
      <c r="I1423" s="159"/>
      <c r="J1423" s="159" t="s">
        <v>13</v>
      </c>
      <c r="K1423" s="226">
        <v>1089382</v>
      </c>
      <c r="L1423" s="226">
        <v>1000550</v>
      </c>
      <c r="M1423" s="226">
        <v>1195614</v>
      </c>
      <c r="N1423" s="226">
        <v>1720517</v>
      </c>
      <c r="O1423" s="226">
        <v>1445059</v>
      </c>
      <c r="P1423" s="226">
        <v>1797658</v>
      </c>
      <c r="Q1423" s="226">
        <v>1342259</v>
      </c>
      <c r="R1423" s="226">
        <v>1296100</v>
      </c>
      <c r="S1423" s="226">
        <v>1196908</v>
      </c>
      <c r="T1423" s="226">
        <v>1216892</v>
      </c>
      <c r="U1423" s="226">
        <v>1190302</v>
      </c>
      <c r="V1423" s="226">
        <v>1411823</v>
      </c>
      <c r="W1423" s="162">
        <f>SUM(표4_2563[[#This Row],[1월]:[12월]])</f>
        <v>15903064</v>
      </c>
      <c r="X1423" s="163">
        <f t="shared" si="361"/>
        <v>1325255.3333333333</v>
      </c>
    </row>
    <row r="1424" spans="1:24" x14ac:dyDescent="0.3">
      <c r="A1424" s="166"/>
      <c r="B1424" s="166">
        <v>2025</v>
      </c>
      <c r="C1424" s="158" t="s">
        <v>431</v>
      </c>
      <c r="D1424" s="159" t="s">
        <v>27</v>
      </c>
      <c r="E1424" s="159" t="s">
        <v>16</v>
      </c>
      <c r="F1424" s="159" t="s">
        <v>88</v>
      </c>
      <c r="G1424" s="159" t="s">
        <v>175</v>
      </c>
      <c r="H1424" s="159" t="s">
        <v>166</v>
      </c>
      <c r="I1424" s="159"/>
      <c r="J1424" s="159" t="s">
        <v>22</v>
      </c>
      <c r="K1424" s="226">
        <v>311</v>
      </c>
      <c r="L1424" s="226">
        <v>286</v>
      </c>
      <c r="M1424" s="226">
        <v>341</v>
      </c>
      <c r="N1424" s="226">
        <v>492</v>
      </c>
      <c r="O1424" s="226">
        <v>413</v>
      </c>
      <c r="P1424" s="226">
        <v>515</v>
      </c>
      <c r="Q1424" s="226">
        <v>385</v>
      </c>
      <c r="R1424" s="226">
        <v>372</v>
      </c>
      <c r="S1424" s="226">
        <v>343</v>
      </c>
      <c r="T1424" s="226">
        <v>348</v>
      </c>
      <c r="U1424" s="226">
        <v>340</v>
      </c>
      <c r="V1424" s="226">
        <v>403</v>
      </c>
      <c r="W1424" s="162">
        <f>SUM(표4_2563[[#This Row],[1월]:[12월]])</f>
        <v>4549</v>
      </c>
      <c r="X1424" s="163">
        <f t="shared" si="361"/>
        <v>379.08333333333331</v>
      </c>
    </row>
    <row r="1425" spans="1:24" x14ac:dyDescent="0.3">
      <c r="A1425" s="166"/>
      <c r="B1425" s="166">
        <v>2025</v>
      </c>
      <c r="C1425" s="158" t="s">
        <v>431</v>
      </c>
      <c r="D1425" s="160" t="s">
        <v>30</v>
      </c>
      <c r="E1425" s="160" t="s">
        <v>81</v>
      </c>
      <c r="F1425" s="160" t="s">
        <v>31</v>
      </c>
      <c r="G1425" s="160" t="s">
        <v>189</v>
      </c>
      <c r="H1425" s="160" t="s">
        <v>123</v>
      </c>
      <c r="I1425" s="160"/>
      <c r="J1425" s="160" t="s">
        <v>13</v>
      </c>
      <c r="K1425" s="226">
        <v>8667673</v>
      </c>
      <c r="L1425" s="226">
        <v>7454898</v>
      </c>
      <c r="M1425" s="226">
        <v>11568908</v>
      </c>
      <c r="N1425" s="226">
        <v>13644807</v>
      </c>
      <c r="O1425" s="226">
        <v>13655918</v>
      </c>
      <c r="P1425" s="226">
        <v>10983990</v>
      </c>
      <c r="Q1425" s="226">
        <v>14642829</v>
      </c>
      <c r="R1425" s="226">
        <v>21368223</v>
      </c>
      <c r="S1425" s="226">
        <v>19785620</v>
      </c>
      <c r="T1425" s="226">
        <v>16753247</v>
      </c>
      <c r="U1425" s="226">
        <v>17595471</v>
      </c>
      <c r="V1425" s="226">
        <v>15964457</v>
      </c>
      <c r="W1425" s="162">
        <f>SUM(표4_2563[[#This Row],[1월]:[12월]])</f>
        <v>172086041</v>
      </c>
      <c r="X1425" s="163">
        <f t="shared" si="361"/>
        <v>14340503.416666666</v>
      </c>
    </row>
    <row r="1426" spans="1:24" x14ac:dyDescent="0.3">
      <c r="A1426" s="166"/>
      <c r="B1426" s="166">
        <v>2025</v>
      </c>
      <c r="C1426" s="158" t="s">
        <v>431</v>
      </c>
      <c r="D1426" s="160" t="s">
        <v>30</v>
      </c>
      <c r="E1426" s="160" t="s">
        <v>16</v>
      </c>
      <c r="F1426" s="160" t="s">
        <v>31</v>
      </c>
      <c r="G1426" s="160" t="s">
        <v>189</v>
      </c>
      <c r="H1426" s="160" t="s">
        <v>122</v>
      </c>
      <c r="I1426" s="160"/>
      <c r="J1426" s="160" t="s">
        <v>84</v>
      </c>
      <c r="K1426" s="226">
        <v>2473</v>
      </c>
      <c r="L1426" s="226">
        <v>2128</v>
      </c>
      <c r="M1426" s="226">
        <v>3303</v>
      </c>
      <c r="N1426" s="226">
        <v>3902</v>
      </c>
      <c r="O1426" s="226">
        <v>3902</v>
      </c>
      <c r="P1426" s="226">
        <v>3147</v>
      </c>
      <c r="Q1426" s="226">
        <v>4200</v>
      </c>
      <c r="R1426" s="226">
        <v>6133</v>
      </c>
      <c r="S1426" s="226">
        <v>5670</v>
      </c>
      <c r="T1426" s="226">
        <v>4791</v>
      </c>
      <c r="U1426" s="226">
        <v>5026</v>
      </c>
      <c r="V1426" s="226">
        <v>4557</v>
      </c>
      <c r="W1426" s="162">
        <f>SUM(표4_2563[[#This Row],[1월]:[12월]])</f>
        <v>49232</v>
      </c>
      <c r="X1426" s="163">
        <f t="shared" si="361"/>
        <v>4102.666666666667</v>
      </c>
    </row>
    <row r="1427" spans="1:24" x14ac:dyDescent="0.3">
      <c r="A1427" s="166"/>
      <c r="B1427" s="166">
        <v>2025</v>
      </c>
      <c r="C1427" s="158" t="s">
        <v>431</v>
      </c>
      <c r="D1427" s="160" t="s">
        <v>30</v>
      </c>
      <c r="E1427" s="160" t="s">
        <v>81</v>
      </c>
      <c r="F1427" s="160" t="s">
        <v>31</v>
      </c>
      <c r="G1427" s="160" t="s">
        <v>188</v>
      </c>
      <c r="H1427" s="160" t="s">
        <v>121</v>
      </c>
      <c r="I1427" s="160"/>
      <c r="J1427" s="160" t="s">
        <v>13</v>
      </c>
      <c r="K1427" s="226">
        <v>133187</v>
      </c>
      <c r="L1427" s="226">
        <v>171659</v>
      </c>
      <c r="M1427" s="226">
        <v>241676</v>
      </c>
      <c r="N1427" s="226">
        <v>1234397</v>
      </c>
      <c r="O1427" s="226">
        <v>1046417</v>
      </c>
      <c r="P1427" s="226">
        <v>4952744</v>
      </c>
      <c r="Q1427" s="226">
        <v>5804836</v>
      </c>
      <c r="R1427" s="226">
        <v>5536296</v>
      </c>
      <c r="S1427" s="226">
        <v>2348452</v>
      </c>
      <c r="T1427" s="226">
        <v>185331</v>
      </c>
      <c r="U1427" s="226">
        <v>192549</v>
      </c>
      <c r="V1427" s="226">
        <v>129621</v>
      </c>
      <c r="W1427" s="162">
        <f>SUM(표4_2563[[#This Row],[1월]:[12월]])</f>
        <v>21977165</v>
      </c>
      <c r="X1427" s="163">
        <f t="shared" si="361"/>
        <v>1831430.4166666667</v>
      </c>
    </row>
    <row r="1428" spans="1:24" x14ac:dyDescent="0.3">
      <c r="A1428" s="166"/>
      <c r="B1428" s="166">
        <v>2025</v>
      </c>
      <c r="C1428" s="158" t="s">
        <v>431</v>
      </c>
      <c r="D1428" s="160" t="s">
        <v>30</v>
      </c>
      <c r="E1428" s="160" t="s">
        <v>16</v>
      </c>
      <c r="F1428" s="160" t="s">
        <v>31</v>
      </c>
      <c r="G1428" s="160" t="s">
        <v>188</v>
      </c>
      <c r="H1428" s="160" t="s">
        <v>120</v>
      </c>
      <c r="I1428" s="160"/>
      <c r="J1428" s="160" t="s">
        <v>84</v>
      </c>
      <c r="K1428" s="226">
        <v>38</v>
      </c>
      <c r="L1428" s="226">
        <v>49</v>
      </c>
      <c r="M1428" s="226">
        <v>69</v>
      </c>
      <c r="N1428" s="226">
        <v>353</v>
      </c>
      <c r="O1428" s="226">
        <v>299</v>
      </c>
      <c r="P1428" s="226">
        <v>1419</v>
      </c>
      <c r="Q1428" s="226">
        <v>1665</v>
      </c>
      <c r="R1428" s="226">
        <v>1589</v>
      </c>
      <c r="S1428" s="226">
        <v>673</v>
      </c>
      <c r="T1428" s="226">
        <v>53</v>
      </c>
      <c r="U1428" s="226">
        <v>55</v>
      </c>
      <c r="V1428" s="226">
        <v>37</v>
      </c>
      <c r="W1428" s="162">
        <f>SUM(표4_2563[[#This Row],[1월]:[12월]])</f>
        <v>6299</v>
      </c>
      <c r="X1428" s="163">
        <f t="shared" si="361"/>
        <v>524.91666666666663</v>
      </c>
    </row>
    <row r="1429" spans="1:24" x14ac:dyDescent="0.3">
      <c r="A1429" s="166"/>
      <c r="B1429" s="166">
        <v>2025</v>
      </c>
      <c r="C1429" s="158" t="s">
        <v>431</v>
      </c>
      <c r="D1429" s="160" t="s">
        <v>30</v>
      </c>
      <c r="E1429" s="160" t="s">
        <v>81</v>
      </c>
      <c r="F1429" s="160" t="s">
        <v>89</v>
      </c>
      <c r="G1429" s="160" t="s">
        <v>189</v>
      </c>
      <c r="H1429" s="160" t="s">
        <v>198</v>
      </c>
      <c r="I1429" s="160"/>
      <c r="J1429" s="160" t="s">
        <v>13</v>
      </c>
      <c r="K1429" s="226">
        <v>4484200</v>
      </c>
      <c r="L1429" s="226">
        <v>2688611</v>
      </c>
      <c r="M1429" s="226">
        <v>4420757</v>
      </c>
      <c r="N1429" s="226">
        <v>5051350</v>
      </c>
      <c r="O1429" s="226">
        <v>6684358</v>
      </c>
      <c r="P1429" s="226">
        <v>5899154</v>
      </c>
      <c r="Q1429" s="226">
        <v>22614973</v>
      </c>
      <c r="R1429" s="226">
        <v>23292051</v>
      </c>
      <c r="S1429" s="226">
        <v>13225255</v>
      </c>
      <c r="T1429" s="226">
        <v>4936212</v>
      </c>
      <c r="U1429" s="226">
        <v>2575350</v>
      </c>
      <c r="V1429" s="226">
        <v>2229177</v>
      </c>
      <c r="W1429" s="162">
        <f>SUM(표4_2563[[#This Row],[1월]:[12월]])</f>
        <v>98101448</v>
      </c>
      <c r="X1429" s="163">
        <f t="shared" si="361"/>
        <v>8175120.666666667</v>
      </c>
    </row>
    <row r="1430" spans="1:24" x14ac:dyDescent="0.3">
      <c r="A1430" s="166"/>
      <c r="B1430" s="166">
        <v>2025</v>
      </c>
      <c r="C1430" s="158" t="s">
        <v>431</v>
      </c>
      <c r="D1430" s="160" t="s">
        <v>30</v>
      </c>
      <c r="E1430" s="160" t="s">
        <v>16</v>
      </c>
      <c r="F1430" s="160" t="s">
        <v>88</v>
      </c>
      <c r="G1430" s="160" t="s">
        <v>189</v>
      </c>
      <c r="H1430" s="160" t="s">
        <v>198</v>
      </c>
      <c r="I1430" s="160"/>
      <c r="J1430" s="160" t="s">
        <v>84</v>
      </c>
      <c r="K1430" s="226">
        <v>1279</v>
      </c>
      <c r="L1430" s="226">
        <v>767</v>
      </c>
      <c r="M1430" s="226">
        <v>1262</v>
      </c>
      <c r="N1430" s="226">
        <v>1445</v>
      </c>
      <c r="O1430" s="226">
        <v>1910</v>
      </c>
      <c r="P1430" s="226">
        <v>1690</v>
      </c>
      <c r="Q1430" s="226">
        <v>6486</v>
      </c>
      <c r="R1430" s="226">
        <v>6685</v>
      </c>
      <c r="S1430" s="226">
        <v>3790</v>
      </c>
      <c r="T1430" s="226">
        <v>1412</v>
      </c>
      <c r="U1430" s="226">
        <v>736</v>
      </c>
      <c r="V1430" s="226">
        <v>636</v>
      </c>
      <c r="W1430" s="162">
        <f>SUM(표4_2563[[#This Row],[1월]:[12월]])</f>
        <v>28098</v>
      </c>
      <c r="X1430" s="163">
        <f t="shared" si="361"/>
        <v>2341.5</v>
      </c>
    </row>
    <row r="1431" spans="1:24" x14ac:dyDescent="0.3">
      <c r="A1431" s="166"/>
      <c r="B1431" s="166">
        <v>2025</v>
      </c>
      <c r="C1431" s="158" t="s">
        <v>431</v>
      </c>
      <c r="D1431" s="160" t="s">
        <v>30</v>
      </c>
      <c r="E1431" s="160" t="s">
        <v>81</v>
      </c>
      <c r="F1431" s="160" t="s">
        <v>88</v>
      </c>
      <c r="G1431" s="160" t="s">
        <v>188</v>
      </c>
      <c r="H1431" s="160" t="s">
        <v>200</v>
      </c>
      <c r="I1431" s="160"/>
      <c r="J1431" s="160" t="s">
        <v>13</v>
      </c>
      <c r="K1431" s="226">
        <v>858653</v>
      </c>
      <c r="L1431" s="226">
        <v>514826</v>
      </c>
      <c r="M1431" s="226">
        <v>820282</v>
      </c>
      <c r="N1431" s="226">
        <v>937290</v>
      </c>
      <c r="O1431" s="226">
        <v>1240298</v>
      </c>
      <c r="P1431" s="226">
        <v>1094602</v>
      </c>
      <c r="Q1431" s="226">
        <v>4196262</v>
      </c>
      <c r="R1431" s="226">
        <v>4321896</v>
      </c>
      <c r="S1431" s="226">
        <v>2453977</v>
      </c>
      <c r="T1431" s="226">
        <v>915926</v>
      </c>
      <c r="U1431" s="226">
        <v>477862</v>
      </c>
      <c r="V1431" s="226">
        <v>413629</v>
      </c>
      <c r="W1431" s="162">
        <f>SUM(표4_2563[[#This Row],[1월]:[12월]])</f>
        <v>18245503</v>
      </c>
      <c r="X1431" s="163">
        <f t="shared" si="361"/>
        <v>1520458.5833333333</v>
      </c>
    </row>
    <row r="1432" spans="1:24" x14ac:dyDescent="0.3">
      <c r="A1432" s="166"/>
      <c r="B1432" s="166">
        <v>2025</v>
      </c>
      <c r="C1432" s="158" t="s">
        <v>431</v>
      </c>
      <c r="D1432" s="160" t="s">
        <v>30</v>
      </c>
      <c r="E1432" s="160" t="s">
        <v>16</v>
      </c>
      <c r="F1432" s="160" t="s">
        <v>88</v>
      </c>
      <c r="G1432" s="160" t="s">
        <v>188</v>
      </c>
      <c r="H1432" s="160" t="s">
        <v>200</v>
      </c>
      <c r="I1432" s="160"/>
      <c r="J1432" s="160" t="s">
        <v>84</v>
      </c>
      <c r="K1432" s="226">
        <v>245</v>
      </c>
      <c r="L1432" s="226">
        <v>147</v>
      </c>
      <c r="M1432" s="226">
        <v>234</v>
      </c>
      <c r="N1432" s="226">
        <v>268</v>
      </c>
      <c r="O1432" s="226">
        <v>354</v>
      </c>
      <c r="P1432" s="226">
        <v>313</v>
      </c>
      <c r="Q1432" s="226">
        <v>1204</v>
      </c>
      <c r="R1432" s="226">
        <v>1241</v>
      </c>
      <c r="S1432" s="226">
        <v>703</v>
      </c>
      <c r="T1432" s="226">
        <v>262</v>
      </c>
      <c r="U1432" s="226">
        <v>136</v>
      </c>
      <c r="V1432" s="226">
        <v>118</v>
      </c>
      <c r="W1432" s="162">
        <f>SUM(표4_2563[[#This Row],[1월]:[12월]])</f>
        <v>5225</v>
      </c>
      <c r="X1432" s="163">
        <f t="shared" si="361"/>
        <v>435.41666666666669</v>
      </c>
    </row>
    <row r="1433" spans="1:24" x14ac:dyDescent="0.3">
      <c r="A1433" s="166"/>
      <c r="B1433" s="166">
        <v>2025</v>
      </c>
      <c r="C1433" s="158" t="s">
        <v>431</v>
      </c>
      <c r="D1433" s="159" t="s">
        <v>27</v>
      </c>
      <c r="E1433" s="159" t="s">
        <v>17</v>
      </c>
      <c r="F1433" s="159" t="s">
        <v>65</v>
      </c>
      <c r="G1433" s="159" t="s">
        <v>167</v>
      </c>
      <c r="H1433" s="159" t="s">
        <v>128</v>
      </c>
      <c r="I1433" s="159"/>
      <c r="J1433" s="159" t="s">
        <v>13</v>
      </c>
      <c r="K1433" s="160">
        <v>16851260</v>
      </c>
      <c r="L1433" s="160">
        <v>20102650</v>
      </c>
      <c r="M1433" s="160">
        <v>18804870</v>
      </c>
      <c r="N1433" s="160">
        <v>22979280</v>
      </c>
      <c r="O1433" s="160">
        <v>18520330</v>
      </c>
      <c r="P1433" s="160">
        <v>25796920</v>
      </c>
      <c r="Q1433" s="160">
        <v>28271030</v>
      </c>
      <c r="R1433" s="160">
        <v>30061550</v>
      </c>
      <c r="S1433" s="160">
        <v>28097530</v>
      </c>
      <c r="T1433" s="160">
        <v>18124750</v>
      </c>
      <c r="U1433" s="160">
        <v>18287840</v>
      </c>
      <c r="V1433" s="160">
        <v>17401130</v>
      </c>
      <c r="W1433" s="162">
        <f>SUM(표4_2563[[#This Row],[1월]:[12월]])</f>
        <v>263299140</v>
      </c>
      <c r="X1433" s="163">
        <f t="shared" si="361"/>
        <v>21941595</v>
      </c>
    </row>
    <row r="1434" spans="1:24" x14ac:dyDescent="0.3">
      <c r="A1434" s="166"/>
      <c r="B1434" s="166">
        <v>2025</v>
      </c>
      <c r="C1434" s="158" t="s">
        <v>431</v>
      </c>
      <c r="D1434" s="159" t="s">
        <v>27</v>
      </c>
      <c r="E1434" s="159" t="s">
        <v>17</v>
      </c>
      <c r="F1434" s="159" t="s">
        <v>65</v>
      </c>
      <c r="G1434" s="159" t="s">
        <v>167</v>
      </c>
      <c r="H1434" s="159" t="s">
        <v>128</v>
      </c>
      <c r="I1434" s="159"/>
      <c r="J1434" s="159" t="s">
        <v>22</v>
      </c>
      <c r="K1434" s="160">
        <v>4858</v>
      </c>
      <c r="L1434" s="160">
        <v>5795</v>
      </c>
      <c r="M1434" s="160">
        <v>5421</v>
      </c>
      <c r="N1434" s="160">
        <v>6624</v>
      </c>
      <c r="O1434" s="160">
        <v>5339</v>
      </c>
      <c r="P1434" s="160">
        <v>7436</v>
      </c>
      <c r="Q1434" s="160">
        <v>8149</v>
      </c>
      <c r="R1434" s="160">
        <v>8665</v>
      </c>
      <c r="S1434" s="160">
        <v>8099</v>
      </c>
      <c r="T1434" s="160">
        <v>5225</v>
      </c>
      <c r="U1434" s="160">
        <v>5272</v>
      </c>
      <c r="V1434" s="160">
        <v>5010</v>
      </c>
      <c r="W1434" s="162">
        <f>SUM(표4_2563[[#This Row],[1월]:[12월]])</f>
        <v>75893</v>
      </c>
      <c r="X1434" s="163">
        <f t="shared" si="361"/>
        <v>6324.416666666667</v>
      </c>
    </row>
    <row r="1435" spans="1:24" x14ac:dyDescent="0.3">
      <c r="A1435" s="166"/>
      <c r="B1435" s="166">
        <v>2025</v>
      </c>
      <c r="C1435" s="158" t="s">
        <v>431</v>
      </c>
      <c r="D1435" s="159" t="s">
        <v>27</v>
      </c>
      <c r="E1435" s="159" t="s">
        <v>17</v>
      </c>
      <c r="F1435" s="159" t="s">
        <v>89</v>
      </c>
      <c r="G1435" s="159" t="s">
        <v>176</v>
      </c>
      <c r="H1435" s="159" t="s">
        <v>421</v>
      </c>
      <c r="I1435" s="159"/>
      <c r="J1435" s="159" t="s">
        <v>13</v>
      </c>
      <c r="K1435" s="160">
        <v>14910589</v>
      </c>
      <c r="L1435" s="160">
        <v>27336673</v>
      </c>
      <c r="M1435" s="160">
        <v>6130398</v>
      </c>
      <c r="N1435" s="160">
        <v>19698998</v>
      </c>
      <c r="O1435" s="160">
        <v>15687760</v>
      </c>
      <c r="P1435" s="160">
        <v>20798279</v>
      </c>
      <c r="Q1435" s="160">
        <v>24825731</v>
      </c>
      <c r="R1435" s="160">
        <v>27013482</v>
      </c>
      <c r="S1435" s="160">
        <v>21306304</v>
      </c>
      <c r="T1435" s="160">
        <v>16782717</v>
      </c>
      <c r="U1435" s="160">
        <v>16999979</v>
      </c>
      <c r="V1435" s="160">
        <v>15506588</v>
      </c>
      <c r="W1435" s="162">
        <f>SUM(표4_2563[[#This Row],[1월]:[12월]])</f>
        <v>226997498</v>
      </c>
      <c r="X1435" s="163">
        <f t="shared" si="361"/>
        <v>18916458.166666668</v>
      </c>
    </row>
    <row r="1436" spans="1:24" x14ac:dyDescent="0.3">
      <c r="A1436" s="166"/>
      <c r="B1436" s="166">
        <v>2025</v>
      </c>
      <c r="C1436" s="158" t="s">
        <v>431</v>
      </c>
      <c r="D1436" s="159" t="s">
        <v>27</v>
      </c>
      <c r="E1436" s="159" t="s">
        <v>17</v>
      </c>
      <c r="F1436" s="159" t="s">
        <v>89</v>
      </c>
      <c r="G1436" s="159" t="s">
        <v>176</v>
      </c>
      <c r="H1436" s="159" t="s">
        <v>421</v>
      </c>
      <c r="I1436" s="159"/>
      <c r="J1436" s="159" t="s">
        <v>22</v>
      </c>
      <c r="K1436" s="160">
        <v>4298</v>
      </c>
      <c r="L1436" s="160">
        <v>7879</v>
      </c>
      <c r="M1436" s="160">
        <v>4553</v>
      </c>
      <c r="N1436" s="160">
        <v>5678</v>
      </c>
      <c r="O1436" s="160">
        <v>4522</v>
      </c>
      <c r="P1436" s="160">
        <v>5995</v>
      </c>
      <c r="Q1436" s="160">
        <v>7156</v>
      </c>
      <c r="R1436" s="160">
        <v>7786</v>
      </c>
      <c r="S1436" s="160">
        <v>6142</v>
      </c>
      <c r="T1436" s="160">
        <v>4838</v>
      </c>
      <c r="U1436" s="160">
        <v>4900</v>
      </c>
      <c r="V1436" s="160">
        <v>4464</v>
      </c>
      <c r="W1436" s="162">
        <f>SUM(표4_2563[[#This Row],[1월]:[12월]])</f>
        <v>68211</v>
      </c>
      <c r="X1436" s="163">
        <f t="shared" si="361"/>
        <v>5684.25</v>
      </c>
    </row>
    <row r="1437" spans="1:24" x14ac:dyDescent="0.3">
      <c r="A1437" s="166"/>
      <c r="B1437" s="166">
        <v>2025</v>
      </c>
      <c r="C1437" s="158" t="s">
        <v>431</v>
      </c>
      <c r="D1437" s="159" t="s">
        <v>27</v>
      </c>
      <c r="E1437" s="159" t="s">
        <v>17</v>
      </c>
      <c r="F1437" s="159" t="s">
        <v>89</v>
      </c>
      <c r="G1437" s="159" t="s">
        <v>94</v>
      </c>
      <c r="H1437" s="159" t="s">
        <v>374</v>
      </c>
      <c r="I1437" s="159"/>
      <c r="J1437" s="159" t="s">
        <v>13</v>
      </c>
      <c r="K1437" s="160">
        <v>3197520</v>
      </c>
      <c r="L1437" s="160">
        <v>5862246</v>
      </c>
      <c r="M1437" s="160">
        <v>1314640</v>
      </c>
      <c r="N1437" s="160">
        <v>4224375</v>
      </c>
      <c r="O1437" s="160">
        <v>3364180</v>
      </c>
      <c r="P1437" s="160">
        <v>4460112</v>
      </c>
      <c r="Q1437" s="160">
        <v>5323784</v>
      </c>
      <c r="R1437" s="160">
        <v>5792939</v>
      </c>
      <c r="S1437" s="160">
        <v>4569056</v>
      </c>
      <c r="T1437" s="160">
        <v>3598990</v>
      </c>
      <c r="U1437" s="160">
        <v>3645581</v>
      </c>
      <c r="V1437" s="160">
        <v>3325329</v>
      </c>
      <c r="W1437" s="162">
        <f>SUM(표4_2563[[#This Row],[1월]:[12월]])</f>
        <v>48678752</v>
      </c>
      <c r="X1437" s="163">
        <f t="shared" si="361"/>
        <v>4056562.6666666665</v>
      </c>
    </row>
    <row r="1438" spans="1:24" x14ac:dyDescent="0.3">
      <c r="A1438" s="166"/>
      <c r="B1438" s="166">
        <v>2025</v>
      </c>
      <c r="C1438" s="158" t="s">
        <v>431</v>
      </c>
      <c r="D1438" s="159" t="s">
        <v>27</v>
      </c>
      <c r="E1438" s="159" t="s">
        <v>17</v>
      </c>
      <c r="F1438" s="159" t="s">
        <v>89</v>
      </c>
      <c r="G1438" s="159" t="s">
        <v>94</v>
      </c>
      <c r="H1438" s="159" t="s">
        <v>374</v>
      </c>
      <c r="I1438" s="159"/>
      <c r="J1438" s="159" t="s">
        <v>22</v>
      </c>
      <c r="K1438" s="160">
        <v>922</v>
      </c>
      <c r="L1438" s="160">
        <v>1690</v>
      </c>
      <c r="M1438" s="160">
        <v>976</v>
      </c>
      <c r="N1438" s="160">
        <v>1218</v>
      </c>
      <c r="O1438" s="160">
        <v>970</v>
      </c>
      <c r="P1438" s="160">
        <v>1286</v>
      </c>
      <c r="Q1438" s="160">
        <v>1534</v>
      </c>
      <c r="R1438" s="160">
        <v>1670</v>
      </c>
      <c r="S1438" s="160">
        <v>1317</v>
      </c>
      <c r="T1438" s="160">
        <v>1037</v>
      </c>
      <c r="U1438" s="160">
        <v>1051</v>
      </c>
      <c r="V1438" s="160">
        <v>957</v>
      </c>
      <c r="W1438" s="162">
        <f>SUM(표4_2563[[#This Row],[1월]:[12월]])</f>
        <v>14628</v>
      </c>
      <c r="X1438" s="163">
        <f t="shared" si="361"/>
        <v>1219</v>
      </c>
    </row>
    <row r="1439" spans="1:24" x14ac:dyDescent="0.3">
      <c r="A1439" s="166"/>
      <c r="B1439" s="166">
        <v>2025</v>
      </c>
      <c r="C1439" s="158" t="s">
        <v>431</v>
      </c>
      <c r="D1439" s="159" t="s">
        <v>27</v>
      </c>
      <c r="E1439" s="159" t="s">
        <v>18</v>
      </c>
      <c r="F1439" s="159" t="s">
        <v>65</v>
      </c>
      <c r="G1439" s="159" t="s">
        <v>72</v>
      </c>
      <c r="H1439" s="159" t="s">
        <v>53</v>
      </c>
      <c r="I1439" s="159"/>
      <c r="J1439" s="159" t="s">
        <v>13</v>
      </c>
      <c r="K1439" s="160">
        <v>31015800</v>
      </c>
      <c r="L1439" s="160">
        <v>67655530</v>
      </c>
      <c r="M1439" s="160">
        <v>875380</v>
      </c>
      <c r="N1439" s="160">
        <v>40259880</v>
      </c>
      <c r="O1439" s="160">
        <v>31841660</v>
      </c>
      <c r="P1439" s="160">
        <v>40971230</v>
      </c>
      <c r="Q1439" s="160">
        <v>51426340</v>
      </c>
      <c r="R1439" s="160">
        <v>56659100</v>
      </c>
      <c r="S1439" s="160">
        <v>40301520</v>
      </c>
      <c r="T1439" s="160">
        <v>35752350</v>
      </c>
      <c r="U1439" s="160">
        <v>36286730</v>
      </c>
      <c r="V1439" s="160">
        <v>32379250</v>
      </c>
      <c r="W1439" s="162">
        <f>SUM(표4_2563[[#This Row],[1월]:[12월]])</f>
        <v>465424770</v>
      </c>
      <c r="X1439" s="163">
        <f t="shared" si="361"/>
        <v>38785397.5</v>
      </c>
    </row>
    <row r="1440" spans="1:24" x14ac:dyDescent="0.3">
      <c r="A1440" s="166"/>
      <c r="B1440" s="166">
        <v>2025</v>
      </c>
      <c r="C1440" s="158" t="s">
        <v>431</v>
      </c>
      <c r="D1440" s="159" t="s">
        <v>27</v>
      </c>
      <c r="E1440" s="159" t="s">
        <v>18</v>
      </c>
      <c r="F1440" s="159" t="s">
        <v>65</v>
      </c>
      <c r="G1440" s="159" t="s">
        <v>72</v>
      </c>
      <c r="H1440" s="159" t="s">
        <v>53</v>
      </c>
      <c r="I1440" s="159"/>
      <c r="J1440" s="159" t="s">
        <v>22</v>
      </c>
      <c r="K1440" s="160">
        <v>8940</v>
      </c>
      <c r="L1440" s="160">
        <v>19499</v>
      </c>
      <c r="M1440" s="160">
        <v>9194</v>
      </c>
      <c r="N1440" s="160">
        <v>11604</v>
      </c>
      <c r="O1440" s="160">
        <v>9178</v>
      </c>
      <c r="P1440" s="160">
        <v>11809</v>
      </c>
      <c r="Q1440" s="160">
        <v>14822</v>
      </c>
      <c r="R1440" s="160">
        <v>16330</v>
      </c>
      <c r="S1440" s="160">
        <v>11616</v>
      </c>
      <c r="T1440" s="160">
        <v>10305</v>
      </c>
      <c r="U1440" s="160">
        <v>10459</v>
      </c>
      <c r="V1440" s="160">
        <v>9320</v>
      </c>
      <c r="W1440" s="162">
        <f>SUM(표4_2563[[#This Row],[1월]:[12월]])</f>
        <v>143076</v>
      </c>
      <c r="X1440" s="163">
        <f t="shared" si="361"/>
        <v>11923</v>
      </c>
    </row>
    <row r="1441" spans="1:24" x14ac:dyDescent="0.3">
      <c r="A1441" s="166"/>
      <c r="B1441" s="166">
        <v>2025</v>
      </c>
      <c r="C1441" s="158" t="s">
        <v>431</v>
      </c>
      <c r="D1441" s="159" t="s">
        <v>27</v>
      </c>
      <c r="E1441" s="159" t="s">
        <v>18</v>
      </c>
      <c r="F1441" s="159" t="s">
        <v>89</v>
      </c>
      <c r="G1441" s="159" t="s">
        <v>95</v>
      </c>
      <c r="H1441" s="159" t="s">
        <v>376</v>
      </c>
      <c r="I1441" s="159"/>
      <c r="J1441" s="159" t="s">
        <v>13</v>
      </c>
      <c r="K1441" s="160">
        <v>14886656</v>
      </c>
      <c r="L1441" s="160">
        <v>27292794</v>
      </c>
      <c r="M1441" s="160">
        <v>6120558</v>
      </c>
      <c r="N1441" s="160">
        <v>19667379</v>
      </c>
      <c r="O1441" s="160">
        <v>15662579</v>
      </c>
      <c r="P1441" s="160">
        <v>20764895</v>
      </c>
      <c r="Q1441" s="160">
        <v>24785882</v>
      </c>
      <c r="R1441" s="160">
        <v>26970123</v>
      </c>
      <c r="S1441" s="160">
        <v>21272105</v>
      </c>
      <c r="T1441" s="160">
        <v>16755778</v>
      </c>
      <c r="U1441" s="160">
        <v>16972691</v>
      </c>
      <c r="V1441" s="160">
        <v>15481698</v>
      </c>
      <c r="W1441" s="162">
        <f>SUM(표4_2563[[#This Row],[1월]:[12월]])</f>
        <v>226633138</v>
      </c>
      <c r="X1441" s="163">
        <f t="shared" si="361"/>
        <v>18886094.833333332</v>
      </c>
    </row>
    <row r="1442" spans="1:24" x14ac:dyDescent="0.3">
      <c r="A1442" s="166"/>
      <c r="B1442" s="166">
        <v>2025</v>
      </c>
      <c r="C1442" s="158" t="s">
        <v>431</v>
      </c>
      <c r="D1442" s="159" t="s">
        <v>27</v>
      </c>
      <c r="E1442" s="159" t="s">
        <v>18</v>
      </c>
      <c r="F1442" s="159" t="s">
        <v>89</v>
      </c>
      <c r="G1442" s="159" t="s">
        <v>95</v>
      </c>
      <c r="H1442" s="159" t="s">
        <v>376</v>
      </c>
      <c r="I1442" s="159"/>
      <c r="J1442" s="159" t="s">
        <v>22</v>
      </c>
      <c r="K1442" s="160">
        <v>4291</v>
      </c>
      <c r="L1442" s="160">
        <v>7866</v>
      </c>
      <c r="M1442" s="160">
        <v>4545</v>
      </c>
      <c r="N1442" s="160">
        <v>5669</v>
      </c>
      <c r="O1442" s="160">
        <v>4515</v>
      </c>
      <c r="P1442" s="160">
        <v>5985</v>
      </c>
      <c r="Q1442" s="160">
        <v>7144</v>
      </c>
      <c r="R1442" s="160">
        <v>7773</v>
      </c>
      <c r="S1442" s="160">
        <v>6131</v>
      </c>
      <c r="T1442" s="160">
        <v>4830</v>
      </c>
      <c r="U1442" s="160">
        <v>4892</v>
      </c>
      <c r="V1442" s="160">
        <v>4457</v>
      </c>
      <c r="W1442" s="162">
        <f>SUM(표4_2563[[#This Row],[1월]:[12월]])</f>
        <v>68098</v>
      </c>
      <c r="X1442" s="163">
        <f t="shared" si="361"/>
        <v>5674.833333333333</v>
      </c>
    </row>
    <row r="1443" spans="1:24" x14ac:dyDescent="0.3">
      <c r="A1443" s="166"/>
      <c r="B1443" s="166">
        <v>2025</v>
      </c>
      <c r="C1443" s="158" t="s">
        <v>431</v>
      </c>
      <c r="D1443" s="159" t="s">
        <v>27</v>
      </c>
      <c r="E1443" s="159" t="s">
        <v>18</v>
      </c>
      <c r="F1443" s="159" t="s">
        <v>89</v>
      </c>
      <c r="G1443" s="159" t="s">
        <v>171</v>
      </c>
      <c r="H1443" s="159" t="s">
        <v>378</v>
      </c>
      <c r="I1443" s="159"/>
      <c r="J1443" s="159" t="s">
        <v>13</v>
      </c>
      <c r="K1443" s="160">
        <v>14872295</v>
      </c>
      <c r="L1443" s="160">
        <v>27266467</v>
      </c>
      <c r="M1443" s="160">
        <v>6114654</v>
      </c>
      <c r="N1443" s="160">
        <v>19648408</v>
      </c>
      <c r="O1443" s="160">
        <v>15647471</v>
      </c>
      <c r="P1443" s="160">
        <v>20744864</v>
      </c>
      <c r="Q1443" s="160">
        <v>24761973</v>
      </c>
      <c r="R1443" s="160">
        <v>26944106</v>
      </c>
      <c r="S1443" s="160">
        <v>21251585</v>
      </c>
      <c r="T1443" s="160">
        <v>16739615</v>
      </c>
      <c r="U1443" s="160">
        <v>16956319</v>
      </c>
      <c r="V1443" s="160">
        <v>15466765</v>
      </c>
      <c r="W1443" s="162">
        <f>SUM(표4_2563[[#This Row],[1월]:[12월]])</f>
        <v>226414522</v>
      </c>
      <c r="X1443" s="163">
        <f t="shared" si="361"/>
        <v>18867876.833333332</v>
      </c>
    </row>
    <row r="1444" spans="1:24" x14ac:dyDescent="0.3">
      <c r="A1444" s="166"/>
      <c r="B1444" s="166">
        <v>2025</v>
      </c>
      <c r="C1444" s="158" t="s">
        <v>431</v>
      </c>
      <c r="D1444" s="159" t="s">
        <v>27</v>
      </c>
      <c r="E1444" s="159" t="s">
        <v>18</v>
      </c>
      <c r="F1444" s="159" t="s">
        <v>89</v>
      </c>
      <c r="G1444" s="159" t="s">
        <v>171</v>
      </c>
      <c r="H1444" s="159" t="s">
        <v>378</v>
      </c>
      <c r="I1444" s="159"/>
      <c r="J1444" s="159" t="s">
        <v>22</v>
      </c>
      <c r="K1444" s="160">
        <v>4287</v>
      </c>
      <c r="L1444" s="160">
        <v>7859</v>
      </c>
      <c r="M1444" s="160">
        <v>4541</v>
      </c>
      <c r="N1444" s="160">
        <v>5663</v>
      </c>
      <c r="O1444" s="160">
        <v>4510</v>
      </c>
      <c r="P1444" s="160">
        <v>5979</v>
      </c>
      <c r="Q1444" s="160">
        <v>7137</v>
      </c>
      <c r="R1444" s="160">
        <v>7766</v>
      </c>
      <c r="S1444" s="160">
        <v>6125</v>
      </c>
      <c r="T1444" s="160">
        <v>4825</v>
      </c>
      <c r="U1444" s="160">
        <v>4888</v>
      </c>
      <c r="V1444" s="160">
        <v>4452</v>
      </c>
      <c r="W1444" s="162">
        <f>SUM(표4_2563[[#This Row],[1월]:[12월]])</f>
        <v>68032</v>
      </c>
      <c r="X1444" s="163">
        <f t="shared" si="361"/>
        <v>5669.333333333333</v>
      </c>
    </row>
    <row r="1445" spans="1:24" x14ac:dyDescent="0.3">
      <c r="A1445" s="166"/>
      <c r="B1445" s="166">
        <v>2025</v>
      </c>
      <c r="C1445" s="158" t="s">
        <v>431</v>
      </c>
      <c r="D1445" s="159" t="s">
        <v>28</v>
      </c>
      <c r="E1445" s="159" t="s">
        <v>12</v>
      </c>
      <c r="F1445" s="159" t="s">
        <v>67</v>
      </c>
      <c r="G1445" s="159" t="s">
        <v>12</v>
      </c>
      <c r="H1445" s="159" t="s">
        <v>112</v>
      </c>
      <c r="I1445" s="159"/>
      <c r="J1445" s="159" t="s">
        <v>13</v>
      </c>
      <c r="K1445" s="160">
        <v>17888480</v>
      </c>
      <c r="L1445" s="160">
        <v>12043260</v>
      </c>
      <c r="M1445" s="160">
        <v>18160960</v>
      </c>
      <c r="N1445" s="160">
        <v>18417720</v>
      </c>
      <c r="O1445" s="160">
        <v>18297200</v>
      </c>
      <c r="P1445" s="160">
        <v>13751500</v>
      </c>
      <c r="Q1445" s="160">
        <v>17450940</v>
      </c>
      <c r="R1445" s="160">
        <v>12669440</v>
      </c>
      <c r="S1445" s="160">
        <v>18797620</v>
      </c>
      <c r="T1445" s="160">
        <v>11217960</v>
      </c>
      <c r="U1445" s="160">
        <v>15758420</v>
      </c>
      <c r="V1445" s="160">
        <v>15758420</v>
      </c>
      <c r="W1445" s="162">
        <f>SUM(표4_2563[[#This Row],[1월]:[12월]])</f>
        <v>190211920</v>
      </c>
      <c r="X1445" s="163">
        <f t="shared" si="361"/>
        <v>15850993.333333334</v>
      </c>
    </row>
    <row r="1446" spans="1:24" x14ac:dyDescent="0.3">
      <c r="A1446" s="166"/>
      <c r="B1446" s="166">
        <v>2025</v>
      </c>
      <c r="C1446" s="158" t="s">
        <v>431</v>
      </c>
      <c r="D1446" s="159" t="s">
        <v>28</v>
      </c>
      <c r="E1446" s="159" t="s">
        <v>12</v>
      </c>
      <c r="F1446" s="159" t="s">
        <v>67</v>
      </c>
      <c r="G1446" s="159" t="s">
        <v>12</v>
      </c>
      <c r="H1446" s="159" t="s">
        <v>409</v>
      </c>
      <c r="I1446" s="159"/>
      <c r="J1446" s="159" t="s">
        <v>22</v>
      </c>
      <c r="K1446" s="160">
        <v>6094</v>
      </c>
      <c r="L1446" s="160">
        <v>4673</v>
      </c>
      <c r="M1446" s="160">
        <v>7008</v>
      </c>
      <c r="N1446" s="160">
        <v>7106</v>
      </c>
      <c r="O1446" s="160">
        <v>7060</v>
      </c>
      <c r="P1446" s="160">
        <v>5325</v>
      </c>
      <c r="Q1446" s="160">
        <v>6737</v>
      </c>
      <c r="R1446" s="160">
        <v>4912</v>
      </c>
      <c r="S1446" s="160">
        <v>7251</v>
      </c>
      <c r="T1446" s="160">
        <v>4358</v>
      </c>
      <c r="U1446" s="160">
        <v>6091</v>
      </c>
      <c r="V1446" s="160">
        <v>6091</v>
      </c>
      <c r="W1446" s="162">
        <f>SUM(표4_2563[[#This Row],[1월]:[12월]])</f>
        <v>72706</v>
      </c>
      <c r="X1446" s="163">
        <f t="shared" si="361"/>
        <v>6058.833333333333</v>
      </c>
    </row>
    <row r="1447" spans="1:24" x14ac:dyDescent="0.3">
      <c r="A1447" s="166"/>
      <c r="B1447" s="166">
        <v>2025</v>
      </c>
      <c r="C1447" s="158" t="s">
        <v>431</v>
      </c>
      <c r="D1447" s="159" t="s">
        <v>28</v>
      </c>
      <c r="E1447" s="159" t="s">
        <v>16</v>
      </c>
      <c r="F1447" s="159" t="s">
        <v>65</v>
      </c>
      <c r="G1447" s="159" t="s">
        <v>172</v>
      </c>
      <c r="H1447" s="159" t="s">
        <v>113</v>
      </c>
      <c r="I1447" s="159"/>
      <c r="J1447" s="159" t="s">
        <v>13</v>
      </c>
      <c r="K1447" s="226">
        <v>2194100</v>
      </c>
      <c r="L1447" s="226">
        <v>2003340</v>
      </c>
      <c r="M1447" s="226">
        <v>4895900</v>
      </c>
      <c r="N1447" s="226">
        <v>3447040</v>
      </c>
      <c r="O1447" s="226">
        <v>2472400</v>
      </c>
      <c r="P1447" s="226">
        <v>2456680</v>
      </c>
      <c r="Q1447" s="226">
        <v>3562320</v>
      </c>
      <c r="R1447" s="226">
        <v>3064520</v>
      </c>
      <c r="S1447" s="226">
        <v>2805140</v>
      </c>
      <c r="T1447" s="226">
        <v>0</v>
      </c>
      <c r="U1447" s="226">
        <v>0</v>
      </c>
      <c r="V1447" s="226">
        <v>0</v>
      </c>
      <c r="W1447" s="162">
        <f>SUM(표4_2563[[#This Row],[1월]:[12월]])</f>
        <v>26901440</v>
      </c>
      <c r="X1447" s="163">
        <f t="shared" si="361"/>
        <v>2241786.6666666665</v>
      </c>
    </row>
    <row r="1448" spans="1:24" x14ac:dyDescent="0.3">
      <c r="A1448" s="166"/>
      <c r="B1448" s="166">
        <v>2025</v>
      </c>
      <c r="C1448" s="158" t="s">
        <v>431</v>
      </c>
      <c r="D1448" s="159" t="s">
        <v>28</v>
      </c>
      <c r="E1448" s="159" t="s">
        <v>16</v>
      </c>
      <c r="F1448" s="159" t="s">
        <v>65</v>
      </c>
      <c r="G1448" s="159" t="s">
        <v>172</v>
      </c>
      <c r="H1448" s="159" t="s">
        <v>113</v>
      </c>
      <c r="I1448" s="159"/>
      <c r="J1448" s="159" t="s">
        <v>22</v>
      </c>
      <c r="K1448" s="226">
        <v>910</v>
      </c>
      <c r="L1448" s="226">
        <v>834</v>
      </c>
      <c r="M1448" s="226">
        <v>1945</v>
      </c>
      <c r="N1448" s="226">
        <v>1392</v>
      </c>
      <c r="O1448" s="226">
        <v>1020</v>
      </c>
      <c r="P1448" s="226">
        <v>1014</v>
      </c>
      <c r="Q1448" s="226">
        <v>1436</v>
      </c>
      <c r="R1448" s="226">
        <v>1246</v>
      </c>
      <c r="S1448" s="226">
        <v>1147</v>
      </c>
      <c r="T1448" s="226">
        <v>0</v>
      </c>
      <c r="U1448" s="226">
        <v>0</v>
      </c>
      <c r="V1448" s="226">
        <v>0</v>
      </c>
      <c r="W1448" s="162">
        <f>SUM(표4_2563[[#This Row],[1월]:[12월]])</f>
        <v>10944</v>
      </c>
      <c r="X1448" s="163">
        <f t="shared" si="361"/>
        <v>912</v>
      </c>
    </row>
    <row r="1449" spans="1:24" x14ac:dyDescent="0.3">
      <c r="A1449" s="166"/>
      <c r="B1449" s="166">
        <v>2025</v>
      </c>
      <c r="C1449" s="158" t="s">
        <v>431</v>
      </c>
      <c r="D1449" s="159" t="s">
        <v>28</v>
      </c>
      <c r="E1449" s="159" t="s">
        <v>16</v>
      </c>
      <c r="F1449" s="159" t="s">
        <v>90</v>
      </c>
      <c r="G1449" s="159" t="s">
        <v>172</v>
      </c>
      <c r="H1449" s="159" t="s">
        <v>113</v>
      </c>
      <c r="I1449" s="159"/>
      <c r="J1449" s="159" t="s">
        <v>13</v>
      </c>
      <c r="K1449" s="226">
        <v>2194100</v>
      </c>
      <c r="L1449" s="226">
        <v>2003340</v>
      </c>
      <c r="M1449" s="226">
        <v>4895900</v>
      </c>
      <c r="N1449" s="226">
        <v>3447040</v>
      </c>
      <c r="O1449" s="226">
        <v>2472400</v>
      </c>
      <c r="P1449" s="226">
        <v>2456680</v>
      </c>
      <c r="Q1449" s="226">
        <v>3562320</v>
      </c>
      <c r="R1449" s="226">
        <v>3064520</v>
      </c>
      <c r="S1449" s="226">
        <v>2805140</v>
      </c>
      <c r="T1449" s="226">
        <v>0</v>
      </c>
      <c r="U1449" s="226">
        <v>0</v>
      </c>
      <c r="V1449" s="226">
        <v>0</v>
      </c>
      <c r="W1449" s="162">
        <f>SUM(표4_2563[[#This Row],[1월]:[12월]])</f>
        <v>26901440</v>
      </c>
      <c r="X1449" s="163">
        <f t="shared" si="361"/>
        <v>2241786.6666666665</v>
      </c>
    </row>
    <row r="1450" spans="1:24" x14ac:dyDescent="0.3">
      <c r="A1450" s="166"/>
      <c r="B1450" s="166">
        <v>2025</v>
      </c>
      <c r="C1450" s="158" t="s">
        <v>431</v>
      </c>
      <c r="D1450" s="159" t="s">
        <v>28</v>
      </c>
      <c r="E1450" s="159" t="s">
        <v>16</v>
      </c>
      <c r="F1450" s="159" t="s">
        <v>90</v>
      </c>
      <c r="G1450" s="159" t="s">
        <v>172</v>
      </c>
      <c r="H1450" s="159" t="s">
        <v>113</v>
      </c>
      <c r="I1450" s="159"/>
      <c r="J1450" s="159" t="s">
        <v>22</v>
      </c>
      <c r="K1450" s="226">
        <v>910</v>
      </c>
      <c r="L1450" s="226">
        <v>834</v>
      </c>
      <c r="M1450" s="226">
        <v>1945</v>
      </c>
      <c r="N1450" s="226">
        <v>1392</v>
      </c>
      <c r="O1450" s="226">
        <v>1020</v>
      </c>
      <c r="P1450" s="226">
        <v>1014</v>
      </c>
      <c r="Q1450" s="226">
        <v>1436</v>
      </c>
      <c r="R1450" s="226">
        <v>1246</v>
      </c>
      <c r="S1450" s="226">
        <v>1147</v>
      </c>
      <c r="T1450" s="226">
        <v>0</v>
      </c>
      <c r="U1450" s="226">
        <v>0</v>
      </c>
      <c r="V1450" s="226">
        <v>0</v>
      </c>
      <c r="W1450" s="162">
        <f>SUM(표4_2563[[#This Row],[1월]:[12월]])</f>
        <v>10944</v>
      </c>
      <c r="X1450" s="163">
        <f t="shared" ref="X1450:X1490" si="362">AVERAGE(K1450:V1450)</f>
        <v>912</v>
      </c>
    </row>
    <row r="1451" spans="1:24" x14ac:dyDescent="0.3">
      <c r="A1451" s="166"/>
      <c r="B1451" s="166">
        <v>2025</v>
      </c>
      <c r="C1451" s="158" t="s">
        <v>431</v>
      </c>
      <c r="D1451" s="159" t="s">
        <v>28</v>
      </c>
      <c r="E1451" s="159" t="s">
        <v>17</v>
      </c>
      <c r="F1451" s="159" t="s">
        <v>65</v>
      </c>
      <c r="G1451" s="159" t="s">
        <v>167</v>
      </c>
      <c r="H1451" s="159" t="s">
        <v>129</v>
      </c>
      <c r="I1451" s="159"/>
      <c r="J1451" s="159" t="s">
        <v>13</v>
      </c>
      <c r="K1451" s="160">
        <v>0</v>
      </c>
      <c r="L1451" s="160">
        <v>0</v>
      </c>
      <c r="M1451" s="160">
        <v>0</v>
      </c>
      <c r="N1451" s="160">
        <v>40650</v>
      </c>
      <c r="O1451" s="160">
        <v>1165000</v>
      </c>
      <c r="P1451" s="160">
        <v>1109780</v>
      </c>
      <c r="Q1451" s="160">
        <v>1225240</v>
      </c>
      <c r="R1451" s="160">
        <v>974240</v>
      </c>
      <c r="S1451" s="160">
        <v>1287990</v>
      </c>
      <c r="T1451" s="160">
        <v>871330</v>
      </c>
      <c r="U1451" s="160">
        <v>1119820</v>
      </c>
      <c r="V1451" s="160">
        <v>966710</v>
      </c>
      <c r="W1451" s="162">
        <f>SUM(표4_2563[[#This Row],[1월]:[12월]])</f>
        <v>8760760</v>
      </c>
      <c r="X1451" s="163">
        <f t="shared" si="362"/>
        <v>730063.33333333337</v>
      </c>
    </row>
    <row r="1452" spans="1:24" x14ac:dyDescent="0.3">
      <c r="A1452" s="166"/>
      <c r="B1452" s="166">
        <v>2025</v>
      </c>
      <c r="C1452" s="158" t="s">
        <v>431</v>
      </c>
      <c r="D1452" s="159" t="s">
        <v>28</v>
      </c>
      <c r="E1452" s="159" t="s">
        <v>17</v>
      </c>
      <c r="F1452" s="159" t="s">
        <v>65</v>
      </c>
      <c r="G1452" s="159" t="s">
        <v>167</v>
      </c>
      <c r="H1452" s="159" t="s">
        <v>129</v>
      </c>
      <c r="I1452" s="159"/>
      <c r="J1452" s="159" t="s">
        <v>22</v>
      </c>
      <c r="K1452" s="160">
        <v>0</v>
      </c>
      <c r="L1452" s="160">
        <v>0</v>
      </c>
      <c r="M1452" s="160">
        <v>0</v>
      </c>
      <c r="N1452" s="160">
        <v>35</v>
      </c>
      <c r="O1452" s="160">
        <v>500</v>
      </c>
      <c r="P1452" s="160">
        <v>478</v>
      </c>
      <c r="Q1452" s="160">
        <v>1436</v>
      </c>
      <c r="R1452" s="160">
        <v>424</v>
      </c>
      <c r="S1452" s="160">
        <v>549</v>
      </c>
      <c r="T1452" s="160">
        <v>383</v>
      </c>
      <c r="U1452" s="160">
        <v>482</v>
      </c>
      <c r="V1452" s="160">
        <v>421</v>
      </c>
      <c r="W1452" s="162">
        <f>SUM(표4_2563[[#This Row],[1월]:[12월]])</f>
        <v>4708</v>
      </c>
      <c r="X1452" s="163">
        <f t="shared" si="362"/>
        <v>392.33333333333331</v>
      </c>
    </row>
    <row r="1453" spans="1:24" x14ac:dyDescent="0.3">
      <c r="A1453" s="166"/>
      <c r="B1453" s="166">
        <v>2025</v>
      </c>
      <c r="C1453" s="158" t="s">
        <v>431</v>
      </c>
      <c r="D1453" s="159" t="s">
        <v>28</v>
      </c>
      <c r="E1453" s="159" t="s">
        <v>17</v>
      </c>
      <c r="F1453" s="159" t="s">
        <v>90</v>
      </c>
      <c r="G1453" s="159" t="s">
        <v>167</v>
      </c>
      <c r="H1453" s="159" t="s">
        <v>129</v>
      </c>
      <c r="I1453" s="159"/>
      <c r="J1453" s="159" t="s">
        <v>13</v>
      </c>
      <c r="K1453" s="160">
        <v>0</v>
      </c>
      <c r="L1453" s="160">
        <v>0</v>
      </c>
      <c r="M1453" s="160">
        <v>0</v>
      </c>
      <c r="N1453" s="160">
        <v>40650</v>
      </c>
      <c r="O1453" s="160">
        <v>1165000</v>
      </c>
      <c r="P1453" s="160">
        <v>1109780</v>
      </c>
      <c r="Q1453" s="160">
        <v>1225240</v>
      </c>
      <c r="R1453" s="160">
        <v>974240</v>
      </c>
      <c r="S1453" s="160">
        <v>1287990</v>
      </c>
      <c r="T1453" s="160">
        <v>871330</v>
      </c>
      <c r="U1453" s="160">
        <v>1119820</v>
      </c>
      <c r="V1453" s="160">
        <v>966710</v>
      </c>
      <c r="W1453" s="162">
        <f>SUM(표4_2563[[#This Row],[1월]:[12월]])</f>
        <v>8760760</v>
      </c>
      <c r="X1453" s="163">
        <f t="shared" si="362"/>
        <v>730063.33333333337</v>
      </c>
    </row>
    <row r="1454" spans="1:24" x14ac:dyDescent="0.3">
      <c r="A1454" s="166"/>
      <c r="B1454" s="166">
        <v>2025</v>
      </c>
      <c r="C1454" s="158" t="s">
        <v>431</v>
      </c>
      <c r="D1454" s="159" t="s">
        <v>28</v>
      </c>
      <c r="E1454" s="159" t="s">
        <v>17</v>
      </c>
      <c r="F1454" s="159" t="s">
        <v>90</v>
      </c>
      <c r="G1454" s="159" t="s">
        <v>167</v>
      </c>
      <c r="H1454" s="159" t="s">
        <v>129</v>
      </c>
      <c r="I1454" s="159"/>
      <c r="J1454" s="159" t="s">
        <v>22</v>
      </c>
      <c r="K1454" s="160">
        <v>0</v>
      </c>
      <c r="L1454" s="160">
        <v>0</v>
      </c>
      <c r="M1454" s="160">
        <v>0</v>
      </c>
      <c r="N1454" s="160">
        <v>35</v>
      </c>
      <c r="O1454" s="160">
        <v>500</v>
      </c>
      <c r="P1454" s="160">
        <v>478</v>
      </c>
      <c r="Q1454" s="160">
        <v>1436</v>
      </c>
      <c r="R1454" s="160">
        <v>424</v>
      </c>
      <c r="S1454" s="160">
        <v>549</v>
      </c>
      <c r="T1454" s="160">
        <v>383</v>
      </c>
      <c r="U1454" s="160">
        <v>482</v>
      </c>
      <c r="V1454" s="160">
        <v>421</v>
      </c>
      <c r="W1454" s="162">
        <f>SUM(표4_2563[[#This Row],[1월]:[12월]])</f>
        <v>4708</v>
      </c>
      <c r="X1454" s="163">
        <f t="shared" si="362"/>
        <v>392.33333333333331</v>
      </c>
    </row>
    <row r="1455" spans="1:24" x14ac:dyDescent="0.3">
      <c r="A1455" s="166"/>
      <c r="B1455" s="166">
        <v>2025</v>
      </c>
      <c r="C1455" s="158" t="s">
        <v>431</v>
      </c>
      <c r="D1455" s="159" t="s">
        <v>28</v>
      </c>
      <c r="E1455" s="159" t="s">
        <v>18</v>
      </c>
      <c r="F1455" s="159" t="s">
        <v>65</v>
      </c>
      <c r="G1455" s="159" t="s">
        <v>72</v>
      </c>
      <c r="H1455" s="159" t="s">
        <v>130</v>
      </c>
      <c r="I1455" s="159"/>
      <c r="J1455" s="159" t="s">
        <v>13</v>
      </c>
      <c r="K1455" s="160">
        <v>0</v>
      </c>
      <c r="L1455" s="160">
        <v>0</v>
      </c>
      <c r="M1455" s="160">
        <v>0</v>
      </c>
      <c r="N1455" s="160">
        <v>45780</v>
      </c>
      <c r="O1455" s="160">
        <v>1574130</v>
      </c>
      <c r="P1455" s="160">
        <v>1405960</v>
      </c>
      <c r="Q1455" s="160">
        <v>1734770</v>
      </c>
      <c r="R1455" s="160">
        <v>1360780</v>
      </c>
      <c r="S1455" s="160">
        <v>1752340</v>
      </c>
      <c r="T1455" s="160">
        <v>858780</v>
      </c>
      <c r="U1455" s="160">
        <v>1493810</v>
      </c>
      <c r="V1455" s="160">
        <v>808580</v>
      </c>
      <c r="W1455" s="162">
        <f>SUM(표4_2563[[#This Row],[1월]:[12월]])</f>
        <v>11034930</v>
      </c>
      <c r="X1455" s="163">
        <f t="shared" si="362"/>
        <v>919577.5</v>
      </c>
    </row>
    <row r="1456" spans="1:24" x14ac:dyDescent="0.3">
      <c r="A1456" s="166"/>
      <c r="B1456" s="166">
        <v>2025</v>
      </c>
      <c r="C1456" s="158" t="s">
        <v>431</v>
      </c>
      <c r="D1456" s="159" t="s">
        <v>28</v>
      </c>
      <c r="E1456" s="159" t="s">
        <v>18</v>
      </c>
      <c r="F1456" s="159" t="s">
        <v>65</v>
      </c>
      <c r="G1456" s="159" t="s">
        <v>72</v>
      </c>
      <c r="H1456" s="159" t="s">
        <v>130</v>
      </c>
      <c r="I1456" s="159"/>
      <c r="J1456" s="159" t="s">
        <v>22</v>
      </c>
      <c r="K1456" s="160">
        <v>0</v>
      </c>
      <c r="L1456" s="160">
        <v>0</v>
      </c>
      <c r="M1456" s="160">
        <v>0</v>
      </c>
      <c r="N1456" s="160">
        <v>42</v>
      </c>
      <c r="O1456" s="160">
        <v>663</v>
      </c>
      <c r="P1456" s="160">
        <v>596</v>
      </c>
      <c r="Q1456" s="160">
        <v>727</v>
      </c>
      <c r="R1456" s="160">
        <v>578</v>
      </c>
      <c r="S1456" s="160">
        <v>734</v>
      </c>
      <c r="T1456" s="160">
        <v>378</v>
      </c>
      <c r="U1456" s="160">
        <v>631</v>
      </c>
      <c r="V1456" s="160">
        <v>358</v>
      </c>
      <c r="W1456" s="162">
        <f>SUM(표4_2563[[#This Row],[1월]:[12월]])</f>
        <v>4707</v>
      </c>
      <c r="X1456" s="163">
        <f t="shared" si="362"/>
        <v>392.25</v>
      </c>
    </row>
    <row r="1457" spans="1:24" x14ac:dyDescent="0.3">
      <c r="A1457" s="166"/>
      <c r="B1457" s="166">
        <v>2025</v>
      </c>
      <c r="C1457" s="158" t="s">
        <v>431</v>
      </c>
      <c r="D1457" s="159" t="s">
        <v>28</v>
      </c>
      <c r="E1457" s="159" t="s">
        <v>18</v>
      </c>
      <c r="F1457" s="159" t="s">
        <v>90</v>
      </c>
      <c r="G1457" s="159" t="s">
        <v>72</v>
      </c>
      <c r="H1457" s="159" t="s">
        <v>130</v>
      </c>
      <c r="I1457" s="159"/>
      <c r="J1457" s="159" t="s">
        <v>13</v>
      </c>
      <c r="K1457" s="160">
        <v>0</v>
      </c>
      <c r="L1457" s="160">
        <v>0</v>
      </c>
      <c r="M1457" s="160">
        <v>0</v>
      </c>
      <c r="N1457" s="160">
        <v>45780</v>
      </c>
      <c r="O1457" s="160">
        <v>1574130</v>
      </c>
      <c r="P1457" s="160">
        <v>1405960</v>
      </c>
      <c r="Q1457" s="160">
        <v>1734770</v>
      </c>
      <c r="R1457" s="160">
        <v>1360780</v>
      </c>
      <c r="S1457" s="160">
        <v>1752340</v>
      </c>
      <c r="T1457" s="160">
        <v>858780</v>
      </c>
      <c r="U1457" s="160">
        <v>1493810</v>
      </c>
      <c r="V1457" s="160">
        <v>808580</v>
      </c>
      <c r="W1457" s="162">
        <f>SUM(표4_2563[[#This Row],[1월]:[12월]])</f>
        <v>11034930</v>
      </c>
      <c r="X1457" s="163">
        <f t="shared" si="362"/>
        <v>919577.5</v>
      </c>
    </row>
    <row r="1458" spans="1:24" x14ac:dyDescent="0.3">
      <c r="A1458" s="166"/>
      <c r="B1458" s="166">
        <v>2025</v>
      </c>
      <c r="C1458" s="158" t="s">
        <v>431</v>
      </c>
      <c r="D1458" s="159" t="s">
        <v>28</v>
      </c>
      <c r="E1458" s="159" t="s">
        <v>18</v>
      </c>
      <c r="F1458" s="159" t="s">
        <v>90</v>
      </c>
      <c r="G1458" s="159" t="s">
        <v>72</v>
      </c>
      <c r="H1458" s="159" t="s">
        <v>130</v>
      </c>
      <c r="I1458" s="159"/>
      <c r="J1458" s="159" t="s">
        <v>22</v>
      </c>
      <c r="K1458" s="160">
        <v>0</v>
      </c>
      <c r="L1458" s="160">
        <v>0</v>
      </c>
      <c r="M1458" s="160">
        <v>0</v>
      </c>
      <c r="N1458" s="160">
        <v>42</v>
      </c>
      <c r="O1458" s="160">
        <v>663</v>
      </c>
      <c r="P1458" s="160">
        <v>596</v>
      </c>
      <c r="Q1458" s="160">
        <v>727</v>
      </c>
      <c r="R1458" s="160">
        <v>578</v>
      </c>
      <c r="S1458" s="160">
        <v>734</v>
      </c>
      <c r="T1458" s="160">
        <v>378</v>
      </c>
      <c r="U1458" s="160">
        <v>631</v>
      </c>
      <c r="V1458" s="160">
        <v>358</v>
      </c>
      <c r="W1458" s="162">
        <f>SUM(표4_2563[[#This Row],[1월]:[12월]])</f>
        <v>4707</v>
      </c>
      <c r="X1458" s="163">
        <f t="shared" si="362"/>
        <v>392.25</v>
      </c>
    </row>
    <row r="1459" spans="1:24" x14ac:dyDescent="0.3">
      <c r="A1459" s="166"/>
      <c r="B1459" s="166">
        <v>2025</v>
      </c>
      <c r="C1459" s="158" t="s">
        <v>431</v>
      </c>
      <c r="D1459" s="159" t="s">
        <v>11</v>
      </c>
      <c r="E1459" s="159" t="s">
        <v>16</v>
      </c>
      <c r="F1459" s="159" t="s">
        <v>67</v>
      </c>
      <c r="G1459" s="159" t="s">
        <v>390</v>
      </c>
      <c r="H1459" s="159" t="s">
        <v>394</v>
      </c>
      <c r="I1459" s="159"/>
      <c r="J1459" s="159" t="s">
        <v>13</v>
      </c>
      <c r="K1459" s="226">
        <v>0</v>
      </c>
      <c r="L1459" s="226">
        <v>0</v>
      </c>
      <c r="M1459" s="226">
        <v>0</v>
      </c>
      <c r="N1459" s="226">
        <v>0</v>
      </c>
      <c r="O1459" s="226">
        <v>0</v>
      </c>
      <c r="P1459" s="226">
        <v>0</v>
      </c>
      <c r="Q1459" s="226">
        <v>0</v>
      </c>
      <c r="R1459" s="226">
        <v>0</v>
      </c>
      <c r="S1459" s="226">
        <v>0</v>
      </c>
      <c r="T1459" s="226">
        <v>0</v>
      </c>
      <c r="U1459" s="226">
        <v>0</v>
      </c>
      <c r="V1459" s="226">
        <v>0</v>
      </c>
      <c r="W1459" s="162">
        <f>SUM(표4_2563[[#This Row],[1월]:[12월]])</f>
        <v>0</v>
      </c>
      <c r="X1459" s="163">
        <f t="shared" si="362"/>
        <v>0</v>
      </c>
    </row>
    <row r="1460" spans="1:24" x14ac:dyDescent="0.3">
      <c r="A1460" s="166"/>
      <c r="B1460" s="166">
        <v>2025</v>
      </c>
      <c r="C1460" s="158" t="s">
        <v>431</v>
      </c>
      <c r="D1460" s="159" t="s">
        <v>11</v>
      </c>
      <c r="E1460" s="159" t="s">
        <v>16</v>
      </c>
      <c r="F1460" s="159" t="s">
        <v>67</v>
      </c>
      <c r="G1460" s="159" t="s">
        <v>389</v>
      </c>
      <c r="H1460" s="159" t="s">
        <v>393</v>
      </c>
      <c r="I1460" s="159"/>
      <c r="J1460" s="159" t="s">
        <v>14</v>
      </c>
      <c r="K1460" s="226">
        <v>0</v>
      </c>
      <c r="L1460" s="226">
        <v>0</v>
      </c>
      <c r="M1460" s="226">
        <v>0</v>
      </c>
      <c r="N1460" s="226">
        <v>0</v>
      </c>
      <c r="O1460" s="226">
        <v>0</v>
      </c>
      <c r="P1460" s="226">
        <v>0</v>
      </c>
      <c r="Q1460" s="226">
        <v>0</v>
      </c>
      <c r="R1460" s="226">
        <v>0</v>
      </c>
      <c r="S1460" s="226">
        <v>0</v>
      </c>
      <c r="T1460" s="226">
        <v>0</v>
      </c>
      <c r="U1460" s="226">
        <v>0</v>
      </c>
      <c r="V1460" s="226">
        <v>0</v>
      </c>
      <c r="W1460" s="162">
        <f>SUM(표4_2563[[#This Row],[1월]:[12월]])</f>
        <v>0</v>
      </c>
      <c r="X1460" s="163">
        <f t="shared" si="362"/>
        <v>0</v>
      </c>
    </row>
    <row r="1461" spans="1:24" x14ac:dyDescent="0.3">
      <c r="A1461" s="166"/>
      <c r="B1461" s="166">
        <v>2025</v>
      </c>
      <c r="C1461" s="158" t="s">
        <v>431</v>
      </c>
      <c r="D1461" s="159" t="s">
        <v>11</v>
      </c>
      <c r="E1461" s="159" t="s">
        <v>16</v>
      </c>
      <c r="F1461" s="159" t="s">
        <v>67</v>
      </c>
      <c r="G1461" s="159" t="s">
        <v>389</v>
      </c>
      <c r="H1461" s="159" t="s">
        <v>393</v>
      </c>
      <c r="I1461" s="159"/>
      <c r="J1461" s="159" t="s">
        <v>15</v>
      </c>
      <c r="K1461" s="226">
        <v>0</v>
      </c>
      <c r="L1461" s="226">
        <v>0</v>
      </c>
      <c r="M1461" s="226">
        <v>0</v>
      </c>
      <c r="N1461" s="226">
        <v>0</v>
      </c>
      <c r="O1461" s="226">
        <v>0</v>
      </c>
      <c r="P1461" s="226">
        <v>0</v>
      </c>
      <c r="Q1461" s="226">
        <v>0</v>
      </c>
      <c r="R1461" s="226">
        <v>0</v>
      </c>
      <c r="S1461" s="226">
        <v>0</v>
      </c>
      <c r="T1461" s="226">
        <v>0</v>
      </c>
      <c r="U1461" s="226">
        <v>0</v>
      </c>
      <c r="V1461" s="226">
        <v>0</v>
      </c>
      <c r="W1461" s="162">
        <f>SUM(표4_2563[[#This Row],[1월]:[12월]])</f>
        <v>0</v>
      </c>
      <c r="X1461" s="163">
        <f t="shared" si="362"/>
        <v>0</v>
      </c>
    </row>
    <row r="1462" spans="1:24" x14ac:dyDescent="0.3">
      <c r="A1462" s="166"/>
      <c r="B1462" s="166">
        <v>2025</v>
      </c>
      <c r="C1462" s="158" t="s">
        <v>431</v>
      </c>
      <c r="D1462" s="159" t="s">
        <v>11</v>
      </c>
      <c r="E1462" s="159" t="s">
        <v>16</v>
      </c>
      <c r="F1462" s="159" t="s">
        <v>67</v>
      </c>
      <c r="G1462" s="159" t="s">
        <v>389</v>
      </c>
      <c r="H1462" s="160" t="s">
        <v>393</v>
      </c>
      <c r="I1462" s="160"/>
      <c r="J1462" s="160" t="s">
        <v>96</v>
      </c>
      <c r="K1462" s="226">
        <v>0</v>
      </c>
      <c r="L1462" s="226">
        <v>0</v>
      </c>
      <c r="M1462" s="226">
        <v>0</v>
      </c>
      <c r="N1462" s="226">
        <v>0</v>
      </c>
      <c r="O1462" s="226">
        <v>0</v>
      </c>
      <c r="P1462" s="226">
        <v>0</v>
      </c>
      <c r="Q1462" s="226">
        <v>0</v>
      </c>
      <c r="R1462" s="226">
        <v>0</v>
      </c>
      <c r="S1462" s="226">
        <v>0</v>
      </c>
      <c r="T1462" s="226">
        <v>0</v>
      </c>
      <c r="U1462" s="226">
        <v>0</v>
      </c>
      <c r="V1462" s="226">
        <v>0</v>
      </c>
      <c r="W1462" s="162">
        <f>SUM(표4_2563[[#This Row],[1월]:[12월]])</f>
        <v>0</v>
      </c>
      <c r="X1462" s="163">
        <f t="shared" si="362"/>
        <v>0</v>
      </c>
    </row>
    <row r="1463" spans="1:24" x14ac:dyDescent="0.3">
      <c r="A1463" s="166"/>
      <c r="B1463" s="166">
        <v>2025</v>
      </c>
      <c r="C1463" s="158" t="s">
        <v>431</v>
      </c>
      <c r="D1463" s="159" t="s">
        <v>11</v>
      </c>
      <c r="E1463" s="159" t="s">
        <v>16</v>
      </c>
      <c r="F1463" s="159" t="s">
        <v>88</v>
      </c>
      <c r="G1463" s="159" t="s">
        <v>389</v>
      </c>
      <c r="H1463" s="159" t="s">
        <v>392</v>
      </c>
      <c r="I1463" s="159"/>
      <c r="J1463" s="159" t="s">
        <v>13</v>
      </c>
      <c r="K1463" s="226">
        <v>88920</v>
      </c>
      <c r="L1463" s="226">
        <v>90470</v>
      </c>
      <c r="M1463" s="226">
        <v>95271</v>
      </c>
      <c r="N1463" s="226">
        <v>99505</v>
      </c>
      <c r="O1463" s="226">
        <v>178886</v>
      </c>
      <c r="P1463" s="226">
        <v>438047</v>
      </c>
      <c r="Q1463" s="226">
        <v>937356</v>
      </c>
      <c r="R1463" s="226">
        <v>945644</v>
      </c>
      <c r="S1463" s="226">
        <v>434668</v>
      </c>
      <c r="T1463" s="226">
        <v>224269</v>
      </c>
      <c r="U1463" s="226">
        <v>136609</v>
      </c>
      <c r="V1463" s="226">
        <v>129653</v>
      </c>
      <c r="W1463" s="162">
        <f>SUM(표4_2563[[#This Row],[1월]:[12월]])</f>
        <v>3799298</v>
      </c>
      <c r="X1463" s="163">
        <f t="shared" si="362"/>
        <v>316608.16666666669</v>
      </c>
    </row>
    <row r="1464" spans="1:24" x14ac:dyDescent="0.3">
      <c r="A1464" s="166"/>
      <c r="B1464" s="166">
        <v>2025</v>
      </c>
      <c r="C1464" s="158" t="s">
        <v>431</v>
      </c>
      <c r="D1464" s="159" t="s">
        <v>11</v>
      </c>
      <c r="E1464" s="159" t="s">
        <v>16</v>
      </c>
      <c r="F1464" s="159" t="s">
        <v>88</v>
      </c>
      <c r="G1464" s="159" t="s">
        <v>389</v>
      </c>
      <c r="H1464" s="159" t="s">
        <v>391</v>
      </c>
      <c r="I1464" s="159"/>
      <c r="J1464" s="159" t="s">
        <v>14</v>
      </c>
      <c r="K1464" s="226">
        <v>539</v>
      </c>
      <c r="L1464" s="226">
        <v>498</v>
      </c>
      <c r="M1464" s="226">
        <v>617</v>
      </c>
      <c r="N1464" s="226">
        <v>634</v>
      </c>
      <c r="O1464" s="226">
        <v>1267</v>
      </c>
      <c r="P1464" s="226">
        <v>2690.46</v>
      </c>
      <c r="Q1464" s="226">
        <v>5791.31</v>
      </c>
      <c r="R1464" s="226">
        <v>6015.95</v>
      </c>
      <c r="S1464" s="226">
        <v>3188.21</v>
      </c>
      <c r="T1464" s="226">
        <v>1528</v>
      </c>
      <c r="U1464" s="226">
        <v>754</v>
      </c>
      <c r="V1464" s="226">
        <v>732</v>
      </c>
      <c r="W1464" s="162">
        <f>SUM(표4_2563[[#This Row],[1월]:[12월]])</f>
        <v>24254.93</v>
      </c>
      <c r="X1464" s="163">
        <f t="shared" si="362"/>
        <v>2021.2441666666666</v>
      </c>
    </row>
    <row r="1465" spans="1:24" x14ac:dyDescent="0.3">
      <c r="A1465" s="166"/>
      <c r="B1465" s="166">
        <v>2025</v>
      </c>
      <c r="C1465" s="158" t="s">
        <v>431</v>
      </c>
      <c r="D1465" s="159" t="s">
        <v>11</v>
      </c>
      <c r="E1465" s="159" t="s">
        <v>16</v>
      </c>
      <c r="F1465" s="159" t="s">
        <v>88</v>
      </c>
      <c r="G1465" s="159" t="s">
        <v>389</v>
      </c>
      <c r="H1465" s="159" t="s">
        <v>391</v>
      </c>
      <c r="I1465" s="159"/>
      <c r="J1465" s="159" t="s">
        <v>15</v>
      </c>
      <c r="K1465" s="226">
        <v>0.12343100000000001</v>
      </c>
      <c r="L1465" s="226">
        <v>0.114042</v>
      </c>
      <c r="M1465" s="226">
        <v>0.141293</v>
      </c>
      <c r="N1465" s="226">
        <v>0.14518600000000001</v>
      </c>
      <c r="O1465" s="226">
        <v>0.29014299999999998</v>
      </c>
      <c r="P1465" s="226">
        <v>0.61611534000000001</v>
      </c>
      <c r="Q1465" s="226">
        <v>1.3262099900000002</v>
      </c>
      <c r="R1465" s="226">
        <v>1.3776525500000001</v>
      </c>
      <c r="S1465" s="226">
        <v>0.73010009000000009</v>
      </c>
      <c r="T1465" s="226">
        <v>0.349912</v>
      </c>
      <c r="U1465" s="226">
        <v>0.17266600000000001</v>
      </c>
      <c r="V1465" s="226">
        <v>0.167628</v>
      </c>
      <c r="W1465" s="162">
        <f>SUM(표4_2563[[#This Row],[1월]:[12월]])</f>
        <v>5.5543789700000001</v>
      </c>
      <c r="X1465" s="163">
        <f t="shared" si="362"/>
        <v>0.4628649141666667</v>
      </c>
    </row>
    <row r="1466" spans="1:24" x14ac:dyDescent="0.3">
      <c r="A1466" s="166"/>
      <c r="B1466" s="166">
        <v>2025</v>
      </c>
      <c r="C1466" s="158" t="s">
        <v>431</v>
      </c>
      <c r="D1466" s="159" t="s">
        <v>11</v>
      </c>
      <c r="E1466" s="159" t="s">
        <v>16</v>
      </c>
      <c r="F1466" s="159" t="s">
        <v>88</v>
      </c>
      <c r="G1466" s="159" t="s">
        <v>389</v>
      </c>
      <c r="H1466" s="160" t="s">
        <v>391</v>
      </c>
      <c r="I1466" s="160"/>
      <c r="J1466" s="160" t="s">
        <v>96</v>
      </c>
      <c r="K1466" s="226">
        <v>0.25586330000000002</v>
      </c>
      <c r="L1466" s="226">
        <v>0.23640059999999999</v>
      </c>
      <c r="M1466" s="226">
        <v>0.29288990000000004</v>
      </c>
      <c r="N1466" s="226">
        <v>0.30095980000000006</v>
      </c>
      <c r="O1466" s="226">
        <v>0.60144489999999995</v>
      </c>
      <c r="P1466" s="226">
        <v>1.277161362</v>
      </c>
      <c r="Q1466" s="226">
        <v>2.7491348570000005</v>
      </c>
      <c r="R1466" s="226">
        <v>2.8557714649999997</v>
      </c>
      <c r="S1466" s="226">
        <v>1.5134432870000001</v>
      </c>
      <c r="T1466" s="226">
        <v>0.72534159999999992</v>
      </c>
      <c r="U1466" s="226">
        <v>0.35792380000000001</v>
      </c>
      <c r="V1466" s="226">
        <v>0.34748040000000002</v>
      </c>
      <c r="W1466" s="162">
        <f>SUM(표4_2563[[#This Row],[1월]:[12월]])</f>
        <v>11.513815271</v>
      </c>
      <c r="X1466" s="163">
        <f t="shared" si="362"/>
        <v>0.95948460591666673</v>
      </c>
    </row>
    <row r="1467" spans="1:24" x14ac:dyDescent="0.3">
      <c r="A1467" s="166"/>
      <c r="B1467" s="166">
        <v>2025</v>
      </c>
      <c r="C1467" s="158" t="s">
        <v>431</v>
      </c>
      <c r="D1467" s="159" t="s">
        <v>11</v>
      </c>
      <c r="E1467" s="159" t="s">
        <v>16</v>
      </c>
      <c r="F1467" s="159" t="s">
        <v>88</v>
      </c>
      <c r="G1467" s="159" t="s">
        <v>389</v>
      </c>
      <c r="H1467" s="159" t="s">
        <v>396</v>
      </c>
      <c r="I1467" s="159"/>
      <c r="J1467" s="159" t="s">
        <v>13</v>
      </c>
      <c r="K1467" s="226">
        <v>1462</v>
      </c>
      <c r="L1467" s="226">
        <v>1462</v>
      </c>
      <c r="M1467" s="226">
        <v>1624</v>
      </c>
      <c r="N1467" s="226">
        <v>1300</v>
      </c>
      <c r="O1467" s="226">
        <v>16054</v>
      </c>
      <c r="P1467" s="226">
        <v>20338</v>
      </c>
      <c r="Q1467" s="226">
        <v>132265</v>
      </c>
      <c r="R1467" s="226">
        <v>126551</v>
      </c>
      <c r="S1467" s="226">
        <v>146736</v>
      </c>
      <c r="T1467" s="226">
        <v>2098</v>
      </c>
      <c r="U1467" s="226">
        <v>2098</v>
      </c>
      <c r="V1467" s="226">
        <v>1937</v>
      </c>
      <c r="W1467" s="162">
        <f>SUM(표4_2563[[#This Row],[1월]:[12월]])</f>
        <v>453925</v>
      </c>
      <c r="X1467" s="163">
        <f t="shared" si="362"/>
        <v>37827.083333333336</v>
      </c>
    </row>
    <row r="1468" spans="1:24" x14ac:dyDescent="0.3">
      <c r="A1468" s="166"/>
      <c r="B1468" s="166">
        <v>2025</v>
      </c>
      <c r="C1468" s="158" t="s">
        <v>431</v>
      </c>
      <c r="D1468" s="159" t="s">
        <v>11</v>
      </c>
      <c r="E1468" s="159" t="s">
        <v>16</v>
      </c>
      <c r="F1468" s="159" t="s">
        <v>88</v>
      </c>
      <c r="G1468" s="159" t="s">
        <v>389</v>
      </c>
      <c r="H1468" s="159" t="s">
        <v>395</v>
      </c>
      <c r="I1468" s="159"/>
      <c r="J1468" s="159" t="s">
        <v>14</v>
      </c>
      <c r="K1468" s="226">
        <v>1</v>
      </c>
      <c r="L1468" s="226">
        <v>1</v>
      </c>
      <c r="M1468" s="226">
        <v>1</v>
      </c>
      <c r="N1468" s="226">
        <v>1</v>
      </c>
      <c r="O1468" s="226">
        <v>71</v>
      </c>
      <c r="P1468" s="226">
        <v>56</v>
      </c>
      <c r="Q1468" s="226">
        <v>982</v>
      </c>
      <c r="R1468" s="226">
        <v>933</v>
      </c>
      <c r="S1468" s="226">
        <v>502</v>
      </c>
      <c r="T1468" s="226">
        <v>22</v>
      </c>
      <c r="U1468" s="226">
        <v>15</v>
      </c>
      <c r="V1468" s="226">
        <v>1</v>
      </c>
      <c r="W1468" s="162">
        <f>SUM(표4_2563[[#This Row],[1월]:[12월]])</f>
        <v>2586</v>
      </c>
      <c r="X1468" s="163">
        <f t="shared" si="362"/>
        <v>215.5</v>
      </c>
    </row>
    <row r="1469" spans="1:24" x14ac:dyDescent="0.3">
      <c r="A1469" s="166"/>
      <c r="B1469" s="166">
        <v>2025</v>
      </c>
      <c r="C1469" s="158" t="s">
        <v>431</v>
      </c>
      <c r="D1469" s="159" t="s">
        <v>11</v>
      </c>
      <c r="E1469" s="159" t="s">
        <v>16</v>
      </c>
      <c r="F1469" s="159" t="s">
        <v>88</v>
      </c>
      <c r="G1469" s="159" t="s">
        <v>389</v>
      </c>
      <c r="H1469" s="159" t="s">
        <v>395</v>
      </c>
      <c r="I1469" s="159"/>
      <c r="J1469" s="159" t="s">
        <v>15</v>
      </c>
      <c r="K1469" s="226">
        <v>2.2900000000000001E-4</v>
      </c>
      <c r="L1469" s="226">
        <v>2.2900000000000001E-4</v>
      </c>
      <c r="M1469" s="226">
        <v>2.2900000000000001E-4</v>
      </c>
      <c r="N1469" s="226">
        <v>2.2900000000000001E-4</v>
      </c>
      <c r="O1469" s="226">
        <v>1.6258999999999999E-2</v>
      </c>
      <c r="P1469" s="226">
        <v>1.2824E-2</v>
      </c>
      <c r="Q1469" s="226">
        <v>0.22487799999999999</v>
      </c>
      <c r="R1469" s="226">
        <v>0.21365700000000001</v>
      </c>
      <c r="S1469" s="226">
        <v>0.114958</v>
      </c>
      <c r="T1469" s="226">
        <v>5.0379999999999999E-3</v>
      </c>
      <c r="U1469" s="226">
        <v>3.4350000000000001E-3</v>
      </c>
      <c r="V1469" s="226">
        <v>2.2900000000000001E-4</v>
      </c>
      <c r="W1469" s="162">
        <f>SUM(표4_2563[[#This Row],[1월]:[12월]])</f>
        <v>0.592194</v>
      </c>
      <c r="X1469" s="163">
        <f t="shared" si="362"/>
        <v>4.9349499999999998E-2</v>
      </c>
    </row>
    <row r="1470" spans="1:24" x14ac:dyDescent="0.3">
      <c r="A1470" s="166"/>
      <c r="B1470" s="166">
        <v>2025</v>
      </c>
      <c r="C1470" s="158" t="s">
        <v>431</v>
      </c>
      <c r="D1470" s="159" t="s">
        <v>11</v>
      </c>
      <c r="E1470" s="159" t="s">
        <v>16</v>
      </c>
      <c r="F1470" s="159" t="s">
        <v>88</v>
      </c>
      <c r="G1470" s="159" t="s">
        <v>389</v>
      </c>
      <c r="H1470" s="160" t="s">
        <v>395</v>
      </c>
      <c r="I1470" s="160"/>
      <c r="J1470" s="160" t="s">
        <v>96</v>
      </c>
      <c r="K1470" s="226">
        <v>4.7469999999999999E-4</v>
      </c>
      <c r="L1470" s="226">
        <v>4.7469999999999999E-4</v>
      </c>
      <c r="M1470" s="226">
        <v>4.7469999999999999E-4</v>
      </c>
      <c r="N1470" s="226">
        <v>4.7469999999999999E-4</v>
      </c>
      <c r="O1470" s="226">
        <v>3.3703699999999996E-2</v>
      </c>
      <c r="P1470" s="226">
        <v>2.6583200000000001E-2</v>
      </c>
      <c r="Q1470" s="226">
        <v>0.4661554</v>
      </c>
      <c r="R1470" s="226">
        <v>0.44289509999999999</v>
      </c>
      <c r="S1470" s="226">
        <v>0.23829939999999999</v>
      </c>
      <c r="T1470" s="226">
        <v>1.04434E-2</v>
      </c>
      <c r="U1470" s="226">
        <v>7.1205000000000001E-3</v>
      </c>
      <c r="V1470" s="226">
        <v>4.7469999999999999E-4</v>
      </c>
      <c r="W1470" s="162">
        <f>SUM(표4_2563[[#This Row],[1월]:[12월]])</f>
        <v>1.2275742000000001</v>
      </c>
      <c r="X1470" s="163">
        <f t="shared" si="362"/>
        <v>0.10229785000000001</v>
      </c>
    </row>
    <row r="1471" spans="1:24" x14ac:dyDescent="0.3">
      <c r="A1471" s="166"/>
      <c r="B1471" s="166">
        <v>2025</v>
      </c>
      <c r="C1471" s="158" t="s">
        <v>431</v>
      </c>
      <c r="D1471" s="159" t="s">
        <v>26</v>
      </c>
      <c r="E1471" s="159" t="s">
        <v>16</v>
      </c>
      <c r="F1471" s="159" t="s">
        <v>67</v>
      </c>
      <c r="G1471" s="159" t="s">
        <v>389</v>
      </c>
      <c r="H1471" s="159" t="s">
        <v>398</v>
      </c>
      <c r="I1471" s="159"/>
      <c r="J1471" s="159" t="s">
        <v>13</v>
      </c>
      <c r="K1471" s="226">
        <v>4690781</v>
      </c>
      <c r="L1471" s="226">
        <v>4393174</v>
      </c>
      <c r="M1471" s="226">
        <v>1990472</v>
      </c>
      <c r="N1471" s="226">
        <v>669567</v>
      </c>
      <c r="O1471" s="226">
        <v>86112</v>
      </c>
      <c r="P1471" s="226">
        <v>45335</v>
      </c>
      <c r="Q1471" s="226">
        <v>45375</v>
      </c>
      <c r="R1471" s="226">
        <v>50108</v>
      </c>
      <c r="S1471" s="226">
        <v>46271</v>
      </c>
      <c r="T1471" s="226">
        <v>236744</v>
      </c>
      <c r="U1471" s="226">
        <v>864735</v>
      </c>
      <c r="V1471" s="226">
        <v>3069560</v>
      </c>
      <c r="W1471" s="162">
        <f>SUM(표4_2563[[#This Row],[1월]:[12월]])</f>
        <v>16188234</v>
      </c>
      <c r="X1471" s="163">
        <f t="shared" si="362"/>
        <v>1349019.5</v>
      </c>
    </row>
    <row r="1472" spans="1:24" x14ac:dyDescent="0.3">
      <c r="A1472" s="166"/>
      <c r="B1472" s="166">
        <v>2025</v>
      </c>
      <c r="C1472" s="158" t="s">
        <v>431</v>
      </c>
      <c r="D1472" s="159" t="s">
        <v>26</v>
      </c>
      <c r="E1472" s="159" t="s">
        <v>16</v>
      </c>
      <c r="F1472" s="159" t="s">
        <v>67</v>
      </c>
      <c r="G1472" s="159" t="s">
        <v>389</v>
      </c>
      <c r="H1472" s="159" t="s">
        <v>397</v>
      </c>
      <c r="I1472" s="159"/>
      <c r="J1472" s="159" t="s">
        <v>19</v>
      </c>
      <c r="K1472" s="226">
        <v>29.360099999999999</v>
      </c>
      <c r="L1472" s="226">
        <v>27.485990000000022</v>
      </c>
      <c r="M1472" s="226">
        <v>12.332389999999968</v>
      </c>
      <c r="N1472" s="226">
        <v>4.6522700000000103</v>
      </c>
      <c r="O1472" s="226">
        <v>0.37022999999998957</v>
      </c>
      <c r="P1472" s="226">
        <v>9.1840000000020877E-2</v>
      </c>
      <c r="Q1472" s="226">
        <v>9.1840000000020877E-2</v>
      </c>
      <c r="R1472" s="226">
        <v>0.13775999999997912</v>
      </c>
      <c r="S1472" s="226">
        <v>0.10045</v>
      </c>
      <c r="T1472" s="226">
        <v>1.4751799999999895</v>
      </c>
      <c r="U1472" s="226">
        <v>6.0872700000000108</v>
      </c>
      <c r="V1472" s="226">
        <v>19.13715999999998</v>
      </c>
      <c r="W1472" s="162">
        <f>SUM(표4_2563[[#This Row],[1월]:[12월]])</f>
        <v>101.32248</v>
      </c>
      <c r="X1472" s="163">
        <f t="shared" si="362"/>
        <v>8.4435400000000005</v>
      </c>
    </row>
    <row r="1473" spans="1:24" x14ac:dyDescent="0.3">
      <c r="A1473" s="166"/>
      <c r="B1473" s="166">
        <v>2025</v>
      </c>
      <c r="C1473" s="158" t="s">
        <v>431</v>
      </c>
      <c r="D1473" s="159" t="s">
        <v>26</v>
      </c>
      <c r="E1473" s="159" t="s">
        <v>16</v>
      </c>
      <c r="F1473" s="159" t="s">
        <v>67</v>
      </c>
      <c r="G1473" s="159" t="s">
        <v>389</v>
      </c>
      <c r="H1473" s="159" t="s">
        <v>397</v>
      </c>
      <c r="I1473" s="159"/>
      <c r="J1473" s="159" t="s">
        <v>14</v>
      </c>
      <c r="K1473" s="226">
        <v>29360.1</v>
      </c>
      <c r="L1473" s="226">
        <v>27485.990000000023</v>
      </c>
      <c r="M1473" s="226">
        <v>12332.389999999968</v>
      </c>
      <c r="N1473" s="226">
        <v>4652.2700000000104</v>
      </c>
      <c r="O1473" s="226">
        <v>370.22999999998956</v>
      </c>
      <c r="P1473" s="226">
        <v>91.840000000020879</v>
      </c>
      <c r="Q1473" s="226">
        <v>91.840000000020879</v>
      </c>
      <c r="R1473" s="226">
        <v>137.75999999997913</v>
      </c>
      <c r="S1473" s="226">
        <v>100.45</v>
      </c>
      <c r="T1473" s="226">
        <v>1475.1799999999896</v>
      </c>
      <c r="U1473" s="226">
        <v>6087.2700000000104</v>
      </c>
      <c r="V1473" s="226">
        <v>19137.159999999982</v>
      </c>
      <c r="W1473" s="162">
        <f>SUM(표4_2563[[#This Row],[1월]:[12월]])</f>
        <v>101322.48000000001</v>
      </c>
      <c r="X1473" s="163">
        <f t="shared" si="362"/>
        <v>8443.5400000000009</v>
      </c>
    </row>
    <row r="1474" spans="1:24" x14ac:dyDescent="0.3">
      <c r="A1474" s="166"/>
      <c r="B1474" s="166">
        <v>2025</v>
      </c>
      <c r="C1474" s="158" t="s">
        <v>431</v>
      </c>
      <c r="D1474" s="159" t="s">
        <v>26</v>
      </c>
      <c r="E1474" s="159" t="s">
        <v>16</v>
      </c>
      <c r="F1474" s="159" t="s">
        <v>67</v>
      </c>
      <c r="G1474" s="159" t="s">
        <v>389</v>
      </c>
      <c r="H1474" s="159" t="s">
        <v>397</v>
      </c>
      <c r="I1474" s="159"/>
      <c r="J1474" s="159" t="s">
        <v>20</v>
      </c>
      <c r="K1474" s="226">
        <v>25.249686000000001</v>
      </c>
      <c r="L1474" s="226">
        <v>23.63795140000002</v>
      </c>
      <c r="M1474" s="226">
        <v>10.605855399999973</v>
      </c>
      <c r="N1474" s="226">
        <v>4.0009522000000084</v>
      </c>
      <c r="O1474" s="226">
        <v>0.31839779999999102</v>
      </c>
      <c r="P1474" s="226">
        <v>7.8982400000017952E-2</v>
      </c>
      <c r="Q1474" s="226">
        <v>7.8982400000017952E-2</v>
      </c>
      <c r="R1474" s="226">
        <v>0.11847359999998204</v>
      </c>
      <c r="S1474" s="226">
        <v>8.6386999999999992E-2</v>
      </c>
      <c r="T1474" s="226">
        <v>1.2686547999999909</v>
      </c>
      <c r="U1474" s="226">
        <v>5.235052200000009</v>
      </c>
      <c r="V1474" s="226">
        <v>16.457957599999983</v>
      </c>
      <c r="W1474" s="162">
        <f>SUM(표4_2563[[#This Row],[1월]:[12월]])</f>
        <v>87.137332799999996</v>
      </c>
      <c r="X1474" s="163">
        <f t="shared" si="362"/>
        <v>7.2614443999999994</v>
      </c>
    </row>
    <row r="1475" spans="1:24" x14ac:dyDescent="0.3">
      <c r="A1475" s="166"/>
      <c r="B1475" s="166">
        <v>2025</v>
      </c>
      <c r="C1475" s="158" t="s">
        <v>431</v>
      </c>
      <c r="D1475" s="159" t="s">
        <v>26</v>
      </c>
      <c r="E1475" s="159" t="s">
        <v>16</v>
      </c>
      <c r="F1475" s="159" t="s">
        <v>67</v>
      </c>
      <c r="G1475" s="159" t="s">
        <v>389</v>
      </c>
      <c r="H1475" s="159" t="s">
        <v>397</v>
      </c>
      <c r="I1475" s="159"/>
      <c r="J1475" s="159" t="s">
        <v>15</v>
      </c>
      <c r="K1475" s="226">
        <v>2.5249686000000002</v>
      </c>
      <c r="L1475" s="226">
        <v>2.3637951400000019</v>
      </c>
      <c r="M1475" s="226">
        <v>1.0605855399999973</v>
      </c>
      <c r="N1475" s="226">
        <v>0.40009522000000086</v>
      </c>
      <c r="O1475" s="226">
        <v>3.1839779999999103E-2</v>
      </c>
      <c r="P1475" s="226">
        <v>7.8982400000017963E-3</v>
      </c>
      <c r="Q1475" s="226">
        <v>7.8982400000017963E-3</v>
      </c>
      <c r="R1475" s="226">
        <v>1.1847359999998204E-2</v>
      </c>
      <c r="S1475" s="226">
        <v>8.6386999999999992E-3</v>
      </c>
      <c r="T1475" s="226">
        <v>0.12686547999999909</v>
      </c>
      <c r="U1475" s="226">
        <v>0.52350522000000088</v>
      </c>
      <c r="V1475" s="226">
        <v>1.6457957599999984</v>
      </c>
      <c r="W1475" s="162">
        <f>SUM(표4_2563[[#This Row],[1월]:[12월]])</f>
        <v>8.7137332799999996</v>
      </c>
      <c r="X1475" s="163">
        <f t="shared" si="362"/>
        <v>0.72614444</v>
      </c>
    </row>
    <row r="1476" spans="1:24" x14ac:dyDescent="0.3">
      <c r="A1476" s="166"/>
      <c r="B1476" s="166">
        <v>2025</v>
      </c>
      <c r="C1476" s="158" t="s">
        <v>431</v>
      </c>
      <c r="D1476" s="159" t="s">
        <v>26</v>
      </c>
      <c r="E1476" s="159" t="s">
        <v>16</v>
      </c>
      <c r="F1476" s="159" t="s">
        <v>67</v>
      </c>
      <c r="G1476" s="159" t="s">
        <v>389</v>
      </c>
      <c r="H1476" s="160" t="s">
        <v>397</v>
      </c>
      <c r="I1476" s="160"/>
      <c r="J1476" s="160" t="s">
        <v>96</v>
      </c>
      <c r="K1476" s="226">
        <v>3.6886382573622112</v>
      </c>
      <c r="L1476" s="226">
        <v>3.4531855904944209</v>
      </c>
      <c r="M1476" s="226">
        <v>1.5493722963719825</v>
      </c>
      <c r="N1476" s="226">
        <v>0.58448510412357357</v>
      </c>
      <c r="O1476" s="226">
        <v>4.6513620254126281E-2</v>
      </c>
      <c r="P1476" s="226">
        <v>1.153826238862342E-2</v>
      </c>
      <c r="Q1476" s="226">
        <v>1.153826238862342E-2</v>
      </c>
      <c r="R1476" s="226">
        <v>1.7307393582928574E-2</v>
      </c>
      <c r="S1476" s="226">
        <v>1.2619974487553998E-2</v>
      </c>
      <c r="T1476" s="226">
        <v>0.18533333961722026</v>
      </c>
      <c r="U1476" s="226">
        <v>0.76477045394577359</v>
      </c>
      <c r="V1476" s="226">
        <v>2.4042854252288564</v>
      </c>
      <c r="W1476" s="162">
        <f>SUM(표4_2563[[#This Row],[1월]:[12월]])</f>
        <v>12.729587980245892</v>
      </c>
      <c r="X1476" s="163">
        <f t="shared" si="362"/>
        <v>1.0607989983538244</v>
      </c>
    </row>
    <row r="1477" spans="1:24" x14ac:dyDescent="0.3">
      <c r="A1477" s="166"/>
      <c r="B1477" s="166">
        <v>2025</v>
      </c>
      <c r="C1477" s="158" t="s">
        <v>431</v>
      </c>
      <c r="D1477" s="159" t="s">
        <v>26</v>
      </c>
      <c r="E1477" s="159" t="s">
        <v>16</v>
      </c>
      <c r="F1477" s="159" t="s">
        <v>88</v>
      </c>
      <c r="G1477" s="159" t="s">
        <v>389</v>
      </c>
      <c r="H1477" s="159" t="s">
        <v>400</v>
      </c>
      <c r="I1477" s="159"/>
      <c r="J1477" s="159" t="s">
        <v>13</v>
      </c>
      <c r="K1477" s="226">
        <v>0</v>
      </c>
      <c r="L1477" s="226">
        <v>0</v>
      </c>
      <c r="M1477" s="226">
        <v>0</v>
      </c>
      <c r="N1477" s="226">
        <v>0</v>
      </c>
      <c r="O1477" s="226">
        <v>0</v>
      </c>
      <c r="P1477" s="226">
        <v>0</v>
      </c>
      <c r="Q1477" s="226">
        <v>18867.023901154545</v>
      </c>
      <c r="R1477" s="226">
        <v>62890.079647872561</v>
      </c>
      <c r="S1477" s="226">
        <v>6289.0078567513256</v>
      </c>
      <c r="T1477" s="226">
        <v>0</v>
      </c>
      <c r="U1477" s="226">
        <v>0</v>
      </c>
      <c r="V1477" s="226">
        <v>0</v>
      </c>
      <c r="W1477" s="162">
        <f>SUM(표4_2563[[#This Row],[1월]:[12월]])</f>
        <v>88046.111405778429</v>
      </c>
      <c r="X1477" s="163">
        <f t="shared" si="362"/>
        <v>7337.1759504815354</v>
      </c>
    </row>
    <row r="1478" spans="1:24" x14ac:dyDescent="0.3">
      <c r="A1478" s="166"/>
      <c r="B1478" s="166">
        <v>2025</v>
      </c>
      <c r="C1478" s="158" t="s">
        <v>431</v>
      </c>
      <c r="D1478" s="159" t="s">
        <v>26</v>
      </c>
      <c r="E1478" s="159" t="s">
        <v>16</v>
      </c>
      <c r="F1478" s="159" t="s">
        <v>88</v>
      </c>
      <c r="G1478" s="159" t="s">
        <v>389</v>
      </c>
      <c r="H1478" s="159" t="s">
        <v>399</v>
      </c>
      <c r="I1478" s="159"/>
      <c r="J1478" s="159" t="s">
        <v>19</v>
      </c>
      <c r="K1478" s="226">
        <v>0</v>
      </c>
      <c r="L1478" s="226">
        <v>0</v>
      </c>
      <c r="M1478" s="226">
        <v>0</v>
      </c>
      <c r="N1478" s="226">
        <v>0</v>
      </c>
      <c r="O1478" s="226">
        <v>0</v>
      </c>
      <c r="P1478" s="226">
        <v>0</v>
      </c>
      <c r="Q1478" s="226">
        <v>0.3</v>
      </c>
      <c r="R1478" s="226">
        <v>1</v>
      </c>
      <c r="S1478" s="226">
        <v>0.1</v>
      </c>
      <c r="T1478" s="226">
        <v>0</v>
      </c>
      <c r="U1478" s="226">
        <v>0</v>
      </c>
      <c r="V1478" s="226">
        <v>0</v>
      </c>
      <c r="W1478" s="162">
        <f>SUM(표4_2563[[#This Row],[1월]:[12월]])</f>
        <v>1.4000000000000001</v>
      </c>
      <c r="X1478" s="163">
        <f t="shared" si="362"/>
        <v>0.11666666666666668</v>
      </c>
    </row>
    <row r="1479" spans="1:24" x14ac:dyDescent="0.3">
      <c r="A1479" s="166"/>
      <c r="B1479" s="166">
        <v>2025</v>
      </c>
      <c r="C1479" s="158" t="s">
        <v>431</v>
      </c>
      <c r="D1479" s="159" t="s">
        <v>26</v>
      </c>
      <c r="E1479" s="159" t="s">
        <v>16</v>
      </c>
      <c r="F1479" s="159" t="s">
        <v>88</v>
      </c>
      <c r="G1479" s="159" t="s">
        <v>389</v>
      </c>
      <c r="H1479" s="159" t="s">
        <v>399</v>
      </c>
      <c r="I1479" s="159"/>
      <c r="J1479" s="159" t="s">
        <v>14</v>
      </c>
      <c r="K1479" s="226">
        <v>0</v>
      </c>
      <c r="L1479" s="226">
        <v>0</v>
      </c>
      <c r="M1479" s="226">
        <v>0</v>
      </c>
      <c r="N1479" s="226">
        <v>0</v>
      </c>
      <c r="O1479" s="226">
        <v>0</v>
      </c>
      <c r="P1479" s="226">
        <v>0</v>
      </c>
      <c r="Q1479" s="226">
        <v>300</v>
      </c>
      <c r="R1479" s="226">
        <v>1000</v>
      </c>
      <c r="S1479" s="226">
        <v>100</v>
      </c>
      <c r="T1479" s="226">
        <v>0</v>
      </c>
      <c r="U1479" s="226">
        <v>0</v>
      </c>
      <c r="V1479" s="226">
        <v>0</v>
      </c>
      <c r="W1479" s="162">
        <f>SUM(표4_2563[[#This Row],[1월]:[12월]])</f>
        <v>1400</v>
      </c>
      <c r="X1479" s="163">
        <f t="shared" si="362"/>
        <v>116.66666666666667</v>
      </c>
    </row>
    <row r="1480" spans="1:24" x14ac:dyDescent="0.3">
      <c r="A1480" s="166"/>
      <c r="B1480" s="166">
        <v>2025</v>
      </c>
      <c r="C1480" s="158" t="s">
        <v>431</v>
      </c>
      <c r="D1480" s="159" t="s">
        <v>26</v>
      </c>
      <c r="E1480" s="159" t="s">
        <v>16</v>
      </c>
      <c r="F1480" s="159" t="s">
        <v>88</v>
      </c>
      <c r="G1480" s="159" t="s">
        <v>389</v>
      </c>
      <c r="H1480" s="159" t="s">
        <v>399</v>
      </c>
      <c r="I1480" s="159"/>
      <c r="J1480" s="159" t="s">
        <v>20</v>
      </c>
      <c r="K1480" s="226">
        <v>0</v>
      </c>
      <c r="L1480" s="226">
        <v>0</v>
      </c>
      <c r="M1480" s="226">
        <v>0</v>
      </c>
      <c r="N1480" s="226">
        <v>0</v>
      </c>
      <c r="O1480" s="226">
        <v>0</v>
      </c>
      <c r="P1480" s="226">
        <v>0</v>
      </c>
      <c r="Q1480" s="226">
        <v>0.25800000000000001</v>
      </c>
      <c r="R1480" s="226">
        <v>0.86</v>
      </c>
      <c r="S1480" s="226">
        <v>8.6000000000000007E-2</v>
      </c>
      <c r="T1480" s="226">
        <v>0</v>
      </c>
      <c r="U1480" s="226">
        <v>0</v>
      </c>
      <c r="V1480" s="226">
        <v>0</v>
      </c>
      <c r="W1480" s="162">
        <f>SUM(표4_2563[[#This Row],[1월]:[12월]])</f>
        <v>1.204</v>
      </c>
      <c r="X1480" s="163">
        <f t="shared" si="362"/>
        <v>0.10033333333333333</v>
      </c>
    </row>
    <row r="1481" spans="1:24" x14ac:dyDescent="0.3">
      <c r="A1481" s="166"/>
      <c r="B1481" s="166">
        <v>2025</v>
      </c>
      <c r="C1481" s="158" t="s">
        <v>431</v>
      </c>
      <c r="D1481" s="159" t="s">
        <v>26</v>
      </c>
      <c r="E1481" s="159" t="s">
        <v>16</v>
      </c>
      <c r="F1481" s="159" t="s">
        <v>88</v>
      </c>
      <c r="G1481" s="159" t="s">
        <v>389</v>
      </c>
      <c r="H1481" s="159" t="s">
        <v>399</v>
      </c>
      <c r="I1481" s="159"/>
      <c r="J1481" s="159" t="s">
        <v>15</v>
      </c>
      <c r="K1481" s="226">
        <v>0</v>
      </c>
      <c r="L1481" s="226">
        <v>0</v>
      </c>
      <c r="M1481" s="226">
        <v>0</v>
      </c>
      <c r="N1481" s="226">
        <v>0</v>
      </c>
      <c r="O1481" s="226">
        <v>0</v>
      </c>
      <c r="P1481" s="226">
        <v>0</v>
      </c>
      <c r="Q1481" s="226">
        <v>2.5800000000000003E-2</v>
      </c>
      <c r="R1481" s="226">
        <v>8.6000000000000007E-2</v>
      </c>
      <c r="S1481" s="226">
        <v>8.6000000000000017E-3</v>
      </c>
      <c r="T1481" s="226">
        <v>0</v>
      </c>
      <c r="U1481" s="226">
        <v>0</v>
      </c>
      <c r="V1481" s="226">
        <v>0</v>
      </c>
      <c r="W1481" s="162">
        <f>SUM(표4_2563[[#This Row],[1월]:[12월]])</f>
        <v>0.12040000000000001</v>
      </c>
      <c r="X1481" s="163">
        <f t="shared" si="362"/>
        <v>1.0033333333333333E-2</v>
      </c>
    </row>
    <row r="1482" spans="1:24" x14ac:dyDescent="0.3">
      <c r="A1482" s="166"/>
      <c r="B1482" s="166">
        <v>2025</v>
      </c>
      <c r="C1482" s="158" t="s">
        <v>431</v>
      </c>
      <c r="D1482" s="159" t="s">
        <v>26</v>
      </c>
      <c r="E1482" s="159" t="s">
        <v>16</v>
      </c>
      <c r="F1482" s="159" t="s">
        <v>88</v>
      </c>
      <c r="G1482" s="159" t="s">
        <v>389</v>
      </c>
      <c r="H1482" s="160" t="s">
        <v>399</v>
      </c>
      <c r="I1482" s="160"/>
      <c r="J1482" s="160" t="s">
        <v>96</v>
      </c>
      <c r="K1482" s="226">
        <v>0</v>
      </c>
      <c r="L1482" s="226">
        <v>0</v>
      </c>
      <c r="M1482" s="226">
        <v>0</v>
      </c>
      <c r="N1482" s="226">
        <v>0</v>
      </c>
      <c r="O1482" s="226">
        <v>0</v>
      </c>
      <c r="P1482" s="226">
        <v>0</v>
      </c>
      <c r="Q1482" s="226">
        <v>3.7690317035999996E-2</v>
      </c>
      <c r="R1482" s="226">
        <v>0.12563439011999997</v>
      </c>
      <c r="S1482" s="226">
        <v>1.2563439011999999E-2</v>
      </c>
      <c r="T1482" s="226">
        <v>0</v>
      </c>
      <c r="U1482" s="226">
        <v>0</v>
      </c>
      <c r="V1482" s="226">
        <v>0</v>
      </c>
      <c r="W1482" s="162">
        <f>SUM(표4_2563[[#This Row],[1월]:[12월]])</f>
        <v>0.17588814616799994</v>
      </c>
      <c r="X1482" s="163">
        <f t="shared" si="362"/>
        <v>1.4657345513999996E-2</v>
      </c>
    </row>
    <row r="1483" spans="1:24" x14ac:dyDescent="0.3">
      <c r="A1483" s="166"/>
      <c r="B1483" s="166">
        <v>2025</v>
      </c>
      <c r="C1483" s="158" t="s">
        <v>431</v>
      </c>
      <c r="D1483" s="159" t="s">
        <v>21</v>
      </c>
      <c r="E1483" s="159" t="s">
        <v>16</v>
      </c>
      <c r="F1483" s="159" t="s">
        <v>88</v>
      </c>
      <c r="G1483" s="159" t="s">
        <v>389</v>
      </c>
      <c r="H1483" s="159" t="s">
        <v>402</v>
      </c>
      <c r="I1483" s="159"/>
      <c r="J1483" s="159" t="s">
        <v>13</v>
      </c>
      <c r="K1483" s="226">
        <v>2944</v>
      </c>
      <c r="L1483" s="226">
        <v>3300</v>
      </c>
      <c r="M1483" s="226">
        <v>3089</v>
      </c>
      <c r="N1483" s="226">
        <v>3261</v>
      </c>
      <c r="O1483" s="226">
        <v>3532</v>
      </c>
      <c r="P1483" s="226">
        <v>3222</v>
      </c>
      <c r="Q1483" s="226">
        <v>3707</v>
      </c>
      <c r="R1483" s="226">
        <v>3238</v>
      </c>
      <c r="S1483" s="226">
        <v>4276</v>
      </c>
      <c r="T1483" s="226">
        <v>4174</v>
      </c>
      <c r="U1483" s="226">
        <v>3728</v>
      </c>
      <c r="V1483" s="226">
        <v>2924</v>
      </c>
      <c r="W1483" s="162">
        <f>SUM(표4_2563[[#This Row],[1월]:[12월]])</f>
        <v>41395</v>
      </c>
      <c r="X1483" s="163">
        <f t="shared" si="362"/>
        <v>3449.5833333333335</v>
      </c>
    </row>
    <row r="1484" spans="1:24" x14ac:dyDescent="0.3">
      <c r="A1484" s="166"/>
      <c r="B1484" s="166">
        <v>2025</v>
      </c>
      <c r="C1484" s="158" t="s">
        <v>431</v>
      </c>
      <c r="D1484" s="159" t="s">
        <v>21</v>
      </c>
      <c r="E1484" s="159" t="s">
        <v>16</v>
      </c>
      <c r="F1484" s="159" t="s">
        <v>88</v>
      </c>
      <c r="G1484" s="159" t="s">
        <v>389</v>
      </c>
      <c r="H1484" s="159" t="s">
        <v>401</v>
      </c>
      <c r="I1484" s="159"/>
      <c r="J1484" s="159" t="s">
        <v>22</v>
      </c>
      <c r="K1484" s="226">
        <v>3</v>
      </c>
      <c r="L1484" s="226">
        <v>4</v>
      </c>
      <c r="M1484" s="226">
        <v>3</v>
      </c>
      <c r="N1484" s="226">
        <v>4</v>
      </c>
      <c r="O1484" s="226">
        <v>4</v>
      </c>
      <c r="P1484" s="226">
        <v>3</v>
      </c>
      <c r="Q1484" s="226">
        <v>4</v>
      </c>
      <c r="R1484" s="226">
        <v>3</v>
      </c>
      <c r="S1484" s="226">
        <v>5</v>
      </c>
      <c r="T1484" s="226">
        <v>4</v>
      </c>
      <c r="U1484" s="226">
        <v>4</v>
      </c>
      <c r="V1484" s="226">
        <v>3</v>
      </c>
      <c r="W1484" s="162">
        <f>SUM(표4_2563[[#This Row],[1월]:[12월]])</f>
        <v>44</v>
      </c>
      <c r="X1484" s="163">
        <f t="shared" si="362"/>
        <v>3.6666666666666665</v>
      </c>
    </row>
    <row r="1485" spans="1:24" x14ac:dyDescent="0.3">
      <c r="A1485" s="166"/>
      <c r="B1485" s="166">
        <v>2025</v>
      </c>
      <c r="C1485" s="158" t="s">
        <v>431</v>
      </c>
      <c r="D1485" s="159" t="s">
        <v>21</v>
      </c>
      <c r="E1485" s="159" t="s">
        <v>16</v>
      </c>
      <c r="F1485" s="159" t="s">
        <v>88</v>
      </c>
      <c r="G1485" s="159" t="s">
        <v>389</v>
      </c>
      <c r="H1485" s="159" t="s">
        <v>401</v>
      </c>
      <c r="I1485" s="159"/>
      <c r="J1485" s="159" t="s">
        <v>15</v>
      </c>
      <c r="K1485" s="226">
        <v>3.0569999999999998E-3</v>
      </c>
      <c r="L1485" s="226">
        <v>4.0759999999999998E-3</v>
      </c>
      <c r="M1485" s="226">
        <v>3.0569999999999998E-3</v>
      </c>
      <c r="N1485" s="226">
        <v>4.0759999999999998E-3</v>
      </c>
      <c r="O1485" s="226">
        <v>4.0759999999999998E-3</v>
      </c>
      <c r="P1485" s="226">
        <v>3.0569999999999998E-3</v>
      </c>
      <c r="Q1485" s="226">
        <v>4.0759999999999998E-3</v>
      </c>
      <c r="R1485" s="226">
        <v>3.0569999999999998E-3</v>
      </c>
      <c r="S1485" s="226">
        <v>5.0949999999999997E-3</v>
      </c>
      <c r="T1485" s="226">
        <v>4.0759999999999998E-3</v>
      </c>
      <c r="U1485" s="226">
        <v>4.0759999999999998E-3</v>
      </c>
      <c r="V1485" s="226">
        <v>3.0569999999999998E-3</v>
      </c>
      <c r="W1485" s="162">
        <f>SUM(표4_2563[[#This Row],[1월]:[12월]])</f>
        <v>4.4835999999999994E-2</v>
      </c>
      <c r="X1485" s="163">
        <f t="shared" si="362"/>
        <v>3.7363333333333328E-3</v>
      </c>
    </row>
    <row r="1486" spans="1:24" x14ac:dyDescent="0.3">
      <c r="A1486" s="166"/>
      <c r="B1486" s="166">
        <v>2025</v>
      </c>
      <c r="C1486" s="158" t="s">
        <v>431</v>
      </c>
      <c r="D1486" s="159" t="s">
        <v>21</v>
      </c>
      <c r="E1486" s="159" t="s">
        <v>16</v>
      </c>
      <c r="F1486" s="159" t="s">
        <v>88</v>
      </c>
      <c r="G1486" s="159" t="s">
        <v>389</v>
      </c>
      <c r="H1486" s="160" t="s">
        <v>401</v>
      </c>
      <c r="I1486" s="160"/>
      <c r="J1486" s="160" t="s">
        <v>96</v>
      </c>
      <c r="K1486" s="226">
        <v>6.4524460000000006E-3</v>
      </c>
      <c r="L1486" s="226">
        <v>8.6032613333333341E-3</v>
      </c>
      <c r="M1486" s="226">
        <v>6.4524460000000006E-3</v>
      </c>
      <c r="N1486" s="226">
        <v>8.6032613333333341E-3</v>
      </c>
      <c r="O1486" s="226">
        <v>8.6032613333333341E-3</v>
      </c>
      <c r="P1486" s="226">
        <v>6.4524460000000006E-3</v>
      </c>
      <c r="Q1486" s="226">
        <v>8.6032613333333341E-3</v>
      </c>
      <c r="R1486" s="226">
        <v>6.4524460000000006E-3</v>
      </c>
      <c r="S1486" s="226">
        <v>1.0754076666666668E-2</v>
      </c>
      <c r="T1486" s="226">
        <v>8.6032613333333341E-3</v>
      </c>
      <c r="U1486" s="226">
        <v>8.6032613333333341E-3</v>
      </c>
      <c r="V1486" s="226">
        <v>6.4524460000000006E-3</v>
      </c>
      <c r="W1486" s="162">
        <f>SUM(표4_2563[[#This Row],[1월]:[12월]])</f>
        <v>9.4635874666666675E-2</v>
      </c>
      <c r="X1486" s="163">
        <f t="shared" si="362"/>
        <v>7.886322888888889E-3</v>
      </c>
    </row>
    <row r="1487" spans="1:24" x14ac:dyDescent="0.3">
      <c r="A1487" s="166"/>
      <c r="B1487" s="166">
        <v>2025</v>
      </c>
      <c r="C1487" s="158" t="s">
        <v>431</v>
      </c>
      <c r="D1487" s="159" t="s">
        <v>27</v>
      </c>
      <c r="E1487" s="159" t="s">
        <v>16</v>
      </c>
      <c r="F1487" s="159" t="s">
        <v>67</v>
      </c>
      <c r="G1487" s="159" t="s">
        <v>389</v>
      </c>
      <c r="H1487" s="159" t="s">
        <v>404</v>
      </c>
      <c r="I1487" s="159"/>
      <c r="J1487" s="159" t="s">
        <v>13</v>
      </c>
      <c r="K1487" s="226">
        <v>9368</v>
      </c>
      <c r="L1487" s="226">
        <v>9910</v>
      </c>
      <c r="M1487" s="226">
        <v>10491</v>
      </c>
      <c r="N1487" s="226">
        <v>10365</v>
      </c>
      <c r="O1487" s="226">
        <v>21074</v>
      </c>
      <c r="P1487" s="226">
        <v>14302</v>
      </c>
      <c r="Q1487" s="226">
        <v>17549</v>
      </c>
      <c r="R1487" s="226">
        <v>16777</v>
      </c>
      <c r="S1487" s="226">
        <v>14226</v>
      </c>
      <c r="T1487" s="226">
        <v>8292</v>
      </c>
      <c r="U1487" s="226">
        <v>9758</v>
      </c>
      <c r="V1487" s="226">
        <v>7615</v>
      </c>
      <c r="W1487" s="162">
        <f>SUM(표4_2563[[#This Row],[1월]:[12월]])</f>
        <v>149727</v>
      </c>
      <c r="X1487" s="163">
        <f t="shared" si="362"/>
        <v>12477.25</v>
      </c>
    </row>
    <row r="1488" spans="1:24" x14ac:dyDescent="0.3">
      <c r="A1488" s="166"/>
      <c r="B1488" s="166">
        <v>2025</v>
      </c>
      <c r="C1488" s="158" t="s">
        <v>431</v>
      </c>
      <c r="D1488" s="159" t="s">
        <v>27</v>
      </c>
      <c r="E1488" s="159" t="s">
        <v>16</v>
      </c>
      <c r="F1488" s="159" t="s">
        <v>67</v>
      </c>
      <c r="G1488" s="159" t="s">
        <v>389</v>
      </c>
      <c r="H1488" s="159" t="s">
        <v>403</v>
      </c>
      <c r="I1488" s="159"/>
      <c r="J1488" s="159" t="s">
        <v>22</v>
      </c>
      <c r="K1488" s="226">
        <v>2.6728000000000001</v>
      </c>
      <c r="L1488" s="226">
        <v>2.8287999999999998</v>
      </c>
      <c r="M1488" s="226">
        <v>2.9951999999999996</v>
      </c>
      <c r="N1488" s="226">
        <v>2.964</v>
      </c>
      <c r="O1488" s="226">
        <v>6.0215999999999994</v>
      </c>
      <c r="P1488" s="226">
        <v>4.0975999999999999</v>
      </c>
      <c r="Q1488" s="226">
        <v>5.0335999999999999</v>
      </c>
      <c r="R1488" s="226">
        <v>4.8151999999999999</v>
      </c>
      <c r="S1488" s="226">
        <v>4.0767999999999995</v>
      </c>
      <c r="T1488" s="226">
        <v>2.3712</v>
      </c>
      <c r="U1488" s="226">
        <v>2.7871999999999999</v>
      </c>
      <c r="V1488" s="226">
        <v>2.1736</v>
      </c>
      <c r="W1488" s="162">
        <f>SUM(표4_2563[[#This Row],[1월]:[12월]])</f>
        <v>42.837600000000002</v>
      </c>
      <c r="X1488" s="163">
        <f t="shared" si="362"/>
        <v>3.5698000000000003</v>
      </c>
    </row>
    <row r="1489" spans="1:24" x14ac:dyDescent="0.3">
      <c r="A1489" s="166"/>
      <c r="B1489" s="166">
        <v>2025</v>
      </c>
      <c r="C1489" s="158" t="s">
        <v>431</v>
      </c>
      <c r="D1489" s="159" t="s">
        <v>27</v>
      </c>
      <c r="E1489" s="159" t="s">
        <v>16</v>
      </c>
      <c r="F1489" s="159" t="s">
        <v>88</v>
      </c>
      <c r="G1489" s="159" t="s">
        <v>389</v>
      </c>
      <c r="H1489" s="159" t="s">
        <v>406</v>
      </c>
      <c r="I1489" s="159"/>
      <c r="J1489" s="159" t="s">
        <v>13</v>
      </c>
      <c r="K1489" s="226">
        <v>11477</v>
      </c>
      <c r="L1489" s="226">
        <v>7303</v>
      </c>
      <c r="M1489" s="226">
        <v>15363</v>
      </c>
      <c r="N1489" s="226">
        <v>16094</v>
      </c>
      <c r="O1489" s="226">
        <v>32691</v>
      </c>
      <c r="P1489" s="226">
        <v>36834</v>
      </c>
      <c r="Q1489" s="226">
        <v>170318</v>
      </c>
      <c r="R1489" s="226">
        <v>174303</v>
      </c>
      <c r="S1489" s="226">
        <v>79631</v>
      </c>
      <c r="T1489" s="226">
        <v>30176</v>
      </c>
      <c r="U1489" s="226">
        <v>14678</v>
      </c>
      <c r="V1489" s="226">
        <v>9174</v>
      </c>
      <c r="W1489" s="162">
        <f>SUM(표4_2563[[#This Row],[1월]:[12월]])</f>
        <v>598042</v>
      </c>
      <c r="X1489" s="163">
        <f t="shared" si="362"/>
        <v>49836.833333333336</v>
      </c>
    </row>
    <row r="1490" spans="1:24" x14ac:dyDescent="0.3">
      <c r="A1490" s="166"/>
      <c r="B1490" s="166">
        <v>2025</v>
      </c>
      <c r="C1490" s="158" t="s">
        <v>431</v>
      </c>
      <c r="D1490" s="159" t="s">
        <v>27</v>
      </c>
      <c r="E1490" s="159" t="s">
        <v>16</v>
      </c>
      <c r="F1490" s="159" t="s">
        <v>88</v>
      </c>
      <c r="G1490" s="159" t="s">
        <v>389</v>
      </c>
      <c r="H1490" s="159" t="s">
        <v>405</v>
      </c>
      <c r="I1490" s="159"/>
      <c r="J1490" s="159" t="s">
        <v>22</v>
      </c>
      <c r="K1490" s="226">
        <v>3</v>
      </c>
      <c r="L1490" s="226">
        <v>2</v>
      </c>
      <c r="M1490" s="226">
        <v>4</v>
      </c>
      <c r="N1490" s="226">
        <v>5</v>
      </c>
      <c r="O1490" s="226">
        <v>9</v>
      </c>
      <c r="P1490" s="226">
        <v>11</v>
      </c>
      <c r="Q1490" s="226">
        <v>49</v>
      </c>
      <c r="R1490" s="226">
        <v>50</v>
      </c>
      <c r="S1490" s="226">
        <v>23</v>
      </c>
      <c r="T1490" s="226">
        <v>9</v>
      </c>
      <c r="U1490" s="226">
        <v>4</v>
      </c>
      <c r="V1490" s="226">
        <v>3</v>
      </c>
      <c r="W1490" s="162">
        <f>SUM(표4_2563[[#This Row],[1월]:[12월]])</f>
        <v>172</v>
      </c>
      <c r="X1490" s="163">
        <f t="shared" si="362"/>
        <v>14.333333333333334</v>
      </c>
    </row>
    <row r="1491" spans="1:24" x14ac:dyDescent="0.3">
      <c r="A1491" s="166"/>
      <c r="B1491" s="166">
        <v>2025</v>
      </c>
      <c r="C1491" s="158" t="s">
        <v>431</v>
      </c>
      <c r="D1491" s="159" t="s">
        <v>11</v>
      </c>
      <c r="E1491" s="159" t="s">
        <v>12</v>
      </c>
      <c r="F1491" s="159" t="s">
        <v>67</v>
      </c>
      <c r="G1491" s="161" t="s">
        <v>454</v>
      </c>
      <c r="H1491" s="159" t="s">
        <v>447</v>
      </c>
      <c r="I1491" s="159"/>
      <c r="J1491" s="159" t="s">
        <v>13</v>
      </c>
      <c r="K1491" s="160">
        <v>144773612</v>
      </c>
      <c r="L1491" s="160">
        <v>208914182</v>
      </c>
      <c r="M1491" s="160">
        <v>188718479</v>
      </c>
      <c r="N1491" s="160">
        <v>179345538</v>
      </c>
      <c r="O1491" s="160">
        <v>188938300</v>
      </c>
      <c r="P1491" s="160">
        <v>208898952</v>
      </c>
      <c r="Q1491" s="160">
        <v>275397264</v>
      </c>
      <c r="R1491" s="160">
        <v>254957029</v>
      </c>
      <c r="S1491" s="160">
        <v>196957104</v>
      </c>
      <c r="T1491" s="160">
        <v>147932444</v>
      </c>
      <c r="U1491" s="160">
        <v>170020083</v>
      </c>
      <c r="V1491" s="160">
        <v>177032850</v>
      </c>
      <c r="W1491" s="160">
        <v>0</v>
      </c>
      <c r="X1491" s="160">
        <v>0</v>
      </c>
    </row>
    <row r="1492" spans="1:24" x14ac:dyDescent="0.3">
      <c r="A1492" s="166"/>
      <c r="B1492" s="166">
        <v>2025</v>
      </c>
      <c r="C1492" s="158" t="s">
        <v>431</v>
      </c>
      <c r="D1492" s="159" t="s">
        <v>11</v>
      </c>
      <c r="E1492" s="159" t="s">
        <v>12</v>
      </c>
      <c r="F1492" s="159" t="s">
        <v>67</v>
      </c>
      <c r="G1492" s="161" t="s">
        <v>454</v>
      </c>
      <c r="H1492" s="159" t="s">
        <v>447</v>
      </c>
      <c r="I1492" s="159"/>
      <c r="J1492" s="159" t="s">
        <v>14</v>
      </c>
      <c r="K1492" s="160">
        <v>813600</v>
      </c>
      <c r="L1492" s="160">
        <v>1218816</v>
      </c>
      <c r="M1492" s="160">
        <v>1327968</v>
      </c>
      <c r="N1492" s="160">
        <v>1223904</v>
      </c>
      <c r="O1492" s="160">
        <v>1308672</v>
      </c>
      <c r="P1492" s="160">
        <v>1138545</v>
      </c>
      <c r="Q1492" s="160">
        <v>1529145</v>
      </c>
      <c r="R1492" s="160">
        <v>1440452</v>
      </c>
      <c r="S1492" s="160">
        <v>1339834</v>
      </c>
      <c r="T1492" s="160">
        <v>970227</v>
      </c>
      <c r="U1492" s="160">
        <v>923085</v>
      </c>
      <c r="V1492" s="160">
        <v>962402</v>
      </c>
      <c r="W1492" s="160">
        <v>0</v>
      </c>
      <c r="X1492" s="160">
        <v>0</v>
      </c>
    </row>
    <row r="1493" spans="1:24" x14ac:dyDescent="0.3">
      <c r="A1493" s="166"/>
      <c r="B1493" s="166">
        <v>2025</v>
      </c>
      <c r="C1493" s="158" t="s">
        <v>431</v>
      </c>
      <c r="D1493" s="159" t="s">
        <v>11</v>
      </c>
      <c r="E1493" s="159" t="s">
        <v>12</v>
      </c>
      <c r="F1493" s="159" t="s">
        <v>67</v>
      </c>
      <c r="G1493" s="161" t="s">
        <v>454</v>
      </c>
      <c r="H1493" s="159" t="s">
        <v>447</v>
      </c>
      <c r="I1493" s="159"/>
      <c r="J1493" s="159" t="s">
        <v>15</v>
      </c>
      <c r="K1493" s="160">
        <v>186.31440000000001</v>
      </c>
      <c r="L1493" s="160">
        <v>279.10886400000004</v>
      </c>
      <c r="M1493" s="160">
        <v>304.10467200000005</v>
      </c>
      <c r="N1493" s="160">
        <v>280.27401600000002</v>
      </c>
      <c r="O1493" s="160">
        <v>299.68588800000003</v>
      </c>
      <c r="P1493" s="160">
        <v>260.72680500000001</v>
      </c>
      <c r="Q1493" s="160">
        <v>350.17420500000003</v>
      </c>
      <c r="R1493" s="160">
        <v>329.86350800000002</v>
      </c>
      <c r="S1493" s="160">
        <v>306.82198600000004</v>
      </c>
      <c r="T1493" s="160">
        <v>222.181983</v>
      </c>
      <c r="U1493" s="160">
        <v>211.38646500000002</v>
      </c>
      <c r="V1493" s="160">
        <v>220.39005800000001</v>
      </c>
      <c r="W1493" s="160">
        <v>0</v>
      </c>
      <c r="X1493" s="160">
        <v>0</v>
      </c>
    </row>
    <row r="1494" spans="1:24" x14ac:dyDescent="0.3">
      <c r="A1494" s="166"/>
      <c r="B1494" s="166">
        <v>2025</v>
      </c>
      <c r="C1494" s="158" t="s">
        <v>431</v>
      </c>
      <c r="D1494" s="159" t="s">
        <v>11</v>
      </c>
      <c r="E1494" s="159" t="s">
        <v>12</v>
      </c>
      <c r="F1494" s="159" t="s">
        <v>67</v>
      </c>
      <c r="G1494" s="161" t="s">
        <v>454</v>
      </c>
      <c r="H1494" s="159" t="s">
        <v>447</v>
      </c>
      <c r="I1494" s="159"/>
      <c r="J1494" s="159" t="s">
        <v>96</v>
      </c>
      <c r="K1494" s="160">
        <v>386.21591999999998</v>
      </c>
      <c r="L1494" s="160">
        <v>578.57195519999993</v>
      </c>
      <c r="M1494" s="160">
        <v>630.38640959999998</v>
      </c>
      <c r="N1494" s="160">
        <v>580.98722880000003</v>
      </c>
      <c r="O1494" s="160">
        <v>621.22659840000006</v>
      </c>
      <c r="P1494" s="160">
        <v>540.46731150000005</v>
      </c>
      <c r="Q1494" s="160">
        <v>725.88513150000006</v>
      </c>
      <c r="R1494" s="160">
        <v>683.78256440000007</v>
      </c>
      <c r="S1494" s="160">
        <v>636.01919980000002</v>
      </c>
      <c r="T1494" s="160">
        <v>460.56675690000003</v>
      </c>
      <c r="U1494" s="160">
        <v>438.18844949999999</v>
      </c>
      <c r="V1494" s="160">
        <v>456.8522294</v>
      </c>
      <c r="W1494" s="160">
        <v>0</v>
      </c>
      <c r="X1494" s="160">
        <v>0</v>
      </c>
    </row>
    <row r="1495" spans="1:24" x14ac:dyDescent="0.3">
      <c r="A1495" s="166"/>
      <c r="B1495" s="166">
        <v>2025</v>
      </c>
      <c r="C1495" s="158" t="s">
        <v>431</v>
      </c>
      <c r="D1495" s="159" t="s">
        <v>11</v>
      </c>
      <c r="E1495" s="159" t="s">
        <v>12</v>
      </c>
      <c r="F1495" s="159" t="s">
        <v>67</v>
      </c>
      <c r="G1495" s="161" t="s">
        <v>454</v>
      </c>
      <c r="H1495" s="159" t="s">
        <v>448</v>
      </c>
      <c r="I1495" s="159"/>
      <c r="J1495" s="159" t="s">
        <v>13</v>
      </c>
      <c r="K1495" s="160">
        <v>0</v>
      </c>
      <c r="L1495" s="160">
        <v>0</v>
      </c>
      <c r="M1495" s="160">
        <v>0</v>
      </c>
      <c r="N1495" s="160">
        <v>0</v>
      </c>
      <c r="O1495" s="160">
        <v>0</v>
      </c>
      <c r="P1495" s="160">
        <v>5150606</v>
      </c>
      <c r="Q1495" s="160">
        <v>7009599</v>
      </c>
      <c r="R1495" s="160">
        <v>9331339</v>
      </c>
      <c r="S1495" s="160">
        <v>7270517</v>
      </c>
      <c r="T1495" s="160">
        <v>4193882</v>
      </c>
      <c r="U1495" s="160">
        <v>2123079</v>
      </c>
      <c r="V1495" s="160">
        <v>395860</v>
      </c>
      <c r="W1495" s="160">
        <v>0</v>
      </c>
      <c r="X1495" s="160">
        <v>0</v>
      </c>
    </row>
    <row r="1496" spans="1:24" x14ac:dyDescent="0.3">
      <c r="A1496" s="166"/>
      <c r="B1496" s="166">
        <v>2025</v>
      </c>
      <c r="C1496" s="158" t="s">
        <v>431</v>
      </c>
      <c r="D1496" s="159" t="s">
        <v>11</v>
      </c>
      <c r="E1496" s="159" t="s">
        <v>12</v>
      </c>
      <c r="F1496" s="159" t="s">
        <v>67</v>
      </c>
      <c r="G1496" s="161" t="s">
        <v>454</v>
      </c>
      <c r="H1496" s="159" t="s">
        <v>448</v>
      </c>
      <c r="I1496" s="159"/>
      <c r="J1496" s="159" t="s">
        <v>14</v>
      </c>
      <c r="K1496" s="160">
        <v>0</v>
      </c>
      <c r="L1496" s="160">
        <v>0</v>
      </c>
      <c r="M1496" s="160">
        <v>0</v>
      </c>
      <c r="N1496" s="160">
        <v>0</v>
      </c>
      <c r="O1496" s="160">
        <v>0</v>
      </c>
      <c r="P1496" s="160">
        <v>45711</v>
      </c>
      <c r="Q1496" s="160">
        <v>66951</v>
      </c>
      <c r="R1496" s="160">
        <v>78507</v>
      </c>
      <c r="S1496" s="160">
        <v>64188</v>
      </c>
      <c r="T1496" s="160">
        <v>35721</v>
      </c>
      <c r="U1496" s="160">
        <v>10620</v>
      </c>
      <c r="V1496" s="160">
        <v>1665</v>
      </c>
      <c r="W1496" s="160">
        <v>0</v>
      </c>
      <c r="X1496" s="160">
        <v>0</v>
      </c>
    </row>
    <row r="1497" spans="1:24" x14ac:dyDescent="0.3">
      <c r="A1497" s="166"/>
      <c r="B1497" s="166">
        <v>2025</v>
      </c>
      <c r="C1497" s="158" t="s">
        <v>431</v>
      </c>
      <c r="D1497" s="159" t="s">
        <v>11</v>
      </c>
      <c r="E1497" s="159" t="s">
        <v>12</v>
      </c>
      <c r="F1497" s="159" t="s">
        <v>67</v>
      </c>
      <c r="G1497" s="161" t="s">
        <v>454</v>
      </c>
      <c r="H1497" s="159" t="s">
        <v>448</v>
      </c>
      <c r="I1497" s="159"/>
      <c r="J1497" s="159" t="s">
        <v>15</v>
      </c>
      <c r="K1497" s="160">
        <v>0</v>
      </c>
      <c r="L1497" s="160">
        <v>0</v>
      </c>
      <c r="M1497" s="160">
        <v>0</v>
      </c>
      <c r="N1497" s="160">
        <v>0</v>
      </c>
      <c r="O1497" s="160">
        <v>0</v>
      </c>
      <c r="P1497" s="160">
        <v>10.467819</v>
      </c>
      <c r="Q1497" s="160">
        <v>15.331778999999999</v>
      </c>
      <c r="R1497" s="160">
        <v>17.978103000000001</v>
      </c>
      <c r="S1497" s="160">
        <v>14.699052000000002</v>
      </c>
      <c r="T1497" s="160">
        <v>8.1801089999999999</v>
      </c>
      <c r="U1497" s="160">
        <v>2.4319799999999998</v>
      </c>
      <c r="V1497" s="160">
        <v>0.38128500000000004</v>
      </c>
      <c r="W1497" s="160">
        <v>0</v>
      </c>
      <c r="X1497" s="160">
        <v>0</v>
      </c>
    </row>
    <row r="1498" spans="1:24" x14ac:dyDescent="0.3">
      <c r="A1498" s="166"/>
      <c r="B1498" s="166">
        <v>2025</v>
      </c>
      <c r="C1498" s="158" t="s">
        <v>431</v>
      </c>
      <c r="D1498" s="159" t="s">
        <v>11</v>
      </c>
      <c r="E1498" s="159" t="s">
        <v>12</v>
      </c>
      <c r="F1498" s="159" t="s">
        <v>67</v>
      </c>
      <c r="G1498" s="161" t="s">
        <v>454</v>
      </c>
      <c r="H1498" s="159" t="s">
        <v>448</v>
      </c>
      <c r="I1498" s="159"/>
      <c r="J1498" s="159" t="s">
        <v>96</v>
      </c>
      <c r="K1498" s="160">
        <v>0</v>
      </c>
      <c r="L1498" s="160">
        <v>0</v>
      </c>
      <c r="M1498" s="160">
        <v>0</v>
      </c>
      <c r="N1498" s="160">
        <v>0</v>
      </c>
      <c r="O1498" s="160">
        <v>0</v>
      </c>
      <c r="P1498" s="160">
        <v>21.6990117</v>
      </c>
      <c r="Q1498" s="160">
        <v>31.781639699999999</v>
      </c>
      <c r="R1498" s="160">
        <v>37.267272900000002</v>
      </c>
      <c r="S1498" s="160">
        <v>30.4700436</v>
      </c>
      <c r="T1498" s="160">
        <v>16.956758700000002</v>
      </c>
      <c r="U1498" s="160">
        <v>5.0413140000000007</v>
      </c>
      <c r="V1498" s="160">
        <v>0.79037550000000001</v>
      </c>
      <c r="W1498" s="160">
        <v>0</v>
      </c>
      <c r="X1498" s="160">
        <v>0</v>
      </c>
    </row>
    <row r="1499" spans="1:24" x14ac:dyDescent="0.3">
      <c r="A1499" s="166"/>
      <c r="B1499" s="166">
        <v>2025</v>
      </c>
      <c r="C1499" s="158" t="s">
        <v>431</v>
      </c>
      <c r="D1499" s="159" t="s">
        <v>26</v>
      </c>
      <c r="E1499" s="159" t="s">
        <v>12</v>
      </c>
      <c r="F1499" s="159" t="s">
        <v>67</v>
      </c>
      <c r="G1499" s="161" t="s">
        <v>454</v>
      </c>
      <c r="H1499" s="159" t="s">
        <v>449</v>
      </c>
      <c r="I1499" s="159"/>
      <c r="J1499" s="159" t="s">
        <v>13</v>
      </c>
      <c r="K1499" s="160">
        <v>132179037</v>
      </c>
      <c r="L1499" s="160">
        <v>207672167</v>
      </c>
      <c r="M1499" s="160">
        <v>91832541</v>
      </c>
      <c r="N1499" s="160">
        <v>26816908</v>
      </c>
      <c r="O1499" s="160">
        <v>21605307</v>
      </c>
      <c r="P1499" s="160">
        <v>6747633</v>
      </c>
      <c r="Q1499" s="160">
        <v>6307403</v>
      </c>
      <c r="R1499" s="160">
        <v>5122973</v>
      </c>
      <c r="S1499" s="160">
        <v>6695226</v>
      </c>
      <c r="T1499" s="160">
        <v>8577667</v>
      </c>
      <c r="U1499" s="160">
        <v>30140565</v>
      </c>
      <c r="V1499" s="160">
        <v>95558053</v>
      </c>
      <c r="W1499" s="160">
        <v>0</v>
      </c>
      <c r="X1499" s="160">
        <v>0</v>
      </c>
    </row>
    <row r="1500" spans="1:24" x14ac:dyDescent="0.3">
      <c r="A1500" s="166"/>
      <c r="B1500" s="166">
        <v>2025</v>
      </c>
      <c r="C1500" s="158" t="s">
        <v>431</v>
      </c>
      <c r="D1500" s="159" t="s">
        <v>26</v>
      </c>
      <c r="E1500" s="159" t="s">
        <v>12</v>
      </c>
      <c r="F1500" s="159" t="s">
        <v>67</v>
      </c>
      <c r="G1500" s="161" t="s">
        <v>454</v>
      </c>
      <c r="H1500" s="159" t="s">
        <v>449</v>
      </c>
      <c r="I1500" s="159"/>
      <c r="J1500" s="159" t="s">
        <v>19</v>
      </c>
      <c r="K1500" s="160">
        <v>819</v>
      </c>
      <c r="L1500" s="160">
        <v>1295</v>
      </c>
      <c r="M1500" s="160">
        <v>564</v>
      </c>
      <c r="N1500" s="160">
        <v>179</v>
      </c>
      <c r="O1500" s="160">
        <v>210</v>
      </c>
      <c r="P1500" s="160">
        <v>42</v>
      </c>
      <c r="Q1500" s="160">
        <v>38</v>
      </c>
      <c r="R1500" s="160">
        <v>26</v>
      </c>
      <c r="S1500" s="160">
        <v>41</v>
      </c>
      <c r="T1500" s="160">
        <v>34</v>
      </c>
      <c r="U1500" s="160">
        <v>204</v>
      </c>
      <c r="V1500" s="160">
        <v>588</v>
      </c>
      <c r="W1500" s="160">
        <v>0</v>
      </c>
      <c r="X1500" s="160">
        <v>0</v>
      </c>
    </row>
    <row r="1501" spans="1:24" x14ac:dyDescent="0.3">
      <c r="A1501" s="166"/>
      <c r="B1501" s="166">
        <v>2025</v>
      </c>
      <c r="C1501" s="158" t="s">
        <v>431</v>
      </c>
      <c r="D1501" s="159" t="s">
        <v>26</v>
      </c>
      <c r="E1501" s="159" t="s">
        <v>12</v>
      </c>
      <c r="F1501" s="159" t="s">
        <v>67</v>
      </c>
      <c r="G1501" s="161" t="s">
        <v>454</v>
      </c>
      <c r="H1501" s="159" t="s">
        <v>449</v>
      </c>
      <c r="I1501" s="159"/>
      <c r="J1501" s="159" t="s">
        <v>14</v>
      </c>
      <c r="K1501" s="160">
        <v>819000</v>
      </c>
      <c r="L1501" s="160">
        <v>1295000</v>
      </c>
      <c r="M1501" s="160">
        <v>564000</v>
      </c>
      <c r="N1501" s="160">
        <v>179000</v>
      </c>
      <c r="O1501" s="160">
        <v>210000</v>
      </c>
      <c r="P1501" s="160">
        <v>42000</v>
      </c>
      <c r="Q1501" s="160">
        <v>38000</v>
      </c>
      <c r="R1501" s="160">
        <v>26000</v>
      </c>
      <c r="S1501" s="160">
        <v>41000</v>
      </c>
      <c r="T1501" s="160">
        <v>34000</v>
      </c>
      <c r="U1501" s="160">
        <v>204000</v>
      </c>
      <c r="V1501" s="160">
        <v>588000</v>
      </c>
      <c r="W1501" s="160">
        <v>0</v>
      </c>
      <c r="X1501" s="160">
        <v>0</v>
      </c>
    </row>
    <row r="1502" spans="1:24" x14ac:dyDescent="0.3">
      <c r="A1502" s="166"/>
      <c r="B1502" s="166">
        <v>2025</v>
      </c>
      <c r="C1502" s="158" t="s">
        <v>431</v>
      </c>
      <c r="D1502" s="159" t="s">
        <v>26</v>
      </c>
      <c r="E1502" s="159" t="s">
        <v>12</v>
      </c>
      <c r="F1502" s="159" t="s">
        <v>67</v>
      </c>
      <c r="G1502" s="161" t="s">
        <v>454</v>
      </c>
      <c r="H1502" s="159" t="s">
        <v>449</v>
      </c>
      <c r="I1502" s="159"/>
      <c r="J1502" s="159" t="s">
        <v>20</v>
      </c>
      <c r="K1502" s="160">
        <v>704.34</v>
      </c>
      <c r="L1502" s="160">
        <v>1113.7</v>
      </c>
      <c r="M1502" s="160">
        <v>485.04</v>
      </c>
      <c r="N1502" s="160">
        <v>153.94</v>
      </c>
      <c r="O1502" s="160">
        <v>180.6</v>
      </c>
      <c r="P1502" s="160">
        <v>36.119999999999997</v>
      </c>
      <c r="Q1502" s="160">
        <v>32.68</v>
      </c>
      <c r="R1502" s="160">
        <v>22.36</v>
      </c>
      <c r="S1502" s="160">
        <v>35.26</v>
      </c>
      <c r="T1502" s="160">
        <v>29.24</v>
      </c>
      <c r="U1502" s="160">
        <v>175.44</v>
      </c>
      <c r="V1502" s="160">
        <v>505.68</v>
      </c>
      <c r="W1502" s="160">
        <v>0</v>
      </c>
      <c r="X1502" s="160">
        <v>0</v>
      </c>
    </row>
    <row r="1503" spans="1:24" x14ac:dyDescent="0.3">
      <c r="A1503" s="166"/>
      <c r="B1503" s="166">
        <v>2025</v>
      </c>
      <c r="C1503" s="158" t="s">
        <v>431</v>
      </c>
      <c r="D1503" s="159" t="s">
        <v>26</v>
      </c>
      <c r="E1503" s="159" t="s">
        <v>12</v>
      </c>
      <c r="F1503" s="159" t="s">
        <v>67</v>
      </c>
      <c r="G1503" s="161" t="s">
        <v>454</v>
      </c>
      <c r="H1503" s="159" t="s">
        <v>449</v>
      </c>
      <c r="I1503" s="159"/>
      <c r="J1503" s="159" t="s">
        <v>15</v>
      </c>
      <c r="K1503" s="160">
        <v>70.434000000000012</v>
      </c>
      <c r="L1503" s="160">
        <v>111.37</v>
      </c>
      <c r="M1503" s="160">
        <v>48.504000000000005</v>
      </c>
      <c r="N1503" s="160">
        <v>15.394</v>
      </c>
      <c r="O1503" s="160">
        <v>18.059999999999999</v>
      </c>
      <c r="P1503" s="160">
        <v>3.6120000000000001</v>
      </c>
      <c r="Q1503" s="160">
        <v>3.2680000000000002</v>
      </c>
      <c r="R1503" s="160">
        <v>2.2360000000000002</v>
      </c>
      <c r="S1503" s="160">
        <v>3.5259999999999998</v>
      </c>
      <c r="T1503" s="160">
        <v>2.9239999999999999</v>
      </c>
      <c r="U1503" s="160">
        <v>17.544</v>
      </c>
      <c r="V1503" s="160">
        <v>50.568000000000005</v>
      </c>
      <c r="W1503" s="160">
        <v>0</v>
      </c>
      <c r="X1503" s="160">
        <v>0</v>
      </c>
    </row>
    <row r="1504" spans="1:24" x14ac:dyDescent="0.3">
      <c r="A1504" s="166" t="s">
        <v>446</v>
      </c>
      <c r="B1504" s="166">
        <v>2025</v>
      </c>
      <c r="C1504" s="158" t="s">
        <v>431</v>
      </c>
      <c r="D1504" s="159" t="s">
        <v>26</v>
      </c>
      <c r="E1504" s="159" t="s">
        <v>12</v>
      </c>
      <c r="F1504" s="159" t="s">
        <v>67</v>
      </c>
      <c r="G1504" s="161" t="s">
        <v>454</v>
      </c>
      <c r="H1504" s="159" t="s">
        <v>449</v>
      </c>
      <c r="I1504" s="159"/>
      <c r="J1504" s="159" t="s">
        <v>96</v>
      </c>
      <c r="K1504" s="160">
        <v>102.89456550827998</v>
      </c>
      <c r="L1504" s="160">
        <v>162.69653520539995</v>
      </c>
      <c r="M1504" s="160">
        <v>70.857796027679981</v>
      </c>
      <c r="N1504" s="160">
        <v>22.488555831479996</v>
      </c>
      <c r="O1504" s="160">
        <v>26.383221925199997</v>
      </c>
      <c r="P1504" s="160">
        <v>5.2766443850399991</v>
      </c>
      <c r="Q1504" s="160">
        <v>4.7741068245599996</v>
      </c>
      <c r="R1504" s="160">
        <v>3.2664941431199996</v>
      </c>
      <c r="S1504" s="160">
        <v>5.151009994919999</v>
      </c>
      <c r="T1504" s="160">
        <v>4.2715692640799992</v>
      </c>
      <c r="U1504" s="160">
        <v>25.629415584479993</v>
      </c>
      <c r="V1504" s="160">
        <v>73.873021390559998</v>
      </c>
      <c r="W1504" s="160">
        <v>0</v>
      </c>
      <c r="X1504" s="160">
        <v>0</v>
      </c>
    </row>
    <row r="1505" spans="1:24" x14ac:dyDescent="0.3">
      <c r="A1505" s="166"/>
      <c r="B1505" s="166">
        <v>2025</v>
      </c>
      <c r="C1505" s="158" t="s">
        <v>431</v>
      </c>
      <c r="D1505" s="159" t="s">
        <v>26</v>
      </c>
      <c r="E1505" s="159" t="s">
        <v>12</v>
      </c>
      <c r="F1505" s="159" t="s">
        <v>67</v>
      </c>
      <c r="G1505" s="161" t="s">
        <v>454</v>
      </c>
      <c r="H1505" s="159" t="s">
        <v>450</v>
      </c>
      <c r="I1505" s="159"/>
      <c r="J1505" s="159" t="s">
        <v>13</v>
      </c>
      <c r="K1505" s="160">
        <v>1115015</v>
      </c>
      <c r="L1505" s="160">
        <v>1115015</v>
      </c>
      <c r="M1505" s="160">
        <v>1115015</v>
      </c>
      <c r="N1505" s="160">
        <v>3207283</v>
      </c>
      <c r="O1505" s="160">
        <v>6141363</v>
      </c>
      <c r="P1505" s="160">
        <v>30792843</v>
      </c>
      <c r="Q1505" s="160">
        <v>72105337</v>
      </c>
      <c r="R1505" s="160">
        <v>63854159</v>
      </c>
      <c r="S1505" s="160">
        <v>46823525</v>
      </c>
      <c r="T1505" s="160">
        <v>9287939</v>
      </c>
      <c r="U1505" s="160">
        <v>1580872</v>
      </c>
      <c r="V1505" s="160">
        <v>1115015</v>
      </c>
      <c r="W1505" s="160">
        <v>0</v>
      </c>
      <c r="X1505" s="160">
        <v>0</v>
      </c>
    </row>
    <row r="1506" spans="1:24" x14ac:dyDescent="0.3">
      <c r="A1506" s="166"/>
      <c r="B1506" s="166">
        <v>2025</v>
      </c>
      <c r="C1506" s="158" t="s">
        <v>431</v>
      </c>
      <c r="D1506" s="159" t="s">
        <v>26</v>
      </c>
      <c r="E1506" s="159" t="s">
        <v>12</v>
      </c>
      <c r="F1506" s="159" t="s">
        <v>67</v>
      </c>
      <c r="G1506" s="161" t="s">
        <v>454</v>
      </c>
      <c r="H1506" s="159" t="s">
        <v>450</v>
      </c>
      <c r="I1506" s="159"/>
      <c r="J1506" s="159" t="s">
        <v>19</v>
      </c>
      <c r="K1506" s="160">
        <v>0</v>
      </c>
      <c r="L1506" s="160">
        <v>0</v>
      </c>
      <c r="M1506" s="160">
        <v>0</v>
      </c>
      <c r="N1506" s="160">
        <v>25</v>
      </c>
      <c r="O1506" s="160">
        <v>36</v>
      </c>
      <c r="P1506" s="160">
        <v>471</v>
      </c>
      <c r="Q1506" s="160">
        <v>1128</v>
      </c>
      <c r="R1506" s="160">
        <v>997</v>
      </c>
      <c r="S1506" s="160">
        <v>726</v>
      </c>
      <c r="T1506" s="160">
        <v>100</v>
      </c>
      <c r="U1506" s="160">
        <v>5</v>
      </c>
      <c r="V1506" s="160">
        <v>0</v>
      </c>
      <c r="W1506" s="160">
        <v>0</v>
      </c>
      <c r="X1506" s="160">
        <v>0</v>
      </c>
    </row>
    <row r="1507" spans="1:24" x14ac:dyDescent="0.3">
      <c r="A1507" s="166"/>
      <c r="B1507" s="166">
        <v>2025</v>
      </c>
      <c r="C1507" s="158" t="s">
        <v>431</v>
      </c>
      <c r="D1507" s="159" t="s">
        <v>26</v>
      </c>
      <c r="E1507" s="159" t="s">
        <v>12</v>
      </c>
      <c r="F1507" s="159" t="s">
        <v>67</v>
      </c>
      <c r="G1507" s="161" t="s">
        <v>454</v>
      </c>
      <c r="H1507" s="159" t="s">
        <v>450</v>
      </c>
      <c r="I1507" s="159"/>
      <c r="J1507" s="159" t="s">
        <v>14</v>
      </c>
      <c r="K1507" s="160">
        <v>0</v>
      </c>
      <c r="L1507" s="160">
        <v>0</v>
      </c>
      <c r="M1507" s="160">
        <v>0</v>
      </c>
      <c r="N1507" s="160">
        <v>25000</v>
      </c>
      <c r="O1507" s="160">
        <v>36000</v>
      </c>
      <c r="P1507" s="160">
        <v>471000</v>
      </c>
      <c r="Q1507" s="160">
        <v>1128000</v>
      </c>
      <c r="R1507" s="160">
        <v>997000</v>
      </c>
      <c r="S1507" s="160">
        <v>726000</v>
      </c>
      <c r="T1507" s="160">
        <v>100000</v>
      </c>
      <c r="U1507" s="160">
        <v>5000</v>
      </c>
      <c r="V1507" s="160">
        <v>0</v>
      </c>
      <c r="W1507" s="160">
        <v>0</v>
      </c>
      <c r="X1507" s="160">
        <v>0</v>
      </c>
    </row>
    <row r="1508" spans="1:24" x14ac:dyDescent="0.3">
      <c r="A1508" s="166"/>
      <c r="B1508" s="166">
        <v>2025</v>
      </c>
      <c r="C1508" s="158" t="s">
        <v>431</v>
      </c>
      <c r="D1508" s="159" t="s">
        <v>26</v>
      </c>
      <c r="E1508" s="159" t="s">
        <v>12</v>
      </c>
      <c r="F1508" s="159" t="s">
        <v>67</v>
      </c>
      <c r="G1508" s="161" t="s">
        <v>454</v>
      </c>
      <c r="H1508" s="159" t="s">
        <v>450</v>
      </c>
      <c r="I1508" s="159"/>
      <c r="J1508" s="159" t="s">
        <v>20</v>
      </c>
      <c r="K1508" s="160">
        <v>0</v>
      </c>
      <c r="L1508" s="160">
        <v>0</v>
      </c>
      <c r="M1508" s="160">
        <v>0</v>
      </c>
      <c r="N1508" s="160">
        <v>21.5</v>
      </c>
      <c r="O1508" s="160">
        <v>30.96</v>
      </c>
      <c r="P1508" s="160">
        <v>405.06</v>
      </c>
      <c r="Q1508" s="160">
        <v>970.08</v>
      </c>
      <c r="R1508" s="160">
        <v>857.42</v>
      </c>
      <c r="S1508" s="160">
        <v>624.36</v>
      </c>
      <c r="T1508" s="160">
        <v>86</v>
      </c>
      <c r="U1508" s="160">
        <v>4.3</v>
      </c>
      <c r="V1508" s="160">
        <v>0</v>
      </c>
      <c r="W1508" s="160">
        <v>0</v>
      </c>
      <c r="X1508" s="160">
        <v>0</v>
      </c>
    </row>
    <row r="1509" spans="1:24" x14ac:dyDescent="0.3">
      <c r="A1509" s="166"/>
      <c r="B1509" s="166">
        <v>2025</v>
      </c>
      <c r="C1509" s="158" t="s">
        <v>431</v>
      </c>
      <c r="D1509" s="159" t="s">
        <v>26</v>
      </c>
      <c r="E1509" s="159" t="s">
        <v>12</v>
      </c>
      <c r="F1509" s="159" t="s">
        <v>67</v>
      </c>
      <c r="G1509" s="161" t="s">
        <v>454</v>
      </c>
      <c r="H1509" s="159" t="s">
        <v>450</v>
      </c>
      <c r="I1509" s="159"/>
      <c r="J1509" s="159" t="s">
        <v>15</v>
      </c>
      <c r="K1509" s="160">
        <v>0</v>
      </c>
      <c r="L1509" s="160">
        <v>0</v>
      </c>
      <c r="M1509" s="160">
        <v>0</v>
      </c>
      <c r="N1509" s="160">
        <v>2.15</v>
      </c>
      <c r="O1509" s="160">
        <v>3.0960000000000001</v>
      </c>
      <c r="P1509" s="160">
        <v>40.506</v>
      </c>
      <c r="Q1509" s="160">
        <v>97.00800000000001</v>
      </c>
      <c r="R1509" s="160">
        <v>85.742000000000004</v>
      </c>
      <c r="S1509" s="160">
        <v>62.436000000000007</v>
      </c>
      <c r="T1509" s="160">
        <v>8.6</v>
      </c>
      <c r="U1509" s="160">
        <v>0.43</v>
      </c>
      <c r="V1509" s="160">
        <v>0</v>
      </c>
      <c r="W1509" s="160">
        <v>0</v>
      </c>
      <c r="X1509" s="160">
        <v>0</v>
      </c>
    </row>
    <row r="1510" spans="1:24" x14ac:dyDescent="0.3">
      <c r="A1510" s="166"/>
      <c r="B1510" s="166">
        <v>2025</v>
      </c>
      <c r="C1510" s="158" t="s">
        <v>431</v>
      </c>
      <c r="D1510" s="159" t="s">
        <v>26</v>
      </c>
      <c r="E1510" s="159" t="s">
        <v>12</v>
      </c>
      <c r="F1510" s="159" t="s">
        <v>67</v>
      </c>
      <c r="G1510" s="161" t="s">
        <v>454</v>
      </c>
      <c r="H1510" s="159" t="s">
        <v>450</v>
      </c>
      <c r="I1510" s="159"/>
      <c r="J1510" s="159" t="s">
        <v>96</v>
      </c>
      <c r="K1510" s="160">
        <v>0</v>
      </c>
      <c r="L1510" s="160">
        <v>0</v>
      </c>
      <c r="M1510" s="160">
        <v>0</v>
      </c>
      <c r="N1510" s="160">
        <v>3.1408597529999995</v>
      </c>
      <c r="O1510" s="160">
        <v>4.5228380443199994</v>
      </c>
      <c r="P1510" s="160">
        <v>59.173797746519995</v>
      </c>
      <c r="Q1510" s="160">
        <v>141.71559205535996</v>
      </c>
      <c r="R1510" s="160">
        <v>125.25748694963998</v>
      </c>
      <c r="S1510" s="160">
        <v>91.210567227119981</v>
      </c>
      <c r="T1510" s="160">
        <v>12.563439011999998</v>
      </c>
      <c r="U1510" s="160">
        <v>0.62817195059999986</v>
      </c>
      <c r="V1510" s="160">
        <v>0</v>
      </c>
      <c r="W1510" s="160">
        <v>0</v>
      </c>
      <c r="X1510" s="160">
        <v>0</v>
      </c>
    </row>
    <row r="1511" spans="1:24" x14ac:dyDescent="0.3">
      <c r="A1511" s="166"/>
      <c r="B1511" s="166">
        <v>2025</v>
      </c>
      <c r="C1511" s="158" t="s">
        <v>431</v>
      </c>
      <c r="D1511" s="159" t="s">
        <v>21</v>
      </c>
      <c r="E1511" s="159" t="s">
        <v>12</v>
      </c>
      <c r="F1511" s="159" t="s">
        <v>67</v>
      </c>
      <c r="G1511" s="161" t="s">
        <v>454</v>
      </c>
      <c r="H1511" s="159" t="s">
        <v>451</v>
      </c>
      <c r="I1511" s="159"/>
      <c r="J1511" s="159" t="s">
        <v>13</v>
      </c>
      <c r="K1511" s="160">
        <v>0</v>
      </c>
      <c r="L1511" s="160">
        <v>5238953</v>
      </c>
      <c r="M1511" s="160">
        <v>5608916</v>
      </c>
      <c r="N1511" s="160">
        <v>4070990</v>
      </c>
      <c r="O1511" s="160">
        <v>4594036</v>
      </c>
      <c r="P1511" s="160">
        <v>4284686</v>
      </c>
      <c r="Q1511" s="160">
        <v>5271900</v>
      </c>
      <c r="R1511" s="160">
        <v>4636151</v>
      </c>
      <c r="S1511" s="160">
        <v>4865200</v>
      </c>
      <c r="T1511" s="160">
        <v>3930592</v>
      </c>
      <c r="U1511" s="160">
        <v>4772377</v>
      </c>
      <c r="V1511" s="160">
        <v>4686219</v>
      </c>
      <c r="W1511" s="160">
        <v>0</v>
      </c>
      <c r="X1511" s="160">
        <v>0</v>
      </c>
    </row>
    <row r="1512" spans="1:24" x14ac:dyDescent="0.3">
      <c r="A1512" s="166"/>
      <c r="B1512" s="166">
        <v>2025</v>
      </c>
      <c r="C1512" s="158" t="s">
        <v>431</v>
      </c>
      <c r="D1512" s="159" t="s">
        <v>21</v>
      </c>
      <c r="E1512" s="159" t="s">
        <v>12</v>
      </c>
      <c r="F1512" s="159" t="s">
        <v>67</v>
      </c>
      <c r="G1512" s="161" t="s">
        <v>454</v>
      </c>
      <c r="H1512" s="159" t="s">
        <v>451</v>
      </c>
      <c r="I1512" s="159"/>
      <c r="J1512" s="159" t="s">
        <v>22</v>
      </c>
      <c r="K1512" s="160">
        <v>0</v>
      </c>
      <c r="L1512" s="160">
        <v>5570</v>
      </c>
      <c r="M1512" s="160">
        <v>5966</v>
      </c>
      <c r="N1512" s="160">
        <v>4340</v>
      </c>
      <c r="O1512" s="160">
        <v>4896</v>
      </c>
      <c r="P1512" s="160">
        <v>4579</v>
      </c>
      <c r="Q1512" s="160">
        <v>5618</v>
      </c>
      <c r="R1512" s="160">
        <v>4939</v>
      </c>
      <c r="S1512" s="160">
        <v>5258</v>
      </c>
      <c r="T1512" s="160">
        <v>4176</v>
      </c>
      <c r="U1512" s="160">
        <v>5082</v>
      </c>
      <c r="V1512" s="160">
        <v>4983</v>
      </c>
      <c r="W1512" s="160">
        <v>0</v>
      </c>
      <c r="X1512" s="160">
        <v>0</v>
      </c>
    </row>
    <row r="1513" spans="1:24" x14ac:dyDescent="0.3">
      <c r="A1513" s="166"/>
      <c r="B1513" s="166">
        <v>2025</v>
      </c>
      <c r="C1513" s="158" t="s">
        <v>431</v>
      </c>
      <c r="D1513" s="159" t="s">
        <v>21</v>
      </c>
      <c r="E1513" s="159" t="s">
        <v>12</v>
      </c>
      <c r="F1513" s="159" t="s">
        <v>67</v>
      </c>
      <c r="G1513" s="161" t="s">
        <v>454</v>
      </c>
      <c r="H1513" s="159" t="s">
        <v>451</v>
      </c>
      <c r="I1513" s="159"/>
      <c r="J1513" s="159" t="s">
        <v>15</v>
      </c>
      <c r="K1513" s="160">
        <v>0</v>
      </c>
      <c r="L1513" s="160">
        <v>5.6758299999999995</v>
      </c>
      <c r="M1513" s="160">
        <v>6.0793539999999995</v>
      </c>
      <c r="N1513" s="160">
        <v>4.4224599999999992</v>
      </c>
      <c r="O1513" s="160">
        <v>4.9890239999999997</v>
      </c>
      <c r="P1513" s="160">
        <v>4.6660009999999996</v>
      </c>
      <c r="Q1513" s="160">
        <v>5.724742</v>
      </c>
      <c r="R1513" s="160">
        <v>5.0328409999999995</v>
      </c>
      <c r="S1513" s="160">
        <v>5.3579019999999993</v>
      </c>
      <c r="T1513" s="160">
        <v>4.255344</v>
      </c>
      <c r="U1513" s="160">
        <v>5.1785579999999998</v>
      </c>
      <c r="V1513" s="160">
        <v>5.0776769999999996</v>
      </c>
      <c r="W1513" s="160">
        <v>0</v>
      </c>
      <c r="X1513" s="160">
        <v>0</v>
      </c>
    </row>
    <row r="1514" spans="1:24" x14ac:dyDescent="0.3">
      <c r="A1514" s="166"/>
      <c r="B1514" s="166">
        <v>2025</v>
      </c>
      <c r="C1514" s="158" t="s">
        <v>431</v>
      </c>
      <c r="D1514" s="159" t="s">
        <v>21</v>
      </c>
      <c r="E1514" s="159" t="s">
        <v>12</v>
      </c>
      <c r="F1514" s="159" t="s">
        <v>67</v>
      </c>
      <c r="G1514" s="161" t="s">
        <v>454</v>
      </c>
      <c r="H1514" s="159" t="s">
        <v>451</v>
      </c>
      <c r="I1514" s="159"/>
      <c r="J1514" s="159" t="s">
        <v>96</v>
      </c>
      <c r="K1514" s="160">
        <v>0</v>
      </c>
      <c r="L1514" s="160">
        <v>11.980041406666667</v>
      </c>
      <c r="M1514" s="160">
        <v>12.831764278666666</v>
      </c>
      <c r="N1514" s="160">
        <v>9.3345385466666677</v>
      </c>
      <c r="O1514" s="160">
        <v>10.530391872000001</v>
      </c>
      <c r="P1514" s="160">
        <v>9.8485834113333333</v>
      </c>
      <c r="Q1514" s="160">
        <v>12.083280542666667</v>
      </c>
      <c r="R1514" s="160">
        <v>10.622876931333334</v>
      </c>
      <c r="S1514" s="160">
        <v>11.308987022666665</v>
      </c>
      <c r="T1514" s="160">
        <v>8.9818048319999999</v>
      </c>
      <c r="U1514" s="160">
        <v>10.930443523999999</v>
      </c>
      <c r="V1514" s="160">
        <v>10.717512806</v>
      </c>
      <c r="W1514" s="160">
        <v>0</v>
      </c>
      <c r="X1514" s="160">
        <v>0</v>
      </c>
    </row>
    <row r="1515" spans="1:24" x14ac:dyDescent="0.3">
      <c r="A1515" s="166"/>
      <c r="B1515" s="166">
        <v>2025</v>
      </c>
      <c r="C1515" s="158" t="s">
        <v>431</v>
      </c>
      <c r="D1515" s="159" t="s">
        <v>27</v>
      </c>
      <c r="E1515" s="159" t="s">
        <v>12</v>
      </c>
      <c r="F1515" s="159" t="s">
        <v>67</v>
      </c>
      <c r="G1515" s="161" t="s">
        <v>454</v>
      </c>
      <c r="H1515" s="159" t="s">
        <v>452</v>
      </c>
      <c r="I1515" s="159"/>
      <c r="J1515" s="159" t="s">
        <v>13</v>
      </c>
      <c r="K1515" s="160">
        <v>0</v>
      </c>
      <c r="L1515" s="160">
        <v>0</v>
      </c>
      <c r="M1515" s="160">
        <v>0</v>
      </c>
      <c r="N1515" s="160">
        <v>0</v>
      </c>
      <c r="O1515" s="160">
        <v>0</v>
      </c>
      <c r="P1515" s="160">
        <v>0</v>
      </c>
      <c r="Q1515" s="160">
        <v>0</v>
      </c>
      <c r="R1515" s="160">
        <v>0</v>
      </c>
      <c r="S1515" s="160">
        <v>0</v>
      </c>
      <c r="T1515" s="160">
        <v>0</v>
      </c>
      <c r="U1515" s="160">
        <v>0</v>
      </c>
      <c r="V1515" s="160">
        <v>0</v>
      </c>
      <c r="W1515" s="160">
        <v>0</v>
      </c>
      <c r="X1515" s="160">
        <v>0</v>
      </c>
    </row>
    <row r="1516" spans="1:24" x14ac:dyDescent="0.3">
      <c r="A1516" s="166"/>
      <c r="B1516" s="166">
        <v>2025</v>
      </c>
      <c r="C1516" s="158" t="s">
        <v>431</v>
      </c>
      <c r="D1516" s="159" t="s">
        <v>27</v>
      </c>
      <c r="E1516" s="159" t="s">
        <v>12</v>
      </c>
      <c r="F1516" s="159" t="s">
        <v>67</v>
      </c>
      <c r="G1516" s="161" t="s">
        <v>454</v>
      </c>
      <c r="H1516" s="159" t="s">
        <v>452</v>
      </c>
      <c r="I1516" s="159"/>
      <c r="J1516" s="159" t="s">
        <v>22</v>
      </c>
      <c r="K1516" s="160">
        <v>0</v>
      </c>
      <c r="L1516" s="160">
        <v>0</v>
      </c>
      <c r="M1516" s="160">
        <v>0</v>
      </c>
      <c r="N1516" s="160">
        <v>0</v>
      </c>
      <c r="O1516" s="160">
        <v>0</v>
      </c>
      <c r="P1516" s="160">
        <v>0</v>
      </c>
      <c r="Q1516" s="160">
        <v>0</v>
      </c>
      <c r="R1516" s="160">
        <v>0</v>
      </c>
      <c r="S1516" s="160">
        <v>0</v>
      </c>
      <c r="T1516" s="160">
        <v>0</v>
      </c>
      <c r="U1516" s="160">
        <v>0</v>
      </c>
      <c r="V1516" s="160">
        <v>0</v>
      </c>
      <c r="W1516" s="160">
        <v>0</v>
      </c>
      <c r="X1516" s="160">
        <v>0</v>
      </c>
    </row>
    <row r="1517" spans="1:24" x14ac:dyDescent="0.3">
      <c r="A1517" s="166" t="s">
        <v>446</v>
      </c>
      <c r="B1517" s="166">
        <v>2025</v>
      </c>
      <c r="C1517" s="158" t="s">
        <v>431</v>
      </c>
      <c r="D1517" s="159" t="s">
        <v>28</v>
      </c>
      <c r="E1517" s="159" t="s">
        <v>12</v>
      </c>
      <c r="F1517" s="159" t="s">
        <v>67</v>
      </c>
      <c r="G1517" s="161" t="s">
        <v>454</v>
      </c>
      <c r="H1517" s="159" t="s">
        <v>453</v>
      </c>
      <c r="I1517" s="159"/>
      <c r="J1517" s="159" t="s">
        <v>13</v>
      </c>
      <c r="K1517" s="160">
        <v>0</v>
      </c>
      <c r="L1517" s="160">
        <v>0</v>
      </c>
      <c r="M1517" s="160">
        <v>0</v>
      </c>
      <c r="N1517" s="160">
        <v>0</v>
      </c>
      <c r="O1517" s="160">
        <v>0</v>
      </c>
      <c r="P1517" s="160">
        <v>0</v>
      </c>
      <c r="Q1517" s="160">
        <v>0</v>
      </c>
      <c r="R1517" s="160">
        <v>0</v>
      </c>
      <c r="S1517" s="160">
        <v>0</v>
      </c>
      <c r="T1517" s="160">
        <v>0</v>
      </c>
      <c r="U1517" s="160">
        <v>0</v>
      </c>
      <c r="V1517" s="160">
        <v>0</v>
      </c>
      <c r="W1517" s="160">
        <v>0</v>
      </c>
      <c r="X1517" s="160">
        <v>0</v>
      </c>
    </row>
    <row r="1518" spans="1:24" x14ac:dyDescent="0.3">
      <c r="A1518" s="166"/>
      <c r="B1518" s="166">
        <v>2025</v>
      </c>
      <c r="C1518" s="158" t="s">
        <v>431</v>
      </c>
      <c r="D1518" s="159" t="s">
        <v>28</v>
      </c>
      <c r="E1518" s="159" t="s">
        <v>12</v>
      </c>
      <c r="F1518" s="159" t="s">
        <v>67</v>
      </c>
      <c r="G1518" s="161" t="s">
        <v>454</v>
      </c>
      <c r="H1518" s="159" t="s">
        <v>453</v>
      </c>
      <c r="I1518" s="159"/>
      <c r="J1518" s="159" t="s">
        <v>22</v>
      </c>
      <c r="K1518" s="160">
        <v>0</v>
      </c>
      <c r="L1518" s="160">
        <v>0</v>
      </c>
      <c r="M1518" s="160">
        <v>0</v>
      </c>
      <c r="N1518" s="160">
        <v>0</v>
      </c>
      <c r="O1518" s="160">
        <v>0</v>
      </c>
      <c r="P1518" s="160">
        <v>0</v>
      </c>
      <c r="Q1518" s="160">
        <v>0</v>
      </c>
      <c r="R1518" s="160">
        <v>0</v>
      </c>
      <c r="S1518" s="160">
        <v>0</v>
      </c>
      <c r="T1518" s="160">
        <v>0</v>
      </c>
      <c r="U1518" s="160">
        <v>0</v>
      </c>
      <c r="V1518" s="160">
        <v>0</v>
      </c>
      <c r="W1518" s="160">
        <v>0</v>
      </c>
      <c r="X1518" s="160">
        <v>0</v>
      </c>
    </row>
    <row r="1519" spans="1:24" x14ac:dyDescent="0.3">
      <c r="A1519" s="166"/>
      <c r="B1519" s="166">
        <v>2025</v>
      </c>
      <c r="C1519" s="181" t="s">
        <v>434</v>
      </c>
      <c r="D1519" s="182" t="s">
        <v>11</v>
      </c>
      <c r="E1519" s="182" t="s">
        <v>427</v>
      </c>
      <c r="F1519" s="182"/>
      <c r="G1519" s="183"/>
      <c r="H1519" s="182"/>
      <c r="I1519" s="182" t="s">
        <v>426</v>
      </c>
      <c r="J1519" s="182" t="s">
        <v>13</v>
      </c>
      <c r="K1519" s="184">
        <v>147767666</v>
      </c>
      <c r="L1519" s="184">
        <v>142327019</v>
      </c>
      <c r="M1519" s="184">
        <v>128548007</v>
      </c>
      <c r="N1519" s="184">
        <v>118491699</v>
      </c>
      <c r="O1519" s="184">
        <v>143074565.58289999</v>
      </c>
      <c r="P1519" s="184">
        <v>183125229.5663</v>
      </c>
      <c r="Q1519" s="184">
        <v>224440005.97</v>
      </c>
      <c r="R1519" s="184">
        <v>222872538.486</v>
      </c>
      <c r="S1519" s="184">
        <v>182351496.038822</v>
      </c>
      <c r="T1519" s="184">
        <v>142799334</v>
      </c>
      <c r="U1519" s="184">
        <v>162397409</v>
      </c>
      <c r="V1519" s="184">
        <v>173460042</v>
      </c>
      <c r="W1519" s="185">
        <f>SUM(표4_2563[[#This Row],[1월]:[12월]])</f>
        <v>1971655011.644022</v>
      </c>
      <c r="X1519" s="186">
        <f t="shared" ref="X1519:X1610" si="363">AVERAGE(K1519:V1519)</f>
        <v>164304584.3036685</v>
      </c>
    </row>
    <row r="1520" spans="1:24" x14ac:dyDescent="0.3">
      <c r="A1520" s="166"/>
      <c r="B1520" s="166">
        <v>2025</v>
      </c>
      <c r="C1520" s="187" t="s">
        <v>433</v>
      </c>
      <c r="D1520" s="159" t="s">
        <v>11</v>
      </c>
      <c r="E1520" s="159" t="s">
        <v>427</v>
      </c>
      <c r="F1520" s="159"/>
      <c r="G1520" s="188"/>
      <c r="H1520" s="159"/>
      <c r="I1520" s="159" t="s">
        <v>425</v>
      </c>
      <c r="J1520" s="159" t="s">
        <v>14</v>
      </c>
      <c r="K1520" s="160">
        <v>906084</v>
      </c>
      <c r="L1520" s="160">
        <v>825014</v>
      </c>
      <c r="M1520" s="160">
        <v>885628</v>
      </c>
      <c r="N1520" s="160">
        <v>786702.45599999966</v>
      </c>
      <c r="O1520" s="160">
        <v>977602.14299999981</v>
      </c>
      <c r="P1520" s="160">
        <v>1081483.95</v>
      </c>
      <c r="Q1520" s="160">
        <v>1345243.12</v>
      </c>
      <c r="R1520" s="160">
        <v>1370913.1</v>
      </c>
      <c r="S1520" s="160">
        <v>1217861.27</v>
      </c>
      <c r="T1520" s="160">
        <v>951237.35330000008</v>
      </c>
      <c r="U1520" s="160">
        <v>941679.54670000006</v>
      </c>
      <c r="V1520" s="160">
        <v>992954.20940000005</v>
      </c>
      <c r="W1520" s="162">
        <f>SUM(표4_2563[[#This Row],[1월]:[12월]])</f>
        <v>12282403.148399999</v>
      </c>
      <c r="X1520" s="189">
        <f t="shared" si="363"/>
        <v>1023533.5956999999</v>
      </c>
    </row>
    <row r="1521" spans="1:24" x14ac:dyDescent="0.3">
      <c r="A1521" s="166"/>
      <c r="B1521" s="166">
        <v>2025</v>
      </c>
      <c r="C1521" s="187" t="s">
        <v>433</v>
      </c>
      <c r="D1521" s="159" t="s">
        <v>11</v>
      </c>
      <c r="E1521" s="159" t="s">
        <v>427</v>
      </c>
      <c r="F1521" s="159"/>
      <c r="G1521" s="188"/>
      <c r="H1521" s="159"/>
      <c r="I1521" s="159" t="s">
        <v>425</v>
      </c>
      <c r="J1521" s="159" t="s">
        <v>15</v>
      </c>
      <c r="K1521" s="160">
        <v>207.493236</v>
      </c>
      <c r="L1521" s="160">
        <v>188.92820600000002</v>
      </c>
      <c r="M1521" s="160">
        <v>202.80881200000002</v>
      </c>
      <c r="N1521" s="160">
        <v>180.15486242399993</v>
      </c>
      <c r="O1521" s="160">
        <v>223.87089074699998</v>
      </c>
      <c r="P1521" s="160">
        <v>247.65982455000002</v>
      </c>
      <c r="Q1521" s="160">
        <v>308.06067448000005</v>
      </c>
      <c r="R1521" s="160">
        <v>313.93909990000003</v>
      </c>
      <c r="S1521" s="160">
        <v>278.89023083000001</v>
      </c>
      <c r="T1521" s="160">
        <v>217.83335390570002</v>
      </c>
      <c r="U1521" s="160">
        <v>215.64461619430003</v>
      </c>
      <c r="V1521" s="160">
        <v>227.38651395260004</v>
      </c>
      <c r="W1521" s="162">
        <f>SUM(표4_2563[[#This Row],[1월]:[12월]])</f>
        <v>2812.6703209835996</v>
      </c>
      <c r="X1521" s="189">
        <f t="shared" si="363"/>
        <v>234.38919341529996</v>
      </c>
    </row>
    <row r="1522" spans="1:24" x14ac:dyDescent="0.3">
      <c r="A1522" s="166"/>
      <c r="B1522" s="166">
        <v>2025</v>
      </c>
      <c r="C1522" s="187" t="s">
        <v>433</v>
      </c>
      <c r="D1522" s="159" t="s">
        <v>11</v>
      </c>
      <c r="E1522" s="159" t="s">
        <v>427</v>
      </c>
      <c r="F1522" s="159"/>
      <c r="G1522" s="188"/>
      <c r="H1522" s="159"/>
      <c r="I1522" s="159" t="s">
        <v>425</v>
      </c>
      <c r="J1522" s="160" t="s">
        <v>96</v>
      </c>
      <c r="K1522" s="160">
        <v>430.11807479999999</v>
      </c>
      <c r="L1522" s="160">
        <v>391.6341458</v>
      </c>
      <c r="M1522" s="160">
        <v>420.4076116</v>
      </c>
      <c r="N1522" s="160">
        <v>373.44765586319983</v>
      </c>
      <c r="O1522" s="160">
        <v>464.06773728209993</v>
      </c>
      <c r="P1522" s="160">
        <v>513.38043106500004</v>
      </c>
      <c r="Q1522" s="160">
        <v>638.58690906400011</v>
      </c>
      <c r="R1522" s="160">
        <v>650.77244857000005</v>
      </c>
      <c r="S1522" s="160">
        <v>578.11874486900001</v>
      </c>
      <c r="T1522" s="160">
        <v>451.55237161151007</v>
      </c>
      <c r="U1522" s="160">
        <v>447.01528081849</v>
      </c>
      <c r="V1522" s="160">
        <v>471.35536320218</v>
      </c>
      <c r="W1522" s="162">
        <f>SUM(표4_2563[[#This Row],[1월]:[12월]])</f>
        <v>5830.4567745454806</v>
      </c>
      <c r="X1522" s="189">
        <f t="shared" si="363"/>
        <v>485.87139787879005</v>
      </c>
    </row>
    <row r="1523" spans="1:24" x14ac:dyDescent="0.3">
      <c r="A1523" s="166"/>
      <c r="B1523" s="166">
        <v>2025</v>
      </c>
      <c r="C1523" s="187" t="s">
        <v>433</v>
      </c>
      <c r="D1523" s="159" t="s">
        <v>11</v>
      </c>
      <c r="E1523" s="159" t="s">
        <v>427</v>
      </c>
      <c r="F1523" s="159"/>
      <c r="G1523" s="188"/>
      <c r="H1523" s="159"/>
      <c r="I1523" s="159" t="s">
        <v>173</v>
      </c>
      <c r="J1523" s="159" t="s">
        <v>13</v>
      </c>
      <c r="K1523" s="160">
        <v>169732120</v>
      </c>
      <c r="L1523" s="160">
        <v>163628650</v>
      </c>
      <c r="M1523" s="160">
        <v>147668243</v>
      </c>
      <c r="N1523" s="160">
        <v>142168135</v>
      </c>
      <c r="O1523" s="160">
        <v>191309998.8398</v>
      </c>
      <c r="P1523" s="160">
        <v>241172541.7626</v>
      </c>
      <c r="Q1523" s="160">
        <v>267758695.66330004</v>
      </c>
      <c r="R1523" s="160">
        <v>277919874.1426</v>
      </c>
      <c r="S1523" s="160">
        <v>183448144.25989401</v>
      </c>
      <c r="T1523" s="160">
        <v>156271481</v>
      </c>
      <c r="U1523" s="160">
        <v>174259835</v>
      </c>
      <c r="V1523" s="160">
        <v>184891780</v>
      </c>
      <c r="W1523" s="162">
        <f>SUM(표4_2563[[#This Row],[1월]:[12월]])</f>
        <v>2300229498.6681943</v>
      </c>
      <c r="X1523" s="189">
        <f t="shared" si="363"/>
        <v>191685791.55568287</v>
      </c>
    </row>
    <row r="1524" spans="1:24" x14ac:dyDescent="0.3">
      <c r="A1524" s="166"/>
      <c r="B1524" s="166">
        <v>2025</v>
      </c>
      <c r="C1524" s="187" t="s">
        <v>433</v>
      </c>
      <c r="D1524" s="159" t="s">
        <v>11</v>
      </c>
      <c r="E1524" s="159" t="s">
        <v>427</v>
      </c>
      <c r="F1524" s="159"/>
      <c r="G1524" s="188"/>
      <c r="H1524" s="159"/>
      <c r="I1524" s="159" t="s">
        <v>75</v>
      </c>
      <c r="J1524" s="159" t="s">
        <v>14</v>
      </c>
      <c r="K1524" s="160">
        <v>1040129</v>
      </c>
      <c r="L1524" s="160">
        <v>947800</v>
      </c>
      <c r="M1524" s="160">
        <v>1018085</v>
      </c>
      <c r="N1524" s="160">
        <v>944886.37100000004</v>
      </c>
      <c r="O1524" s="160">
        <v>1280260.0420000001</v>
      </c>
      <c r="P1524" s="160">
        <v>1402297.43</v>
      </c>
      <c r="Q1524" s="160">
        <v>1585602.8499999999</v>
      </c>
      <c r="R1524" s="160">
        <v>1691104.1500000001</v>
      </c>
      <c r="S1524" s="160">
        <v>1193280.3500000001</v>
      </c>
      <c r="T1524" s="160">
        <v>1008289.2094000001</v>
      </c>
      <c r="U1524" s="160">
        <v>1012944.9047</v>
      </c>
      <c r="V1524" s="160">
        <v>1091226.7819000001</v>
      </c>
      <c r="W1524" s="162">
        <f>SUM(표4_2563[[#This Row],[1월]:[12월]])</f>
        <v>14215906.089</v>
      </c>
      <c r="X1524" s="189">
        <f t="shared" si="363"/>
        <v>1184658.84075</v>
      </c>
    </row>
    <row r="1525" spans="1:24" x14ac:dyDescent="0.3">
      <c r="A1525" s="166"/>
      <c r="B1525" s="166">
        <v>2025</v>
      </c>
      <c r="C1525" s="187" t="s">
        <v>433</v>
      </c>
      <c r="D1525" s="159" t="s">
        <v>11</v>
      </c>
      <c r="E1525" s="159" t="s">
        <v>427</v>
      </c>
      <c r="F1525" s="159"/>
      <c r="G1525" s="188"/>
      <c r="H1525" s="159"/>
      <c r="I1525" s="159" t="s">
        <v>173</v>
      </c>
      <c r="J1525" s="159" t="s">
        <v>15</v>
      </c>
      <c r="K1525" s="160">
        <v>238.18954099999999</v>
      </c>
      <c r="L1525" s="160">
        <v>217.0462</v>
      </c>
      <c r="M1525" s="160">
        <v>233.14146500000001</v>
      </c>
      <c r="N1525" s="160">
        <v>216.37897895900002</v>
      </c>
      <c r="O1525" s="160">
        <v>293.17954961800001</v>
      </c>
      <c r="P1525" s="160">
        <v>321.12611146999996</v>
      </c>
      <c r="Q1525" s="160">
        <v>363.10305264999994</v>
      </c>
      <c r="R1525" s="160">
        <v>387.26285035000006</v>
      </c>
      <c r="S1525" s="160">
        <v>273.26120015000004</v>
      </c>
      <c r="T1525" s="160">
        <v>230.89822895260002</v>
      </c>
      <c r="U1525" s="160">
        <v>231.9643831763</v>
      </c>
      <c r="V1525" s="160">
        <v>249.89093305510002</v>
      </c>
      <c r="W1525" s="162">
        <f>SUM(표4_2563[[#This Row],[1월]:[12월]])</f>
        <v>3255.4424943810004</v>
      </c>
      <c r="X1525" s="189">
        <f t="shared" si="363"/>
        <v>271.28687453175002</v>
      </c>
    </row>
    <row r="1526" spans="1:24" x14ac:dyDescent="0.3">
      <c r="A1526" s="166"/>
      <c r="B1526" s="166">
        <v>2025</v>
      </c>
      <c r="C1526" s="187" t="s">
        <v>433</v>
      </c>
      <c r="D1526" s="159" t="s">
        <v>11</v>
      </c>
      <c r="E1526" s="159" t="s">
        <v>427</v>
      </c>
      <c r="F1526" s="159"/>
      <c r="G1526" s="188"/>
      <c r="H1526" s="159"/>
      <c r="I1526" s="159" t="s">
        <v>173</v>
      </c>
      <c r="J1526" s="160" t="s">
        <v>96</v>
      </c>
      <c r="K1526" s="160">
        <v>493.74923630000001</v>
      </c>
      <c r="L1526" s="160">
        <v>449.92066000000005</v>
      </c>
      <c r="M1526" s="160">
        <v>483.28494949999998</v>
      </c>
      <c r="N1526" s="160">
        <v>448.53756031370006</v>
      </c>
      <c r="O1526" s="160">
        <v>607.73944193739999</v>
      </c>
      <c r="P1526" s="160">
        <v>665.67059002100007</v>
      </c>
      <c r="Q1526" s="160">
        <v>752.68567289499993</v>
      </c>
      <c r="R1526" s="160">
        <v>802.7671400050001</v>
      </c>
      <c r="S1526" s="160">
        <v>566.4501821450001</v>
      </c>
      <c r="T1526" s="160">
        <v>478.63488770218004</v>
      </c>
      <c r="U1526" s="160">
        <v>480.84494626109</v>
      </c>
      <c r="V1526" s="160">
        <v>518.00535336793007</v>
      </c>
      <c r="W1526" s="162">
        <f>SUM(표4_2563[[#This Row],[1월]:[12월]])</f>
        <v>6748.2906204483006</v>
      </c>
      <c r="X1526" s="189">
        <f t="shared" si="363"/>
        <v>562.35755170402501</v>
      </c>
    </row>
    <row r="1527" spans="1:24" x14ac:dyDescent="0.3">
      <c r="A1527" s="166"/>
      <c r="B1527" s="166">
        <v>2025</v>
      </c>
      <c r="C1527" s="187" t="s">
        <v>433</v>
      </c>
      <c r="D1527" s="159" t="s">
        <v>11</v>
      </c>
      <c r="E1527" s="159" t="s">
        <v>427</v>
      </c>
      <c r="F1527" s="159"/>
      <c r="G1527" s="188"/>
      <c r="H1527" s="159"/>
      <c r="I1527" s="159" t="s">
        <v>410</v>
      </c>
      <c r="J1527" s="159" t="s">
        <v>13</v>
      </c>
      <c r="K1527" s="160">
        <v>18627953</v>
      </c>
      <c r="L1527" s="160">
        <v>19056000</v>
      </c>
      <c r="M1527" s="160">
        <v>16560576</v>
      </c>
      <c r="N1527" s="160">
        <v>8995778</v>
      </c>
      <c r="O1527" s="160">
        <v>1231089</v>
      </c>
      <c r="P1527" s="160">
        <v>15715315</v>
      </c>
      <c r="Q1527" s="160">
        <v>31868087</v>
      </c>
      <c r="R1527" s="160">
        <v>29051774</v>
      </c>
      <c r="S1527" s="160">
        <v>17239517</v>
      </c>
      <c r="T1527" s="160">
        <v>2017239</v>
      </c>
      <c r="U1527" s="160">
        <v>11452979</v>
      </c>
      <c r="V1527" s="160">
        <v>12737090</v>
      </c>
      <c r="W1527" s="162">
        <f>SUM(표4_2563[[#This Row],[1월]:[12월]])</f>
        <v>184553397</v>
      </c>
      <c r="X1527" s="189">
        <f t="shared" si="363"/>
        <v>15379449.75</v>
      </c>
    </row>
    <row r="1528" spans="1:24" x14ac:dyDescent="0.3">
      <c r="A1528" s="166"/>
      <c r="B1528" s="166">
        <v>2025</v>
      </c>
      <c r="C1528" s="187" t="s">
        <v>433</v>
      </c>
      <c r="D1528" s="159" t="s">
        <v>11</v>
      </c>
      <c r="E1528" s="159" t="s">
        <v>427</v>
      </c>
      <c r="F1528" s="159"/>
      <c r="G1528" s="188"/>
      <c r="H1528" s="159"/>
      <c r="I1528" s="159" t="s">
        <v>410</v>
      </c>
      <c r="J1528" s="159" t="s">
        <v>14</v>
      </c>
      <c r="K1528" s="160">
        <v>112835</v>
      </c>
      <c r="L1528" s="160">
        <v>104747</v>
      </c>
      <c r="M1528" s="160">
        <v>106924</v>
      </c>
      <c r="N1528" s="160">
        <v>57245</v>
      </c>
      <c r="O1528" s="160">
        <v>20657</v>
      </c>
      <c r="P1528" s="160">
        <v>105617.89000000001</v>
      </c>
      <c r="Q1528" s="160">
        <v>215001.30000000005</v>
      </c>
      <c r="R1528" s="160">
        <v>200741.66999999998</v>
      </c>
      <c r="S1528" s="160">
        <v>118738.93999999997</v>
      </c>
      <c r="T1528" s="160">
        <v>27603.805500000002</v>
      </c>
      <c r="U1528" s="160">
        <v>60817.595199999996</v>
      </c>
      <c r="V1528" s="160">
        <v>71011.831900000005</v>
      </c>
      <c r="W1528" s="162">
        <f>SUM(표4_2563[[#This Row],[1월]:[12월]])</f>
        <v>1201941.0326000003</v>
      </c>
      <c r="X1528" s="189">
        <f t="shared" si="363"/>
        <v>100161.75271666668</v>
      </c>
    </row>
    <row r="1529" spans="1:24" x14ac:dyDescent="0.3">
      <c r="A1529" s="166"/>
      <c r="B1529" s="166">
        <v>2025</v>
      </c>
      <c r="C1529" s="187" t="s">
        <v>433</v>
      </c>
      <c r="D1529" s="159" t="s">
        <v>11</v>
      </c>
      <c r="E1529" s="159" t="s">
        <v>427</v>
      </c>
      <c r="F1529" s="159"/>
      <c r="G1529" s="188"/>
      <c r="H1529" s="159"/>
      <c r="I1529" s="159" t="s">
        <v>410</v>
      </c>
      <c r="J1529" s="159" t="s">
        <v>15</v>
      </c>
      <c r="K1529" s="160">
        <v>25.839214999999999</v>
      </c>
      <c r="L1529" s="160">
        <v>23.987063000000003</v>
      </c>
      <c r="M1529" s="160">
        <v>24.485596000000001</v>
      </c>
      <c r="N1529" s="160">
        <v>13.109105</v>
      </c>
      <c r="O1529" s="160">
        <v>4.7304529999999998</v>
      </c>
      <c r="P1529" s="160">
        <v>24.186496810000005</v>
      </c>
      <c r="Q1529" s="160">
        <v>49.235297700000011</v>
      </c>
      <c r="R1529" s="160">
        <v>45.969842429999993</v>
      </c>
      <c r="S1529" s="160">
        <v>27.191217259999995</v>
      </c>
      <c r="T1529" s="160">
        <v>6.321271459500001</v>
      </c>
      <c r="U1529" s="160">
        <v>13.927229300800001</v>
      </c>
      <c r="V1529" s="160">
        <v>16.261709505100001</v>
      </c>
      <c r="W1529" s="162">
        <f>SUM(표4_2563[[#This Row],[1월]:[12월]])</f>
        <v>275.2444964654</v>
      </c>
      <c r="X1529" s="189">
        <f t="shared" si="363"/>
        <v>22.937041372116667</v>
      </c>
    </row>
    <row r="1530" spans="1:24" x14ac:dyDescent="0.3">
      <c r="A1530" s="166"/>
      <c r="B1530" s="166">
        <v>2025</v>
      </c>
      <c r="C1530" s="187" t="s">
        <v>433</v>
      </c>
      <c r="D1530" s="159" t="s">
        <v>11</v>
      </c>
      <c r="E1530" s="159" t="s">
        <v>427</v>
      </c>
      <c r="F1530" s="159"/>
      <c r="G1530" s="188"/>
      <c r="H1530" s="159"/>
      <c r="I1530" s="159" t="s">
        <v>410</v>
      </c>
      <c r="J1530" s="160" t="s">
        <v>96</v>
      </c>
      <c r="K1530" s="160">
        <v>53.562774499999996</v>
      </c>
      <c r="L1530" s="160">
        <v>49.723400900000001</v>
      </c>
      <c r="M1530" s="160">
        <v>50.756822800000002</v>
      </c>
      <c r="N1530" s="160">
        <v>27.174201499999999</v>
      </c>
      <c r="O1530" s="160">
        <v>9.8058778999999987</v>
      </c>
      <c r="P1530" s="160">
        <v>50.136812383000013</v>
      </c>
      <c r="Q1530" s="160">
        <v>102.06111711000003</v>
      </c>
      <c r="R1530" s="160">
        <v>95.29207074899999</v>
      </c>
      <c r="S1530" s="160">
        <v>56.365374817999992</v>
      </c>
      <c r="T1530" s="160">
        <v>13.103526470850001</v>
      </c>
      <c r="U1530" s="160">
        <v>28.87011244144</v>
      </c>
      <c r="V1530" s="160">
        <v>33.709316602930002</v>
      </c>
      <c r="W1530" s="162">
        <f>SUM(표4_2563[[#This Row],[1월]:[12월]])</f>
        <v>570.56140817521998</v>
      </c>
      <c r="X1530" s="189">
        <f t="shared" si="363"/>
        <v>47.546784014601663</v>
      </c>
    </row>
    <row r="1531" spans="1:24" x14ac:dyDescent="0.3">
      <c r="A1531" s="166"/>
      <c r="B1531" s="166">
        <v>2025</v>
      </c>
      <c r="C1531" s="187" t="s">
        <v>433</v>
      </c>
      <c r="D1531" s="159" t="s">
        <v>11</v>
      </c>
      <c r="E1531" s="159" t="s">
        <v>427</v>
      </c>
      <c r="F1531" s="159"/>
      <c r="G1531" s="188"/>
      <c r="H1531" s="159"/>
      <c r="I1531" s="159" t="s">
        <v>390</v>
      </c>
      <c r="J1531" s="159" t="s">
        <v>13</v>
      </c>
      <c r="K1531" s="160">
        <v>465268</v>
      </c>
      <c r="L1531" s="160">
        <v>486130</v>
      </c>
      <c r="M1531" s="160">
        <v>489356</v>
      </c>
      <c r="N1531" s="160">
        <v>262817</v>
      </c>
      <c r="O1531" s="160">
        <v>42651</v>
      </c>
      <c r="P1531" s="160">
        <v>464656</v>
      </c>
      <c r="Q1531" s="160">
        <v>919950</v>
      </c>
      <c r="R1531" s="160">
        <v>879471</v>
      </c>
      <c r="S1531" s="160">
        <v>517809</v>
      </c>
      <c r="T1531" s="160">
        <v>58324</v>
      </c>
      <c r="U1531" s="160">
        <v>337005</v>
      </c>
      <c r="V1531" s="160">
        <v>379980</v>
      </c>
      <c r="W1531" s="162">
        <f>SUM(표4_2563[[#This Row],[1월]:[12월]])</f>
        <v>5303417</v>
      </c>
      <c r="X1531" s="189">
        <f t="shared" si="363"/>
        <v>441951.41666666669</v>
      </c>
    </row>
    <row r="1532" spans="1:24" x14ac:dyDescent="0.3">
      <c r="A1532" s="166"/>
      <c r="B1532" s="166">
        <v>2025</v>
      </c>
      <c r="C1532" s="187" t="s">
        <v>433</v>
      </c>
      <c r="D1532" s="159" t="s">
        <v>11</v>
      </c>
      <c r="E1532" s="159" t="s">
        <v>427</v>
      </c>
      <c r="F1532" s="159"/>
      <c r="G1532" s="188"/>
      <c r="H1532" s="159"/>
      <c r="I1532" s="159" t="s">
        <v>389</v>
      </c>
      <c r="J1532" s="159" t="s">
        <v>14</v>
      </c>
      <c r="K1532" s="160">
        <v>2816</v>
      </c>
      <c r="L1532" s="160">
        <v>2671</v>
      </c>
      <c r="M1532" s="160">
        <v>3160</v>
      </c>
      <c r="N1532" s="160">
        <v>1673</v>
      </c>
      <c r="O1532" s="160">
        <v>659</v>
      </c>
      <c r="P1532" s="160">
        <v>3127.1400000000003</v>
      </c>
      <c r="Q1532" s="160">
        <v>6218.2800000000007</v>
      </c>
      <c r="R1532" s="160">
        <v>6071.48</v>
      </c>
      <c r="S1532" s="160">
        <v>3566.9000000000005</v>
      </c>
      <c r="T1532" s="160">
        <v>811.14969999999994</v>
      </c>
      <c r="U1532" s="160">
        <v>1788.7440999999999</v>
      </c>
      <c r="V1532" s="160">
        <v>2118.1532000000002</v>
      </c>
      <c r="W1532" s="162">
        <f>SUM(표4_2563[[#This Row],[1월]:[12월]])</f>
        <v>34680.846999999994</v>
      </c>
      <c r="X1532" s="189">
        <f t="shared" si="363"/>
        <v>2890.0705833333327</v>
      </c>
    </row>
    <row r="1533" spans="1:24" x14ac:dyDescent="0.3">
      <c r="A1533" s="166"/>
      <c r="B1533" s="166">
        <v>2025</v>
      </c>
      <c r="C1533" s="187" t="s">
        <v>433</v>
      </c>
      <c r="D1533" s="159" t="s">
        <v>11</v>
      </c>
      <c r="E1533" s="159" t="s">
        <v>427</v>
      </c>
      <c r="F1533" s="159"/>
      <c r="G1533" s="188"/>
      <c r="H1533" s="159"/>
      <c r="I1533" s="159" t="s">
        <v>389</v>
      </c>
      <c r="J1533" s="159" t="s">
        <v>15</v>
      </c>
      <c r="K1533" s="160">
        <v>0.64486399999999999</v>
      </c>
      <c r="L1533" s="160">
        <v>0.61165899999999995</v>
      </c>
      <c r="M1533" s="160">
        <v>0.72364000000000006</v>
      </c>
      <c r="N1533" s="160">
        <v>0.38311700000000004</v>
      </c>
      <c r="O1533" s="160">
        <v>0.15091100000000002</v>
      </c>
      <c r="P1533" s="160">
        <v>0.71611506000000014</v>
      </c>
      <c r="Q1533" s="160">
        <v>1.4239861200000004</v>
      </c>
      <c r="R1533" s="160">
        <v>1.39036892</v>
      </c>
      <c r="S1533" s="160">
        <v>0.81682010000000016</v>
      </c>
      <c r="T1533" s="160">
        <v>0.18575328129999999</v>
      </c>
      <c r="U1533" s="160">
        <v>0.40962239890000002</v>
      </c>
      <c r="V1533" s="160">
        <v>0.48505708280000004</v>
      </c>
      <c r="W1533" s="162">
        <f>SUM(표4_2563[[#This Row],[1월]:[12월]])</f>
        <v>7.9419139630000011</v>
      </c>
      <c r="X1533" s="189">
        <f t="shared" si="363"/>
        <v>0.66182616358333346</v>
      </c>
    </row>
    <row r="1534" spans="1:24" x14ac:dyDescent="0.3">
      <c r="A1534" s="166"/>
      <c r="B1534" s="166">
        <v>2025</v>
      </c>
      <c r="C1534" s="187" t="s">
        <v>433</v>
      </c>
      <c r="D1534" s="159" t="s">
        <v>11</v>
      </c>
      <c r="E1534" s="159" t="s">
        <v>427</v>
      </c>
      <c r="F1534" s="159"/>
      <c r="G1534" s="188"/>
      <c r="H1534" s="159"/>
      <c r="I1534" s="159" t="s">
        <v>389</v>
      </c>
      <c r="J1534" s="160" t="s">
        <v>96</v>
      </c>
      <c r="K1534" s="160">
        <v>1.3367552</v>
      </c>
      <c r="L1534" s="160">
        <v>1.2679237000000001</v>
      </c>
      <c r="M1534" s="160">
        <v>1.5000520000000002</v>
      </c>
      <c r="N1534" s="160">
        <v>0.79417309999999997</v>
      </c>
      <c r="O1534" s="160">
        <v>0.31282729999999997</v>
      </c>
      <c r="P1534" s="160">
        <v>1.4844533580000001</v>
      </c>
      <c r="Q1534" s="160">
        <v>2.9518175160000006</v>
      </c>
      <c r="R1534" s="160">
        <v>2.882131556</v>
      </c>
      <c r="S1534" s="160">
        <v>1.6932074300000004</v>
      </c>
      <c r="T1534" s="160">
        <v>0.38505276258999999</v>
      </c>
      <c r="U1534" s="160">
        <v>0.8491168242699999</v>
      </c>
      <c r="V1534" s="160">
        <v>1.0054873240400002</v>
      </c>
      <c r="W1534" s="162">
        <f>SUM(표4_2563[[#This Row],[1월]:[12월]])</f>
        <v>16.462998070899999</v>
      </c>
      <c r="X1534" s="189">
        <f t="shared" si="363"/>
        <v>1.3719165059083334</v>
      </c>
    </row>
    <row r="1535" spans="1:24" x14ac:dyDescent="0.3">
      <c r="A1535" s="166"/>
      <c r="B1535" s="166">
        <v>2025</v>
      </c>
      <c r="C1535" s="187" t="s">
        <v>433</v>
      </c>
      <c r="D1535" s="159" t="s">
        <v>11</v>
      </c>
      <c r="E1535" s="159" t="s">
        <v>427</v>
      </c>
      <c r="F1535" s="159"/>
      <c r="G1535" s="188"/>
      <c r="H1535" s="159"/>
      <c r="I1535" s="159" t="s">
        <v>73</v>
      </c>
      <c r="J1535" s="159" t="s">
        <v>13</v>
      </c>
      <c r="K1535" s="160">
        <v>159284225</v>
      </c>
      <c r="L1535" s="160">
        <v>161460755</v>
      </c>
      <c r="M1535" s="160">
        <v>142454324</v>
      </c>
      <c r="N1535" s="160">
        <v>148887429</v>
      </c>
      <c r="O1535" s="160">
        <v>130215690.51050001</v>
      </c>
      <c r="P1535" s="160">
        <v>177094691.66240001</v>
      </c>
      <c r="Q1535" s="160">
        <v>361728253.0244</v>
      </c>
      <c r="R1535" s="160">
        <v>330154737.41549999</v>
      </c>
      <c r="S1535" s="160">
        <v>247566942.19086802</v>
      </c>
      <c r="T1535" s="160">
        <v>97573751</v>
      </c>
      <c r="U1535" s="160">
        <v>121966738</v>
      </c>
      <c r="V1535" s="160">
        <v>138253040</v>
      </c>
      <c r="W1535" s="162">
        <f>SUM(표4_2563[[#This Row],[1월]:[12월]])</f>
        <v>2216640576.803668</v>
      </c>
      <c r="X1535" s="189">
        <f t="shared" si="363"/>
        <v>184720048.06697235</v>
      </c>
    </row>
    <row r="1536" spans="1:24" x14ac:dyDescent="0.3">
      <c r="A1536" s="166"/>
      <c r="B1536" s="166">
        <v>2025</v>
      </c>
      <c r="C1536" s="187" t="s">
        <v>433</v>
      </c>
      <c r="D1536" s="159" t="s">
        <v>11</v>
      </c>
      <c r="E1536" s="159" t="s">
        <v>427</v>
      </c>
      <c r="F1536" s="159"/>
      <c r="G1536" s="188"/>
      <c r="H1536" s="159"/>
      <c r="I1536" s="159" t="s">
        <v>422</v>
      </c>
      <c r="J1536" s="159" t="s">
        <v>14</v>
      </c>
      <c r="K1536" s="160">
        <v>965509</v>
      </c>
      <c r="L1536" s="160">
        <v>898205</v>
      </c>
      <c r="M1536" s="160">
        <v>934550</v>
      </c>
      <c r="N1536" s="160">
        <v>955356.78099999996</v>
      </c>
      <c r="O1536" s="160">
        <v>956904.73300000001</v>
      </c>
      <c r="P1536" s="160">
        <v>1104720.81</v>
      </c>
      <c r="Q1536" s="160">
        <v>2338440.34</v>
      </c>
      <c r="R1536" s="160">
        <v>2179621.3599999994</v>
      </c>
      <c r="S1536" s="160">
        <v>1620515.8400000001</v>
      </c>
      <c r="T1536" s="160">
        <v>879020.22369999997</v>
      </c>
      <c r="U1536" s="160">
        <v>676767.96779999998</v>
      </c>
      <c r="V1536" s="160">
        <v>785839.5172</v>
      </c>
      <c r="W1536" s="162">
        <f>SUM(표4_2563[[#This Row],[1월]:[12월]])</f>
        <v>14295451.572700001</v>
      </c>
      <c r="X1536" s="189">
        <f t="shared" si="363"/>
        <v>1191287.6310583334</v>
      </c>
    </row>
    <row r="1537" spans="1:24" x14ac:dyDescent="0.3">
      <c r="A1537" s="166"/>
      <c r="B1537" s="166">
        <v>2025</v>
      </c>
      <c r="C1537" s="187" t="s">
        <v>433</v>
      </c>
      <c r="D1537" s="159" t="s">
        <v>11</v>
      </c>
      <c r="E1537" s="159" t="s">
        <v>427</v>
      </c>
      <c r="F1537" s="159"/>
      <c r="G1537" s="188"/>
      <c r="H1537" s="159"/>
      <c r="I1537" s="159" t="s">
        <v>422</v>
      </c>
      <c r="J1537" s="159" t="s">
        <v>15</v>
      </c>
      <c r="K1537" s="160">
        <v>221.101561</v>
      </c>
      <c r="L1537" s="160">
        <v>205.68894500000002</v>
      </c>
      <c r="M1537" s="160">
        <v>214.01194999999998</v>
      </c>
      <c r="N1537" s="160">
        <v>218.776702849</v>
      </c>
      <c r="O1537" s="160">
        <v>219.131183857</v>
      </c>
      <c r="P1537" s="160">
        <v>252.98106549000002</v>
      </c>
      <c r="Q1537" s="160">
        <v>535.50283785999989</v>
      </c>
      <c r="R1537" s="160">
        <v>499.13329143999982</v>
      </c>
      <c r="S1537" s="160">
        <v>371.09812736000003</v>
      </c>
      <c r="T1537" s="160">
        <v>201.29563122729999</v>
      </c>
      <c r="U1537" s="160">
        <v>154.9798646262</v>
      </c>
      <c r="V1537" s="160">
        <v>179.95724943880001</v>
      </c>
      <c r="W1537" s="162">
        <f>SUM(표4_2563[[#This Row],[1월]:[12월]])</f>
        <v>3273.6584101482999</v>
      </c>
      <c r="X1537" s="189">
        <f t="shared" si="363"/>
        <v>272.80486751235833</v>
      </c>
    </row>
    <row r="1538" spans="1:24" x14ac:dyDescent="0.3">
      <c r="A1538" s="166"/>
      <c r="B1538" s="166">
        <v>2025</v>
      </c>
      <c r="C1538" s="187" t="s">
        <v>433</v>
      </c>
      <c r="D1538" s="159" t="s">
        <v>11</v>
      </c>
      <c r="E1538" s="159" t="s">
        <v>427</v>
      </c>
      <c r="F1538" s="159"/>
      <c r="G1538" s="188"/>
      <c r="H1538" s="159"/>
      <c r="I1538" s="159" t="s">
        <v>422</v>
      </c>
      <c r="J1538" s="160" t="s">
        <v>96</v>
      </c>
      <c r="K1538" s="160">
        <v>458.32712229999998</v>
      </c>
      <c r="L1538" s="160">
        <v>426.37791350000003</v>
      </c>
      <c r="M1538" s="160">
        <v>443.63088500000003</v>
      </c>
      <c r="N1538" s="160">
        <v>453.50786394070002</v>
      </c>
      <c r="O1538" s="160">
        <v>454.24267675510004</v>
      </c>
      <c r="P1538" s="160">
        <v>524.41096850700001</v>
      </c>
      <c r="Q1538" s="160">
        <v>1110.057629398</v>
      </c>
      <c r="R1538" s="160">
        <v>1034.6662595919997</v>
      </c>
      <c r="S1538" s="160">
        <v>769.25886924800011</v>
      </c>
      <c r="T1538" s="160">
        <v>417.27090019039002</v>
      </c>
      <c r="U1538" s="160">
        <v>321.26175431465998</v>
      </c>
      <c r="V1538" s="160">
        <v>373.03801881484003</v>
      </c>
      <c r="W1538" s="162">
        <f>SUM(표4_2563[[#This Row],[1월]:[12월]])</f>
        <v>6786.0508615606905</v>
      </c>
      <c r="X1538" s="189">
        <f t="shared" si="363"/>
        <v>565.50423846339083</v>
      </c>
    </row>
    <row r="1539" spans="1:24" x14ac:dyDescent="0.3">
      <c r="A1539" s="166"/>
      <c r="B1539" s="166">
        <v>2025</v>
      </c>
      <c r="C1539" s="187" t="s">
        <v>433</v>
      </c>
      <c r="D1539" s="159" t="s">
        <v>11</v>
      </c>
      <c r="E1539" s="159" t="s">
        <v>427</v>
      </c>
      <c r="F1539" s="159"/>
      <c r="G1539" s="188"/>
      <c r="H1539" s="159"/>
      <c r="I1539" s="159" t="s">
        <v>175</v>
      </c>
      <c r="J1539" s="159" t="s">
        <v>13</v>
      </c>
      <c r="K1539" s="160">
        <v>106823106</v>
      </c>
      <c r="L1539" s="160">
        <v>109523388</v>
      </c>
      <c r="M1539" s="160">
        <v>97427520</v>
      </c>
      <c r="N1539" s="160">
        <v>91696997</v>
      </c>
      <c r="O1539" s="160">
        <v>102343322.3712</v>
      </c>
      <c r="P1539" s="160">
        <v>130876879.72150001</v>
      </c>
      <c r="Q1539" s="160">
        <v>177909989.3423</v>
      </c>
      <c r="R1539" s="160">
        <v>176341049.95590001</v>
      </c>
      <c r="S1539" s="160">
        <v>134468670.39156601</v>
      </c>
      <c r="T1539" s="160">
        <v>95420185</v>
      </c>
      <c r="U1539" s="160">
        <v>109173843</v>
      </c>
      <c r="V1539" s="160">
        <v>116091820</v>
      </c>
      <c r="W1539" s="162">
        <f>SUM(표4_2563[[#This Row],[1월]:[12월]])</f>
        <v>1448096770.7824659</v>
      </c>
      <c r="X1539" s="189">
        <f t="shared" si="363"/>
        <v>120674730.89853883</v>
      </c>
    </row>
    <row r="1540" spans="1:24" x14ac:dyDescent="0.3">
      <c r="A1540" s="166"/>
      <c r="B1540" s="166">
        <v>2025</v>
      </c>
      <c r="C1540" s="187" t="s">
        <v>433</v>
      </c>
      <c r="D1540" s="159" t="s">
        <v>11</v>
      </c>
      <c r="E1540" s="159" t="s">
        <v>427</v>
      </c>
      <c r="F1540" s="159"/>
      <c r="G1540" s="188"/>
      <c r="H1540" s="159"/>
      <c r="I1540" s="159" t="s">
        <v>175</v>
      </c>
      <c r="J1540" s="159" t="s">
        <v>14</v>
      </c>
      <c r="K1540" s="160">
        <v>652501</v>
      </c>
      <c r="L1540" s="160">
        <v>625079</v>
      </c>
      <c r="M1540" s="160">
        <v>659609</v>
      </c>
      <c r="N1540" s="160">
        <v>601669.304</v>
      </c>
      <c r="O1540" s="160">
        <v>715563.97100000014</v>
      </c>
      <c r="P1540" s="160">
        <v>788698.6</v>
      </c>
      <c r="Q1540" s="160">
        <v>1098965.78</v>
      </c>
      <c r="R1540" s="160">
        <v>1114029.8999999999</v>
      </c>
      <c r="S1540" s="160">
        <v>896508.01</v>
      </c>
      <c r="T1540" s="160">
        <v>653534.71510000003</v>
      </c>
      <c r="U1540" s="160">
        <v>626929.74959999998</v>
      </c>
      <c r="V1540" s="160">
        <v>678191.81270000001</v>
      </c>
      <c r="W1540" s="162">
        <f>SUM(표4_2563[[#This Row],[1월]:[12월]])</f>
        <v>9111280.8423999995</v>
      </c>
      <c r="X1540" s="189">
        <f t="shared" si="363"/>
        <v>759273.40353333333</v>
      </c>
    </row>
    <row r="1541" spans="1:24" x14ac:dyDescent="0.3">
      <c r="A1541" s="166"/>
      <c r="B1541" s="166">
        <v>2025</v>
      </c>
      <c r="C1541" s="187" t="s">
        <v>433</v>
      </c>
      <c r="D1541" s="159" t="s">
        <v>11</v>
      </c>
      <c r="E1541" s="159" t="s">
        <v>427</v>
      </c>
      <c r="F1541" s="159"/>
      <c r="G1541" s="188"/>
      <c r="H1541" s="159"/>
      <c r="I1541" s="159" t="s">
        <v>74</v>
      </c>
      <c r="J1541" s="159" t="s">
        <v>15</v>
      </c>
      <c r="K1541" s="160">
        <v>149.422729</v>
      </c>
      <c r="L1541" s="160">
        <v>143.143091</v>
      </c>
      <c r="M1541" s="160">
        <v>151.05046100000001</v>
      </c>
      <c r="N1541" s="160">
        <v>137.78227061600001</v>
      </c>
      <c r="O1541" s="160">
        <v>163.86414935900004</v>
      </c>
      <c r="P1541" s="160">
        <v>180.6119794</v>
      </c>
      <c r="Q1541" s="160">
        <v>251.66316362000001</v>
      </c>
      <c r="R1541" s="160">
        <v>255.11284710000001</v>
      </c>
      <c r="S1541" s="160">
        <v>205.30033429000002</v>
      </c>
      <c r="T1541" s="160">
        <v>149.65944975790003</v>
      </c>
      <c r="U1541" s="160">
        <v>143.56691265840001</v>
      </c>
      <c r="V1541" s="160">
        <v>155.30592510830002</v>
      </c>
      <c r="W1541" s="162">
        <f>SUM(표4_2563[[#This Row],[1월]:[12월]])</f>
        <v>2086.4833129096005</v>
      </c>
      <c r="X1541" s="189">
        <f t="shared" si="363"/>
        <v>173.87360940913337</v>
      </c>
    </row>
    <row r="1542" spans="1:24" x14ac:dyDescent="0.3">
      <c r="A1542" s="166"/>
      <c r="B1542" s="166">
        <v>2025</v>
      </c>
      <c r="C1542" s="187" t="s">
        <v>433</v>
      </c>
      <c r="D1542" s="159" t="s">
        <v>11</v>
      </c>
      <c r="E1542" s="159" t="s">
        <v>427</v>
      </c>
      <c r="F1542" s="159"/>
      <c r="G1542" s="188"/>
      <c r="H1542" s="159"/>
      <c r="I1542" s="159" t="s">
        <v>175</v>
      </c>
      <c r="J1542" s="160" t="s">
        <v>96</v>
      </c>
      <c r="K1542" s="160">
        <v>309.74222470000001</v>
      </c>
      <c r="L1542" s="160">
        <v>296.72500130000003</v>
      </c>
      <c r="M1542" s="160">
        <v>313.11639230000003</v>
      </c>
      <c r="N1542" s="160">
        <v>285.6124186088</v>
      </c>
      <c r="O1542" s="160">
        <v>339.67821703370009</v>
      </c>
      <c r="P1542" s="160">
        <v>374.39522541999997</v>
      </c>
      <c r="Q1542" s="160">
        <v>521.67905576600003</v>
      </c>
      <c r="R1542" s="160">
        <v>528.82999353000002</v>
      </c>
      <c r="S1542" s="160">
        <v>425.57235234700005</v>
      </c>
      <c r="T1542" s="160">
        <v>310.23292925797</v>
      </c>
      <c r="U1542" s="160">
        <v>297.60355213511997</v>
      </c>
      <c r="V1542" s="160">
        <v>321.93765348869005</v>
      </c>
      <c r="W1542" s="162">
        <f>SUM(표4_2563[[#This Row],[1월]:[12월]])</f>
        <v>4325.1250158872808</v>
      </c>
      <c r="X1542" s="189">
        <f t="shared" si="363"/>
        <v>360.42708465727338</v>
      </c>
    </row>
    <row r="1543" spans="1:24" x14ac:dyDescent="0.3">
      <c r="A1543" s="166"/>
      <c r="B1543" s="166">
        <v>2025</v>
      </c>
      <c r="C1543" s="187" t="s">
        <v>433</v>
      </c>
      <c r="D1543" s="159" t="s">
        <v>11</v>
      </c>
      <c r="E1543" s="159" t="s">
        <v>427</v>
      </c>
      <c r="F1543" s="159"/>
      <c r="G1543" s="188"/>
      <c r="H1543" s="159"/>
      <c r="I1543" s="159" t="s">
        <v>188</v>
      </c>
      <c r="J1543" s="159" t="s">
        <v>13</v>
      </c>
      <c r="K1543" s="160">
        <v>13312637</v>
      </c>
      <c r="L1543" s="160">
        <v>13673751</v>
      </c>
      <c r="M1543" s="160">
        <v>11329090</v>
      </c>
      <c r="N1543" s="160">
        <v>11788511</v>
      </c>
      <c r="O1543" s="160">
        <v>8990715.6955999993</v>
      </c>
      <c r="P1543" s="160">
        <v>16268007.2872</v>
      </c>
      <c r="Q1543" s="160">
        <v>30890754</v>
      </c>
      <c r="R1543" s="160">
        <v>30191979</v>
      </c>
      <c r="S1543" s="160">
        <v>20808952.11885</v>
      </c>
      <c r="T1543" s="160">
        <v>31820788</v>
      </c>
      <c r="U1543" s="160">
        <v>8007788</v>
      </c>
      <c r="V1543" s="160">
        <v>9955540</v>
      </c>
      <c r="W1543" s="162">
        <f>SUM(표4_2563[[#This Row],[1월]:[12월]])</f>
        <v>207038513.10165</v>
      </c>
      <c r="X1543" s="189">
        <f t="shared" si="363"/>
        <v>17253209.425137501</v>
      </c>
    </row>
    <row r="1544" spans="1:24" x14ac:dyDescent="0.3">
      <c r="A1544" s="166"/>
      <c r="B1544" s="166">
        <v>2025</v>
      </c>
      <c r="C1544" s="187" t="s">
        <v>433</v>
      </c>
      <c r="D1544" s="159" t="s">
        <v>11</v>
      </c>
      <c r="E1544" s="159" t="s">
        <v>427</v>
      </c>
      <c r="F1544" s="159"/>
      <c r="G1544" s="188"/>
      <c r="H1544" s="159"/>
      <c r="I1544" s="159" t="s">
        <v>188</v>
      </c>
      <c r="J1544" s="159" t="s">
        <v>14</v>
      </c>
      <c r="K1544" s="160">
        <v>80258</v>
      </c>
      <c r="L1544" s="160">
        <v>74809</v>
      </c>
      <c r="M1544" s="160">
        <v>72855</v>
      </c>
      <c r="N1544" s="160">
        <v>74779</v>
      </c>
      <c r="O1544" s="160">
        <v>67762</v>
      </c>
      <c r="P1544" s="160">
        <v>102654.28</v>
      </c>
      <c r="Q1544" s="160">
        <v>200204.33000000002</v>
      </c>
      <c r="R1544" s="160">
        <v>200153.74</v>
      </c>
      <c r="S1544" s="160">
        <v>139995.78</v>
      </c>
      <c r="T1544" s="160">
        <v>66671.543300000005</v>
      </c>
      <c r="U1544" s="160">
        <v>43257.491900000001</v>
      </c>
      <c r="V1544" s="160">
        <v>55534.693699999996</v>
      </c>
      <c r="W1544" s="162">
        <f>SUM(표4_2563[[#This Row],[1월]:[12월]])</f>
        <v>1178934.8589000001</v>
      </c>
      <c r="X1544" s="189">
        <f t="shared" si="363"/>
        <v>98244.571575000009</v>
      </c>
    </row>
    <row r="1545" spans="1:24" x14ac:dyDescent="0.3">
      <c r="A1545" s="166"/>
      <c r="B1545" s="166">
        <v>2025</v>
      </c>
      <c r="C1545" s="187" t="s">
        <v>433</v>
      </c>
      <c r="D1545" s="159" t="s">
        <v>11</v>
      </c>
      <c r="E1545" s="159" t="s">
        <v>427</v>
      </c>
      <c r="F1545" s="159"/>
      <c r="G1545" s="188"/>
      <c r="H1545" s="159"/>
      <c r="I1545" s="159" t="s">
        <v>188</v>
      </c>
      <c r="J1545" s="159" t="s">
        <v>15</v>
      </c>
      <c r="K1545" s="160">
        <v>18.379082</v>
      </c>
      <c r="L1545" s="160">
        <v>17.131260999999999</v>
      </c>
      <c r="M1545" s="160">
        <v>16.683795</v>
      </c>
      <c r="N1545" s="160">
        <v>17.124390999999999</v>
      </c>
      <c r="O1545" s="160">
        <v>15.517498000000002</v>
      </c>
      <c r="P1545" s="160">
        <v>23.507830120000001</v>
      </c>
      <c r="Q1545" s="160">
        <v>45.846791570000008</v>
      </c>
      <c r="R1545" s="160">
        <v>45.835206460000002</v>
      </c>
      <c r="S1545" s="160">
        <v>32.059033620000001</v>
      </c>
      <c r="T1545" s="160">
        <v>15.267783415700004</v>
      </c>
      <c r="U1545" s="160">
        <v>9.9059656451000002</v>
      </c>
      <c r="V1545" s="160">
        <v>12.7174448573</v>
      </c>
      <c r="W1545" s="162">
        <f>SUM(표4_2563[[#This Row],[1월]:[12월]])</f>
        <v>269.97608268810001</v>
      </c>
      <c r="X1545" s="189">
        <f t="shared" si="363"/>
        <v>22.498006890675001</v>
      </c>
    </row>
    <row r="1546" spans="1:24" x14ac:dyDescent="0.3">
      <c r="A1546" s="166"/>
      <c r="B1546" s="166">
        <v>2025</v>
      </c>
      <c r="C1546" s="187" t="s">
        <v>433</v>
      </c>
      <c r="D1546" s="159" t="s">
        <v>11</v>
      </c>
      <c r="E1546" s="159" t="s">
        <v>427</v>
      </c>
      <c r="F1546" s="159"/>
      <c r="G1546" s="188"/>
      <c r="H1546" s="159"/>
      <c r="I1546" s="159" t="s">
        <v>188</v>
      </c>
      <c r="J1546" s="160" t="s">
        <v>96</v>
      </c>
      <c r="K1546" s="160">
        <v>38.098472600000001</v>
      </c>
      <c r="L1546" s="160">
        <v>35.511832300000002</v>
      </c>
      <c r="M1546" s="160">
        <v>34.5842685</v>
      </c>
      <c r="N1546" s="160">
        <v>35.497591300000003</v>
      </c>
      <c r="O1546" s="160">
        <v>32.166621399999997</v>
      </c>
      <c r="P1546" s="160">
        <v>48.729986715999999</v>
      </c>
      <c r="Q1546" s="160">
        <v>95.03699545100001</v>
      </c>
      <c r="R1546" s="160">
        <v>95.012980377999995</v>
      </c>
      <c r="S1546" s="160">
        <v>66.455996765999998</v>
      </c>
      <c r="T1546" s="160">
        <v>31.648981604510002</v>
      </c>
      <c r="U1546" s="160">
        <v>20.534331404930004</v>
      </c>
      <c r="V1546" s="160">
        <v>26.36231909939</v>
      </c>
      <c r="W1546" s="162">
        <f>SUM(표4_2563[[#This Row],[1월]:[12월]])</f>
        <v>559.64037751982994</v>
      </c>
      <c r="X1546" s="189">
        <f t="shared" si="363"/>
        <v>46.636698126652497</v>
      </c>
    </row>
    <row r="1547" spans="1:24" x14ac:dyDescent="0.3">
      <c r="A1547" s="166"/>
      <c r="B1547" s="166">
        <v>2025</v>
      </c>
      <c r="C1547" s="187" t="s">
        <v>433</v>
      </c>
      <c r="D1547" s="159" t="s">
        <v>11</v>
      </c>
      <c r="E1547" s="159" t="s">
        <v>428</v>
      </c>
      <c r="F1547" s="159"/>
      <c r="G1547" s="188"/>
      <c r="H1547" s="159"/>
      <c r="I1547" s="159" t="s">
        <v>176</v>
      </c>
      <c r="J1547" s="159" t="s">
        <v>13</v>
      </c>
      <c r="K1547" s="160">
        <v>115532225</v>
      </c>
      <c r="L1547" s="160">
        <v>112410174</v>
      </c>
      <c r="M1547" s="160">
        <v>94679185</v>
      </c>
      <c r="N1547" s="160">
        <v>94916155</v>
      </c>
      <c r="O1547" s="160">
        <v>102793484</v>
      </c>
      <c r="P1547" s="160">
        <v>141854330</v>
      </c>
      <c r="Q1547" s="160">
        <v>172552285</v>
      </c>
      <c r="R1547" s="160">
        <v>163079720</v>
      </c>
      <c r="S1547" s="160">
        <v>128627019</v>
      </c>
      <c r="T1547" s="160">
        <v>103266042</v>
      </c>
      <c r="U1547" s="160">
        <v>121743628</v>
      </c>
      <c r="V1547" s="160">
        <v>123858030.3744</v>
      </c>
      <c r="W1547" s="162">
        <f>SUM(표4_2563[[#This Row],[1월]:[12월]])</f>
        <v>1475312277.3743999</v>
      </c>
      <c r="X1547" s="189">
        <f t="shared" si="363"/>
        <v>122942689.78119999</v>
      </c>
    </row>
    <row r="1548" spans="1:24" x14ac:dyDescent="0.3">
      <c r="A1548" s="166"/>
      <c r="B1548" s="166">
        <v>2025</v>
      </c>
      <c r="C1548" s="187" t="s">
        <v>433</v>
      </c>
      <c r="D1548" s="159" t="s">
        <v>11</v>
      </c>
      <c r="E1548" s="159" t="s">
        <v>428</v>
      </c>
      <c r="F1548" s="159"/>
      <c r="G1548" s="188"/>
      <c r="H1548" s="159"/>
      <c r="I1548" s="159" t="s">
        <v>176</v>
      </c>
      <c r="J1548" s="159" t="s">
        <v>14</v>
      </c>
      <c r="K1548" s="160">
        <v>718414</v>
      </c>
      <c r="L1548" s="160">
        <v>676291</v>
      </c>
      <c r="M1548" s="160">
        <v>682421</v>
      </c>
      <c r="N1548" s="160">
        <v>684777</v>
      </c>
      <c r="O1548" s="160">
        <v>753108</v>
      </c>
      <c r="P1548" s="160">
        <v>872825</v>
      </c>
      <c r="Q1548" s="160">
        <v>1047327</v>
      </c>
      <c r="R1548" s="160">
        <v>1003039</v>
      </c>
      <c r="S1548" s="160">
        <v>936597</v>
      </c>
      <c r="T1548" s="160">
        <v>759013</v>
      </c>
      <c r="U1548" s="160">
        <v>744106</v>
      </c>
      <c r="V1548" s="160">
        <v>733952</v>
      </c>
      <c r="W1548" s="162">
        <f>SUM(표4_2563[[#This Row],[1월]:[12월]])</f>
        <v>9611870</v>
      </c>
      <c r="X1548" s="189">
        <f t="shared" si="363"/>
        <v>800989.16666666663</v>
      </c>
    </row>
    <row r="1549" spans="1:24" x14ac:dyDescent="0.3">
      <c r="A1549" s="166"/>
      <c r="B1549" s="166">
        <v>2025</v>
      </c>
      <c r="C1549" s="187" t="s">
        <v>433</v>
      </c>
      <c r="D1549" s="159" t="s">
        <v>11</v>
      </c>
      <c r="E1549" s="159" t="s">
        <v>428</v>
      </c>
      <c r="F1549" s="159"/>
      <c r="G1549" s="188"/>
      <c r="H1549" s="159"/>
      <c r="I1549" s="159" t="s">
        <v>176</v>
      </c>
      <c r="J1549" s="159" t="s">
        <v>15</v>
      </c>
      <c r="K1549" s="160">
        <v>164.516806</v>
      </c>
      <c r="L1549" s="160">
        <v>154.87063900000001</v>
      </c>
      <c r="M1549" s="160">
        <v>156.27440900000002</v>
      </c>
      <c r="N1549" s="160">
        <v>156.81393300000002</v>
      </c>
      <c r="O1549" s="160">
        <v>172.46173199999998</v>
      </c>
      <c r="P1549" s="160">
        <v>199.87692500000003</v>
      </c>
      <c r="Q1549" s="160">
        <v>239.83788300000001</v>
      </c>
      <c r="R1549" s="160">
        <v>229.695931</v>
      </c>
      <c r="S1549" s="160">
        <v>214.48071300000001</v>
      </c>
      <c r="T1549" s="160">
        <v>173.81397700000002</v>
      </c>
      <c r="U1549" s="160">
        <v>170.400274</v>
      </c>
      <c r="V1549" s="160">
        <v>168.075008</v>
      </c>
      <c r="W1549" s="162">
        <f>SUM(표4_2563[[#This Row],[1월]:[12월]])</f>
        <v>2201.11823</v>
      </c>
      <c r="X1549" s="189">
        <f t="shared" si="363"/>
        <v>183.42651916666668</v>
      </c>
    </row>
    <row r="1550" spans="1:24" x14ac:dyDescent="0.3">
      <c r="A1550" s="166"/>
      <c r="B1550" s="166">
        <v>2025</v>
      </c>
      <c r="C1550" s="187" t="s">
        <v>433</v>
      </c>
      <c r="D1550" s="159" t="s">
        <v>11</v>
      </c>
      <c r="E1550" s="159" t="s">
        <v>428</v>
      </c>
      <c r="F1550" s="159"/>
      <c r="G1550" s="188"/>
      <c r="H1550" s="159"/>
      <c r="I1550" s="159" t="s">
        <v>176</v>
      </c>
      <c r="J1550" s="160" t="s">
        <v>96</v>
      </c>
      <c r="K1550" s="160">
        <v>341.03112579999998</v>
      </c>
      <c r="L1550" s="160">
        <v>321.03533770000001</v>
      </c>
      <c r="M1550" s="160">
        <v>323.94524869999998</v>
      </c>
      <c r="N1550" s="160">
        <v>325.06364189999999</v>
      </c>
      <c r="O1550" s="160">
        <v>357.5003676</v>
      </c>
      <c r="P1550" s="160">
        <v>414.33002750000003</v>
      </c>
      <c r="Q1550" s="160">
        <v>497.16612690000005</v>
      </c>
      <c r="R1550" s="160">
        <v>476.14261330000005</v>
      </c>
      <c r="S1550" s="160">
        <v>444.60259590000004</v>
      </c>
      <c r="T1550" s="160">
        <v>360.30347110000002</v>
      </c>
      <c r="U1550" s="160">
        <v>353.22711820000001</v>
      </c>
      <c r="V1550" s="160">
        <v>348.40701439999998</v>
      </c>
      <c r="W1550" s="162">
        <f>SUM(표4_2563[[#This Row],[1월]:[12월]])</f>
        <v>4562.7546890000003</v>
      </c>
      <c r="X1550" s="189">
        <f t="shared" si="363"/>
        <v>380.22955741666669</v>
      </c>
    </row>
    <row r="1551" spans="1:24" x14ac:dyDescent="0.3">
      <c r="A1551" s="166"/>
      <c r="B1551" s="166">
        <v>2025</v>
      </c>
      <c r="C1551" s="187" t="s">
        <v>433</v>
      </c>
      <c r="D1551" s="159" t="s">
        <v>11</v>
      </c>
      <c r="E1551" s="159" t="s">
        <v>428</v>
      </c>
      <c r="F1551" s="159"/>
      <c r="G1551" s="188"/>
      <c r="H1551" s="159"/>
      <c r="I1551" s="159" t="s">
        <v>177</v>
      </c>
      <c r="J1551" s="159" t="s">
        <v>13</v>
      </c>
      <c r="K1551" s="160">
        <v>4513901</v>
      </c>
      <c r="L1551" s="160">
        <v>4625702</v>
      </c>
      <c r="M1551" s="160">
        <v>3925081</v>
      </c>
      <c r="N1551" s="160">
        <v>4273665</v>
      </c>
      <c r="O1551" s="160">
        <v>5949169</v>
      </c>
      <c r="P1551" s="160">
        <v>8821927</v>
      </c>
      <c r="Q1551" s="160">
        <v>11893619</v>
      </c>
      <c r="R1551" s="160">
        <v>11275174</v>
      </c>
      <c r="S1551" s="160">
        <v>8812208</v>
      </c>
      <c r="T1551" s="160">
        <v>6099395</v>
      </c>
      <c r="U1551" s="160">
        <v>6305228</v>
      </c>
      <c r="V1551" s="160">
        <v>4399226.2111999998</v>
      </c>
      <c r="W1551" s="162">
        <f>SUM(표4_2563[[#This Row],[1월]:[12월]])</f>
        <v>80894295.211199999</v>
      </c>
      <c r="X1551" s="189">
        <f t="shared" si="363"/>
        <v>6741191.2675999999</v>
      </c>
    </row>
    <row r="1552" spans="1:24" x14ac:dyDescent="0.3">
      <c r="A1552" s="166"/>
      <c r="B1552" s="166">
        <v>2025</v>
      </c>
      <c r="C1552" s="187" t="s">
        <v>433</v>
      </c>
      <c r="D1552" s="159" t="s">
        <v>11</v>
      </c>
      <c r="E1552" s="159" t="s">
        <v>428</v>
      </c>
      <c r="F1552" s="159"/>
      <c r="G1552" s="188"/>
      <c r="H1552" s="159"/>
      <c r="I1552" s="159" t="s">
        <v>177</v>
      </c>
      <c r="J1552" s="159" t="s">
        <v>14</v>
      </c>
      <c r="K1552" s="160">
        <v>27491</v>
      </c>
      <c r="L1552" s="160">
        <v>27296</v>
      </c>
      <c r="M1552" s="160">
        <v>26642</v>
      </c>
      <c r="N1552" s="160">
        <v>30868</v>
      </c>
      <c r="O1552" s="160">
        <v>44388</v>
      </c>
      <c r="P1552" s="160">
        <v>57802</v>
      </c>
      <c r="Q1552" s="160">
        <v>76380</v>
      </c>
      <c r="R1552" s="160">
        <v>73637</v>
      </c>
      <c r="S1552" s="160">
        <v>65273</v>
      </c>
      <c r="T1552" s="160">
        <v>45426</v>
      </c>
      <c r="U1552" s="160">
        <v>40255</v>
      </c>
      <c r="V1552" s="160">
        <v>27821</v>
      </c>
      <c r="W1552" s="162">
        <f>SUM(표4_2563[[#This Row],[1월]:[12월]])</f>
        <v>543279</v>
      </c>
      <c r="X1552" s="189">
        <f t="shared" si="363"/>
        <v>45273.25</v>
      </c>
    </row>
    <row r="1553" spans="1:24" x14ac:dyDescent="0.3">
      <c r="A1553" s="166"/>
      <c r="B1553" s="166">
        <v>2025</v>
      </c>
      <c r="C1553" s="187" t="s">
        <v>433</v>
      </c>
      <c r="D1553" s="159" t="s">
        <v>11</v>
      </c>
      <c r="E1553" s="159" t="s">
        <v>428</v>
      </c>
      <c r="F1553" s="159"/>
      <c r="G1553" s="188"/>
      <c r="H1553" s="159"/>
      <c r="I1553" s="159" t="s">
        <v>177</v>
      </c>
      <c r="J1553" s="159" t="s">
        <v>15</v>
      </c>
      <c r="K1553" s="160">
        <v>6.295439</v>
      </c>
      <c r="L1553" s="160">
        <v>6.2507840000000003</v>
      </c>
      <c r="M1553" s="160">
        <v>6.1010179999999998</v>
      </c>
      <c r="N1553" s="160">
        <v>7.0687720000000001</v>
      </c>
      <c r="O1553" s="160">
        <v>10.164852</v>
      </c>
      <c r="P1553" s="160">
        <v>13.236658</v>
      </c>
      <c r="Q1553" s="160">
        <v>17.491019999999999</v>
      </c>
      <c r="R1553" s="160">
        <v>16.862873</v>
      </c>
      <c r="S1553" s="160">
        <v>14.947516999999999</v>
      </c>
      <c r="T1553" s="160">
        <v>10.402554</v>
      </c>
      <c r="U1553" s="160">
        <v>9.218395000000001</v>
      </c>
      <c r="V1553" s="160">
        <v>6.3710090000000008</v>
      </c>
      <c r="W1553" s="162">
        <f>SUM(표4_2563[[#This Row],[1월]:[12월]])</f>
        <v>124.41089100000001</v>
      </c>
      <c r="X1553" s="189">
        <f t="shared" si="363"/>
        <v>10.367574250000001</v>
      </c>
    </row>
    <row r="1554" spans="1:24" x14ac:dyDescent="0.3">
      <c r="A1554" s="166"/>
      <c r="B1554" s="166">
        <v>2025</v>
      </c>
      <c r="C1554" s="187" t="s">
        <v>433</v>
      </c>
      <c r="D1554" s="159" t="s">
        <v>11</v>
      </c>
      <c r="E1554" s="159" t="s">
        <v>428</v>
      </c>
      <c r="F1554" s="159"/>
      <c r="G1554" s="188"/>
      <c r="H1554" s="159"/>
      <c r="I1554" s="159" t="s">
        <v>177</v>
      </c>
      <c r="J1554" s="160" t="s">
        <v>96</v>
      </c>
      <c r="K1554" s="160">
        <v>13.049977699999999</v>
      </c>
      <c r="L1554" s="160">
        <v>12.957411200000001</v>
      </c>
      <c r="M1554" s="160">
        <v>12.646957400000002</v>
      </c>
      <c r="N1554" s="160">
        <v>14.6530396</v>
      </c>
      <c r="O1554" s="160">
        <v>21.070983599999998</v>
      </c>
      <c r="P1554" s="160">
        <v>27.438609400000001</v>
      </c>
      <c r="Q1554" s="160">
        <v>36.257586000000003</v>
      </c>
      <c r="R1554" s="160">
        <v>34.955483899999997</v>
      </c>
      <c r="S1554" s="160">
        <v>30.9850931</v>
      </c>
      <c r="T1554" s="160">
        <v>21.563722200000001</v>
      </c>
      <c r="U1554" s="160">
        <v>19.1090485</v>
      </c>
      <c r="V1554" s="160">
        <v>13.206628700000001</v>
      </c>
      <c r="W1554" s="162">
        <f>SUM(표4_2563[[#This Row],[1월]:[12월]])</f>
        <v>257.89454129999996</v>
      </c>
      <c r="X1554" s="189">
        <f t="shared" si="363"/>
        <v>21.491211774999996</v>
      </c>
    </row>
    <row r="1555" spans="1:24" x14ac:dyDescent="0.3">
      <c r="A1555" s="166"/>
      <c r="B1555" s="166">
        <v>2025</v>
      </c>
      <c r="C1555" s="187" t="s">
        <v>433</v>
      </c>
      <c r="D1555" s="159" t="s">
        <v>11</v>
      </c>
      <c r="E1555" s="159" t="s">
        <v>428</v>
      </c>
      <c r="F1555" s="159"/>
      <c r="G1555" s="188"/>
      <c r="H1555" s="159"/>
      <c r="I1555" s="159" t="s">
        <v>423</v>
      </c>
      <c r="J1555" s="159" t="s">
        <v>13</v>
      </c>
      <c r="K1555" s="160">
        <v>20988286</v>
      </c>
      <c r="L1555" s="160">
        <v>21508126</v>
      </c>
      <c r="M1555" s="160">
        <v>18250455</v>
      </c>
      <c r="N1555" s="160">
        <v>19871263</v>
      </c>
      <c r="O1555" s="160">
        <v>27732100</v>
      </c>
      <c r="P1555" s="160">
        <v>40371090</v>
      </c>
      <c r="Q1555" s="160">
        <v>44685636</v>
      </c>
      <c r="R1555" s="160">
        <v>43213480</v>
      </c>
      <c r="S1555" s="160">
        <v>38364994</v>
      </c>
      <c r="T1555" s="160">
        <v>28322604</v>
      </c>
      <c r="U1555" s="160">
        <v>29317423</v>
      </c>
      <c r="V1555" s="160">
        <v>20455083.290399998</v>
      </c>
      <c r="W1555" s="162">
        <f>SUM(표4_2563[[#This Row],[1월]:[12월]])</f>
        <v>353080540.29040003</v>
      </c>
      <c r="X1555" s="189">
        <f t="shared" si="363"/>
        <v>29423378.357533336</v>
      </c>
    </row>
    <row r="1556" spans="1:24" x14ac:dyDescent="0.3">
      <c r="A1556" s="166"/>
      <c r="B1556" s="166">
        <v>2025</v>
      </c>
      <c r="C1556" s="187" t="s">
        <v>433</v>
      </c>
      <c r="D1556" s="159" t="s">
        <v>11</v>
      </c>
      <c r="E1556" s="159" t="s">
        <v>428</v>
      </c>
      <c r="F1556" s="159"/>
      <c r="G1556" s="188"/>
      <c r="H1556" s="159"/>
      <c r="I1556" s="159" t="s">
        <v>423</v>
      </c>
      <c r="J1556" s="159" t="s">
        <v>14</v>
      </c>
      <c r="K1556" s="160">
        <v>127826</v>
      </c>
      <c r="L1556" s="160">
        <v>126916</v>
      </c>
      <c r="M1556" s="160">
        <v>123879</v>
      </c>
      <c r="N1556" s="160">
        <v>143527</v>
      </c>
      <c r="O1556" s="160">
        <v>206930</v>
      </c>
      <c r="P1556" s="160">
        <v>265364</v>
      </c>
      <c r="Q1556" s="160">
        <v>292471</v>
      </c>
      <c r="R1556" s="160">
        <v>287507</v>
      </c>
      <c r="S1556" s="160">
        <v>284818</v>
      </c>
      <c r="T1556" s="160">
        <v>210974</v>
      </c>
      <c r="U1556" s="160">
        <v>187176</v>
      </c>
      <c r="V1556" s="160">
        <v>129360</v>
      </c>
      <c r="W1556" s="162">
        <f>SUM(표4_2563[[#This Row],[1월]:[12월]])</f>
        <v>2386748</v>
      </c>
      <c r="X1556" s="189">
        <f t="shared" si="363"/>
        <v>198895.66666666666</v>
      </c>
    </row>
    <row r="1557" spans="1:24" x14ac:dyDescent="0.3">
      <c r="A1557" s="166"/>
      <c r="B1557" s="166">
        <v>2025</v>
      </c>
      <c r="C1557" s="187" t="s">
        <v>433</v>
      </c>
      <c r="D1557" s="159" t="s">
        <v>11</v>
      </c>
      <c r="E1557" s="159" t="s">
        <v>428</v>
      </c>
      <c r="F1557" s="159"/>
      <c r="G1557" s="188"/>
      <c r="H1557" s="159"/>
      <c r="I1557" s="159" t="s">
        <v>423</v>
      </c>
      <c r="J1557" s="159" t="s">
        <v>15</v>
      </c>
      <c r="K1557" s="160">
        <v>29.272154</v>
      </c>
      <c r="L1557" s="160">
        <v>29.063763999999999</v>
      </c>
      <c r="M1557" s="160">
        <v>28.368291000000003</v>
      </c>
      <c r="N1557" s="160">
        <v>32.867683</v>
      </c>
      <c r="O1557" s="160">
        <v>47.386970000000005</v>
      </c>
      <c r="P1557" s="160">
        <v>60.768355999999997</v>
      </c>
      <c r="Q1557" s="160">
        <v>66.975859</v>
      </c>
      <c r="R1557" s="160">
        <v>65.839103000000009</v>
      </c>
      <c r="S1557" s="160">
        <v>65.223321999999996</v>
      </c>
      <c r="T1557" s="160">
        <v>48.313046</v>
      </c>
      <c r="U1557" s="160">
        <v>42.863303999999999</v>
      </c>
      <c r="V1557" s="160">
        <v>29.623440000000006</v>
      </c>
      <c r="W1557" s="162">
        <f>SUM(표4_2563[[#This Row],[1월]:[12월]])</f>
        <v>546.565292</v>
      </c>
      <c r="X1557" s="189">
        <f t="shared" si="363"/>
        <v>45.547107666666669</v>
      </c>
    </row>
    <row r="1558" spans="1:24" x14ac:dyDescent="0.3">
      <c r="A1558" s="166"/>
      <c r="B1558" s="166">
        <v>2025</v>
      </c>
      <c r="C1558" s="187" t="s">
        <v>433</v>
      </c>
      <c r="D1558" s="159" t="s">
        <v>11</v>
      </c>
      <c r="E1558" s="159" t="s">
        <v>428</v>
      </c>
      <c r="F1558" s="159"/>
      <c r="G1558" s="188"/>
      <c r="H1558" s="159"/>
      <c r="I1558" s="159" t="s">
        <v>423</v>
      </c>
      <c r="J1558" s="160" t="s">
        <v>96</v>
      </c>
      <c r="K1558" s="160">
        <v>60.679002199999999</v>
      </c>
      <c r="L1558" s="160">
        <v>60.247025200000003</v>
      </c>
      <c r="M1558" s="160">
        <v>58.805361300000001</v>
      </c>
      <c r="N1558" s="160">
        <v>68.132266900000005</v>
      </c>
      <c r="O1558" s="160">
        <v>98.229670999999996</v>
      </c>
      <c r="P1558" s="160">
        <v>125.96829080000001</v>
      </c>
      <c r="Q1558" s="160">
        <v>138.83598370000001</v>
      </c>
      <c r="R1558" s="160">
        <v>136.47957289999999</v>
      </c>
      <c r="S1558" s="160">
        <v>135.20310459999999</v>
      </c>
      <c r="T1558" s="160">
        <v>100.1493578</v>
      </c>
      <c r="U1558" s="160">
        <v>88.8524472</v>
      </c>
      <c r="V1558" s="160">
        <v>61.407192000000002</v>
      </c>
      <c r="W1558" s="162">
        <f>SUM(표4_2563[[#This Row],[1월]:[12월]])</f>
        <v>1132.9892755999999</v>
      </c>
      <c r="X1558" s="189">
        <f t="shared" si="363"/>
        <v>94.415772966666665</v>
      </c>
    </row>
    <row r="1559" spans="1:24" x14ac:dyDescent="0.3">
      <c r="A1559" s="166"/>
      <c r="B1559" s="166">
        <v>2025</v>
      </c>
      <c r="C1559" s="187" t="s">
        <v>433</v>
      </c>
      <c r="D1559" s="159" t="s">
        <v>11</v>
      </c>
      <c r="E1559" s="159" t="s">
        <v>428</v>
      </c>
      <c r="F1559" s="159"/>
      <c r="G1559" s="188"/>
      <c r="H1559" s="159"/>
      <c r="I1559" s="159" t="s">
        <v>178</v>
      </c>
      <c r="J1559" s="159" t="s">
        <v>13</v>
      </c>
      <c r="K1559" s="160">
        <v>226349914</v>
      </c>
      <c r="L1559" s="160">
        <v>219094232</v>
      </c>
      <c r="M1559" s="160">
        <v>194738063</v>
      </c>
      <c r="N1559" s="160">
        <v>194327610</v>
      </c>
      <c r="O1559" s="160">
        <v>207664370</v>
      </c>
      <c r="P1559" s="160">
        <v>255930570</v>
      </c>
      <c r="Q1559" s="160">
        <v>287153766</v>
      </c>
      <c r="R1559" s="160">
        <v>275622252</v>
      </c>
      <c r="S1559" s="160">
        <v>224375306</v>
      </c>
      <c r="T1559" s="160">
        <v>202004871</v>
      </c>
      <c r="U1559" s="160">
        <v>232048497</v>
      </c>
      <c r="V1559" s="160">
        <v>234228129.12400001</v>
      </c>
      <c r="W1559" s="162">
        <f>SUM(표4_2563[[#This Row],[1월]:[12월]])</f>
        <v>2753537580.1240001</v>
      </c>
      <c r="X1559" s="189">
        <f t="shared" si="363"/>
        <v>229461465.01033333</v>
      </c>
    </row>
    <row r="1560" spans="1:24" x14ac:dyDescent="0.3">
      <c r="A1560" s="166"/>
      <c r="B1560" s="166">
        <v>2025</v>
      </c>
      <c r="C1560" s="187" t="s">
        <v>433</v>
      </c>
      <c r="D1560" s="159" t="s">
        <v>11</v>
      </c>
      <c r="E1560" s="159" t="s">
        <v>428</v>
      </c>
      <c r="F1560" s="159"/>
      <c r="G1560" s="188"/>
      <c r="H1560" s="159"/>
      <c r="I1560" s="159" t="s">
        <v>178</v>
      </c>
      <c r="J1560" s="159" t="s">
        <v>14</v>
      </c>
      <c r="K1560" s="160">
        <v>1417637</v>
      </c>
      <c r="L1560" s="160">
        <v>1324692</v>
      </c>
      <c r="M1560" s="160">
        <v>1425067</v>
      </c>
      <c r="N1560" s="160">
        <v>1410443</v>
      </c>
      <c r="O1560" s="160">
        <v>1530636</v>
      </c>
      <c r="P1560" s="160">
        <v>1585130</v>
      </c>
      <c r="Q1560" s="160">
        <v>1761128</v>
      </c>
      <c r="R1560" s="160">
        <v>1723523</v>
      </c>
      <c r="S1560" s="160">
        <v>1636899</v>
      </c>
      <c r="T1560" s="160">
        <v>1500731</v>
      </c>
      <c r="U1560" s="160">
        <v>1437929</v>
      </c>
      <c r="V1560" s="160">
        <v>1424862</v>
      </c>
      <c r="W1560" s="162">
        <f>SUM(표4_2563[[#This Row],[1월]:[12월]])</f>
        <v>18178677</v>
      </c>
      <c r="X1560" s="189">
        <f t="shared" si="363"/>
        <v>1514889.75</v>
      </c>
    </row>
    <row r="1561" spans="1:24" x14ac:dyDescent="0.3">
      <c r="A1561" s="166"/>
      <c r="B1561" s="166">
        <v>2025</v>
      </c>
      <c r="C1561" s="187" t="s">
        <v>433</v>
      </c>
      <c r="D1561" s="159" t="s">
        <v>11</v>
      </c>
      <c r="E1561" s="159" t="s">
        <v>428</v>
      </c>
      <c r="F1561" s="159"/>
      <c r="G1561" s="188"/>
      <c r="H1561" s="159"/>
      <c r="I1561" s="159" t="s">
        <v>178</v>
      </c>
      <c r="J1561" s="159" t="s">
        <v>15</v>
      </c>
      <c r="K1561" s="160">
        <v>324.63887299999999</v>
      </c>
      <c r="L1561" s="160">
        <v>303.354468</v>
      </c>
      <c r="M1561" s="160">
        <v>326.34034300000002</v>
      </c>
      <c r="N1561" s="160">
        <v>322.99144699999999</v>
      </c>
      <c r="O1561" s="160">
        <v>350.51564400000001</v>
      </c>
      <c r="P1561" s="160">
        <v>362.99477000000002</v>
      </c>
      <c r="Q1561" s="160">
        <v>403.29831200000001</v>
      </c>
      <c r="R1561" s="160">
        <v>394.68676699999997</v>
      </c>
      <c r="S1561" s="160">
        <v>374.84987100000001</v>
      </c>
      <c r="T1561" s="160">
        <v>343.66739899999999</v>
      </c>
      <c r="U1561" s="160">
        <v>329.28574100000003</v>
      </c>
      <c r="V1561" s="160">
        <v>326.29339800000002</v>
      </c>
      <c r="W1561" s="162">
        <f>SUM(표4_2563[[#This Row],[1월]:[12월]])</f>
        <v>4162.9170330000006</v>
      </c>
      <c r="X1561" s="189">
        <f t="shared" si="363"/>
        <v>346.90975275000005</v>
      </c>
    </row>
    <row r="1562" spans="1:24" x14ac:dyDescent="0.3">
      <c r="A1562" s="166"/>
      <c r="B1562" s="166">
        <v>2025</v>
      </c>
      <c r="C1562" s="187" t="s">
        <v>433</v>
      </c>
      <c r="D1562" s="159" t="s">
        <v>11</v>
      </c>
      <c r="E1562" s="159" t="s">
        <v>428</v>
      </c>
      <c r="F1562" s="159"/>
      <c r="G1562" s="188"/>
      <c r="H1562" s="159"/>
      <c r="I1562" s="159" t="s">
        <v>178</v>
      </c>
      <c r="J1562" s="160" t="s">
        <v>96</v>
      </c>
      <c r="K1562" s="160">
        <v>672.9522839</v>
      </c>
      <c r="L1562" s="160">
        <v>628.83129240000005</v>
      </c>
      <c r="M1562" s="160">
        <v>676.47930489999999</v>
      </c>
      <c r="N1562" s="160">
        <v>669.53729209999995</v>
      </c>
      <c r="O1562" s="160">
        <v>726.59290920000001</v>
      </c>
      <c r="P1562" s="160">
        <v>752.46121100000005</v>
      </c>
      <c r="Q1562" s="160">
        <v>836.00746160000006</v>
      </c>
      <c r="R1562" s="160">
        <v>818.15636810000001</v>
      </c>
      <c r="S1562" s="160">
        <v>777.03595530000007</v>
      </c>
      <c r="T1562" s="160">
        <v>712.39700570000002</v>
      </c>
      <c r="U1562" s="160">
        <v>682.58489629999997</v>
      </c>
      <c r="V1562" s="160">
        <v>676.38199140000006</v>
      </c>
      <c r="W1562" s="162">
        <f>SUM(표4_2563[[#This Row],[1월]:[12월]])</f>
        <v>8629.4179719000003</v>
      </c>
      <c r="X1562" s="189">
        <f t="shared" si="363"/>
        <v>719.11816432500007</v>
      </c>
    </row>
    <row r="1563" spans="1:24" x14ac:dyDescent="0.3">
      <c r="A1563" s="166"/>
      <c r="B1563" s="166">
        <v>2025</v>
      </c>
      <c r="C1563" s="187" t="s">
        <v>433</v>
      </c>
      <c r="D1563" s="159" t="s">
        <v>26</v>
      </c>
      <c r="E1563" s="159" t="s">
        <v>427</v>
      </c>
      <c r="F1563" s="159"/>
      <c r="G1563" s="188"/>
      <c r="H1563" s="159"/>
      <c r="I1563" s="159" t="s">
        <v>425</v>
      </c>
      <c r="J1563" s="159" t="s">
        <v>13</v>
      </c>
      <c r="K1563" s="190">
        <v>65417523</v>
      </c>
      <c r="L1563" s="190">
        <v>61635396</v>
      </c>
      <c r="M1563" s="190">
        <v>38060616</v>
      </c>
      <c r="N1563" s="190">
        <v>19420517</v>
      </c>
      <c r="O1563" s="190">
        <v>11890696</v>
      </c>
      <c r="P1563" s="190">
        <v>7377558</v>
      </c>
      <c r="Q1563" s="190">
        <v>13267410</v>
      </c>
      <c r="R1563" s="190">
        <v>19619706</v>
      </c>
      <c r="S1563" s="190">
        <v>16199429</v>
      </c>
      <c r="T1563" s="190">
        <v>17848822</v>
      </c>
      <c r="U1563" s="190">
        <v>23533170</v>
      </c>
      <c r="V1563" s="190">
        <v>53877863</v>
      </c>
      <c r="W1563" s="162">
        <f>SUM(표4_2563[[#This Row],[1월]:[12월]])</f>
        <v>348148706</v>
      </c>
      <c r="X1563" s="189">
        <f t="shared" si="363"/>
        <v>29012392.166666668</v>
      </c>
    </row>
    <row r="1564" spans="1:24" x14ac:dyDescent="0.3">
      <c r="A1564" s="166"/>
      <c r="B1564" s="166">
        <v>2025</v>
      </c>
      <c r="C1564" s="187" t="s">
        <v>433</v>
      </c>
      <c r="D1564" s="159" t="s">
        <v>26</v>
      </c>
      <c r="E1564" s="159" t="s">
        <v>427</v>
      </c>
      <c r="F1564" s="159"/>
      <c r="G1564" s="188"/>
      <c r="H1564" s="159"/>
      <c r="I1564" s="159" t="s">
        <v>425</v>
      </c>
      <c r="J1564" s="159" t="s">
        <v>19</v>
      </c>
      <c r="K1564" s="190">
        <v>406.65999999999997</v>
      </c>
      <c r="L1564" s="190">
        <v>382.82</v>
      </c>
      <c r="M1564" s="190">
        <v>233.50999999999996</v>
      </c>
      <c r="N1564" s="190">
        <v>134.91999999999999</v>
      </c>
      <c r="O1564" s="190">
        <v>79.64</v>
      </c>
      <c r="P1564" s="190">
        <v>60.44</v>
      </c>
      <c r="Q1564" s="190">
        <v>124.43</v>
      </c>
      <c r="R1564" s="190">
        <v>204.07999999999998</v>
      </c>
      <c r="S1564" s="190">
        <v>147.72</v>
      </c>
      <c r="T1564" s="190">
        <v>123.38</v>
      </c>
      <c r="U1564" s="190">
        <v>165.11</v>
      </c>
      <c r="V1564" s="190">
        <v>333.27</v>
      </c>
      <c r="W1564" s="162">
        <f>SUM(표4_2563[[#This Row],[1월]:[12월]])</f>
        <v>2395.9800000000005</v>
      </c>
      <c r="X1564" s="189">
        <f t="shared" si="363"/>
        <v>199.66500000000005</v>
      </c>
    </row>
    <row r="1565" spans="1:24" x14ac:dyDescent="0.3">
      <c r="A1565" s="166"/>
      <c r="B1565" s="166">
        <v>2025</v>
      </c>
      <c r="C1565" s="187" t="s">
        <v>433</v>
      </c>
      <c r="D1565" s="159" t="s">
        <v>26</v>
      </c>
      <c r="E1565" s="159" t="s">
        <v>427</v>
      </c>
      <c r="F1565" s="159"/>
      <c r="G1565" s="188"/>
      <c r="H1565" s="159"/>
      <c r="I1565" s="159" t="s">
        <v>425</v>
      </c>
      <c r="J1565" s="159" t="s">
        <v>14</v>
      </c>
      <c r="K1565" s="190">
        <v>406659.99999999994</v>
      </c>
      <c r="L1565" s="190">
        <v>382820</v>
      </c>
      <c r="M1565" s="190">
        <v>233509.99999999997</v>
      </c>
      <c r="N1565" s="190">
        <v>134920</v>
      </c>
      <c r="O1565" s="190">
        <v>79640</v>
      </c>
      <c r="P1565" s="190">
        <v>60440</v>
      </c>
      <c r="Q1565" s="190">
        <v>124430</v>
      </c>
      <c r="R1565" s="190">
        <v>204079.99999999997</v>
      </c>
      <c r="S1565" s="190">
        <v>147720</v>
      </c>
      <c r="T1565" s="190">
        <v>123380</v>
      </c>
      <c r="U1565" s="190">
        <v>165110</v>
      </c>
      <c r="V1565" s="190">
        <v>333270</v>
      </c>
      <c r="W1565" s="162">
        <f>SUM(표4_2563[[#This Row],[1월]:[12월]])</f>
        <v>2395980</v>
      </c>
      <c r="X1565" s="189">
        <f t="shared" si="363"/>
        <v>199665</v>
      </c>
    </row>
    <row r="1566" spans="1:24" x14ac:dyDescent="0.3">
      <c r="A1566" s="166"/>
      <c r="B1566" s="166">
        <v>2025</v>
      </c>
      <c r="C1566" s="187" t="s">
        <v>433</v>
      </c>
      <c r="D1566" s="159" t="s">
        <v>26</v>
      </c>
      <c r="E1566" s="159" t="s">
        <v>427</v>
      </c>
      <c r="F1566" s="159"/>
      <c r="G1566" s="188"/>
      <c r="H1566" s="159"/>
      <c r="I1566" s="159" t="s">
        <v>425</v>
      </c>
      <c r="J1566" s="159" t="s">
        <v>20</v>
      </c>
      <c r="K1566" s="190">
        <v>349.7276</v>
      </c>
      <c r="L1566" s="190">
        <v>329.22519999999997</v>
      </c>
      <c r="M1566" s="190">
        <v>200.81859999999998</v>
      </c>
      <c r="N1566" s="190">
        <v>116.03119999999998</v>
      </c>
      <c r="O1566" s="190">
        <v>68.490399999999994</v>
      </c>
      <c r="P1566" s="190">
        <v>51.978400000000001</v>
      </c>
      <c r="Q1566" s="190">
        <v>107.0098</v>
      </c>
      <c r="R1566" s="190">
        <v>175.50879999999998</v>
      </c>
      <c r="S1566" s="190">
        <v>127.03919999999999</v>
      </c>
      <c r="T1566" s="190">
        <v>106.10679999999999</v>
      </c>
      <c r="U1566" s="190">
        <v>141.99460000000002</v>
      </c>
      <c r="V1566" s="190">
        <v>286.61219999999997</v>
      </c>
      <c r="W1566" s="162">
        <f>SUM(표4_2563[[#This Row],[1월]:[12월]])</f>
        <v>2060.5427999999997</v>
      </c>
      <c r="X1566" s="189">
        <f t="shared" si="363"/>
        <v>171.71189999999999</v>
      </c>
    </row>
    <row r="1567" spans="1:24" x14ac:dyDescent="0.3">
      <c r="A1567" s="166"/>
      <c r="B1567" s="166">
        <v>2025</v>
      </c>
      <c r="C1567" s="187" t="s">
        <v>433</v>
      </c>
      <c r="D1567" s="159" t="s">
        <v>26</v>
      </c>
      <c r="E1567" s="159" t="s">
        <v>427</v>
      </c>
      <c r="F1567" s="159"/>
      <c r="G1567" s="188"/>
      <c r="H1567" s="159"/>
      <c r="I1567" s="159" t="s">
        <v>425</v>
      </c>
      <c r="J1567" s="159" t="s">
        <v>15</v>
      </c>
      <c r="K1567" s="190">
        <v>34.972760000000001</v>
      </c>
      <c r="L1567" s="190">
        <v>32.922519999999999</v>
      </c>
      <c r="M1567" s="190">
        <v>20.081859999999999</v>
      </c>
      <c r="N1567" s="190">
        <v>11.603119999999999</v>
      </c>
      <c r="O1567" s="190">
        <v>6.8490399999999996</v>
      </c>
      <c r="P1567" s="190">
        <v>5.1978400000000002</v>
      </c>
      <c r="Q1567" s="190">
        <v>10.700980000000001</v>
      </c>
      <c r="R1567" s="190">
        <v>17.550879999999999</v>
      </c>
      <c r="S1567" s="190">
        <v>12.70392</v>
      </c>
      <c r="T1567" s="190">
        <v>10.61068</v>
      </c>
      <c r="U1567" s="190">
        <v>14.199460000000002</v>
      </c>
      <c r="V1567" s="190">
        <v>28.66122</v>
      </c>
      <c r="W1567" s="162">
        <f>SUM(표4_2563[[#This Row],[1월]:[12월]])</f>
        <v>206.05428000000001</v>
      </c>
      <c r="X1567" s="189">
        <f t="shared" si="363"/>
        <v>17.171189999999999</v>
      </c>
    </row>
    <row r="1568" spans="1:24" x14ac:dyDescent="0.3">
      <c r="A1568" s="166"/>
      <c r="B1568" s="166">
        <v>2025</v>
      </c>
      <c r="C1568" s="187" t="s">
        <v>433</v>
      </c>
      <c r="D1568" s="159" t="s">
        <v>26</v>
      </c>
      <c r="E1568" s="159" t="s">
        <v>427</v>
      </c>
      <c r="F1568" s="159"/>
      <c r="G1568" s="188"/>
      <c r="H1568" s="159"/>
      <c r="I1568" s="159" t="s">
        <v>425</v>
      </c>
      <c r="J1568" s="160" t="s">
        <v>96</v>
      </c>
      <c r="K1568" s="160">
        <v>46.580705799753595</v>
      </c>
      <c r="L1568" s="160">
        <v>43.849962608227202</v>
      </c>
      <c r="M1568" s="160">
        <v>26.747308836129591</v>
      </c>
      <c r="N1568" s="160">
        <v>15.454357021843196</v>
      </c>
      <c r="O1568" s="160">
        <v>9.1223317018943995</v>
      </c>
      <c r="P1568" s="160">
        <v>6.9230754402623997</v>
      </c>
      <c r="Q1568" s="160">
        <v>14.252784199732799</v>
      </c>
      <c r="R1568" s="160">
        <v>23.376261347596795</v>
      </c>
      <c r="S1568" s="160">
        <v>16.920527862931198</v>
      </c>
      <c r="T1568" s="160">
        <v>14.132512372924797</v>
      </c>
      <c r="U1568" s="160">
        <v>18.9124584040656</v>
      </c>
      <c r="V1568" s="160">
        <v>38.174277828859196</v>
      </c>
      <c r="W1568" s="162">
        <f>SUM(표4_2563[[#This Row],[1월]:[12월]])</f>
        <v>274.44656342422076</v>
      </c>
      <c r="X1568" s="189">
        <f t="shared" si="363"/>
        <v>22.870546952018397</v>
      </c>
    </row>
    <row r="1569" spans="1:24" x14ac:dyDescent="0.3">
      <c r="A1569" s="166"/>
      <c r="B1569" s="166">
        <v>2025</v>
      </c>
      <c r="C1569" s="187" t="s">
        <v>433</v>
      </c>
      <c r="D1569" s="159" t="s">
        <v>26</v>
      </c>
      <c r="E1569" s="159" t="s">
        <v>427</v>
      </c>
      <c r="F1569" s="159"/>
      <c r="G1569" s="188"/>
      <c r="H1569" s="159"/>
      <c r="I1569" s="159" t="s">
        <v>173</v>
      </c>
      <c r="J1569" s="159" t="s">
        <v>13</v>
      </c>
      <c r="K1569" s="190">
        <v>109660446</v>
      </c>
      <c r="L1569" s="190">
        <v>102456987</v>
      </c>
      <c r="M1569" s="190">
        <v>50421734</v>
      </c>
      <c r="N1569" s="190">
        <v>20393313</v>
      </c>
      <c r="O1569" s="190">
        <v>12338523</v>
      </c>
      <c r="P1569" s="190">
        <v>7437471</v>
      </c>
      <c r="Q1569" s="190">
        <v>15427645</v>
      </c>
      <c r="R1569" s="190">
        <v>28926716</v>
      </c>
      <c r="S1569" s="190">
        <v>21620111</v>
      </c>
      <c r="T1569" s="190">
        <v>15712392</v>
      </c>
      <c r="U1569" s="190">
        <v>33195637</v>
      </c>
      <c r="V1569" s="190">
        <v>81220435</v>
      </c>
      <c r="W1569" s="162">
        <f>SUM(표4_2563[[#This Row],[1월]:[12월]])</f>
        <v>498811410</v>
      </c>
      <c r="X1569" s="189">
        <f t="shared" si="363"/>
        <v>41567617.5</v>
      </c>
    </row>
    <row r="1570" spans="1:24" x14ac:dyDescent="0.3">
      <c r="A1570" s="166"/>
      <c r="B1570" s="166">
        <v>2025</v>
      </c>
      <c r="C1570" s="187" t="s">
        <v>433</v>
      </c>
      <c r="D1570" s="159" t="s">
        <v>26</v>
      </c>
      <c r="E1570" s="159" t="s">
        <v>427</v>
      </c>
      <c r="F1570" s="159"/>
      <c r="G1570" s="188"/>
      <c r="H1570" s="159"/>
      <c r="I1570" s="159" t="s">
        <v>173</v>
      </c>
      <c r="J1570" s="159" t="s">
        <v>19</v>
      </c>
      <c r="K1570" s="190">
        <v>681.90000000000077</v>
      </c>
      <c r="L1570" s="190">
        <v>636.54999999999927</v>
      </c>
      <c r="M1570" s="190">
        <v>308.43000000000018</v>
      </c>
      <c r="N1570" s="190">
        <v>138.51000000000036</v>
      </c>
      <c r="O1570" s="190">
        <v>79.379999999999626</v>
      </c>
      <c r="P1570" s="190">
        <v>56.400000000000546</v>
      </c>
      <c r="Q1570" s="190">
        <v>143.86999999999983</v>
      </c>
      <c r="R1570" s="190">
        <v>302.73000000000019</v>
      </c>
      <c r="S1570" s="190">
        <v>194.34999999999928</v>
      </c>
      <c r="T1570" s="190">
        <v>104.15000000000036</v>
      </c>
      <c r="U1570" s="190">
        <v>232.50000000000037</v>
      </c>
      <c r="V1570" s="190">
        <v>502.68999999999949</v>
      </c>
      <c r="W1570" s="162">
        <f>SUM(표4_2563[[#This Row],[1월]:[12월]])</f>
        <v>3381.4600000000009</v>
      </c>
      <c r="X1570" s="189">
        <f t="shared" si="363"/>
        <v>281.78833333333341</v>
      </c>
    </row>
    <row r="1571" spans="1:24" x14ac:dyDescent="0.3">
      <c r="A1571" s="166"/>
      <c r="B1571" s="166">
        <v>2025</v>
      </c>
      <c r="C1571" s="187" t="s">
        <v>433</v>
      </c>
      <c r="D1571" s="159" t="s">
        <v>26</v>
      </c>
      <c r="E1571" s="159" t="s">
        <v>427</v>
      </c>
      <c r="F1571" s="159"/>
      <c r="G1571" s="188"/>
      <c r="H1571" s="159"/>
      <c r="I1571" s="159" t="s">
        <v>173</v>
      </c>
      <c r="J1571" s="159" t="s">
        <v>14</v>
      </c>
      <c r="K1571" s="190">
        <v>681900.00000000081</v>
      </c>
      <c r="L1571" s="190">
        <v>636549.9999999993</v>
      </c>
      <c r="M1571" s="190">
        <v>308430.00000000017</v>
      </c>
      <c r="N1571" s="190">
        <v>138510.00000000035</v>
      </c>
      <c r="O1571" s="190">
        <v>79379.999999999622</v>
      </c>
      <c r="P1571" s="190">
        <v>56400.000000000546</v>
      </c>
      <c r="Q1571" s="190">
        <v>143869.99999999983</v>
      </c>
      <c r="R1571" s="190">
        <v>302730.00000000017</v>
      </c>
      <c r="S1571" s="190">
        <v>194349.99999999927</v>
      </c>
      <c r="T1571" s="190">
        <v>104150.00000000036</v>
      </c>
      <c r="U1571" s="190">
        <v>232500.00000000038</v>
      </c>
      <c r="V1571" s="190">
        <v>502689.99999999948</v>
      </c>
      <c r="W1571" s="162">
        <f>SUM(표4_2563[[#This Row],[1월]:[12월]])</f>
        <v>3381460</v>
      </c>
      <c r="X1571" s="189">
        <f t="shared" si="363"/>
        <v>281788.33333333331</v>
      </c>
    </row>
    <row r="1572" spans="1:24" x14ac:dyDescent="0.3">
      <c r="A1572" s="166"/>
      <c r="B1572" s="166">
        <v>2025</v>
      </c>
      <c r="C1572" s="187" t="s">
        <v>433</v>
      </c>
      <c r="D1572" s="159" t="s">
        <v>26</v>
      </c>
      <c r="E1572" s="159" t="s">
        <v>427</v>
      </c>
      <c r="F1572" s="159"/>
      <c r="G1572" s="188"/>
      <c r="H1572" s="159"/>
      <c r="I1572" s="159" t="s">
        <v>173</v>
      </c>
      <c r="J1572" s="159" t="s">
        <v>20</v>
      </c>
      <c r="K1572" s="190">
        <v>586.43400000000065</v>
      </c>
      <c r="L1572" s="190">
        <v>547.43299999999931</v>
      </c>
      <c r="M1572" s="190">
        <v>265.24980000000016</v>
      </c>
      <c r="N1572" s="190">
        <v>119.11860000000031</v>
      </c>
      <c r="O1572" s="190">
        <v>68.266799999999677</v>
      </c>
      <c r="P1572" s="190">
        <v>48.504000000000467</v>
      </c>
      <c r="Q1572" s="190">
        <v>123.72819999999986</v>
      </c>
      <c r="R1572" s="190">
        <v>260.34780000000018</v>
      </c>
      <c r="S1572" s="190">
        <v>167.14099999999939</v>
      </c>
      <c r="T1572" s="190">
        <v>89.569000000000315</v>
      </c>
      <c r="U1572" s="190">
        <v>199.9500000000003</v>
      </c>
      <c r="V1572" s="190">
        <v>432.31339999999955</v>
      </c>
      <c r="W1572" s="162">
        <f>SUM(표4_2563[[#This Row],[1월]:[12월]])</f>
        <v>2908.0556000000001</v>
      </c>
      <c r="X1572" s="189">
        <f t="shared" si="363"/>
        <v>242.33796666666669</v>
      </c>
    </row>
    <row r="1573" spans="1:24" x14ac:dyDescent="0.3">
      <c r="A1573" s="166"/>
      <c r="B1573" s="166">
        <v>2025</v>
      </c>
      <c r="C1573" s="187" t="s">
        <v>433</v>
      </c>
      <c r="D1573" s="159" t="s">
        <v>26</v>
      </c>
      <c r="E1573" s="159" t="s">
        <v>427</v>
      </c>
      <c r="F1573" s="159"/>
      <c r="G1573" s="188"/>
      <c r="H1573" s="159"/>
      <c r="I1573" s="159" t="s">
        <v>173</v>
      </c>
      <c r="J1573" s="159" t="s">
        <v>15</v>
      </c>
      <c r="K1573" s="190">
        <v>58.643400000000071</v>
      </c>
      <c r="L1573" s="190">
        <v>54.743299999999934</v>
      </c>
      <c r="M1573" s="190">
        <v>26.524980000000017</v>
      </c>
      <c r="N1573" s="190">
        <v>11.911860000000033</v>
      </c>
      <c r="O1573" s="190">
        <v>6.8266799999999677</v>
      </c>
      <c r="P1573" s="190">
        <v>4.8504000000000467</v>
      </c>
      <c r="Q1573" s="190">
        <v>12.372819999999987</v>
      </c>
      <c r="R1573" s="190">
        <v>26.034780000000019</v>
      </c>
      <c r="S1573" s="190">
        <v>16.714099999999942</v>
      </c>
      <c r="T1573" s="190">
        <v>8.9569000000000312</v>
      </c>
      <c r="U1573" s="190">
        <v>19.995000000000033</v>
      </c>
      <c r="V1573" s="190">
        <v>43.23133999999996</v>
      </c>
      <c r="W1573" s="162">
        <f>SUM(표4_2563[[#This Row],[1월]:[12월]])</f>
        <v>290.80556000000001</v>
      </c>
      <c r="X1573" s="189">
        <f t="shared" si="363"/>
        <v>24.233796666666667</v>
      </c>
    </row>
    <row r="1574" spans="1:24" x14ac:dyDescent="0.3">
      <c r="A1574" s="166"/>
      <c r="B1574" s="166">
        <v>2025</v>
      </c>
      <c r="C1574" s="187" t="s">
        <v>433</v>
      </c>
      <c r="D1574" s="159" t="s">
        <v>26</v>
      </c>
      <c r="E1574" s="159" t="s">
        <v>427</v>
      </c>
      <c r="F1574" s="159"/>
      <c r="G1574" s="188"/>
      <c r="H1574" s="159"/>
      <c r="I1574" s="159" t="s">
        <v>173</v>
      </c>
      <c r="J1574" s="160" t="s">
        <v>96</v>
      </c>
      <c r="K1574" s="160">
        <v>78.107960667024074</v>
      </c>
      <c r="L1574" s="160">
        <v>72.913363194887921</v>
      </c>
      <c r="M1574" s="160">
        <v>35.328990040372815</v>
      </c>
      <c r="N1574" s="160">
        <v>15.86557212492964</v>
      </c>
      <c r="O1574" s="160">
        <v>9.0925501066847563</v>
      </c>
      <c r="P1574" s="160">
        <v>6.460315268544063</v>
      </c>
      <c r="Q1574" s="160">
        <v>16.47953116463518</v>
      </c>
      <c r="R1574" s="160">
        <v>34.676085837700818</v>
      </c>
      <c r="S1574" s="160">
        <v>22.261742419175917</v>
      </c>
      <c r="T1574" s="160">
        <v>11.929819773384041</v>
      </c>
      <c r="U1574" s="160">
        <v>26.63161879320004</v>
      </c>
      <c r="V1574" s="160">
        <v>57.580423445822333</v>
      </c>
      <c r="W1574" s="162">
        <f>SUM(표4_2563[[#This Row],[1월]:[12월]])</f>
        <v>387.3279728363616</v>
      </c>
      <c r="X1574" s="189">
        <f t="shared" si="363"/>
        <v>32.2773310696968</v>
      </c>
    </row>
    <row r="1575" spans="1:24" x14ac:dyDescent="0.3">
      <c r="A1575" s="166"/>
      <c r="B1575" s="166">
        <v>2025</v>
      </c>
      <c r="C1575" s="187" t="s">
        <v>433</v>
      </c>
      <c r="D1575" s="159" t="s">
        <v>26</v>
      </c>
      <c r="E1575" s="159" t="s">
        <v>427</v>
      </c>
      <c r="F1575" s="159"/>
      <c r="G1575" s="188"/>
      <c r="H1575" s="159"/>
      <c r="I1575" s="159" t="s">
        <v>410</v>
      </c>
      <c r="J1575" s="159" t="s">
        <v>13</v>
      </c>
      <c r="K1575" s="190">
        <v>167373367</v>
      </c>
      <c r="L1575" s="190">
        <v>156819934</v>
      </c>
      <c r="M1575" s="190">
        <v>71658457</v>
      </c>
      <c r="N1575" s="190">
        <v>25186308</v>
      </c>
      <c r="O1575" s="190">
        <v>4194743</v>
      </c>
      <c r="P1575" s="190">
        <v>2174594</v>
      </c>
      <c r="Q1575" s="190">
        <v>2634942</v>
      </c>
      <c r="R1575" s="190">
        <v>4342070</v>
      </c>
      <c r="S1575" s="190">
        <v>2119270</v>
      </c>
      <c r="T1575" s="190">
        <v>8768408</v>
      </c>
      <c r="U1575" s="190">
        <v>31664441</v>
      </c>
      <c r="V1575" s="190">
        <v>109252351</v>
      </c>
      <c r="W1575" s="162">
        <f>SUM(표4_2563[[#This Row],[1월]:[12월]])</f>
        <v>586188885</v>
      </c>
      <c r="X1575" s="189">
        <f t="shared" si="363"/>
        <v>48849073.75</v>
      </c>
    </row>
    <row r="1576" spans="1:24" x14ac:dyDescent="0.3">
      <c r="A1576" s="166"/>
      <c r="B1576" s="166">
        <v>2025</v>
      </c>
      <c r="C1576" s="187" t="s">
        <v>433</v>
      </c>
      <c r="D1576" s="159" t="s">
        <v>26</v>
      </c>
      <c r="E1576" s="159" t="s">
        <v>427</v>
      </c>
      <c r="F1576" s="159"/>
      <c r="G1576" s="188"/>
      <c r="H1576" s="159"/>
      <c r="I1576" s="159" t="s">
        <v>410</v>
      </c>
      <c r="J1576" s="159" t="s">
        <v>19</v>
      </c>
      <c r="K1576" s="190">
        <v>1047.1899000000001</v>
      </c>
      <c r="L1576" s="190">
        <v>980.66401000000076</v>
      </c>
      <c r="M1576" s="190">
        <v>443.53760999999901</v>
      </c>
      <c r="N1576" s="190">
        <v>175.03773000000035</v>
      </c>
      <c r="O1576" s="190">
        <v>20.92976999999965</v>
      </c>
      <c r="P1576" s="190">
        <v>7.9281600000007071</v>
      </c>
      <c r="Q1576" s="190">
        <v>16.678160000000709</v>
      </c>
      <c r="R1576" s="190">
        <v>43.562239999999299</v>
      </c>
      <c r="S1576" s="190">
        <v>8.6795500000000008</v>
      </c>
      <c r="T1576" s="190">
        <v>54.504819999999647</v>
      </c>
      <c r="U1576" s="190">
        <v>222.59273000000039</v>
      </c>
      <c r="V1576" s="190">
        <v>680.67283999999927</v>
      </c>
      <c r="W1576" s="162">
        <f>SUM(표4_2563[[#This Row],[1월]:[12월]])</f>
        <v>3701.9775199999999</v>
      </c>
      <c r="X1576" s="189">
        <f t="shared" si="363"/>
        <v>308.49812666666668</v>
      </c>
    </row>
    <row r="1577" spans="1:24" x14ac:dyDescent="0.3">
      <c r="A1577" s="166"/>
      <c r="B1577" s="166">
        <v>2025</v>
      </c>
      <c r="C1577" s="187" t="s">
        <v>433</v>
      </c>
      <c r="D1577" s="159" t="s">
        <v>26</v>
      </c>
      <c r="E1577" s="159" t="s">
        <v>427</v>
      </c>
      <c r="F1577" s="159"/>
      <c r="G1577" s="188"/>
      <c r="H1577" s="159"/>
      <c r="I1577" s="159" t="s">
        <v>410</v>
      </c>
      <c r="J1577" s="159" t="s">
        <v>14</v>
      </c>
      <c r="K1577" s="190">
        <v>1047189.9</v>
      </c>
      <c r="L1577" s="190">
        <v>980664.01000000071</v>
      </c>
      <c r="M1577" s="190">
        <v>443537.609999999</v>
      </c>
      <c r="N1577" s="190">
        <v>175037.73000000036</v>
      </c>
      <c r="O1577" s="190">
        <v>20929.769999999651</v>
      </c>
      <c r="P1577" s="190">
        <v>7928.1600000007074</v>
      </c>
      <c r="Q1577" s="190">
        <v>16678.160000000709</v>
      </c>
      <c r="R1577" s="190">
        <v>43562.239999999299</v>
      </c>
      <c r="S1577" s="190">
        <v>8679.5500000000011</v>
      </c>
      <c r="T1577" s="190">
        <v>54504.81999999965</v>
      </c>
      <c r="U1577" s="190">
        <v>222592.73000000039</v>
      </c>
      <c r="V1577" s="190">
        <v>680672.83999999927</v>
      </c>
      <c r="W1577" s="162">
        <f>SUM(표4_2563[[#This Row],[1월]:[12월]])</f>
        <v>3701977.5199999996</v>
      </c>
      <c r="X1577" s="189">
        <f t="shared" si="363"/>
        <v>308498.12666666665</v>
      </c>
    </row>
    <row r="1578" spans="1:24" x14ac:dyDescent="0.3">
      <c r="A1578" s="166"/>
      <c r="B1578" s="166">
        <v>2025</v>
      </c>
      <c r="C1578" s="187" t="s">
        <v>433</v>
      </c>
      <c r="D1578" s="159" t="s">
        <v>26</v>
      </c>
      <c r="E1578" s="159" t="s">
        <v>427</v>
      </c>
      <c r="F1578" s="159"/>
      <c r="G1578" s="188"/>
      <c r="H1578" s="159"/>
      <c r="I1578" s="159" t="s">
        <v>410</v>
      </c>
      <c r="J1578" s="159" t="s">
        <v>20</v>
      </c>
      <c r="K1578" s="190">
        <v>900.58331400000009</v>
      </c>
      <c r="L1578" s="190">
        <v>843.37104860000068</v>
      </c>
      <c r="M1578" s="190">
        <v>381.44234459999916</v>
      </c>
      <c r="N1578" s="190">
        <v>150.53244780000031</v>
      </c>
      <c r="O1578" s="190">
        <v>17.9996021999997</v>
      </c>
      <c r="P1578" s="190">
        <v>6.8182176000006081</v>
      </c>
      <c r="Q1578" s="190">
        <v>14.34321760000061</v>
      </c>
      <c r="R1578" s="190">
        <v>37.463526399999395</v>
      </c>
      <c r="S1578" s="190">
        <v>7.4644130000000004</v>
      </c>
      <c r="T1578" s="190">
        <v>46.874145199999695</v>
      </c>
      <c r="U1578" s="190">
        <v>191.42974780000034</v>
      </c>
      <c r="V1578" s="190">
        <v>585.37864239999931</v>
      </c>
      <c r="W1578" s="162">
        <f>SUM(표4_2563[[#This Row],[1월]:[12월]])</f>
        <v>3183.7006671999998</v>
      </c>
      <c r="X1578" s="189">
        <f t="shared" si="363"/>
        <v>265.30838893333333</v>
      </c>
    </row>
    <row r="1579" spans="1:24" x14ac:dyDescent="0.3">
      <c r="A1579" s="166"/>
      <c r="B1579" s="166">
        <v>2025</v>
      </c>
      <c r="C1579" s="187" t="s">
        <v>433</v>
      </c>
      <c r="D1579" s="159" t="s">
        <v>26</v>
      </c>
      <c r="E1579" s="159" t="s">
        <v>427</v>
      </c>
      <c r="F1579" s="159"/>
      <c r="G1579" s="188"/>
      <c r="H1579" s="159"/>
      <c r="I1579" s="159" t="s">
        <v>410</v>
      </c>
      <c r="J1579" s="159" t="s">
        <v>15</v>
      </c>
      <c r="K1579" s="190">
        <v>90.058331400000014</v>
      </c>
      <c r="L1579" s="190">
        <v>84.337104860000068</v>
      </c>
      <c r="M1579" s="190">
        <v>38.144234459999915</v>
      </c>
      <c r="N1579" s="190">
        <v>15.053244780000032</v>
      </c>
      <c r="O1579" s="190">
        <v>1.79996021999997</v>
      </c>
      <c r="P1579" s="190">
        <v>0.68182176000006089</v>
      </c>
      <c r="Q1579" s="190">
        <v>1.4343217600000611</v>
      </c>
      <c r="R1579" s="190">
        <v>3.7463526399999396</v>
      </c>
      <c r="S1579" s="190">
        <v>0.74644130000000009</v>
      </c>
      <c r="T1579" s="190">
        <v>4.6874145199999697</v>
      </c>
      <c r="U1579" s="190">
        <v>19.142974780000035</v>
      </c>
      <c r="V1579" s="190">
        <v>58.537864239999934</v>
      </c>
      <c r="W1579" s="162">
        <f>SUM(표4_2563[[#This Row],[1월]:[12월]])</f>
        <v>318.37006672000001</v>
      </c>
      <c r="X1579" s="189">
        <f t="shared" si="363"/>
        <v>26.530838893333335</v>
      </c>
    </row>
    <row r="1580" spans="1:24" x14ac:dyDescent="0.3">
      <c r="A1580" s="166"/>
      <c r="B1580" s="166">
        <v>2025</v>
      </c>
      <c r="C1580" s="187" t="s">
        <v>433</v>
      </c>
      <c r="D1580" s="159" t="s">
        <v>26</v>
      </c>
      <c r="E1580" s="159" t="s">
        <v>427</v>
      </c>
      <c r="F1580" s="159"/>
      <c r="G1580" s="188"/>
      <c r="H1580" s="159"/>
      <c r="I1580" s="159" t="s">
        <v>410</v>
      </c>
      <c r="J1580" s="160" t="s">
        <v>96</v>
      </c>
      <c r="K1580" s="160">
        <v>119.94994503608271</v>
      </c>
      <c r="L1580" s="160">
        <v>112.32976377862748</v>
      </c>
      <c r="M1580" s="160">
        <v>50.804836774051545</v>
      </c>
      <c r="N1580" s="160">
        <v>20.049626235643341</v>
      </c>
      <c r="O1580" s="160">
        <v>2.3973920691154591</v>
      </c>
      <c r="P1580" s="160">
        <v>0.9081278918344744</v>
      </c>
      <c r="Q1580" s="160">
        <v>1.9103931152344746</v>
      </c>
      <c r="R1580" s="160">
        <v>4.9898192234747096</v>
      </c>
      <c r="S1580" s="160">
        <v>0.99419555654416802</v>
      </c>
      <c r="T1580" s="160">
        <v>6.2432326392773065</v>
      </c>
      <c r="U1580" s="160">
        <v>25.496794544076142</v>
      </c>
      <c r="V1580" s="160">
        <v>77.967396119418481</v>
      </c>
      <c r="W1580" s="162">
        <f>SUM(표4_2563[[#This Row],[1월]:[12월]])</f>
        <v>424.04152298338028</v>
      </c>
      <c r="X1580" s="189">
        <f t="shared" si="363"/>
        <v>35.336793581948356</v>
      </c>
    </row>
    <row r="1581" spans="1:24" x14ac:dyDescent="0.3">
      <c r="A1581" s="166"/>
      <c r="B1581" s="166">
        <v>2025</v>
      </c>
      <c r="C1581" s="187" t="s">
        <v>433</v>
      </c>
      <c r="D1581" s="159" t="s">
        <v>26</v>
      </c>
      <c r="E1581" s="159" t="s">
        <v>427</v>
      </c>
      <c r="F1581" s="159"/>
      <c r="G1581" s="188"/>
      <c r="H1581" s="159"/>
      <c r="I1581" s="159" t="s">
        <v>389</v>
      </c>
      <c r="J1581" s="159" t="s">
        <v>13</v>
      </c>
      <c r="K1581" s="160">
        <v>4895031</v>
      </c>
      <c r="L1581" s="160">
        <v>4596635</v>
      </c>
      <c r="M1581" s="160">
        <v>2114805</v>
      </c>
      <c r="N1581" s="160">
        <v>743022</v>
      </c>
      <c r="O1581" s="160">
        <v>122704</v>
      </c>
      <c r="P1581" s="160">
        <v>63887</v>
      </c>
      <c r="Q1581" s="160">
        <v>76576</v>
      </c>
      <c r="R1581" s="160">
        <v>128600</v>
      </c>
      <c r="S1581" s="160">
        <v>62461</v>
      </c>
      <c r="T1581" s="190">
        <v>258377</v>
      </c>
      <c r="U1581" s="190">
        <v>934251</v>
      </c>
      <c r="V1581" s="190">
        <v>3227045</v>
      </c>
      <c r="W1581" s="162">
        <f>SUM(표4_2563[[#This Row],[1월]:[12월]])</f>
        <v>17223394</v>
      </c>
      <c r="X1581" s="189">
        <f t="shared" si="363"/>
        <v>1435282.8333333333</v>
      </c>
    </row>
    <row r="1582" spans="1:24" x14ac:dyDescent="0.3">
      <c r="A1582" s="166"/>
      <c r="B1582" s="166">
        <v>2025</v>
      </c>
      <c r="C1582" s="187" t="s">
        <v>433</v>
      </c>
      <c r="D1582" s="159" t="s">
        <v>26</v>
      </c>
      <c r="E1582" s="159" t="s">
        <v>427</v>
      </c>
      <c r="F1582" s="159"/>
      <c r="G1582" s="188"/>
      <c r="H1582" s="159"/>
      <c r="I1582" s="159" t="s">
        <v>389</v>
      </c>
      <c r="J1582" s="159" t="s">
        <v>19</v>
      </c>
      <c r="K1582" s="160">
        <v>30.630099999999999</v>
      </c>
      <c r="L1582" s="160">
        <v>28.745990000000024</v>
      </c>
      <c r="M1582" s="160">
        <v>13.092389999999968</v>
      </c>
      <c r="N1582" s="160">
        <v>5.1622700000000101</v>
      </c>
      <c r="O1582" s="160">
        <v>0.61022999999998961</v>
      </c>
      <c r="P1582" s="160">
        <v>0.23184000000002089</v>
      </c>
      <c r="Q1582" s="160">
        <v>0.47184000000002091</v>
      </c>
      <c r="R1582" s="160">
        <v>1.2877599999999791</v>
      </c>
      <c r="S1582" s="160">
        <v>0.26045000000000001</v>
      </c>
      <c r="T1582" s="190">
        <v>1.6051799999999896</v>
      </c>
      <c r="U1582" s="190">
        <v>6.5672700000000113</v>
      </c>
      <c r="V1582" s="190">
        <v>20.107159999999979</v>
      </c>
      <c r="W1582" s="162">
        <f>SUM(표4_2563[[#This Row],[1월]:[12월]])</f>
        <v>108.77247999999997</v>
      </c>
      <c r="X1582" s="189">
        <f t="shared" si="363"/>
        <v>9.0643733333333305</v>
      </c>
    </row>
    <row r="1583" spans="1:24" x14ac:dyDescent="0.3">
      <c r="A1583" s="166"/>
      <c r="B1583" s="166">
        <v>2025</v>
      </c>
      <c r="C1583" s="187" t="s">
        <v>433</v>
      </c>
      <c r="D1583" s="159" t="s">
        <v>26</v>
      </c>
      <c r="E1583" s="159" t="s">
        <v>427</v>
      </c>
      <c r="F1583" s="159"/>
      <c r="G1583" s="188"/>
      <c r="H1583" s="159"/>
      <c r="I1583" s="159" t="s">
        <v>389</v>
      </c>
      <c r="J1583" s="159" t="s">
        <v>14</v>
      </c>
      <c r="K1583" s="190">
        <v>30630.1</v>
      </c>
      <c r="L1583" s="190">
        <v>28745.990000000023</v>
      </c>
      <c r="M1583" s="190">
        <v>13092.389999999968</v>
      </c>
      <c r="N1583" s="190">
        <v>5162.2700000000104</v>
      </c>
      <c r="O1583" s="190">
        <v>610.22999999998956</v>
      </c>
      <c r="P1583" s="190">
        <v>231.84000000002089</v>
      </c>
      <c r="Q1583" s="190">
        <v>471.84000000002089</v>
      </c>
      <c r="R1583" s="190">
        <v>1287.7599999999791</v>
      </c>
      <c r="S1583" s="190">
        <v>260.45</v>
      </c>
      <c r="T1583" s="190">
        <v>1605.1799999999896</v>
      </c>
      <c r="U1583" s="190">
        <v>6567.2700000000114</v>
      </c>
      <c r="V1583" s="190">
        <v>20107.159999999978</v>
      </c>
      <c r="W1583" s="162">
        <f>SUM(표4_2563[[#This Row],[1월]:[12월]])</f>
        <v>108772.48000000001</v>
      </c>
      <c r="X1583" s="189">
        <f t="shared" si="363"/>
        <v>9064.3733333333348</v>
      </c>
    </row>
    <row r="1584" spans="1:24" x14ac:dyDescent="0.3">
      <c r="A1584" s="166"/>
      <c r="B1584" s="166">
        <v>2025</v>
      </c>
      <c r="C1584" s="187" t="s">
        <v>433</v>
      </c>
      <c r="D1584" s="159" t="s">
        <v>26</v>
      </c>
      <c r="E1584" s="159" t="s">
        <v>427</v>
      </c>
      <c r="F1584" s="159"/>
      <c r="G1584" s="188"/>
      <c r="H1584" s="159"/>
      <c r="I1584" s="159" t="s">
        <v>389</v>
      </c>
      <c r="J1584" s="159" t="s">
        <v>20</v>
      </c>
      <c r="K1584" s="190">
        <v>26.341885999999999</v>
      </c>
      <c r="L1584" s="190">
        <v>24.72155140000002</v>
      </c>
      <c r="M1584" s="190">
        <v>11.259455399999972</v>
      </c>
      <c r="N1584" s="190">
        <v>4.4395522000000085</v>
      </c>
      <c r="O1584" s="190">
        <v>0.5247977999999911</v>
      </c>
      <c r="P1584" s="190">
        <v>0.19938240000001797</v>
      </c>
      <c r="Q1584" s="190">
        <v>0.40578240000001797</v>
      </c>
      <c r="R1584" s="190">
        <v>1.1074735999999821</v>
      </c>
      <c r="S1584" s="190">
        <v>0.22398700000000002</v>
      </c>
      <c r="T1584" s="190">
        <v>1.380454799999991</v>
      </c>
      <c r="U1584" s="190">
        <v>5.6478522000000098</v>
      </c>
      <c r="V1584" s="190">
        <v>17.292157599999982</v>
      </c>
      <c r="W1584" s="162">
        <f>SUM(표4_2563[[#This Row],[1월]:[12월]])</f>
        <v>93.544332799999992</v>
      </c>
      <c r="X1584" s="189">
        <f t="shared" si="363"/>
        <v>7.7953610666666657</v>
      </c>
    </row>
    <row r="1585" spans="1:24" x14ac:dyDescent="0.3">
      <c r="A1585" s="166"/>
      <c r="B1585" s="166">
        <v>2025</v>
      </c>
      <c r="C1585" s="187" t="s">
        <v>433</v>
      </c>
      <c r="D1585" s="159" t="s">
        <v>26</v>
      </c>
      <c r="E1585" s="159" t="s">
        <v>427</v>
      </c>
      <c r="F1585" s="159"/>
      <c r="G1585" s="188"/>
      <c r="H1585" s="159"/>
      <c r="I1585" s="159" t="s">
        <v>389</v>
      </c>
      <c r="J1585" s="159" t="s">
        <v>15</v>
      </c>
      <c r="K1585" s="190">
        <v>2.6341885999999999</v>
      </c>
      <c r="L1585" s="190">
        <v>2.4721551400000021</v>
      </c>
      <c r="M1585" s="190">
        <v>1.1259455399999971</v>
      </c>
      <c r="N1585" s="190">
        <v>0.44395522000000087</v>
      </c>
      <c r="O1585" s="190">
        <v>5.2479779999999115E-2</v>
      </c>
      <c r="P1585" s="190">
        <v>1.99382400000018E-2</v>
      </c>
      <c r="Q1585" s="190">
        <v>4.0578240000001799E-2</v>
      </c>
      <c r="R1585" s="190">
        <v>0.11074735999999821</v>
      </c>
      <c r="S1585" s="190">
        <v>2.2398700000000004E-2</v>
      </c>
      <c r="T1585" s="190">
        <v>0.13804547999999911</v>
      </c>
      <c r="U1585" s="190">
        <v>0.56478522000000098</v>
      </c>
      <c r="V1585" s="190">
        <v>1.7292157599999982</v>
      </c>
      <c r="W1585" s="162">
        <f>SUM(표4_2563[[#This Row],[1월]:[12월]])</f>
        <v>9.3544332800000003</v>
      </c>
      <c r="X1585" s="189">
        <f t="shared" si="363"/>
        <v>0.77953610666666673</v>
      </c>
    </row>
    <row r="1586" spans="1:24" x14ac:dyDescent="0.3">
      <c r="A1586" s="166"/>
      <c r="B1586" s="166">
        <v>2025</v>
      </c>
      <c r="C1586" s="187" t="s">
        <v>433</v>
      </c>
      <c r="D1586" s="159" t="s">
        <v>26</v>
      </c>
      <c r="E1586" s="159" t="s">
        <v>427</v>
      </c>
      <c r="F1586" s="159"/>
      <c r="G1586" s="188"/>
      <c r="H1586" s="159"/>
      <c r="I1586" s="159" t="s">
        <v>389</v>
      </c>
      <c r="J1586" s="160" t="s">
        <v>96</v>
      </c>
      <c r="K1586" s="160">
        <v>3.5085124593444958</v>
      </c>
      <c r="L1586" s="160">
        <v>3.2926978387661929</v>
      </c>
      <c r="M1586" s="160">
        <v>1.4996625357931308</v>
      </c>
      <c r="N1586" s="160">
        <v>0.59131013654870035</v>
      </c>
      <c r="O1586" s="160">
        <v>6.9898549402899621E-2</v>
      </c>
      <c r="P1586" s="160">
        <v>2.6556019359208791E-2</v>
      </c>
      <c r="Q1586" s="160">
        <v>5.4046722629608787E-2</v>
      </c>
      <c r="R1586" s="160">
        <v>0.14750595018120718</v>
      </c>
      <c r="S1586" s="160">
        <v>2.9833140278231998E-2</v>
      </c>
      <c r="T1586" s="160">
        <v>0.1838646961482516</v>
      </c>
      <c r="U1586" s="160">
        <v>0.7522452952775005</v>
      </c>
      <c r="V1586" s="160">
        <v>2.3031665382102315</v>
      </c>
      <c r="W1586" s="162">
        <f>SUM(표4_2563[[#This Row],[1월]:[12월]])</f>
        <v>12.459299881939661</v>
      </c>
      <c r="X1586" s="189">
        <f t="shared" si="363"/>
        <v>1.0382749901616384</v>
      </c>
    </row>
    <row r="1587" spans="1:24" x14ac:dyDescent="0.3">
      <c r="A1587" s="166"/>
      <c r="B1587" s="166">
        <v>2025</v>
      </c>
      <c r="C1587" s="187" t="s">
        <v>433</v>
      </c>
      <c r="D1587" s="159" t="s">
        <v>26</v>
      </c>
      <c r="E1587" s="159" t="s">
        <v>427</v>
      </c>
      <c r="F1587" s="159"/>
      <c r="G1587" s="188"/>
      <c r="H1587" s="159"/>
      <c r="I1587" s="159" t="s">
        <v>422</v>
      </c>
      <c r="J1587" s="159" t="s">
        <v>13</v>
      </c>
      <c r="K1587" s="190">
        <v>1125299202</v>
      </c>
      <c r="L1587" s="190">
        <v>1052335572</v>
      </c>
      <c r="M1587" s="190">
        <v>601991638</v>
      </c>
      <c r="N1587" s="190">
        <v>243344282</v>
      </c>
      <c r="O1587" s="190">
        <v>109248161</v>
      </c>
      <c r="P1587" s="190">
        <v>45874275</v>
      </c>
      <c r="Q1587" s="190">
        <v>165207847</v>
      </c>
      <c r="R1587" s="190">
        <v>172729425</v>
      </c>
      <c r="S1587" s="190">
        <v>99389809</v>
      </c>
      <c r="T1587" s="190">
        <v>133968465</v>
      </c>
      <c r="U1587" s="190">
        <v>378492117</v>
      </c>
      <c r="V1587" s="190">
        <v>962950369</v>
      </c>
      <c r="W1587" s="162">
        <f>SUM(표4_2563[[#This Row],[1월]:[12월]])</f>
        <v>5090831162</v>
      </c>
      <c r="X1587" s="189">
        <f t="shared" si="363"/>
        <v>424235930.16666669</v>
      </c>
    </row>
    <row r="1588" spans="1:24" x14ac:dyDescent="0.3">
      <c r="A1588" s="166"/>
      <c r="B1588" s="166">
        <v>2025</v>
      </c>
      <c r="C1588" s="187" t="s">
        <v>433</v>
      </c>
      <c r="D1588" s="159" t="s">
        <v>26</v>
      </c>
      <c r="E1588" s="159" t="s">
        <v>427</v>
      </c>
      <c r="F1588" s="159"/>
      <c r="G1588" s="188"/>
      <c r="H1588" s="159"/>
      <c r="I1588" s="159" t="s">
        <v>422</v>
      </c>
      <c r="J1588" s="159" t="s">
        <v>19</v>
      </c>
      <c r="K1588" s="190">
        <v>7031.9900000000034</v>
      </c>
      <c r="L1588" s="190">
        <v>6571.7599999999966</v>
      </c>
      <c r="M1588" s="190">
        <v>3731.1499999999987</v>
      </c>
      <c r="N1588" s="190">
        <v>1710.8200000000065</v>
      </c>
      <c r="O1588" s="190">
        <v>764.05999999999494</v>
      </c>
      <c r="P1588" s="190">
        <v>424.36000000000075</v>
      </c>
      <c r="Q1588" s="190">
        <v>1951.1699999999985</v>
      </c>
      <c r="R1588" s="190">
        <v>2103.2199999999993</v>
      </c>
      <c r="S1588" s="190">
        <v>1024.8500000000051</v>
      </c>
      <c r="T1588" s="190">
        <v>906.53999999999928</v>
      </c>
      <c r="U1588" s="190">
        <v>2701.6599999999971</v>
      </c>
      <c r="V1588" s="190">
        <v>6008.0300000000016</v>
      </c>
      <c r="W1588" s="162">
        <f>SUM(표4_2563[[#This Row],[1월]:[12월]])</f>
        <v>34929.61</v>
      </c>
      <c r="X1588" s="189">
        <f t="shared" si="363"/>
        <v>2910.8008333333332</v>
      </c>
    </row>
    <row r="1589" spans="1:24" x14ac:dyDescent="0.3">
      <c r="A1589" s="166"/>
      <c r="B1589" s="166">
        <v>2025</v>
      </c>
      <c r="C1589" s="187" t="s">
        <v>433</v>
      </c>
      <c r="D1589" s="159" t="s">
        <v>26</v>
      </c>
      <c r="E1589" s="159" t="s">
        <v>427</v>
      </c>
      <c r="F1589" s="159"/>
      <c r="G1589" s="188"/>
      <c r="H1589" s="159"/>
      <c r="I1589" s="159" t="s">
        <v>422</v>
      </c>
      <c r="J1589" s="159" t="s">
        <v>14</v>
      </c>
      <c r="K1589" s="190">
        <v>7031990.0000000037</v>
      </c>
      <c r="L1589" s="190">
        <v>6571759.9999999963</v>
      </c>
      <c r="M1589" s="190">
        <v>3731149.9999999986</v>
      </c>
      <c r="N1589" s="190">
        <v>1710820.0000000065</v>
      </c>
      <c r="O1589" s="190">
        <v>764059.99999999499</v>
      </c>
      <c r="P1589" s="190">
        <v>424360.00000000076</v>
      </c>
      <c r="Q1589" s="190">
        <v>1951169.9999999984</v>
      </c>
      <c r="R1589" s="190">
        <v>2103219.9999999995</v>
      </c>
      <c r="S1589" s="190">
        <v>1024850.0000000051</v>
      </c>
      <c r="T1589" s="190">
        <v>906539.9999999993</v>
      </c>
      <c r="U1589" s="190">
        <v>2701659.9999999972</v>
      </c>
      <c r="V1589" s="190">
        <v>6008030.0000000019</v>
      </c>
      <c r="W1589" s="162">
        <f>SUM(표4_2563[[#This Row],[1월]:[12월]])</f>
        <v>34929610.000000007</v>
      </c>
      <c r="X1589" s="189">
        <f t="shared" si="363"/>
        <v>2910800.833333334</v>
      </c>
    </row>
    <row r="1590" spans="1:24" x14ac:dyDescent="0.3">
      <c r="A1590" s="166"/>
      <c r="B1590" s="166">
        <v>2025</v>
      </c>
      <c r="C1590" s="187" t="s">
        <v>433</v>
      </c>
      <c r="D1590" s="159" t="s">
        <v>26</v>
      </c>
      <c r="E1590" s="159" t="s">
        <v>427</v>
      </c>
      <c r="F1590" s="159"/>
      <c r="G1590" s="188"/>
      <c r="H1590" s="159"/>
      <c r="I1590" s="159" t="s">
        <v>422</v>
      </c>
      <c r="J1590" s="159" t="s">
        <v>20</v>
      </c>
      <c r="K1590" s="190">
        <v>6047.5114000000031</v>
      </c>
      <c r="L1590" s="190">
        <v>5651.7135999999973</v>
      </c>
      <c r="M1590" s="190">
        <v>3208.7889999999989</v>
      </c>
      <c r="N1590" s="190">
        <v>1471.3052000000057</v>
      </c>
      <c r="O1590" s="190">
        <v>657.09159999999565</v>
      </c>
      <c r="P1590" s="190">
        <v>364.94960000000066</v>
      </c>
      <c r="Q1590" s="190">
        <v>1678.0061999999987</v>
      </c>
      <c r="R1590" s="190">
        <v>1808.7691999999995</v>
      </c>
      <c r="S1590" s="190">
        <v>881.37100000000441</v>
      </c>
      <c r="T1590" s="190">
        <v>779.62439999999935</v>
      </c>
      <c r="U1590" s="190">
        <v>2323.4275999999977</v>
      </c>
      <c r="V1590" s="190">
        <v>5166.9058000000014</v>
      </c>
      <c r="W1590" s="162">
        <f>SUM(표4_2563[[#This Row],[1월]:[12월]])</f>
        <v>30039.464600000003</v>
      </c>
      <c r="X1590" s="189">
        <f t="shared" si="363"/>
        <v>2503.2887166666669</v>
      </c>
    </row>
    <row r="1591" spans="1:24" x14ac:dyDescent="0.3">
      <c r="A1591" s="166"/>
      <c r="B1591" s="166">
        <v>2025</v>
      </c>
      <c r="C1591" s="187" t="s">
        <v>433</v>
      </c>
      <c r="D1591" s="159" t="s">
        <v>26</v>
      </c>
      <c r="E1591" s="159" t="s">
        <v>427</v>
      </c>
      <c r="F1591" s="159"/>
      <c r="G1591" s="188"/>
      <c r="H1591" s="159"/>
      <c r="I1591" s="159" t="s">
        <v>422</v>
      </c>
      <c r="J1591" s="159" t="s">
        <v>15</v>
      </c>
      <c r="K1591" s="190">
        <v>604.75114000000031</v>
      </c>
      <c r="L1591" s="190">
        <v>565.17135999999971</v>
      </c>
      <c r="M1591" s="190">
        <v>320.87889999999993</v>
      </c>
      <c r="N1591" s="190">
        <v>147.13052000000059</v>
      </c>
      <c r="O1591" s="190">
        <v>65.709159999999571</v>
      </c>
      <c r="P1591" s="190">
        <v>36.49496000000007</v>
      </c>
      <c r="Q1591" s="190">
        <v>167.80061999999987</v>
      </c>
      <c r="R1591" s="190">
        <v>180.87691999999996</v>
      </c>
      <c r="S1591" s="190">
        <v>88.137100000000444</v>
      </c>
      <c r="T1591" s="190">
        <v>77.962439999999944</v>
      </c>
      <c r="U1591" s="190">
        <v>232.34275999999977</v>
      </c>
      <c r="V1591" s="190">
        <v>516.69058000000018</v>
      </c>
      <c r="W1591" s="162">
        <f>SUM(표4_2563[[#This Row],[1월]:[12월]])</f>
        <v>3003.946460000001</v>
      </c>
      <c r="X1591" s="189">
        <f t="shared" si="363"/>
        <v>250.32887166666674</v>
      </c>
    </row>
    <row r="1592" spans="1:24" x14ac:dyDescent="0.3">
      <c r="A1592" s="166"/>
      <c r="B1592" s="166">
        <v>2025</v>
      </c>
      <c r="C1592" s="187" t="s">
        <v>433</v>
      </c>
      <c r="D1592" s="159" t="s">
        <v>26</v>
      </c>
      <c r="E1592" s="159" t="s">
        <v>427</v>
      </c>
      <c r="F1592" s="159"/>
      <c r="G1592" s="188"/>
      <c r="H1592" s="159"/>
      <c r="I1592" s="159" t="s">
        <v>422</v>
      </c>
      <c r="J1592" s="160" t="s">
        <v>96</v>
      </c>
      <c r="K1592" s="160">
        <v>805.47646037675065</v>
      </c>
      <c r="L1592" s="160">
        <v>752.75960051784921</v>
      </c>
      <c r="M1592" s="160">
        <v>427.38307294730384</v>
      </c>
      <c r="N1592" s="160">
        <v>195.96518737110793</v>
      </c>
      <c r="O1592" s="160">
        <v>87.518944753257017</v>
      </c>
      <c r="P1592" s="160">
        <v>48.608145165945679</v>
      </c>
      <c r="Q1592" s="160">
        <v>223.49598125044301</v>
      </c>
      <c r="R1592" s="160">
        <v>240.91248721821111</v>
      </c>
      <c r="S1592" s="160">
        <v>117.39103019445659</v>
      </c>
      <c r="T1592" s="160">
        <v>103.83925892811831</v>
      </c>
      <c r="U1592" s="160">
        <v>309.46055582295321</v>
      </c>
      <c r="V1592" s="160">
        <v>688.18737487358908</v>
      </c>
      <c r="W1592" s="162">
        <f>SUM(표4_2563[[#This Row],[1월]:[12월]])</f>
        <v>4000.9980994199859</v>
      </c>
      <c r="X1592" s="189">
        <f t="shared" si="363"/>
        <v>333.41650828499883</v>
      </c>
    </row>
    <row r="1593" spans="1:24" x14ac:dyDescent="0.3">
      <c r="A1593" s="166"/>
      <c r="B1593" s="166">
        <v>2025</v>
      </c>
      <c r="C1593" s="187" t="s">
        <v>433</v>
      </c>
      <c r="D1593" s="159" t="s">
        <v>26</v>
      </c>
      <c r="E1593" s="159" t="s">
        <v>427</v>
      </c>
      <c r="F1593" s="159"/>
      <c r="G1593" s="188"/>
      <c r="H1593" s="159"/>
      <c r="I1593" s="159" t="s">
        <v>175</v>
      </c>
      <c r="J1593" s="159" t="s">
        <v>13</v>
      </c>
      <c r="K1593" s="190">
        <v>109867751</v>
      </c>
      <c r="L1593" s="190">
        <v>123589879</v>
      </c>
      <c r="M1593" s="190">
        <v>81074428</v>
      </c>
      <c r="N1593" s="190">
        <v>36364016</v>
      </c>
      <c r="O1593" s="190">
        <v>22285773</v>
      </c>
      <c r="P1593" s="190">
        <v>13110371</v>
      </c>
      <c r="Q1593" s="190">
        <v>13548702</v>
      </c>
      <c r="R1593" s="190">
        <v>15943845</v>
      </c>
      <c r="S1593" s="190">
        <v>10948877</v>
      </c>
      <c r="T1593" s="190">
        <v>17105462</v>
      </c>
      <c r="U1593" s="190">
        <v>41588176</v>
      </c>
      <c r="V1593" s="190">
        <v>93412278</v>
      </c>
      <c r="W1593" s="162">
        <f>SUM(표4_2563[[#This Row],[1월]:[12월]])</f>
        <v>578839558</v>
      </c>
      <c r="X1593" s="189">
        <f t="shared" si="363"/>
        <v>48236629.833333336</v>
      </c>
    </row>
    <row r="1594" spans="1:24" x14ac:dyDescent="0.3">
      <c r="A1594" s="166"/>
      <c r="B1594" s="166">
        <v>2025</v>
      </c>
      <c r="C1594" s="187" t="s">
        <v>433</v>
      </c>
      <c r="D1594" s="159" t="s">
        <v>26</v>
      </c>
      <c r="E1594" s="159" t="s">
        <v>427</v>
      </c>
      <c r="F1594" s="159"/>
      <c r="G1594" s="188"/>
      <c r="H1594" s="159"/>
      <c r="I1594" s="159" t="s">
        <v>175</v>
      </c>
      <c r="J1594" s="159" t="s">
        <v>19</v>
      </c>
      <c r="K1594" s="190">
        <v>680.76</v>
      </c>
      <c r="L1594" s="190">
        <v>767.1500000000002</v>
      </c>
      <c r="M1594" s="190">
        <v>499.09000000000003</v>
      </c>
      <c r="N1594" s="190">
        <v>252.63000000000019</v>
      </c>
      <c r="O1594" s="190">
        <v>149.2800000000002</v>
      </c>
      <c r="P1594" s="190">
        <v>106.45999999999981</v>
      </c>
      <c r="Q1594" s="190">
        <v>121.72999999999982</v>
      </c>
      <c r="R1594" s="190">
        <v>171.38000000000017</v>
      </c>
      <c r="S1594" s="190">
        <v>89.749999999999815</v>
      </c>
      <c r="T1594" s="190">
        <v>111.25</v>
      </c>
      <c r="U1594" s="190">
        <v>290.98</v>
      </c>
      <c r="V1594" s="190">
        <v>576.92000000000053</v>
      </c>
      <c r="W1594" s="162">
        <f>SUM(표4_2563[[#This Row],[1월]:[12월]])</f>
        <v>3817.3800000000015</v>
      </c>
      <c r="X1594" s="189">
        <f t="shared" si="363"/>
        <v>318.11500000000012</v>
      </c>
    </row>
    <row r="1595" spans="1:24" x14ac:dyDescent="0.3">
      <c r="A1595" s="166"/>
      <c r="B1595" s="166">
        <v>2025</v>
      </c>
      <c r="C1595" s="187" t="s">
        <v>433</v>
      </c>
      <c r="D1595" s="159" t="s">
        <v>26</v>
      </c>
      <c r="E1595" s="159" t="s">
        <v>427</v>
      </c>
      <c r="F1595" s="159"/>
      <c r="G1595" s="188"/>
      <c r="H1595" s="159"/>
      <c r="I1595" s="159" t="s">
        <v>175</v>
      </c>
      <c r="J1595" s="159" t="s">
        <v>14</v>
      </c>
      <c r="K1595" s="190">
        <v>680760</v>
      </c>
      <c r="L1595" s="190">
        <v>767150.00000000023</v>
      </c>
      <c r="M1595" s="190">
        <v>499090.00000000006</v>
      </c>
      <c r="N1595" s="190">
        <v>252630.0000000002</v>
      </c>
      <c r="O1595" s="190">
        <v>149280.0000000002</v>
      </c>
      <c r="P1595" s="190">
        <v>106459.99999999981</v>
      </c>
      <c r="Q1595" s="190">
        <v>121729.99999999983</v>
      </c>
      <c r="R1595" s="190">
        <v>171380.00000000017</v>
      </c>
      <c r="S1595" s="190">
        <v>89749.999999999811</v>
      </c>
      <c r="T1595" s="190">
        <v>111250</v>
      </c>
      <c r="U1595" s="190">
        <v>290980</v>
      </c>
      <c r="V1595" s="190">
        <v>576920.00000000058</v>
      </c>
      <c r="W1595" s="162">
        <f>SUM(표4_2563[[#This Row],[1월]:[12월]])</f>
        <v>3817380.0000000009</v>
      </c>
      <c r="X1595" s="189">
        <f t="shared" si="363"/>
        <v>318115.00000000006</v>
      </c>
    </row>
    <row r="1596" spans="1:24" x14ac:dyDescent="0.3">
      <c r="A1596" s="166"/>
      <c r="B1596" s="166">
        <v>2025</v>
      </c>
      <c r="C1596" s="187" t="s">
        <v>433</v>
      </c>
      <c r="D1596" s="159" t="s">
        <v>26</v>
      </c>
      <c r="E1596" s="159" t="s">
        <v>427</v>
      </c>
      <c r="F1596" s="159"/>
      <c r="G1596" s="188"/>
      <c r="H1596" s="159"/>
      <c r="I1596" s="159" t="s">
        <v>175</v>
      </c>
      <c r="J1596" s="159" t="s">
        <v>20</v>
      </c>
      <c r="K1596" s="190">
        <v>585.45359999999994</v>
      </c>
      <c r="L1596" s="190">
        <v>659.74900000000014</v>
      </c>
      <c r="M1596" s="190">
        <v>429.2174</v>
      </c>
      <c r="N1596" s="190">
        <v>217.26180000000016</v>
      </c>
      <c r="O1596" s="190">
        <v>128.38080000000016</v>
      </c>
      <c r="P1596" s="190">
        <v>91.555599999999828</v>
      </c>
      <c r="Q1596" s="190">
        <v>104.68779999999984</v>
      </c>
      <c r="R1596" s="190">
        <v>147.38680000000014</v>
      </c>
      <c r="S1596" s="190">
        <v>77.184999999999846</v>
      </c>
      <c r="T1596" s="190">
        <v>95.674999999999997</v>
      </c>
      <c r="U1596" s="190">
        <v>250.24280000000002</v>
      </c>
      <c r="V1596" s="190">
        <v>496.15120000000047</v>
      </c>
      <c r="W1596" s="162">
        <f>SUM(표4_2563[[#This Row],[1월]:[12월]])</f>
        <v>3282.9468000000006</v>
      </c>
      <c r="X1596" s="189">
        <f t="shared" si="363"/>
        <v>273.57890000000003</v>
      </c>
    </row>
    <row r="1597" spans="1:24" x14ac:dyDescent="0.3">
      <c r="A1597" s="166"/>
      <c r="B1597" s="166">
        <v>2025</v>
      </c>
      <c r="C1597" s="187" t="s">
        <v>433</v>
      </c>
      <c r="D1597" s="159" t="s">
        <v>26</v>
      </c>
      <c r="E1597" s="159" t="s">
        <v>427</v>
      </c>
      <c r="F1597" s="159"/>
      <c r="G1597" s="188"/>
      <c r="H1597" s="159"/>
      <c r="I1597" s="159" t="s">
        <v>175</v>
      </c>
      <c r="J1597" s="159" t="s">
        <v>15</v>
      </c>
      <c r="K1597" s="190">
        <v>58.545359999999995</v>
      </c>
      <c r="L1597" s="190">
        <v>65.974900000000019</v>
      </c>
      <c r="M1597" s="190">
        <v>42.92174</v>
      </c>
      <c r="N1597" s="190">
        <v>21.726180000000017</v>
      </c>
      <c r="O1597" s="190">
        <v>12.838080000000017</v>
      </c>
      <c r="P1597" s="190">
        <v>9.1555599999999835</v>
      </c>
      <c r="Q1597" s="190">
        <v>10.468779999999985</v>
      </c>
      <c r="R1597" s="190">
        <v>14.738680000000015</v>
      </c>
      <c r="S1597" s="190">
        <v>7.7184999999999846</v>
      </c>
      <c r="T1597" s="190">
        <v>9.5675000000000008</v>
      </c>
      <c r="U1597" s="190">
        <v>25.024280000000005</v>
      </c>
      <c r="V1597" s="190">
        <v>49.615120000000047</v>
      </c>
      <c r="W1597" s="162">
        <f>SUM(표4_2563[[#This Row],[1월]:[12월]])</f>
        <v>328.29468000000008</v>
      </c>
      <c r="X1597" s="189">
        <f t="shared" si="363"/>
        <v>27.357890000000008</v>
      </c>
    </row>
    <row r="1598" spans="1:24" x14ac:dyDescent="0.3">
      <c r="A1598" s="166"/>
      <c r="B1598" s="166">
        <v>2025</v>
      </c>
      <c r="C1598" s="187" t="s">
        <v>433</v>
      </c>
      <c r="D1598" s="159" t="s">
        <v>26</v>
      </c>
      <c r="E1598" s="159" t="s">
        <v>427</v>
      </c>
      <c r="F1598" s="159"/>
      <c r="G1598" s="188"/>
      <c r="H1598" s="159"/>
      <c r="I1598" s="159" t="s">
        <v>175</v>
      </c>
      <c r="J1598" s="160" t="s">
        <v>96</v>
      </c>
      <c r="K1598" s="160">
        <v>77.97737982648961</v>
      </c>
      <c r="L1598" s="160">
        <v>87.872887557864019</v>
      </c>
      <c r="M1598" s="160">
        <v>57.168062896766394</v>
      </c>
      <c r="N1598" s="160">
        <v>28.937401530004824</v>
      </c>
      <c r="O1598" s="160">
        <v>17.099217434188819</v>
      </c>
      <c r="P1598" s="160">
        <v>12.194417792361577</v>
      </c>
      <c r="Q1598" s="160">
        <v>13.943513787940777</v>
      </c>
      <c r="R1598" s="160">
        <v>19.630653027004822</v>
      </c>
      <c r="S1598" s="160">
        <v>10.280377577159978</v>
      </c>
      <c r="T1598" s="160">
        <v>12.743086411799998</v>
      </c>
      <c r="U1598" s="160">
        <v>33.330186823420803</v>
      </c>
      <c r="V1598" s="160">
        <v>66.08306887816326</v>
      </c>
      <c r="W1598" s="162">
        <f>SUM(표4_2563[[#This Row],[1월]:[12월]])</f>
        <v>437.26025354316488</v>
      </c>
      <c r="X1598" s="189">
        <f t="shared" si="363"/>
        <v>36.438354461930409</v>
      </c>
    </row>
    <row r="1599" spans="1:24" x14ac:dyDescent="0.3">
      <c r="A1599" s="166"/>
      <c r="B1599" s="166">
        <v>2025</v>
      </c>
      <c r="C1599" s="187" t="s">
        <v>433</v>
      </c>
      <c r="D1599" s="159" t="s">
        <v>26</v>
      </c>
      <c r="E1599" s="159" t="s">
        <v>427</v>
      </c>
      <c r="F1599" s="159"/>
      <c r="G1599" s="188"/>
      <c r="H1599" s="159"/>
      <c r="I1599" s="159" t="s">
        <v>188</v>
      </c>
      <c r="J1599" s="159" t="s">
        <v>13</v>
      </c>
      <c r="K1599" s="190">
        <v>89060331</v>
      </c>
      <c r="L1599" s="190">
        <v>85705291</v>
      </c>
      <c r="M1599" s="190">
        <v>49300969</v>
      </c>
      <c r="N1599" s="190">
        <v>20888154</v>
      </c>
      <c r="O1599" s="190">
        <v>9116215</v>
      </c>
      <c r="P1599" s="190">
        <v>4050803</v>
      </c>
      <c r="Q1599" s="190">
        <v>19499469</v>
      </c>
      <c r="R1599" s="190">
        <v>19792395</v>
      </c>
      <c r="S1599" s="190">
        <v>9170955</v>
      </c>
      <c r="T1599" s="190">
        <v>9491141</v>
      </c>
      <c r="U1599" s="190">
        <v>27556117</v>
      </c>
      <c r="V1599" s="190">
        <v>69437094</v>
      </c>
      <c r="W1599" s="162">
        <f>SUM(표4_2563[[#This Row],[1월]:[12월]])</f>
        <v>413068934</v>
      </c>
      <c r="X1599" s="189">
        <f t="shared" si="363"/>
        <v>34422411.166666664</v>
      </c>
    </row>
    <row r="1600" spans="1:24" x14ac:dyDescent="0.3">
      <c r="A1600" s="166"/>
      <c r="B1600" s="166">
        <v>2025</v>
      </c>
      <c r="C1600" s="187" t="s">
        <v>433</v>
      </c>
      <c r="D1600" s="159" t="s">
        <v>26</v>
      </c>
      <c r="E1600" s="159" t="s">
        <v>427</v>
      </c>
      <c r="F1600" s="159"/>
      <c r="G1600" s="188"/>
      <c r="H1600" s="159"/>
      <c r="I1600" s="159" t="s">
        <v>188</v>
      </c>
      <c r="J1600" s="159" t="s">
        <v>19</v>
      </c>
      <c r="K1600" s="190">
        <v>554.16999999999996</v>
      </c>
      <c r="L1600" s="190">
        <v>533.01</v>
      </c>
      <c r="M1600" s="190">
        <v>303.58999999999997</v>
      </c>
      <c r="N1600" s="190">
        <v>145.02000000000001</v>
      </c>
      <c r="O1600" s="190">
        <v>65.599999999999994</v>
      </c>
      <c r="P1600" s="190">
        <v>43.580000000000005</v>
      </c>
      <c r="Q1600" s="190">
        <v>257.64999999999998</v>
      </c>
      <c r="R1600" s="190">
        <v>264.24</v>
      </c>
      <c r="S1600" s="190">
        <v>107.58999999999999</v>
      </c>
      <c r="T1600" s="190">
        <v>61.07</v>
      </c>
      <c r="U1600" s="190">
        <v>193.69</v>
      </c>
      <c r="V1600" s="190">
        <v>430.61</v>
      </c>
      <c r="W1600" s="162">
        <f>SUM(표4_2563[[#This Row],[1월]:[12월]])</f>
        <v>2959.82</v>
      </c>
      <c r="X1600" s="189">
        <f t="shared" si="363"/>
        <v>246.65166666666667</v>
      </c>
    </row>
    <row r="1601" spans="1:24" x14ac:dyDescent="0.3">
      <c r="A1601" s="166"/>
      <c r="B1601" s="166">
        <v>2025</v>
      </c>
      <c r="C1601" s="187" t="s">
        <v>433</v>
      </c>
      <c r="D1601" s="159" t="s">
        <v>26</v>
      </c>
      <c r="E1601" s="159" t="s">
        <v>427</v>
      </c>
      <c r="F1601" s="159"/>
      <c r="G1601" s="188"/>
      <c r="H1601" s="159"/>
      <c r="I1601" s="159" t="s">
        <v>188</v>
      </c>
      <c r="J1601" s="159" t="s">
        <v>14</v>
      </c>
      <c r="K1601" s="190">
        <v>554170</v>
      </c>
      <c r="L1601" s="190">
        <v>533010</v>
      </c>
      <c r="M1601" s="190">
        <v>303590</v>
      </c>
      <c r="N1601" s="190">
        <v>145020</v>
      </c>
      <c r="O1601" s="190">
        <v>65600</v>
      </c>
      <c r="P1601" s="190">
        <v>43580.000000000007</v>
      </c>
      <c r="Q1601" s="190">
        <v>257649.99999999997</v>
      </c>
      <c r="R1601" s="190">
        <v>264240</v>
      </c>
      <c r="S1601" s="190">
        <v>107589.99999999999</v>
      </c>
      <c r="T1601" s="190">
        <v>61070</v>
      </c>
      <c r="U1601" s="190">
        <v>193690</v>
      </c>
      <c r="V1601" s="190">
        <v>430610</v>
      </c>
      <c r="W1601" s="162">
        <f>SUM(표4_2563[[#This Row],[1월]:[12월]])</f>
        <v>2959820</v>
      </c>
      <c r="X1601" s="189">
        <f t="shared" si="363"/>
        <v>246651.66666666666</v>
      </c>
    </row>
    <row r="1602" spans="1:24" x14ac:dyDescent="0.3">
      <c r="A1602" s="166"/>
      <c r="B1602" s="166">
        <v>2025</v>
      </c>
      <c r="C1602" s="187" t="s">
        <v>433</v>
      </c>
      <c r="D1602" s="159" t="s">
        <v>26</v>
      </c>
      <c r="E1602" s="159" t="s">
        <v>427</v>
      </c>
      <c r="F1602" s="159"/>
      <c r="G1602" s="188"/>
      <c r="H1602" s="159"/>
      <c r="I1602" s="159" t="s">
        <v>188</v>
      </c>
      <c r="J1602" s="159" t="s">
        <v>20</v>
      </c>
      <c r="K1602" s="190">
        <v>476.58619999999996</v>
      </c>
      <c r="L1602" s="190">
        <v>458.3886</v>
      </c>
      <c r="M1602" s="190">
        <v>261.0874</v>
      </c>
      <c r="N1602" s="190">
        <v>124.71720000000001</v>
      </c>
      <c r="O1602" s="190">
        <v>56.415999999999997</v>
      </c>
      <c r="P1602" s="190">
        <v>37.478800000000007</v>
      </c>
      <c r="Q1602" s="190">
        <v>221.57899999999998</v>
      </c>
      <c r="R1602" s="190">
        <v>227.24639999999999</v>
      </c>
      <c r="S1602" s="190">
        <v>92.527399999999986</v>
      </c>
      <c r="T1602" s="190">
        <v>52.520200000000003</v>
      </c>
      <c r="U1602" s="190">
        <v>166.57339999999999</v>
      </c>
      <c r="V1602" s="190">
        <v>370.32460000000003</v>
      </c>
      <c r="W1602" s="162">
        <f>SUM(표4_2563[[#This Row],[1월]:[12월]])</f>
        <v>2545.4451999999997</v>
      </c>
      <c r="X1602" s="189">
        <f t="shared" si="363"/>
        <v>212.1204333333333</v>
      </c>
    </row>
    <row r="1603" spans="1:24" x14ac:dyDescent="0.3">
      <c r="A1603" s="166"/>
      <c r="B1603" s="166">
        <v>2025</v>
      </c>
      <c r="C1603" s="187" t="s">
        <v>433</v>
      </c>
      <c r="D1603" s="159" t="s">
        <v>26</v>
      </c>
      <c r="E1603" s="159" t="s">
        <v>427</v>
      </c>
      <c r="F1603" s="159"/>
      <c r="G1603" s="188"/>
      <c r="H1603" s="159"/>
      <c r="I1603" s="159" t="s">
        <v>188</v>
      </c>
      <c r="J1603" s="159" t="s">
        <v>15</v>
      </c>
      <c r="K1603" s="190">
        <v>47.658619999999999</v>
      </c>
      <c r="L1603" s="190">
        <v>45.838860000000004</v>
      </c>
      <c r="M1603" s="190">
        <v>26.108740000000001</v>
      </c>
      <c r="N1603" s="190">
        <v>12.471720000000001</v>
      </c>
      <c r="O1603" s="190">
        <v>5.6416000000000004</v>
      </c>
      <c r="P1603" s="190">
        <v>3.7478800000000008</v>
      </c>
      <c r="Q1603" s="190">
        <v>22.157899999999998</v>
      </c>
      <c r="R1603" s="190">
        <v>22.724640000000001</v>
      </c>
      <c r="S1603" s="190">
        <v>9.2527399999999993</v>
      </c>
      <c r="T1603" s="190">
        <v>5.2520200000000008</v>
      </c>
      <c r="U1603" s="190">
        <v>16.657340000000001</v>
      </c>
      <c r="V1603" s="190">
        <v>37.032460000000007</v>
      </c>
      <c r="W1603" s="162">
        <f>SUM(표4_2563[[#This Row],[1월]:[12월]])</f>
        <v>254.54451999999998</v>
      </c>
      <c r="X1603" s="189">
        <f t="shared" si="363"/>
        <v>21.21204333333333</v>
      </c>
    </row>
    <row r="1604" spans="1:24" x14ac:dyDescent="0.3">
      <c r="A1604" s="166"/>
      <c r="B1604" s="166">
        <v>2025</v>
      </c>
      <c r="C1604" s="187" t="s">
        <v>433</v>
      </c>
      <c r="D1604" s="159" t="s">
        <v>26</v>
      </c>
      <c r="E1604" s="159" t="s">
        <v>427</v>
      </c>
      <c r="F1604" s="159"/>
      <c r="G1604" s="188"/>
      <c r="H1604" s="159"/>
      <c r="I1604" s="159" t="s">
        <v>188</v>
      </c>
      <c r="J1604" s="160" t="s">
        <v>96</v>
      </c>
      <c r="K1604" s="160">
        <v>63.47717929732319</v>
      </c>
      <c r="L1604" s="160">
        <v>61.053415625649599</v>
      </c>
      <c r="M1604" s="160">
        <v>34.774594191086393</v>
      </c>
      <c r="N1604" s="160">
        <v>16.611257451139199</v>
      </c>
      <c r="O1604" s="160">
        <v>7.5141255605759989</v>
      </c>
      <c r="P1604" s="160">
        <v>4.9918535355168006</v>
      </c>
      <c r="Q1604" s="160">
        <v>29.512415406743997</v>
      </c>
      <c r="R1604" s="160">
        <v>30.267264300710398</v>
      </c>
      <c r="S1604" s="160">
        <v>12.323853186926398</v>
      </c>
      <c r="T1604" s="160">
        <v>6.9952385363471992</v>
      </c>
      <c r="U1604" s="160">
        <v>22.1861429851824</v>
      </c>
      <c r="V1604" s="160">
        <v>49.324048896945598</v>
      </c>
      <c r="W1604" s="162">
        <f>SUM(표4_2563[[#This Row],[1월]:[12월]])</f>
        <v>339.03138897414721</v>
      </c>
      <c r="X1604" s="189">
        <f t="shared" si="363"/>
        <v>28.252615747845599</v>
      </c>
    </row>
    <row r="1605" spans="1:24" x14ac:dyDescent="0.3">
      <c r="A1605" s="166"/>
      <c r="B1605" s="166">
        <v>2025</v>
      </c>
      <c r="C1605" s="187" t="s">
        <v>433</v>
      </c>
      <c r="D1605" s="159" t="s">
        <v>26</v>
      </c>
      <c r="E1605" s="159" t="s">
        <v>445</v>
      </c>
      <c r="F1605" s="159"/>
      <c r="G1605" s="188"/>
      <c r="H1605" s="159"/>
      <c r="I1605" s="159" t="s">
        <v>176</v>
      </c>
      <c r="J1605" s="159" t="s">
        <v>13</v>
      </c>
      <c r="K1605" s="190">
        <v>131408657</v>
      </c>
      <c r="L1605" s="190">
        <v>137072332</v>
      </c>
      <c r="M1605" s="190">
        <v>77537880</v>
      </c>
      <c r="N1605" s="190">
        <v>29496088</v>
      </c>
      <c r="O1605" s="190">
        <v>12169022</v>
      </c>
      <c r="P1605" s="190">
        <v>7527225</v>
      </c>
      <c r="Q1605" s="190">
        <v>9963377</v>
      </c>
      <c r="R1605" s="190">
        <v>5995527</v>
      </c>
      <c r="S1605" s="190">
        <v>6710361</v>
      </c>
      <c r="T1605" s="190">
        <v>11915738</v>
      </c>
      <c r="U1605" s="190">
        <v>39809729</v>
      </c>
      <c r="V1605" s="190">
        <v>114111526</v>
      </c>
      <c r="W1605" s="162">
        <f>SUM(표4_2563[[#This Row],[1월]:[12월]])</f>
        <v>583717462</v>
      </c>
      <c r="X1605" s="189">
        <f t="shared" si="363"/>
        <v>48643121.833333336</v>
      </c>
    </row>
    <row r="1606" spans="1:24" x14ac:dyDescent="0.3">
      <c r="A1606" s="166"/>
      <c r="B1606" s="166">
        <v>2025</v>
      </c>
      <c r="C1606" s="187" t="s">
        <v>433</v>
      </c>
      <c r="D1606" s="159" t="s">
        <v>26</v>
      </c>
      <c r="E1606" s="159" t="s">
        <v>427</v>
      </c>
      <c r="F1606" s="159"/>
      <c r="G1606" s="188"/>
      <c r="H1606" s="159"/>
      <c r="I1606" s="159" t="s">
        <v>176</v>
      </c>
      <c r="J1606" s="159" t="s">
        <v>19</v>
      </c>
      <c r="K1606" s="190">
        <v>812.80000000000052</v>
      </c>
      <c r="L1606" s="190">
        <v>848.5999999999998</v>
      </c>
      <c r="M1606" s="190">
        <v>472.99999999999943</v>
      </c>
      <c r="N1606" s="190">
        <v>197.80000000000035</v>
      </c>
      <c r="O1606" s="190">
        <v>77.699999999999676</v>
      </c>
      <c r="P1606" s="190">
        <v>47.400000000000183</v>
      </c>
      <c r="Q1606" s="190">
        <v>89.69999999999996</v>
      </c>
      <c r="R1606" s="190">
        <v>33.799999999999727</v>
      </c>
      <c r="S1606" s="190">
        <v>39.600000000000179</v>
      </c>
      <c r="T1606" s="190">
        <v>68.699999999999818</v>
      </c>
      <c r="U1606" s="190">
        <v>273.50000000000017</v>
      </c>
      <c r="V1606" s="190">
        <v>703.70000000000095</v>
      </c>
      <c r="W1606" s="162">
        <f>SUM(표4_2563[[#This Row],[1월]:[12월]])</f>
        <v>3666.3</v>
      </c>
      <c r="X1606" s="189">
        <f t="shared" si="363"/>
        <v>305.52500000000003</v>
      </c>
    </row>
    <row r="1607" spans="1:24" x14ac:dyDescent="0.3">
      <c r="A1607" s="166"/>
      <c r="B1607" s="166">
        <v>2025</v>
      </c>
      <c r="C1607" s="187" t="s">
        <v>433</v>
      </c>
      <c r="D1607" s="159" t="s">
        <v>26</v>
      </c>
      <c r="E1607" s="159" t="s">
        <v>427</v>
      </c>
      <c r="F1607" s="159"/>
      <c r="G1607" s="188"/>
      <c r="H1607" s="159"/>
      <c r="I1607" s="159" t="s">
        <v>176</v>
      </c>
      <c r="J1607" s="159" t="s">
        <v>14</v>
      </c>
      <c r="K1607" s="190">
        <v>812800.00000000047</v>
      </c>
      <c r="L1607" s="190">
        <v>848599.99999999977</v>
      </c>
      <c r="M1607" s="190">
        <v>472999.99999999942</v>
      </c>
      <c r="N1607" s="190">
        <v>197800.00000000035</v>
      </c>
      <c r="O1607" s="190">
        <v>77699.99999999968</v>
      </c>
      <c r="P1607" s="190">
        <v>47400.000000000182</v>
      </c>
      <c r="Q1607" s="190">
        <v>89699.999999999956</v>
      </c>
      <c r="R1607" s="190">
        <v>33799.999999999724</v>
      </c>
      <c r="S1607" s="190">
        <v>39600.000000000182</v>
      </c>
      <c r="T1607" s="190">
        <v>68699.999999999825</v>
      </c>
      <c r="U1607" s="190">
        <v>273500.00000000017</v>
      </c>
      <c r="V1607" s="190">
        <v>703700.00000000093</v>
      </c>
      <c r="W1607" s="162">
        <f>SUM(표4_2563[[#This Row],[1월]:[12월]])</f>
        <v>3666300</v>
      </c>
      <c r="X1607" s="189">
        <f t="shared" si="363"/>
        <v>305525</v>
      </c>
    </row>
    <row r="1608" spans="1:24" x14ac:dyDescent="0.3">
      <c r="A1608" s="166"/>
      <c r="B1608" s="166">
        <v>2025</v>
      </c>
      <c r="C1608" s="187" t="s">
        <v>433</v>
      </c>
      <c r="D1608" s="159" t="s">
        <v>26</v>
      </c>
      <c r="E1608" s="159" t="s">
        <v>427</v>
      </c>
      <c r="F1608" s="159"/>
      <c r="G1608" s="188"/>
      <c r="H1608" s="159"/>
      <c r="I1608" s="159" t="s">
        <v>176</v>
      </c>
      <c r="J1608" s="159" t="s">
        <v>20</v>
      </c>
      <c r="K1608" s="190">
        <v>699.00800000000049</v>
      </c>
      <c r="L1608" s="190">
        <v>729.79599999999982</v>
      </c>
      <c r="M1608" s="190">
        <v>406.77999999999952</v>
      </c>
      <c r="N1608" s="190">
        <v>170.10800000000029</v>
      </c>
      <c r="O1608" s="190">
        <v>66.821999999999719</v>
      </c>
      <c r="P1608" s="190">
        <v>40.764000000000159</v>
      </c>
      <c r="Q1608" s="190">
        <v>77.141999999999967</v>
      </c>
      <c r="R1608" s="190">
        <v>29.067999999999763</v>
      </c>
      <c r="S1608" s="190">
        <v>34.056000000000154</v>
      </c>
      <c r="T1608" s="190">
        <v>59.081999999999844</v>
      </c>
      <c r="U1608" s="190">
        <v>235.21000000000015</v>
      </c>
      <c r="V1608" s="190">
        <v>605.18200000000081</v>
      </c>
      <c r="W1608" s="162">
        <f>SUM(표4_2563[[#This Row],[1월]:[12월]])</f>
        <v>3153.018</v>
      </c>
      <c r="X1608" s="189">
        <f t="shared" si="363"/>
        <v>262.75150000000002</v>
      </c>
    </row>
    <row r="1609" spans="1:24" x14ac:dyDescent="0.3">
      <c r="A1609" s="166"/>
      <c r="B1609" s="166">
        <v>2025</v>
      </c>
      <c r="C1609" s="187" t="s">
        <v>433</v>
      </c>
      <c r="D1609" s="159" t="s">
        <v>26</v>
      </c>
      <c r="E1609" s="159" t="s">
        <v>427</v>
      </c>
      <c r="F1609" s="159"/>
      <c r="G1609" s="188"/>
      <c r="H1609" s="159"/>
      <c r="I1609" s="159" t="s">
        <v>176</v>
      </c>
      <c r="J1609" s="159" t="s">
        <v>15</v>
      </c>
      <c r="K1609" s="190">
        <v>69.900800000000046</v>
      </c>
      <c r="L1609" s="190">
        <v>72.979599999999991</v>
      </c>
      <c r="M1609" s="190">
        <v>40.677999999999955</v>
      </c>
      <c r="N1609" s="190">
        <v>17.010800000000028</v>
      </c>
      <c r="O1609" s="190">
        <v>6.6821999999999724</v>
      </c>
      <c r="P1609" s="190">
        <v>4.0764000000000165</v>
      </c>
      <c r="Q1609" s="190">
        <v>7.7141999999999973</v>
      </c>
      <c r="R1609" s="190">
        <v>2.9067999999999765</v>
      </c>
      <c r="S1609" s="190">
        <v>3.4056000000000157</v>
      </c>
      <c r="T1609" s="190">
        <v>5.9081999999999848</v>
      </c>
      <c r="U1609" s="190">
        <v>23.521000000000015</v>
      </c>
      <c r="V1609" s="190">
        <v>60.518200000000085</v>
      </c>
      <c r="W1609" s="162">
        <f>SUM(표4_2563[[#This Row],[1월]:[12월]])</f>
        <v>315.30180000000007</v>
      </c>
      <c r="X1609" s="189">
        <f t="shared" si="363"/>
        <v>26.275150000000007</v>
      </c>
    </row>
    <row r="1610" spans="1:24" x14ac:dyDescent="0.3">
      <c r="A1610" s="166"/>
      <c r="B1610" s="166">
        <v>2025</v>
      </c>
      <c r="C1610" s="187" t="s">
        <v>433</v>
      </c>
      <c r="D1610" s="159" t="s">
        <v>26</v>
      </c>
      <c r="E1610" s="159" t="s">
        <v>427</v>
      </c>
      <c r="F1610" s="159"/>
      <c r="G1610" s="188"/>
      <c r="H1610" s="159"/>
      <c r="I1610" s="159" t="s">
        <v>176</v>
      </c>
      <c r="J1610" s="160" t="s">
        <v>96</v>
      </c>
      <c r="K1610" s="160">
        <v>93.101848409088063</v>
      </c>
      <c r="L1610" s="160">
        <v>97.202544980255965</v>
      </c>
      <c r="M1610" s="160">
        <v>54.179594362079932</v>
      </c>
      <c r="N1610" s="160">
        <v>22.656921278688039</v>
      </c>
      <c r="O1610" s="160">
        <v>8.9001151837919625</v>
      </c>
      <c r="P1610" s="160">
        <v>5.4294138959040206</v>
      </c>
      <c r="Q1610" s="160">
        <v>10.274650347311995</v>
      </c>
      <c r="R1610" s="160">
        <v>3.8716073772479684</v>
      </c>
      <c r="S1610" s="160">
        <v>4.53596603961602</v>
      </c>
      <c r="T1610" s="160">
        <v>7.8692138111519787</v>
      </c>
      <c r="U1610" s="160">
        <v>31.327947268560017</v>
      </c>
      <c r="V1610" s="160">
        <v>80.605032880752105</v>
      </c>
      <c r="W1610" s="162">
        <f>SUM(표4_2563[[#This Row],[1월]:[12월]])</f>
        <v>419.9548558344481</v>
      </c>
      <c r="X1610" s="189">
        <f t="shared" si="363"/>
        <v>34.996237986204008</v>
      </c>
    </row>
    <row r="1611" spans="1:24" x14ac:dyDescent="0.3">
      <c r="A1611" s="166"/>
      <c r="B1611" s="166">
        <v>2025</v>
      </c>
      <c r="C1611" s="187" t="s">
        <v>433</v>
      </c>
      <c r="D1611" s="159" t="s">
        <v>26</v>
      </c>
      <c r="E1611" s="159" t="s">
        <v>428</v>
      </c>
      <c r="F1611" s="159"/>
      <c r="G1611" s="188"/>
      <c r="H1611" s="159"/>
      <c r="I1611" s="159" t="s">
        <v>177</v>
      </c>
      <c r="J1611" s="159" t="s">
        <v>13</v>
      </c>
      <c r="K1611" s="190">
        <v>24717217</v>
      </c>
      <c r="L1611" s="190">
        <v>26961712</v>
      </c>
      <c r="M1611" s="190">
        <v>13583511</v>
      </c>
      <c r="N1611" s="190">
        <v>4561573</v>
      </c>
      <c r="O1611" s="190">
        <v>2037668</v>
      </c>
      <c r="P1611" s="190">
        <v>1027966</v>
      </c>
      <c r="Q1611" s="190">
        <v>842026</v>
      </c>
      <c r="R1611" s="190">
        <v>702773</v>
      </c>
      <c r="S1611" s="190">
        <v>810153</v>
      </c>
      <c r="T1611" s="190">
        <v>1730291</v>
      </c>
      <c r="U1611" s="190">
        <v>7188050</v>
      </c>
      <c r="V1611" s="190">
        <v>21460991</v>
      </c>
      <c r="W1611" s="162">
        <f>SUM(표4_2563[[#This Row],[1월]:[12월]])</f>
        <v>105623931</v>
      </c>
      <c r="X1611" s="189">
        <f t="shared" ref="X1611:X1622" si="364">AVERAGE(K1611:V1611)</f>
        <v>8801994.25</v>
      </c>
    </row>
    <row r="1612" spans="1:24" x14ac:dyDescent="0.3">
      <c r="A1612" s="166"/>
      <c r="B1612" s="166">
        <v>2025</v>
      </c>
      <c r="C1612" s="187" t="s">
        <v>433</v>
      </c>
      <c r="D1612" s="159" t="s">
        <v>26</v>
      </c>
      <c r="E1612" s="159" t="s">
        <v>428</v>
      </c>
      <c r="F1612" s="159"/>
      <c r="G1612" s="188"/>
      <c r="H1612" s="159"/>
      <c r="I1612" s="159" t="s">
        <v>177</v>
      </c>
      <c r="J1612" s="159" t="s">
        <v>19</v>
      </c>
      <c r="K1612" s="190">
        <v>153.80000000000001</v>
      </c>
      <c r="L1612" s="190">
        <v>167.9</v>
      </c>
      <c r="M1612" s="190">
        <v>83.7</v>
      </c>
      <c r="N1612" s="190">
        <v>31.1</v>
      </c>
      <c r="O1612" s="190">
        <v>15.399999999999999</v>
      </c>
      <c r="P1612" s="190">
        <v>7.2000000000000011</v>
      </c>
      <c r="Q1612" s="190">
        <v>4.9000000000000004</v>
      </c>
      <c r="R1612" s="190">
        <v>3.6999999999999997</v>
      </c>
      <c r="S1612" s="190">
        <v>4.5999999999999996</v>
      </c>
      <c r="T1612" s="190">
        <v>10.3</v>
      </c>
      <c r="U1612" s="190">
        <v>50.400000000000006</v>
      </c>
      <c r="V1612" s="190">
        <v>133.19999999999999</v>
      </c>
      <c r="W1612" s="162">
        <f>SUM(표4_2563[[#This Row],[1월]:[12월]])</f>
        <v>666.2</v>
      </c>
      <c r="X1612" s="189">
        <f t="shared" si="364"/>
        <v>55.516666666666673</v>
      </c>
    </row>
    <row r="1613" spans="1:24" x14ac:dyDescent="0.3">
      <c r="A1613" s="166"/>
      <c r="B1613" s="166">
        <v>2025</v>
      </c>
      <c r="C1613" s="187" t="s">
        <v>433</v>
      </c>
      <c r="D1613" s="159" t="s">
        <v>26</v>
      </c>
      <c r="E1613" s="159" t="s">
        <v>428</v>
      </c>
      <c r="F1613" s="159"/>
      <c r="G1613" s="188"/>
      <c r="H1613" s="159"/>
      <c r="I1613" s="159" t="s">
        <v>177</v>
      </c>
      <c r="J1613" s="159" t="s">
        <v>14</v>
      </c>
      <c r="K1613" s="190">
        <v>153800</v>
      </c>
      <c r="L1613" s="190">
        <v>167900</v>
      </c>
      <c r="M1613" s="190">
        <v>83700</v>
      </c>
      <c r="N1613" s="190">
        <v>31100</v>
      </c>
      <c r="O1613" s="190">
        <v>15399.999999999998</v>
      </c>
      <c r="P1613" s="190">
        <v>7200.0000000000009</v>
      </c>
      <c r="Q1613" s="190">
        <v>4900</v>
      </c>
      <c r="R1613" s="190">
        <v>3699.9999999999995</v>
      </c>
      <c r="S1613" s="190">
        <v>4600</v>
      </c>
      <c r="T1613" s="190">
        <v>10300</v>
      </c>
      <c r="U1613" s="190">
        <v>50400.000000000007</v>
      </c>
      <c r="V1613" s="190">
        <v>133200</v>
      </c>
      <c r="W1613" s="162">
        <f>SUM(표4_2563[[#This Row],[1월]:[12월]])</f>
        <v>666200</v>
      </c>
      <c r="X1613" s="189">
        <f t="shared" si="364"/>
        <v>55516.666666666664</v>
      </c>
    </row>
    <row r="1614" spans="1:24" x14ac:dyDescent="0.3">
      <c r="A1614" s="166"/>
      <c r="B1614" s="166">
        <v>2025</v>
      </c>
      <c r="C1614" s="187" t="s">
        <v>433</v>
      </c>
      <c r="D1614" s="159" t="s">
        <v>26</v>
      </c>
      <c r="E1614" s="159" t="s">
        <v>428</v>
      </c>
      <c r="F1614" s="159"/>
      <c r="G1614" s="188"/>
      <c r="H1614" s="159"/>
      <c r="I1614" s="159" t="s">
        <v>177</v>
      </c>
      <c r="J1614" s="159" t="s">
        <v>20</v>
      </c>
      <c r="K1614" s="190">
        <v>132.268</v>
      </c>
      <c r="L1614" s="190">
        <v>144.39400000000001</v>
      </c>
      <c r="M1614" s="190">
        <v>71.981999999999999</v>
      </c>
      <c r="N1614" s="190">
        <v>26.746000000000002</v>
      </c>
      <c r="O1614" s="190">
        <v>13.243999999999998</v>
      </c>
      <c r="P1614" s="190">
        <v>6.1920000000000011</v>
      </c>
      <c r="Q1614" s="190">
        <v>4.2140000000000004</v>
      </c>
      <c r="R1614" s="190">
        <v>3.1819999999999999</v>
      </c>
      <c r="S1614" s="190">
        <v>3.9559999999999995</v>
      </c>
      <c r="T1614" s="190">
        <v>8.8580000000000005</v>
      </c>
      <c r="U1614" s="190">
        <v>43.344000000000001</v>
      </c>
      <c r="V1614" s="190">
        <v>114.55199999999999</v>
      </c>
      <c r="W1614" s="162">
        <f>SUM(표4_2563[[#This Row],[1월]:[12월]])</f>
        <v>572.93200000000002</v>
      </c>
      <c r="X1614" s="189">
        <f t="shared" si="364"/>
        <v>47.744333333333337</v>
      </c>
    </row>
    <row r="1615" spans="1:24" x14ac:dyDescent="0.3">
      <c r="A1615" s="166"/>
      <c r="B1615" s="166">
        <v>2025</v>
      </c>
      <c r="C1615" s="187" t="s">
        <v>433</v>
      </c>
      <c r="D1615" s="159" t="s">
        <v>26</v>
      </c>
      <c r="E1615" s="159" t="s">
        <v>428</v>
      </c>
      <c r="F1615" s="159"/>
      <c r="G1615" s="188"/>
      <c r="H1615" s="159"/>
      <c r="I1615" s="159" t="s">
        <v>177</v>
      </c>
      <c r="J1615" s="159" t="s">
        <v>15</v>
      </c>
      <c r="K1615" s="190">
        <v>13.226800000000001</v>
      </c>
      <c r="L1615" s="190">
        <v>14.439400000000001</v>
      </c>
      <c r="M1615" s="190">
        <v>7.1981999999999999</v>
      </c>
      <c r="N1615" s="190">
        <v>2.6746000000000003</v>
      </c>
      <c r="O1615" s="190">
        <v>1.3243999999999998</v>
      </c>
      <c r="P1615" s="190">
        <v>0.61920000000000019</v>
      </c>
      <c r="Q1615" s="190">
        <v>0.42140000000000005</v>
      </c>
      <c r="R1615" s="190">
        <v>0.31820000000000004</v>
      </c>
      <c r="S1615" s="190">
        <v>0.39559999999999995</v>
      </c>
      <c r="T1615" s="190">
        <v>0.88580000000000014</v>
      </c>
      <c r="U1615" s="190">
        <v>4.3344000000000005</v>
      </c>
      <c r="V1615" s="190">
        <v>11.4552</v>
      </c>
      <c r="W1615" s="162">
        <f>SUM(표4_2563[[#This Row],[1월]:[12월]])</f>
        <v>57.293199999999999</v>
      </c>
      <c r="X1615" s="189">
        <f t="shared" si="364"/>
        <v>4.7744333333333335</v>
      </c>
    </row>
    <row r="1616" spans="1:24" x14ac:dyDescent="0.3">
      <c r="A1616" s="166"/>
      <c r="B1616" s="166">
        <v>2025</v>
      </c>
      <c r="C1616" s="187" t="s">
        <v>433</v>
      </c>
      <c r="D1616" s="159" t="s">
        <v>26</v>
      </c>
      <c r="E1616" s="159" t="s">
        <v>428</v>
      </c>
      <c r="F1616" s="159"/>
      <c r="G1616" s="188"/>
      <c r="H1616" s="159"/>
      <c r="I1616" s="159" t="s">
        <v>177</v>
      </c>
      <c r="J1616" s="160" t="s">
        <v>96</v>
      </c>
      <c r="K1616" s="160">
        <v>17.616959012448003</v>
      </c>
      <c r="L1616" s="160">
        <v>19.232037829583998</v>
      </c>
      <c r="M1616" s="160">
        <v>9.5873827655519985</v>
      </c>
      <c r="N1616" s="160">
        <v>3.5623369654560002</v>
      </c>
      <c r="O1616" s="160">
        <v>1.7639867931839999</v>
      </c>
      <c r="P1616" s="160">
        <v>0.82472109811200001</v>
      </c>
      <c r="Q1616" s="160">
        <v>0.56126852510399994</v>
      </c>
      <c r="R1616" s="160">
        <v>0.4238150087519999</v>
      </c>
      <c r="S1616" s="160">
        <v>0.52690514601599991</v>
      </c>
      <c r="T1616" s="160">
        <v>1.1798093486879999</v>
      </c>
      <c r="U1616" s="160">
        <v>5.7730476867840004</v>
      </c>
      <c r="V1616" s="160">
        <v>15.257340315071996</v>
      </c>
      <c r="W1616" s="162">
        <f>SUM(표4_2563[[#This Row],[1월]:[12월]])</f>
        <v>76.309610494751993</v>
      </c>
      <c r="X1616" s="189">
        <f t="shared" si="364"/>
        <v>6.3591342078959991</v>
      </c>
    </row>
    <row r="1617" spans="1:24" x14ac:dyDescent="0.3">
      <c r="A1617" s="166"/>
      <c r="B1617" s="166">
        <v>2025</v>
      </c>
      <c r="C1617" s="187" t="s">
        <v>433</v>
      </c>
      <c r="D1617" s="159" t="s">
        <v>26</v>
      </c>
      <c r="E1617" s="159" t="s">
        <v>428</v>
      </c>
      <c r="F1617" s="159"/>
      <c r="G1617" s="188"/>
      <c r="H1617" s="159"/>
      <c r="I1617" s="159" t="s">
        <v>423</v>
      </c>
      <c r="J1617" s="159" t="s">
        <v>13</v>
      </c>
      <c r="K1617" s="190">
        <v>117378358</v>
      </c>
      <c r="L1617" s="190">
        <v>127654627</v>
      </c>
      <c r="M1617" s="190">
        <v>64237983</v>
      </c>
      <c r="N1617" s="190">
        <v>21428980</v>
      </c>
      <c r="O1617" s="190">
        <v>8874312</v>
      </c>
      <c r="P1617" s="190">
        <v>5786490</v>
      </c>
      <c r="Q1617" s="190">
        <v>34225616</v>
      </c>
      <c r="R1617" s="190">
        <v>28846356</v>
      </c>
      <c r="S1617" s="190">
        <v>12005363</v>
      </c>
      <c r="T1617" s="190">
        <v>8099835</v>
      </c>
      <c r="U1617" s="190">
        <v>33738481</v>
      </c>
      <c r="V1617" s="190">
        <v>103267609</v>
      </c>
      <c r="W1617" s="162">
        <f>SUM(표4_2563[[#This Row],[1월]:[12월]])</f>
        <v>565544010</v>
      </c>
      <c r="X1617" s="189">
        <f t="shared" si="364"/>
        <v>47128667.5</v>
      </c>
    </row>
    <row r="1618" spans="1:24" x14ac:dyDescent="0.3">
      <c r="A1618" s="166"/>
      <c r="B1618" s="166">
        <v>2025</v>
      </c>
      <c r="C1618" s="187" t="s">
        <v>433</v>
      </c>
      <c r="D1618" s="159" t="s">
        <v>26</v>
      </c>
      <c r="E1618" s="159" t="s">
        <v>428</v>
      </c>
      <c r="F1618" s="159"/>
      <c r="G1618" s="188"/>
      <c r="H1618" s="159"/>
      <c r="I1618" s="159" t="s">
        <v>423</v>
      </c>
      <c r="J1618" s="159" t="s">
        <v>19</v>
      </c>
      <c r="K1618" s="190">
        <v>730.5</v>
      </c>
      <c r="L1618" s="190">
        <v>795.29999999999973</v>
      </c>
      <c r="M1618" s="190">
        <v>395.4</v>
      </c>
      <c r="N1618" s="190">
        <v>145.99999999999991</v>
      </c>
      <c r="O1618" s="190">
        <v>63.800000000000722</v>
      </c>
      <c r="P1618" s="190">
        <v>48.499999999999545</v>
      </c>
      <c r="Q1618" s="190">
        <v>504.00000000000011</v>
      </c>
      <c r="R1618" s="190">
        <v>423.29999999999995</v>
      </c>
      <c r="S1618" s="190">
        <v>151.49999999999963</v>
      </c>
      <c r="T1618" s="190">
        <v>48.100000000000094</v>
      </c>
      <c r="U1618" s="190">
        <v>236.29999999999978</v>
      </c>
      <c r="V1618" s="190">
        <v>641.70000000000005</v>
      </c>
      <c r="W1618" s="162">
        <f>SUM(표4_2563[[#This Row],[1월]:[12월]])</f>
        <v>4184.3999999999996</v>
      </c>
      <c r="X1618" s="189">
        <f t="shared" si="364"/>
        <v>348.7</v>
      </c>
    </row>
    <row r="1619" spans="1:24" x14ac:dyDescent="0.3">
      <c r="A1619" s="166"/>
      <c r="B1619" s="166">
        <v>2025</v>
      </c>
      <c r="C1619" s="187" t="s">
        <v>433</v>
      </c>
      <c r="D1619" s="159" t="s">
        <v>26</v>
      </c>
      <c r="E1619" s="159" t="s">
        <v>428</v>
      </c>
      <c r="F1619" s="159"/>
      <c r="G1619" s="188"/>
      <c r="H1619" s="159"/>
      <c r="I1619" s="159" t="s">
        <v>423</v>
      </c>
      <c r="J1619" s="159" t="s">
        <v>14</v>
      </c>
      <c r="K1619" s="190">
        <v>730500</v>
      </c>
      <c r="L1619" s="190">
        <v>795299.99999999977</v>
      </c>
      <c r="M1619" s="190">
        <v>395400</v>
      </c>
      <c r="N1619" s="190">
        <v>145999.99999999991</v>
      </c>
      <c r="O1619" s="190">
        <v>63800.00000000072</v>
      </c>
      <c r="P1619" s="190">
        <v>48499.999999999549</v>
      </c>
      <c r="Q1619" s="190">
        <v>504000.00000000012</v>
      </c>
      <c r="R1619" s="190">
        <v>423299.99999999994</v>
      </c>
      <c r="S1619" s="190">
        <v>151499.99999999962</v>
      </c>
      <c r="T1619" s="190">
        <v>48100.000000000095</v>
      </c>
      <c r="U1619" s="190">
        <v>236299.9999999998</v>
      </c>
      <c r="V1619" s="190">
        <v>641700</v>
      </c>
      <c r="W1619" s="162">
        <f>SUM(표4_2563[[#This Row],[1월]:[12월]])</f>
        <v>4184399.9999999995</v>
      </c>
      <c r="X1619" s="189">
        <f t="shared" si="364"/>
        <v>348699.99999999994</v>
      </c>
    </row>
    <row r="1620" spans="1:24" x14ac:dyDescent="0.3">
      <c r="A1620" s="166"/>
      <c r="B1620" s="166">
        <v>2025</v>
      </c>
      <c r="C1620" s="187" t="s">
        <v>433</v>
      </c>
      <c r="D1620" s="159" t="s">
        <v>26</v>
      </c>
      <c r="E1620" s="159" t="s">
        <v>428</v>
      </c>
      <c r="F1620" s="159"/>
      <c r="G1620" s="188"/>
      <c r="H1620" s="159"/>
      <c r="I1620" s="159" t="s">
        <v>423</v>
      </c>
      <c r="J1620" s="159" t="s">
        <v>20</v>
      </c>
      <c r="K1620" s="190">
        <v>628.23</v>
      </c>
      <c r="L1620" s="190">
        <v>683.95799999999974</v>
      </c>
      <c r="M1620" s="190">
        <v>340.04399999999998</v>
      </c>
      <c r="N1620" s="190">
        <v>125.55999999999993</v>
      </c>
      <c r="O1620" s="190">
        <v>54.86800000000062</v>
      </c>
      <c r="P1620" s="190">
        <v>41.70999999999961</v>
      </c>
      <c r="Q1620" s="190">
        <v>433.44000000000011</v>
      </c>
      <c r="R1620" s="190">
        <v>364.03799999999995</v>
      </c>
      <c r="S1620" s="190">
        <v>130.28999999999968</v>
      </c>
      <c r="T1620" s="190">
        <v>41.366000000000078</v>
      </c>
      <c r="U1620" s="190">
        <v>203.21799999999982</v>
      </c>
      <c r="V1620" s="190">
        <v>551.86200000000008</v>
      </c>
      <c r="W1620" s="162">
        <f>SUM(표4_2563[[#This Row],[1월]:[12월]])</f>
        <v>3598.5839999999994</v>
      </c>
      <c r="X1620" s="189">
        <f t="shared" si="364"/>
        <v>299.88199999999995</v>
      </c>
    </row>
    <row r="1621" spans="1:24" x14ac:dyDescent="0.3">
      <c r="A1621" s="166"/>
      <c r="B1621" s="166">
        <v>2025</v>
      </c>
      <c r="C1621" s="187" t="s">
        <v>433</v>
      </c>
      <c r="D1621" s="159" t="s">
        <v>26</v>
      </c>
      <c r="E1621" s="159" t="s">
        <v>428</v>
      </c>
      <c r="F1621" s="159"/>
      <c r="G1621" s="188"/>
      <c r="H1621" s="159"/>
      <c r="I1621" s="159" t="s">
        <v>423</v>
      </c>
      <c r="J1621" s="159" t="s">
        <v>15</v>
      </c>
      <c r="K1621" s="190">
        <v>62.823000000000008</v>
      </c>
      <c r="L1621" s="190">
        <v>68.39579999999998</v>
      </c>
      <c r="M1621" s="190">
        <v>34.004399999999997</v>
      </c>
      <c r="N1621" s="190">
        <v>12.555999999999994</v>
      </c>
      <c r="O1621" s="190">
        <v>5.4868000000000627</v>
      </c>
      <c r="P1621" s="190">
        <v>4.1709999999999612</v>
      </c>
      <c r="Q1621" s="190">
        <v>43.344000000000015</v>
      </c>
      <c r="R1621" s="190">
        <v>36.403799999999997</v>
      </c>
      <c r="S1621" s="190">
        <v>13.028999999999968</v>
      </c>
      <c r="T1621" s="190">
        <v>4.1366000000000076</v>
      </c>
      <c r="U1621" s="190">
        <v>20.321799999999982</v>
      </c>
      <c r="V1621" s="190">
        <v>55.186200000000014</v>
      </c>
      <c r="W1621" s="162">
        <f>SUM(표4_2563[[#This Row],[1월]:[12월]])</f>
        <v>359.85839999999996</v>
      </c>
      <c r="X1621" s="189">
        <f t="shared" si="364"/>
        <v>29.988199999999996</v>
      </c>
    </row>
    <row r="1622" spans="1:24" x14ac:dyDescent="0.3">
      <c r="A1622" s="166"/>
      <c r="B1622" s="166">
        <v>2025</v>
      </c>
      <c r="C1622" s="187" t="s">
        <v>433</v>
      </c>
      <c r="D1622" s="159" t="s">
        <v>26</v>
      </c>
      <c r="E1622" s="159" t="s">
        <v>428</v>
      </c>
      <c r="F1622" s="159"/>
      <c r="G1622" s="188"/>
      <c r="H1622" s="159"/>
      <c r="I1622" s="159" t="s">
        <v>423</v>
      </c>
      <c r="J1622" s="160" t="s">
        <v>96</v>
      </c>
      <c r="K1622" s="160">
        <v>83.67482807927999</v>
      </c>
      <c r="L1622" s="160">
        <v>91.09731796228796</v>
      </c>
      <c r="M1622" s="160">
        <v>45.290933637983997</v>
      </c>
      <c r="N1622" s="160">
        <v>16.72351115615999</v>
      </c>
      <c r="O1622" s="160">
        <v>7.3079452860480822</v>
      </c>
      <c r="P1622" s="160">
        <v>5.5554129525599487</v>
      </c>
      <c r="Q1622" s="160">
        <v>57.730476867840011</v>
      </c>
      <c r="R1622" s="160">
        <v>48.486727893167995</v>
      </c>
      <c r="S1622" s="160">
        <v>17.353506439439958</v>
      </c>
      <c r="T1622" s="160">
        <v>5.50959511377601</v>
      </c>
      <c r="U1622" s="160">
        <v>27.066888261647975</v>
      </c>
      <c r="V1622" s="160">
        <v>73.503267869231991</v>
      </c>
      <c r="W1622" s="162">
        <f>SUM(표4_2563[[#This Row],[1월]:[12월]])</f>
        <v>479.30041151942396</v>
      </c>
      <c r="X1622" s="189">
        <f t="shared" si="364"/>
        <v>39.941700959951994</v>
      </c>
    </row>
    <row r="1623" spans="1:24" x14ac:dyDescent="0.3">
      <c r="A1623" s="166"/>
      <c r="B1623" s="166">
        <v>2025</v>
      </c>
      <c r="C1623" s="187" t="s">
        <v>433</v>
      </c>
      <c r="D1623" s="159" t="s">
        <v>26</v>
      </c>
      <c r="E1623" s="159" t="s">
        <v>428</v>
      </c>
      <c r="F1623" s="159"/>
      <c r="G1623" s="188"/>
      <c r="H1623" s="159"/>
      <c r="I1623" s="159" t="s">
        <v>95</v>
      </c>
      <c r="J1623" s="159" t="s">
        <v>13</v>
      </c>
      <c r="K1623" s="190">
        <v>89879982</v>
      </c>
      <c r="L1623" s="190">
        <v>97816767</v>
      </c>
      <c r="M1623" s="190">
        <v>56671953</v>
      </c>
      <c r="N1623" s="190">
        <v>21335792</v>
      </c>
      <c r="O1623" s="190">
        <v>8338307</v>
      </c>
      <c r="P1623" s="190">
        <v>4790059</v>
      </c>
      <c r="Q1623" s="190">
        <v>39361882</v>
      </c>
      <c r="R1623" s="190">
        <v>39375609</v>
      </c>
      <c r="S1623" s="190">
        <v>7458737</v>
      </c>
      <c r="T1623" s="190">
        <v>7323832</v>
      </c>
      <c r="U1623" s="190">
        <v>27750278</v>
      </c>
      <c r="V1623" s="190">
        <v>80043372</v>
      </c>
      <c r="W1623" s="162">
        <f>SUM(표4_2563[[#This Row],[1월]:[12월]])</f>
        <v>480146570</v>
      </c>
      <c r="X1623" s="189">
        <f>AVERAGE(K1623:V1623)</f>
        <v>40012214.166666664</v>
      </c>
    </row>
    <row r="1624" spans="1:24" x14ac:dyDescent="0.3">
      <c r="A1624" s="166"/>
      <c r="B1624" s="166">
        <v>2025</v>
      </c>
      <c r="C1624" s="187" t="s">
        <v>433</v>
      </c>
      <c r="D1624" s="159" t="s">
        <v>26</v>
      </c>
      <c r="E1624" s="159" t="s">
        <v>428</v>
      </c>
      <c r="F1624" s="159"/>
      <c r="G1624" s="188"/>
      <c r="H1624" s="159"/>
      <c r="I1624" s="159" t="s">
        <v>95</v>
      </c>
      <c r="J1624" s="159" t="s">
        <v>19</v>
      </c>
      <c r="K1624" s="190">
        <v>555.39999999999986</v>
      </c>
      <c r="L1624" s="190">
        <v>605.39999999999986</v>
      </c>
      <c r="M1624" s="190">
        <v>345.90000000000055</v>
      </c>
      <c r="N1624" s="190">
        <v>143.19999999999945</v>
      </c>
      <c r="O1624" s="190">
        <v>53.499999999999908</v>
      </c>
      <c r="P1624" s="190">
        <v>28.20000000000018</v>
      </c>
      <c r="Q1624" s="190">
        <v>581.1</v>
      </c>
      <c r="R1624" s="190">
        <v>585.9000000000002</v>
      </c>
      <c r="S1624" s="190">
        <v>74.299999999999812</v>
      </c>
      <c r="T1624" s="190">
        <v>40.299999999999997</v>
      </c>
      <c r="U1624" s="190">
        <v>190.19999999999925</v>
      </c>
      <c r="V1624" s="190">
        <v>493.30000000000052</v>
      </c>
      <c r="W1624" s="162">
        <f>SUM(표4_2563[[#This Row],[1월]:[12월]])</f>
        <v>3696.7</v>
      </c>
      <c r="X1624" s="189">
        <f t="shared" ref="X1624:X1687" si="365">AVERAGE(K1624:V1624)</f>
        <v>308.05833333333334</v>
      </c>
    </row>
    <row r="1625" spans="1:24" x14ac:dyDescent="0.3">
      <c r="A1625" s="166"/>
      <c r="B1625" s="166">
        <v>2025</v>
      </c>
      <c r="C1625" s="187" t="s">
        <v>433</v>
      </c>
      <c r="D1625" s="159" t="s">
        <v>26</v>
      </c>
      <c r="E1625" s="159" t="s">
        <v>428</v>
      </c>
      <c r="F1625" s="159"/>
      <c r="G1625" s="188"/>
      <c r="H1625" s="159"/>
      <c r="I1625" s="159" t="s">
        <v>95</v>
      </c>
      <c r="J1625" s="159" t="s">
        <v>14</v>
      </c>
      <c r="K1625" s="190">
        <v>555399.99999999988</v>
      </c>
      <c r="L1625" s="190">
        <v>605399.99999999988</v>
      </c>
      <c r="M1625" s="190">
        <v>345900.00000000052</v>
      </c>
      <c r="N1625" s="190">
        <v>143199.99999999945</v>
      </c>
      <c r="O1625" s="190">
        <v>53499.999999999905</v>
      </c>
      <c r="P1625" s="190">
        <v>28200.000000000182</v>
      </c>
      <c r="Q1625" s="190">
        <v>581100</v>
      </c>
      <c r="R1625" s="190">
        <v>585900.00000000023</v>
      </c>
      <c r="S1625" s="190">
        <v>74299.999999999811</v>
      </c>
      <c r="T1625" s="190">
        <v>40300</v>
      </c>
      <c r="U1625" s="190">
        <v>190199.99999999924</v>
      </c>
      <c r="V1625" s="190">
        <v>493300.00000000052</v>
      </c>
      <c r="W1625" s="162">
        <f>SUM(표4_2563[[#This Row],[1월]:[12월]])</f>
        <v>3696699.9999999995</v>
      </c>
      <c r="X1625" s="189">
        <f t="shared" si="365"/>
        <v>308058.33333333331</v>
      </c>
    </row>
    <row r="1626" spans="1:24" x14ac:dyDescent="0.3">
      <c r="A1626" s="166"/>
      <c r="B1626" s="166">
        <v>2025</v>
      </c>
      <c r="C1626" s="187" t="s">
        <v>433</v>
      </c>
      <c r="D1626" s="159" t="s">
        <v>26</v>
      </c>
      <c r="E1626" s="159" t="s">
        <v>428</v>
      </c>
      <c r="F1626" s="159"/>
      <c r="G1626" s="188"/>
      <c r="H1626" s="159"/>
      <c r="I1626" s="159" t="s">
        <v>95</v>
      </c>
      <c r="J1626" s="159" t="s">
        <v>20</v>
      </c>
      <c r="K1626" s="190">
        <v>477.64399999999989</v>
      </c>
      <c r="L1626" s="190">
        <v>520.64399999999989</v>
      </c>
      <c r="M1626" s="190">
        <v>297.47400000000044</v>
      </c>
      <c r="N1626" s="190">
        <v>123.15199999999952</v>
      </c>
      <c r="O1626" s="190">
        <v>46.00999999999992</v>
      </c>
      <c r="P1626" s="190">
        <v>24.252000000000155</v>
      </c>
      <c r="Q1626" s="190">
        <v>499.74600000000004</v>
      </c>
      <c r="R1626" s="190">
        <v>503.87400000000019</v>
      </c>
      <c r="S1626" s="190">
        <v>63.89799999999984</v>
      </c>
      <c r="T1626" s="190">
        <v>34.657999999999994</v>
      </c>
      <c r="U1626" s="190">
        <v>163.57199999999935</v>
      </c>
      <c r="V1626" s="190">
        <v>424.23800000000045</v>
      </c>
      <c r="W1626" s="162">
        <f>SUM(표4_2563[[#This Row],[1월]:[12월]])</f>
        <v>3179.1619999999994</v>
      </c>
      <c r="X1626" s="189">
        <f t="shared" si="365"/>
        <v>264.93016666666659</v>
      </c>
    </row>
    <row r="1627" spans="1:24" x14ac:dyDescent="0.3">
      <c r="A1627" s="166"/>
      <c r="B1627" s="166">
        <v>2025</v>
      </c>
      <c r="C1627" s="187" t="s">
        <v>433</v>
      </c>
      <c r="D1627" s="159" t="s">
        <v>26</v>
      </c>
      <c r="E1627" s="159" t="s">
        <v>428</v>
      </c>
      <c r="F1627" s="159"/>
      <c r="G1627" s="188"/>
      <c r="H1627" s="159"/>
      <c r="I1627" s="159" t="s">
        <v>95</v>
      </c>
      <c r="J1627" s="159" t="s">
        <v>15</v>
      </c>
      <c r="K1627" s="190">
        <v>47.764399999999995</v>
      </c>
      <c r="L1627" s="190">
        <v>52.064399999999992</v>
      </c>
      <c r="M1627" s="190">
        <v>29.747400000000045</v>
      </c>
      <c r="N1627" s="190">
        <v>12.315199999999953</v>
      </c>
      <c r="O1627" s="190">
        <v>4.600999999999992</v>
      </c>
      <c r="P1627" s="190">
        <v>2.4252000000000158</v>
      </c>
      <c r="Q1627" s="190">
        <v>49.974600000000009</v>
      </c>
      <c r="R1627" s="190">
        <v>50.387400000000021</v>
      </c>
      <c r="S1627" s="190">
        <v>6.3897999999999842</v>
      </c>
      <c r="T1627" s="190">
        <v>3.4657999999999998</v>
      </c>
      <c r="U1627" s="190">
        <v>16.357199999999935</v>
      </c>
      <c r="V1627" s="190">
        <v>42.42380000000005</v>
      </c>
      <c r="W1627" s="162">
        <f>SUM(표4_2563[[#This Row],[1월]:[12월]])</f>
        <v>317.91619999999995</v>
      </c>
      <c r="X1627" s="189">
        <f t="shared" si="365"/>
        <v>26.493016666666662</v>
      </c>
    </row>
    <row r="1628" spans="1:24" x14ac:dyDescent="0.3">
      <c r="A1628" s="166"/>
      <c r="B1628" s="166">
        <v>2025</v>
      </c>
      <c r="C1628" s="187" t="s">
        <v>433</v>
      </c>
      <c r="D1628" s="159" t="s">
        <v>26</v>
      </c>
      <c r="E1628" s="159" t="s">
        <v>428</v>
      </c>
      <c r="F1628" s="159"/>
      <c r="G1628" s="188"/>
      <c r="H1628" s="159"/>
      <c r="I1628" s="159" t="s">
        <v>95</v>
      </c>
      <c r="J1628" s="160" t="s">
        <v>96</v>
      </c>
      <c r="K1628" s="160">
        <v>63.618069151583981</v>
      </c>
      <c r="L1628" s="160">
        <v>69.345298999583989</v>
      </c>
      <c r="M1628" s="160">
        <v>39.620976088464054</v>
      </c>
      <c r="N1628" s="160">
        <v>16.402786284671937</v>
      </c>
      <c r="O1628" s="160">
        <v>6.1281359373599891</v>
      </c>
      <c r="P1628" s="160">
        <v>3.2301576342720204</v>
      </c>
      <c r="Q1628" s="160">
        <v>66.561865293455995</v>
      </c>
      <c r="R1628" s="160">
        <v>67.111679358864009</v>
      </c>
      <c r="S1628" s="160">
        <v>8.5106635541279783</v>
      </c>
      <c r="T1628" s="160">
        <v>4.6161472574879987</v>
      </c>
      <c r="U1628" s="160">
        <v>21.786382341791917</v>
      </c>
      <c r="V1628" s="160">
        <v>56.504849680368061</v>
      </c>
      <c r="W1628" s="162">
        <f>SUM(표4_2563[[#This Row],[1월]:[12월]])</f>
        <v>423.43701158203197</v>
      </c>
      <c r="X1628" s="189">
        <f t="shared" si="365"/>
        <v>35.286417631835995</v>
      </c>
    </row>
    <row r="1629" spans="1:24" x14ac:dyDescent="0.3">
      <c r="A1629" s="166"/>
      <c r="B1629" s="166">
        <v>2025</v>
      </c>
      <c r="C1629" s="187" t="s">
        <v>433</v>
      </c>
      <c r="D1629" s="159" t="s">
        <v>21</v>
      </c>
      <c r="E1629" s="188" t="s">
        <v>427</v>
      </c>
      <c r="F1629" s="188"/>
      <c r="G1629" s="188"/>
      <c r="H1629" s="159"/>
      <c r="I1629" s="159" t="s">
        <v>425</v>
      </c>
      <c r="J1629" s="159" t="s">
        <v>13</v>
      </c>
      <c r="K1629" s="190">
        <v>12538200</v>
      </c>
      <c r="L1629" s="190">
        <v>11531388</v>
      </c>
      <c r="M1629" s="190">
        <v>9559821</v>
      </c>
      <c r="N1629" s="190">
        <v>7968256</v>
      </c>
      <c r="O1629" s="190">
        <v>3444826</v>
      </c>
      <c r="P1629" s="190">
        <v>1066352</v>
      </c>
      <c r="Q1629" s="190">
        <v>1604090</v>
      </c>
      <c r="R1629" s="190">
        <v>967965</v>
      </c>
      <c r="S1629" s="190">
        <v>1038690</v>
      </c>
      <c r="T1629" s="190">
        <v>2286785</v>
      </c>
      <c r="U1629" s="190">
        <v>5904834</v>
      </c>
      <c r="V1629" s="190">
        <v>10216142</v>
      </c>
      <c r="W1629" s="162">
        <f>SUM(표4_2563[[#This Row],[1월]:[12월]])</f>
        <v>68127349</v>
      </c>
      <c r="X1629" s="189">
        <f t="shared" si="365"/>
        <v>5677279.083333333</v>
      </c>
    </row>
    <row r="1630" spans="1:24" x14ac:dyDescent="0.3">
      <c r="A1630" s="166"/>
      <c r="B1630" s="166">
        <v>2025</v>
      </c>
      <c r="C1630" s="187" t="s">
        <v>433</v>
      </c>
      <c r="D1630" s="159" t="s">
        <v>21</v>
      </c>
      <c r="E1630" s="188" t="s">
        <v>427</v>
      </c>
      <c r="F1630" s="188"/>
      <c r="G1630" s="188"/>
      <c r="H1630" s="159"/>
      <c r="I1630" s="159" t="s">
        <v>425</v>
      </c>
      <c r="J1630" s="159" t="s">
        <v>22</v>
      </c>
      <c r="K1630" s="190">
        <v>13334</v>
      </c>
      <c r="L1630" s="190">
        <v>12312</v>
      </c>
      <c r="M1630" s="190">
        <v>10209</v>
      </c>
      <c r="N1630" s="190">
        <v>8548</v>
      </c>
      <c r="O1630" s="190">
        <v>3676</v>
      </c>
      <c r="P1630" s="190">
        <v>1136</v>
      </c>
      <c r="Q1630" s="190">
        <v>1705</v>
      </c>
      <c r="R1630" s="190">
        <v>1026</v>
      </c>
      <c r="S1630" s="190">
        <v>1098</v>
      </c>
      <c r="T1630" s="190">
        <v>2435</v>
      </c>
      <c r="U1630" s="190">
        <v>6314</v>
      </c>
      <c r="V1630" s="190">
        <v>10937</v>
      </c>
      <c r="W1630" s="162">
        <f>SUM(표4_2563[[#This Row],[1월]:[12월]])</f>
        <v>72730</v>
      </c>
      <c r="X1630" s="189">
        <f t="shared" si="365"/>
        <v>6060.833333333333</v>
      </c>
    </row>
    <row r="1631" spans="1:24" x14ac:dyDescent="0.3">
      <c r="A1631" s="166"/>
      <c r="B1631" s="166">
        <v>2025</v>
      </c>
      <c r="C1631" s="187" t="s">
        <v>433</v>
      </c>
      <c r="D1631" s="159" t="s">
        <v>21</v>
      </c>
      <c r="E1631" s="188" t="s">
        <v>427</v>
      </c>
      <c r="F1631" s="188"/>
      <c r="G1631" s="188"/>
      <c r="H1631" s="159"/>
      <c r="I1631" s="159" t="s">
        <v>425</v>
      </c>
      <c r="J1631" s="159" t="s">
        <v>15</v>
      </c>
      <c r="K1631" s="190">
        <v>13.587345999999998</v>
      </c>
      <c r="L1631" s="190">
        <v>12.545927999999998</v>
      </c>
      <c r="M1631" s="190">
        <v>10.402970999999999</v>
      </c>
      <c r="N1631" s="190">
        <v>8.7104119999999998</v>
      </c>
      <c r="O1631" s="190">
        <v>3.745844</v>
      </c>
      <c r="P1631" s="190">
        <v>1.1575839999999997</v>
      </c>
      <c r="Q1631" s="190">
        <v>1.737395</v>
      </c>
      <c r="R1631" s="190">
        <v>1.0454939999999999</v>
      </c>
      <c r="S1631" s="190">
        <v>1.118862</v>
      </c>
      <c r="T1631" s="190">
        <v>2.4812649999999996</v>
      </c>
      <c r="U1631" s="190">
        <v>6.4339659999999999</v>
      </c>
      <c r="V1631" s="190">
        <v>11.144802999999998</v>
      </c>
      <c r="W1631" s="162">
        <f>SUM(표4_2563[[#This Row],[1월]:[12월]])</f>
        <v>74.111869999999982</v>
      </c>
      <c r="X1631" s="189">
        <f t="shared" si="365"/>
        <v>6.1759891666666649</v>
      </c>
    </row>
    <row r="1632" spans="1:24" x14ac:dyDescent="0.3">
      <c r="A1632" s="166"/>
      <c r="B1632" s="166">
        <v>2025</v>
      </c>
      <c r="C1632" s="187" t="s">
        <v>433</v>
      </c>
      <c r="D1632" s="159" t="s">
        <v>21</v>
      </c>
      <c r="E1632" s="188" t="s">
        <v>427</v>
      </c>
      <c r="F1632" s="188"/>
      <c r="G1632" s="188"/>
      <c r="H1632" s="159"/>
      <c r="I1632" s="159" t="s">
        <v>425</v>
      </c>
      <c r="J1632" s="160" t="s">
        <v>96</v>
      </c>
      <c r="K1632" s="160">
        <v>28.678971654666668</v>
      </c>
      <c r="L1632" s="160">
        <v>26.480838383999998</v>
      </c>
      <c r="M1632" s="160">
        <v>21.957673738</v>
      </c>
      <c r="N1632" s="160">
        <v>18.385169469333334</v>
      </c>
      <c r="O1632" s="160">
        <v>7.9063971653333347</v>
      </c>
      <c r="P1632" s="160">
        <v>2.4433262186666669</v>
      </c>
      <c r="Q1632" s="160">
        <v>3.6671401433333335</v>
      </c>
      <c r="R1632" s="160">
        <v>2.2067365320000003</v>
      </c>
      <c r="S1632" s="160">
        <v>2.3615952359999999</v>
      </c>
      <c r="T1632" s="160">
        <v>5.2372353366666671</v>
      </c>
      <c r="U1632" s="160">
        <v>13.580248014666665</v>
      </c>
      <c r="V1632" s="160">
        <v>23.52346730066667</v>
      </c>
      <c r="W1632" s="162">
        <f>SUM(표4_2563[[#This Row],[1월]:[12월]])</f>
        <v>156.42879919333333</v>
      </c>
      <c r="X1632" s="189">
        <f t="shared" si="365"/>
        <v>13.03573326611111</v>
      </c>
    </row>
    <row r="1633" spans="1:24" x14ac:dyDescent="0.3">
      <c r="A1633" s="166"/>
      <c r="B1633" s="166">
        <v>2025</v>
      </c>
      <c r="C1633" s="187" t="s">
        <v>433</v>
      </c>
      <c r="D1633" s="159" t="s">
        <v>21</v>
      </c>
      <c r="E1633" s="188" t="s">
        <v>427</v>
      </c>
      <c r="F1633" s="188"/>
      <c r="G1633" s="188"/>
      <c r="H1633" s="159"/>
      <c r="I1633" s="159" t="s">
        <v>173</v>
      </c>
      <c r="J1633" s="159" t="s">
        <v>13</v>
      </c>
      <c r="K1633" s="190">
        <v>14284954</v>
      </c>
      <c r="L1633" s="190">
        <v>11073875</v>
      </c>
      <c r="M1633" s="190">
        <v>9720083</v>
      </c>
      <c r="N1633" s="190">
        <v>8945235</v>
      </c>
      <c r="O1633" s="190">
        <v>5765228</v>
      </c>
      <c r="P1633" s="190">
        <v>3423062</v>
      </c>
      <c r="Q1633" s="190">
        <v>5249634</v>
      </c>
      <c r="R1633" s="190">
        <v>4603864</v>
      </c>
      <c r="S1633" s="190">
        <v>4852377</v>
      </c>
      <c r="T1633" s="190">
        <v>5589572</v>
      </c>
      <c r="U1633" s="190">
        <v>7363766</v>
      </c>
      <c r="V1633" s="190">
        <v>9742469</v>
      </c>
      <c r="W1633" s="162">
        <f>SUM(표4_2563[[#This Row],[1월]:[12월]])</f>
        <v>90614119</v>
      </c>
      <c r="X1633" s="189">
        <f t="shared" si="365"/>
        <v>7551176.583333333</v>
      </c>
    </row>
    <row r="1634" spans="1:24" x14ac:dyDescent="0.3">
      <c r="A1634" s="166"/>
      <c r="B1634" s="166">
        <v>2025</v>
      </c>
      <c r="C1634" s="187" t="s">
        <v>433</v>
      </c>
      <c r="D1634" s="159" t="s">
        <v>21</v>
      </c>
      <c r="E1634" s="188" t="s">
        <v>427</v>
      </c>
      <c r="F1634" s="188"/>
      <c r="G1634" s="188"/>
      <c r="H1634" s="159"/>
      <c r="I1634" s="159" t="s">
        <v>173</v>
      </c>
      <c r="J1634" s="159" t="s">
        <v>22</v>
      </c>
      <c r="K1634" s="190">
        <v>15180</v>
      </c>
      <c r="L1634" s="190">
        <v>11825</v>
      </c>
      <c r="M1634" s="190">
        <v>10383</v>
      </c>
      <c r="N1634" s="190">
        <v>9599</v>
      </c>
      <c r="O1634" s="190">
        <v>6165</v>
      </c>
      <c r="P1634" s="190">
        <v>3666</v>
      </c>
      <c r="Q1634" s="190">
        <v>5601</v>
      </c>
      <c r="R1634" s="190">
        <v>4915</v>
      </c>
      <c r="S1634" s="190">
        <v>5176</v>
      </c>
      <c r="T1634" s="190">
        <v>5968</v>
      </c>
      <c r="U1634" s="190">
        <v>7879</v>
      </c>
      <c r="V1634" s="190">
        <v>10432</v>
      </c>
      <c r="W1634" s="162">
        <f>SUM(표4_2563[[#This Row],[1월]:[12월]])</f>
        <v>96789</v>
      </c>
      <c r="X1634" s="189">
        <f t="shared" si="365"/>
        <v>8065.75</v>
      </c>
    </row>
    <row r="1635" spans="1:24" x14ac:dyDescent="0.3">
      <c r="A1635" s="166"/>
      <c r="B1635" s="166">
        <v>2025</v>
      </c>
      <c r="C1635" s="187" t="s">
        <v>433</v>
      </c>
      <c r="D1635" s="159" t="s">
        <v>21</v>
      </c>
      <c r="E1635" s="188" t="s">
        <v>427</v>
      </c>
      <c r="F1635" s="188"/>
      <c r="G1635" s="188"/>
      <c r="H1635" s="159"/>
      <c r="I1635" s="159" t="s">
        <v>173</v>
      </c>
      <c r="J1635" s="159" t="s">
        <v>15</v>
      </c>
      <c r="K1635" s="190">
        <v>15.468419999999998</v>
      </c>
      <c r="L1635" s="190">
        <v>12.049674999999999</v>
      </c>
      <c r="M1635" s="190">
        <v>10.580276999999999</v>
      </c>
      <c r="N1635" s="190">
        <v>9.7813809999999997</v>
      </c>
      <c r="O1635" s="190">
        <v>6.2821349999999994</v>
      </c>
      <c r="P1635" s="190">
        <v>3.7356539999999994</v>
      </c>
      <c r="Q1635" s="190">
        <v>5.7074189999999998</v>
      </c>
      <c r="R1635" s="190">
        <v>5.0083849999999996</v>
      </c>
      <c r="S1635" s="190">
        <v>5.2743439999999993</v>
      </c>
      <c r="T1635" s="190">
        <v>6.0813919999999992</v>
      </c>
      <c r="U1635" s="190">
        <v>8.0287009999999981</v>
      </c>
      <c r="V1635" s="190">
        <v>10.630208</v>
      </c>
      <c r="W1635" s="162">
        <f>SUM(표4_2563[[#This Row],[1월]:[12월]])</f>
        <v>98.62799099999998</v>
      </c>
      <c r="X1635" s="189">
        <f t="shared" si="365"/>
        <v>8.2189992499999978</v>
      </c>
    </row>
    <row r="1636" spans="1:24" x14ac:dyDescent="0.3">
      <c r="A1636" s="166"/>
      <c r="B1636" s="166">
        <v>2025</v>
      </c>
      <c r="C1636" s="187" t="s">
        <v>433</v>
      </c>
      <c r="D1636" s="159" t="s">
        <v>21</v>
      </c>
      <c r="E1636" s="188" t="s">
        <v>427</v>
      </c>
      <c r="F1636" s="188"/>
      <c r="G1636" s="188"/>
      <c r="H1636" s="159"/>
      <c r="I1636" s="159" t="s">
        <v>173</v>
      </c>
      <c r="J1636" s="160" t="s">
        <v>96</v>
      </c>
      <c r="K1636" s="160">
        <v>32.649376760000003</v>
      </c>
      <c r="L1636" s="160">
        <v>25.433391316666668</v>
      </c>
      <c r="M1636" s="160">
        <v>22.331915606000003</v>
      </c>
      <c r="N1636" s="160">
        <v>20.645676384666665</v>
      </c>
      <c r="O1636" s="160">
        <v>13.25977653</v>
      </c>
      <c r="P1636" s="160">
        <v>7.8848890119999995</v>
      </c>
      <c r="Q1636" s="160">
        <v>12.046716682</v>
      </c>
      <c r="R1636" s="160">
        <v>10.571257363333334</v>
      </c>
      <c r="S1636" s="160">
        <v>11.132620165333334</v>
      </c>
      <c r="T1636" s="160">
        <v>12.836065909333334</v>
      </c>
      <c r="U1636" s="160">
        <v>16.946274011333333</v>
      </c>
      <c r="V1636" s="160">
        <v>22.437305557333332</v>
      </c>
      <c r="W1636" s="162">
        <f>SUM(표4_2563[[#This Row],[1월]:[12월]])</f>
        <v>208.175265298</v>
      </c>
      <c r="X1636" s="189">
        <f t="shared" si="365"/>
        <v>17.347938774833334</v>
      </c>
    </row>
    <row r="1637" spans="1:24" x14ac:dyDescent="0.3">
      <c r="A1637" s="166"/>
      <c r="B1637" s="166">
        <v>2025</v>
      </c>
      <c r="C1637" s="187" t="s">
        <v>433</v>
      </c>
      <c r="D1637" s="159" t="s">
        <v>21</v>
      </c>
      <c r="E1637" s="188" t="s">
        <v>427</v>
      </c>
      <c r="F1637" s="188"/>
      <c r="G1637" s="188"/>
      <c r="H1637" s="159"/>
      <c r="I1637" s="159" t="s">
        <v>410</v>
      </c>
      <c r="J1637" s="159" t="s">
        <v>13</v>
      </c>
      <c r="K1637" s="190">
        <v>1387720</v>
      </c>
      <c r="L1637" s="190">
        <v>427330</v>
      </c>
      <c r="M1637" s="190">
        <v>405978</v>
      </c>
      <c r="N1637" s="190">
        <v>499497</v>
      </c>
      <c r="O1637" s="190">
        <v>528238</v>
      </c>
      <c r="P1637" s="190">
        <v>451624</v>
      </c>
      <c r="Q1637" s="190">
        <v>704855</v>
      </c>
      <c r="R1637" s="190">
        <v>640152</v>
      </c>
      <c r="S1637" s="190">
        <v>639936</v>
      </c>
      <c r="T1637" s="190">
        <v>563308</v>
      </c>
      <c r="U1637" s="190">
        <v>572567</v>
      </c>
      <c r="V1637" s="190">
        <v>473420</v>
      </c>
      <c r="W1637" s="162">
        <f>SUM(표4_2563[[#This Row],[1월]:[12월]])</f>
        <v>7294625</v>
      </c>
      <c r="X1637" s="189">
        <f t="shared" si="365"/>
        <v>607885.41666666663</v>
      </c>
    </row>
    <row r="1638" spans="1:24" x14ac:dyDescent="0.3">
      <c r="A1638" s="166"/>
      <c r="B1638" s="166">
        <v>2025</v>
      </c>
      <c r="C1638" s="187" t="s">
        <v>433</v>
      </c>
      <c r="D1638" s="159" t="s">
        <v>21</v>
      </c>
      <c r="E1638" s="188" t="s">
        <v>427</v>
      </c>
      <c r="F1638" s="188"/>
      <c r="G1638" s="188"/>
      <c r="H1638" s="159"/>
      <c r="I1638" s="159" t="s">
        <v>410</v>
      </c>
      <c r="J1638" s="159" t="s">
        <v>22</v>
      </c>
      <c r="K1638" s="190">
        <v>1469</v>
      </c>
      <c r="L1638" s="190">
        <v>454</v>
      </c>
      <c r="M1638" s="190">
        <v>432</v>
      </c>
      <c r="N1638" s="190">
        <v>535</v>
      </c>
      <c r="O1638" s="190">
        <v>564</v>
      </c>
      <c r="P1638" s="190">
        <v>483</v>
      </c>
      <c r="Q1638" s="190">
        <v>752</v>
      </c>
      <c r="R1638" s="190">
        <v>683</v>
      </c>
      <c r="S1638" s="190">
        <v>681</v>
      </c>
      <c r="T1638" s="190">
        <v>600</v>
      </c>
      <c r="U1638" s="190">
        <v>611</v>
      </c>
      <c r="V1638" s="190">
        <v>504</v>
      </c>
      <c r="W1638" s="162">
        <f>SUM(표4_2563[[#This Row],[1월]:[12월]])</f>
        <v>7768</v>
      </c>
      <c r="X1638" s="189">
        <f t="shared" si="365"/>
        <v>647.33333333333337</v>
      </c>
    </row>
    <row r="1639" spans="1:24" x14ac:dyDescent="0.3">
      <c r="A1639" s="166"/>
      <c r="B1639" s="166">
        <v>2025</v>
      </c>
      <c r="C1639" s="187" t="s">
        <v>433</v>
      </c>
      <c r="D1639" s="159" t="s">
        <v>21</v>
      </c>
      <c r="E1639" s="188" t="s">
        <v>427</v>
      </c>
      <c r="F1639" s="188"/>
      <c r="G1639" s="188"/>
      <c r="H1639" s="159"/>
      <c r="I1639" s="159" t="s">
        <v>410</v>
      </c>
      <c r="J1639" s="159" t="s">
        <v>15</v>
      </c>
      <c r="K1639" s="190">
        <v>1.4969109999999999</v>
      </c>
      <c r="L1639" s="190">
        <v>0.46262599999999998</v>
      </c>
      <c r="M1639" s="190">
        <v>0.44020799999999993</v>
      </c>
      <c r="N1639" s="190">
        <v>0.54516500000000001</v>
      </c>
      <c r="O1639" s="190">
        <v>0.57471599999999989</v>
      </c>
      <c r="P1639" s="190">
        <v>0.49217699999999992</v>
      </c>
      <c r="Q1639" s="190">
        <v>0.76628799999999997</v>
      </c>
      <c r="R1639" s="190">
        <v>0.69597699999999996</v>
      </c>
      <c r="S1639" s="190">
        <v>0.69393899999999997</v>
      </c>
      <c r="T1639" s="190">
        <v>0.61139999999999994</v>
      </c>
      <c r="U1639" s="190">
        <v>0.62260899999999997</v>
      </c>
      <c r="V1639" s="190">
        <v>0.51357599999999992</v>
      </c>
      <c r="W1639" s="162">
        <f>SUM(표4_2563[[#This Row],[1월]:[12월]])</f>
        <v>7.9155919999999993</v>
      </c>
      <c r="X1639" s="189">
        <f t="shared" si="365"/>
        <v>0.65963266666666664</v>
      </c>
    </row>
    <row r="1640" spans="1:24" x14ac:dyDescent="0.3">
      <c r="A1640" s="166"/>
      <c r="B1640" s="166">
        <v>2025</v>
      </c>
      <c r="C1640" s="187" t="s">
        <v>433</v>
      </c>
      <c r="D1640" s="159" t="s">
        <v>21</v>
      </c>
      <c r="E1640" s="188" t="s">
        <v>427</v>
      </c>
      <c r="F1640" s="188"/>
      <c r="G1640" s="188"/>
      <c r="H1640" s="159"/>
      <c r="I1640" s="159" t="s">
        <v>410</v>
      </c>
      <c r="J1640" s="160" t="s">
        <v>96</v>
      </c>
      <c r="K1640" s="160">
        <v>3.159547724666667</v>
      </c>
      <c r="L1640" s="160">
        <v>0.97647016133333342</v>
      </c>
      <c r="M1640" s="160">
        <v>0.92915222400000008</v>
      </c>
      <c r="N1640" s="160">
        <v>1.1506862033333334</v>
      </c>
      <c r="O1640" s="160">
        <v>1.2130598480000001</v>
      </c>
      <c r="P1640" s="160">
        <v>1.038843806</v>
      </c>
      <c r="Q1640" s="160">
        <v>1.6174131306666668</v>
      </c>
      <c r="R1640" s="160">
        <v>1.4690068726666667</v>
      </c>
      <c r="S1640" s="160">
        <v>1.464705242</v>
      </c>
      <c r="T1640" s="160">
        <v>1.2904891999999999</v>
      </c>
      <c r="U1640" s="160">
        <v>1.3141481686666667</v>
      </c>
      <c r="V1640" s="160">
        <v>1.0840109280000001</v>
      </c>
      <c r="W1640" s="162">
        <f>SUM(표4_2563[[#This Row],[1월]:[12월]])</f>
        <v>16.707533509333334</v>
      </c>
      <c r="X1640" s="189">
        <f t="shared" si="365"/>
        <v>1.3922944591111113</v>
      </c>
    </row>
    <row r="1641" spans="1:24" x14ac:dyDescent="0.3">
      <c r="A1641" s="166"/>
      <c r="B1641" s="166">
        <v>2025</v>
      </c>
      <c r="C1641" s="187" t="s">
        <v>433</v>
      </c>
      <c r="D1641" s="159" t="s">
        <v>21</v>
      </c>
      <c r="E1641" s="188" t="s">
        <v>427</v>
      </c>
      <c r="F1641" s="188"/>
      <c r="G1641" s="188"/>
      <c r="H1641" s="159"/>
      <c r="I1641" s="159" t="s">
        <v>389</v>
      </c>
      <c r="J1641" s="159" t="s">
        <v>13</v>
      </c>
      <c r="K1641" s="160">
        <v>6116</v>
      </c>
      <c r="L1641" s="160">
        <v>7933</v>
      </c>
      <c r="M1641" s="160">
        <v>7003</v>
      </c>
      <c r="N1641" s="160">
        <v>8770</v>
      </c>
      <c r="O1641" s="160">
        <v>8275</v>
      </c>
      <c r="P1641" s="160">
        <v>6932</v>
      </c>
      <c r="Q1641" s="160">
        <v>13105</v>
      </c>
      <c r="R1641" s="160">
        <v>11835</v>
      </c>
      <c r="S1641" s="160">
        <v>17434</v>
      </c>
      <c r="T1641" s="190">
        <v>11105</v>
      </c>
      <c r="U1641" s="190">
        <v>10946</v>
      </c>
      <c r="V1641" s="190">
        <v>9179</v>
      </c>
      <c r="W1641" s="162">
        <f>SUM(표4_2563[[#This Row],[1월]:[12월]])</f>
        <v>118633</v>
      </c>
      <c r="X1641" s="189">
        <f t="shared" si="365"/>
        <v>9886.0833333333339</v>
      </c>
    </row>
    <row r="1642" spans="1:24" x14ac:dyDescent="0.3">
      <c r="A1642" s="166"/>
      <c r="B1642" s="166">
        <v>2025</v>
      </c>
      <c r="C1642" s="187" t="s">
        <v>433</v>
      </c>
      <c r="D1642" s="159" t="s">
        <v>21</v>
      </c>
      <c r="E1642" s="188" t="s">
        <v>427</v>
      </c>
      <c r="F1642" s="188"/>
      <c r="G1642" s="188"/>
      <c r="H1642" s="159"/>
      <c r="I1642" s="159" t="s">
        <v>389</v>
      </c>
      <c r="J1642" s="159" t="s">
        <v>22</v>
      </c>
      <c r="K1642" s="160">
        <v>6</v>
      </c>
      <c r="L1642" s="160">
        <v>8</v>
      </c>
      <c r="M1642" s="160">
        <v>7</v>
      </c>
      <c r="N1642" s="160">
        <v>10</v>
      </c>
      <c r="O1642" s="160">
        <v>9</v>
      </c>
      <c r="P1642" s="160">
        <v>7</v>
      </c>
      <c r="Q1642" s="160">
        <v>14</v>
      </c>
      <c r="R1642" s="160">
        <v>12</v>
      </c>
      <c r="S1642" s="160">
        <v>19</v>
      </c>
      <c r="T1642" s="190">
        <v>12</v>
      </c>
      <c r="U1642" s="190">
        <v>12</v>
      </c>
      <c r="V1642" s="190">
        <v>10</v>
      </c>
      <c r="W1642" s="162">
        <f>SUM(표4_2563[[#This Row],[1월]:[12월]])</f>
        <v>126</v>
      </c>
      <c r="X1642" s="189">
        <f t="shared" si="365"/>
        <v>10.5</v>
      </c>
    </row>
    <row r="1643" spans="1:24" x14ac:dyDescent="0.3">
      <c r="A1643" s="166"/>
      <c r="B1643" s="166">
        <v>2025</v>
      </c>
      <c r="C1643" s="187" t="s">
        <v>433</v>
      </c>
      <c r="D1643" s="159" t="s">
        <v>21</v>
      </c>
      <c r="E1643" s="188" t="s">
        <v>427</v>
      </c>
      <c r="F1643" s="188"/>
      <c r="G1643" s="188"/>
      <c r="H1643" s="159"/>
      <c r="I1643" s="159" t="s">
        <v>389</v>
      </c>
      <c r="J1643" s="159" t="s">
        <v>15</v>
      </c>
      <c r="K1643" s="190">
        <v>6.1139999999999996E-3</v>
      </c>
      <c r="L1643" s="190">
        <v>8.1519999999999995E-3</v>
      </c>
      <c r="M1643" s="190">
        <v>7.1329999999999996E-3</v>
      </c>
      <c r="N1643" s="190">
        <v>1.0189999999999999E-2</v>
      </c>
      <c r="O1643" s="190">
        <v>9.1709999999999986E-3</v>
      </c>
      <c r="P1643" s="190">
        <v>7.1329999999999996E-3</v>
      </c>
      <c r="Q1643" s="190">
        <v>1.4265999999999999E-2</v>
      </c>
      <c r="R1643" s="190">
        <v>1.2227999999999999E-2</v>
      </c>
      <c r="S1643" s="190">
        <v>1.9360999999999996E-2</v>
      </c>
      <c r="T1643" s="190">
        <v>1.2227999999999999E-2</v>
      </c>
      <c r="U1643" s="190">
        <v>1.2227999999999999E-2</v>
      </c>
      <c r="V1643" s="190">
        <v>1.0189999999999999E-2</v>
      </c>
      <c r="W1643" s="162">
        <f>SUM(표4_2563[[#This Row],[1월]:[12월]])</f>
        <v>0.12839400000000001</v>
      </c>
      <c r="X1643" s="189">
        <f t="shared" si="365"/>
        <v>1.0699500000000001E-2</v>
      </c>
    </row>
    <row r="1644" spans="1:24" x14ac:dyDescent="0.3">
      <c r="A1644" s="166"/>
      <c r="B1644" s="166">
        <v>2025</v>
      </c>
      <c r="C1644" s="187" t="s">
        <v>433</v>
      </c>
      <c r="D1644" s="159" t="s">
        <v>21</v>
      </c>
      <c r="E1644" s="188" t="s">
        <v>427</v>
      </c>
      <c r="F1644" s="188"/>
      <c r="G1644" s="188"/>
      <c r="H1644" s="159"/>
      <c r="I1644" s="159" t="s">
        <v>389</v>
      </c>
      <c r="J1644" s="160" t="s">
        <v>96</v>
      </c>
      <c r="K1644" s="160">
        <v>1.2904892000000001E-2</v>
      </c>
      <c r="L1644" s="160">
        <v>1.7206522666666668E-2</v>
      </c>
      <c r="M1644" s="160">
        <v>1.5055707333333335E-2</v>
      </c>
      <c r="N1644" s="160">
        <v>2.1508153333333335E-2</v>
      </c>
      <c r="O1644" s="160">
        <v>1.9357338000000002E-2</v>
      </c>
      <c r="P1644" s="160">
        <v>1.5055707333333335E-2</v>
      </c>
      <c r="Q1644" s="160">
        <v>3.0111414666666669E-2</v>
      </c>
      <c r="R1644" s="160">
        <v>2.5809784000000002E-2</v>
      </c>
      <c r="S1644" s="160">
        <v>4.0865491333333337E-2</v>
      </c>
      <c r="T1644" s="160">
        <v>2.5809784000000002E-2</v>
      </c>
      <c r="U1644" s="160">
        <v>2.5809784000000002E-2</v>
      </c>
      <c r="V1644" s="160">
        <v>2.1508153333333335E-2</v>
      </c>
      <c r="W1644" s="162">
        <f>SUM(표4_2563[[#This Row],[1월]:[12월]])</f>
        <v>0.27100273200000002</v>
      </c>
      <c r="X1644" s="189">
        <f t="shared" si="365"/>
        <v>2.2583561000000002E-2</v>
      </c>
    </row>
    <row r="1645" spans="1:24" x14ac:dyDescent="0.3">
      <c r="A1645" s="166"/>
      <c r="B1645" s="166">
        <v>2025</v>
      </c>
      <c r="C1645" s="187" t="s">
        <v>433</v>
      </c>
      <c r="D1645" s="159" t="s">
        <v>21</v>
      </c>
      <c r="E1645" s="188" t="s">
        <v>427</v>
      </c>
      <c r="F1645" s="188"/>
      <c r="G1645" s="188"/>
      <c r="H1645" s="159"/>
      <c r="I1645" s="159" t="s">
        <v>422</v>
      </c>
      <c r="J1645" s="159" t="s">
        <v>13</v>
      </c>
      <c r="K1645" s="190">
        <v>67201383</v>
      </c>
      <c r="L1645" s="190">
        <v>65196089</v>
      </c>
      <c r="M1645" s="190">
        <v>61302115</v>
      </c>
      <c r="N1645" s="190">
        <v>43220654</v>
      </c>
      <c r="O1645" s="190">
        <v>35487855</v>
      </c>
      <c r="P1645" s="190">
        <v>33448927</v>
      </c>
      <c r="Q1645" s="190">
        <v>29431815</v>
      </c>
      <c r="R1645" s="190">
        <v>31079399</v>
      </c>
      <c r="S1645" s="190">
        <v>35389562</v>
      </c>
      <c r="T1645" s="190">
        <v>38172545</v>
      </c>
      <c r="U1645" s="190">
        <v>51396090</v>
      </c>
      <c r="V1645" s="190">
        <v>75825574</v>
      </c>
      <c r="W1645" s="162">
        <f>SUM(표4_2563[[#This Row],[1월]:[12월]])</f>
        <v>567152008</v>
      </c>
      <c r="X1645" s="189">
        <f t="shared" si="365"/>
        <v>47262667.333333336</v>
      </c>
    </row>
    <row r="1646" spans="1:24" x14ac:dyDescent="0.3">
      <c r="A1646" s="166"/>
      <c r="B1646" s="166">
        <v>2025</v>
      </c>
      <c r="C1646" s="187" t="s">
        <v>433</v>
      </c>
      <c r="D1646" s="159" t="s">
        <v>21</v>
      </c>
      <c r="E1646" s="188" t="s">
        <v>427</v>
      </c>
      <c r="F1646" s="188"/>
      <c r="G1646" s="188"/>
      <c r="H1646" s="159"/>
      <c r="I1646" s="159" t="s">
        <v>422</v>
      </c>
      <c r="J1646" s="159" t="s">
        <v>22</v>
      </c>
      <c r="K1646" s="190">
        <v>71520</v>
      </c>
      <c r="L1646" s="190">
        <v>69650</v>
      </c>
      <c r="M1646" s="190">
        <v>65527</v>
      </c>
      <c r="N1646" s="190">
        <v>46409</v>
      </c>
      <c r="O1646" s="190">
        <v>37984</v>
      </c>
      <c r="P1646" s="190">
        <v>35891</v>
      </c>
      <c r="Q1646" s="190">
        <v>31407</v>
      </c>
      <c r="R1646" s="190">
        <v>33198</v>
      </c>
      <c r="S1646" s="190">
        <v>37806</v>
      </c>
      <c r="T1646" s="190">
        <v>40811</v>
      </c>
      <c r="U1646" s="190">
        <v>55044</v>
      </c>
      <c r="V1646" s="190">
        <v>81255</v>
      </c>
      <c r="W1646" s="162">
        <f>SUM(표4_2563[[#This Row],[1월]:[12월]])</f>
        <v>606502</v>
      </c>
      <c r="X1646" s="189">
        <f t="shared" si="365"/>
        <v>50541.833333333336</v>
      </c>
    </row>
    <row r="1647" spans="1:24" x14ac:dyDescent="0.3">
      <c r="A1647" s="166"/>
      <c r="B1647" s="166">
        <v>2025</v>
      </c>
      <c r="C1647" s="187" t="s">
        <v>433</v>
      </c>
      <c r="D1647" s="159" t="s">
        <v>21</v>
      </c>
      <c r="E1647" s="188" t="s">
        <v>427</v>
      </c>
      <c r="F1647" s="188"/>
      <c r="G1647" s="188"/>
      <c r="H1647" s="159"/>
      <c r="I1647" s="159" t="s">
        <v>422</v>
      </c>
      <c r="J1647" s="159" t="s">
        <v>15</v>
      </c>
      <c r="K1647" s="190">
        <v>72.878879999999995</v>
      </c>
      <c r="L1647" s="190">
        <v>70.973349999999996</v>
      </c>
      <c r="M1647" s="190">
        <v>66.772013000000001</v>
      </c>
      <c r="N1647" s="190">
        <v>47.290770999999992</v>
      </c>
      <c r="O1647" s="190">
        <v>38.705695999999996</v>
      </c>
      <c r="P1647" s="190">
        <v>36.572928999999995</v>
      </c>
      <c r="Q1647" s="190">
        <v>32.003732999999997</v>
      </c>
      <c r="R1647" s="190">
        <v>33.828761999999998</v>
      </c>
      <c r="S1647" s="190">
        <v>38.524313999999997</v>
      </c>
      <c r="T1647" s="190">
        <v>41.586408999999996</v>
      </c>
      <c r="U1647" s="190">
        <v>56.089835999999991</v>
      </c>
      <c r="V1647" s="190">
        <v>82.798844999999986</v>
      </c>
      <c r="W1647" s="162">
        <f>SUM(표4_2563[[#This Row],[1월]:[12월]])</f>
        <v>618.02553799999998</v>
      </c>
      <c r="X1647" s="189">
        <f t="shared" si="365"/>
        <v>51.502128166666665</v>
      </c>
    </row>
    <row r="1648" spans="1:24" x14ac:dyDescent="0.3">
      <c r="A1648" s="166"/>
      <c r="B1648" s="166">
        <v>2025</v>
      </c>
      <c r="C1648" s="187" t="s">
        <v>433</v>
      </c>
      <c r="D1648" s="159" t="s">
        <v>21</v>
      </c>
      <c r="E1648" s="188" t="s">
        <v>427</v>
      </c>
      <c r="F1648" s="188"/>
      <c r="G1648" s="188"/>
      <c r="H1648" s="159"/>
      <c r="I1648" s="159" t="s">
        <v>422</v>
      </c>
      <c r="J1648" s="160" t="s">
        <v>96</v>
      </c>
      <c r="K1648" s="160">
        <v>153.82631264</v>
      </c>
      <c r="L1648" s="160">
        <v>149.80428796666666</v>
      </c>
      <c r="M1648" s="160">
        <v>140.93647634733333</v>
      </c>
      <c r="N1648" s="160">
        <v>99.817188804666671</v>
      </c>
      <c r="O1648" s="160">
        <v>81.696569621333339</v>
      </c>
      <c r="P1648" s="160">
        <v>77.194913128666656</v>
      </c>
      <c r="Q1648" s="160">
        <v>67.550657173999994</v>
      </c>
      <c r="R1648" s="160">
        <v>71.402767436000005</v>
      </c>
      <c r="S1648" s="160">
        <v>81.313724492000006</v>
      </c>
      <c r="T1648" s="160">
        <v>87.776924568666672</v>
      </c>
      <c r="U1648" s="160">
        <v>118.38947920800001</v>
      </c>
      <c r="V1648" s="160">
        <v>174.76449991000001</v>
      </c>
      <c r="W1648" s="162">
        <f>SUM(표4_2563[[#This Row],[1월]:[12월]])</f>
        <v>1304.4738012973335</v>
      </c>
      <c r="X1648" s="189">
        <f t="shared" si="365"/>
        <v>108.70615010811112</v>
      </c>
    </row>
    <row r="1649" spans="1:24" x14ac:dyDescent="0.3">
      <c r="A1649" s="166"/>
      <c r="B1649" s="166">
        <v>2025</v>
      </c>
      <c r="C1649" s="187" t="s">
        <v>433</v>
      </c>
      <c r="D1649" s="159" t="s">
        <v>21</v>
      </c>
      <c r="E1649" s="188" t="s">
        <v>427</v>
      </c>
      <c r="F1649" s="188"/>
      <c r="G1649" s="188"/>
      <c r="H1649" s="159"/>
      <c r="I1649" s="159" t="s">
        <v>175</v>
      </c>
      <c r="J1649" s="159" t="s">
        <v>13</v>
      </c>
      <c r="K1649" s="190">
        <v>6251313</v>
      </c>
      <c r="L1649" s="190">
        <v>10184847</v>
      </c>
      <c r="M1649" s="190">
        <v>9023996</v>
      </c>
      <c r="N1649" s="190">
        <v>9523917</v>
      </c>
      <c r="O1649" s="190">
        <v>7284905</v>
      </c>
      <c r="P1649" s="190">
        <v>5039150</v>
      </c>
      <c r="Q1649" s="190">
        <v>8226250</v>
      </c>
      <c r="R1649" s="190">
        <v>6786059</v>
      </c>
      <c r="S1649" s="190">
        <v>7307887</v>
      </c>
      <c r="T1649" s="190">
        <v>7114884</v>
      </c>
      <c r="U1649" s="190">
        <v>9230937</v>
      </c>
      <c r="V1649" s="190">
        <v>9957885</v>
      </c>
      <c r="W1649" s="162">
        <f>SUM(표4_2563[[#This Row],[1월]:[12월]])</f>
        <v>95932030</v>
      </c>
      <c r="X1649" s="189">
        <f t="shared" si="365"/>
        <v>7994335.833333333</v>
      </c>
    </row>
    <row r="1650" spans="1:24" x14ac:dyDescent="0.3">
      <c r="A1650" s="166"/>
      <c r="B1650" s="166">
        <v>2025</v>
      </c>
      <c r="C1650" s="187" t="s">
        <v>433</v>
      </c>
      <c r="D1650" s="159" t="s">
        <v>21</v>
      </c>
      <c r="E1650" s="188" t="s">
        <v>427</v>
      </c>
      <c r="F1650" s="188"/>
      <c r="G1650" s="188"/>
      <c r="H1650" s="159"/>
      <c r="I1650" s="159" t="s">
        <v>175</v>
      </c>
      <c r="J1650" s="159" t="s">
        <v>22</v>
      </c>
      <c r="K1650" s="190">
        <v>6650</v>
      </c>
      <c r="L1650" s="190">
        <v>10857</v>
      </c>
      <c r="M1650" s="190">
        <v>9621</v>
      </c>
      <c r="N1650" s="190">
        <v>10204</v>
      </c>
      <c r="O1650" s="190">
        <v>7776</v>
      </c>
      <c r="P1650" s="190">
        <v>5385</v>
      </c>
      <c r="Q1650" s="190">
        <v>8770</v>
      </c>
      <c r="R1650" s="190">
        <v>7236</v>
      </c>
      <c r="S1650" s="190">
        <v>7782</v>
      </c>
      <c r="T1650" s="190">
        <v>7585</v>
      </c>
      <c r="U1650" s="190">
        <v>9865</v>
      </c>
      <c r="V1650" s="190">
        <v>10646</v>
      </c>
      <c r="W1650" s="162">
        <f>SUM(표4_2563[[#This Row],[1월]:[12월]])</f>
        <v>102377</v>
      </c>
      <c r="X1650" s="189">
        <f t="shared" si="365"/>
        <v>8531.4166666666661</v>
      </c>
    </row>
    <row r="1651" spans="1:24" x14ac:dyDescent="0.3">
      <c r="A1651" s="166"/>
      <c r="B1651" s="166">
        <v>2025</v>
      </c>
      <c r="C1651" s="187" t="s">
        <v>433</v>
      </c>
      <c r="D1651" s="159" t="s">
        <v>21</v>
      </c>
      <c r="E1651" s="188" t="s">
        <v>427</v>
      </c>
      <c r="F1651" s="188"/>
      <c r="G1651" s="188"/>
      <c r="H1651" s="159"/>
      <c r="I1651" s="159" t="s">
        <v>175</v>
      </c>
      <c r="J1651" s="159" t="s">
        <v>15</v>
      </c>
      <c r="K1651" s="190">
        <v>6.7763499999999999</v>
      </c>
      <c r="L1651" s="190">
        <v>11.063282999999998</v>
      </c>
      <c r="M1651" s="190">
        <v>9.8037989999999997</v>
      </c>
      <c r="N1651" s="190">
        <v>10.397876</v>
      </c>
      <c r="O1651" s="190">
        <v>7.9237439999999992</v>
      </c>
      <c r="P1651" s="190">
        <v>5.4873149999999988</v>
      </c>
      <c r="Q1651" s="190">
        <v>8.9366299999999992</v>
      </c>
      <c r="R1651" s="190">
        <v>7.3734839999999995</v>
      </c>
      <c r="S1651" s="190">
        <v>7.9298579999999994</v>
      </c>
      <c r="T1651" s="190">
        <v>7.7291149999999993</v>
      </c>
      <c r="U1651" s="190">
        <v>10.052434999999999</v>
      </c>
      <c r="V1651" s="190">
        <v>10.848274</v>
      </c>
      <c r="W1651" s="162">
        <f>SUM(표4_2563[[#This Row],[1월]:[12월]])</f>
        <v>104.32216299999999</v>
      </c>
      <c r="X1651" s="189">
        <f t="shared" si="365"/>
        <v>8.693513583333333</v>
      </c>
    </row>
    <row r="1652" spans="1:24" x14ac:dyDescent="0.3">
      <c r="A1652" s="166"/>
      <c r="B1652" s="166">
        <v>2025</v>
      </c>
      <c r="C1652" s="187" t="s">
        <v>433</v>
      </c>
      <c r="D1652" s="159" t="s">
        <v>21</v>
      </c>
      <c r="E1652" s="188" t="s">
        <v>427</v>
      </c>
      <c r="F1652" s="188"/>
      <c r="G1652" s="188"/>
      <c r="H1652" s="159"/>
      <c r="I1652" s="159" t="s">
        <v>175</v>
      </c>
      <c r="J1652" s="160" t="s">
        <v>96</v>
      </c>
      <c r="K1652" s="160">
        <v>14.302921966666666</v>
      </c>
      <c r="L1652" s="160">
        <v>23.351402073999999</v>
      </c>
      <c r="M1652" s="160">
        <v>20.692994322000001</v>
      </c>
      <c r="N1652" s="160">
        <v>21.946919661333332</v>
      </c>
      <c r="O1652" s="160">
        <v>16.724740032</v>
      </c>
      <c r="P1652" s="160">
        <v>11.58214057</v>
      </c>
      <c r="Q1652" s="160">
        <v>18.862650473333336</v>
      </c>
      <c r="R1652" s="160">
        <v>15.563299752000001</v>
      </c>
      <c r="S1652" s="160">
        <v>16.737644924000001</v>
      </c>
      <c r="T1652" s="160">
        <v>16.313934303333333</v>
      </c>
      <c r="U1652" s="160">
        <v>21.217793263333331</v>
      </c>
      <c r="V1652" s="160">
        <v>22.897580038666668</v>
      </c>
      <c r="W1652" s="162">
        <f>SUM(표4_2563[[#This Row],[1월]:[12월]])</f>
        <v>220.19402138066667</v>
      </c>
      <c r="X1652" s="189">
        <f t="shared" si="365"/>
        <v>18.349501781722221</v>
      </c>
    </row>
    <row r="1653" spans="1:24" x14ac:dyDescent="0.3">
      <c r="A1653" s="166"/>
      <c r="B1653" s="166">
        <v>2025</v>
      </c>
      <c r="C1653" s="187" t="s">
        <v>433</v>
      </c>
      <c r="D1653" s="159" t="s">
        <v>21</v>
      </c>
      <c r="E1653" s="188" t="s">
        <v>427</v>
      </c>
      <c r="F1653" s="188"/>
      <c r="G1653" s="188"/>
      <c r="H1653" s="159"/>
      <c r="I1653" s="159" t="s">
        <v>188</v>
      </c>
      <c r="J1653" s="159" t="s">
        <v>13</v>
      </c>
      <c r="K1653" s="190">
        <v>1419649</v>
      </c>
      <c r="L1653" s="190">
        <v>1160055</v>
      </c>
      <c r="M1653" s="190">
        <v>1221538</v>
      </c>
      <c r="N1653" s="190">
        <v>2307281</v>
      </c>
      <c r="O1653" s="190">
        <v>3606247</v>
      </c>
      <c r="P1653" s="190">
        <v>4260318</v>
      </c>
      <c r="Q1653" s="190">
        <v>1001074</v>
      </c>
      <c r="R1653" s="190">
        <v>1735935</v>
      </c>
      <c r="S1653" s="190">
        <v>2544295</v>
      </c>
      <c r="T1653" s="190">
        <v>2709479</v>
      </c>
      <c r="U1653" s="190">
        <v>1440494</v>
      </c>
      <c r="V1653" s="190">
        <v>1092168</v>
      </c>
      <c r="W1653" s="162">
        <f>SUM(표4_2563[[#This Row],[1월]:[12월]])</f>
        <v>24498533</v>
      </c>
      <c r="X1653" s="189">
        <f t="shared" si="365"/>
        <v>2041544.4166666667</v>
      </c>
    </row>
    <row r="1654" spans="1:24" x14ac:dyDescent="0.3">
      <c r="A1654" s="166"/>
      <c r="B1654" s="166">
        <v>2025</v>
      </c>
      <c r="C1654" s="187" t="s">
        <v>433</v>
      </c>
      <c r="D1654" s="159" t="s">
        <v>21</v>
      </c>
      <c r="E1654" s="188" t="s">
        <v>427</v>
      </c>
      <c r="F1654" s="188"/>
      <c r="G1654" s="188"/>
      <c r="H1654" s="159"/>
      <c r="I1654" s="159" t="s">
        <v>188</v>
      </c>
      <c r="J1654" s="159" t="s">
        <v>22</v>
      </c>
      <c r="K1654" s="190">
        <v>1510</v>
      </c>
      <c r="L1654" s="190">
        <v>1237</v>
      </c>
      <c r="M1654" s="190">
        <v>1305</v>
      </c>
      <c r="N1654" s="190">
        <v>2477</v>
      </c>
      <c r="O1654" s="190">
        <v>3861</v>
      </c>
      <c r="P1654" s="190">
        <v>4571</v>
      </c>
      <c r="Q1654" s="190">
        <v>1061</v>
      </c>
      <c r="R1654" s="190">
        <v>1849</v>
      </c>
      <c r="S1654" s="190">
        <v>2717</v>
      </c>
      <c r="T1654" s="190">
        <v>2896</v>
      </c>
      <c r="U1654" s="190">
        <v>1541</v>
      </c>
      <c r="V1654" s="190">
        <v>1168</v>
      </c>
      <c r="W1654" s="162">
        <f>SUM(표4_2563[[#This Row],[1월]:[12월]])</f>
        <v>26193</v>
      </c>
      <c r="X1654" s="189">
        <f t="shared" si="365"/>
        <v>2182.75</v>
      </c>
    </row>
    <row r="1655" spans="1:24" x14ac:dyDescent="0.3">
      <c r="A1655" s="166"/>
      <c r="B1655" s="166">
        <v>2025</v>
      </c>
      <c r="C1655" s="187" t="s">
        <v>433</v>
      </c>
      <c r="D1655" s="159" t="s">
        <v>21</v>
      </c>
      <c r="E1655" s="188" t="s">
        <v>427</v>
      </c>
      <c r="F1655" s="188"/>
      <c r="G1655" s="188"/>
      <c r="H1655" s="159"/>
      <c r="I1655" s="159" t="s">
        <v>188</v>
      </c>
      <c r="J1655" s="159" t="s">
        <v>15</v>
      </c>
      <c r="K1655" s="190">
        <v>1.5386899999999999</v>
      </c>
      <c r="L1655" s="190">
        <v>1.2605029999999999</v>
      </c>
      <c r="M1655" s="190">
        <v>1.3297949999999998</v>
      </c>
      <c r="N1655" s="190">
        <v>2.5240629999999995</v>
      </c>
      <c r="O1655" s="190">
        <v>3.9343589999999997</v>
      </c>
      <c r="P1655" s="190">
        <v>4.6578489999999997</v>
      </c>
      <c r="Q1655" s="190">
        <v>1.0811589999999998</v>
      </c>
      <c r="R1655" s="190">
        <v>1.8841309999999998</v>
      </c>
      <c r="S1655" s="190">
        <v>2.7686229999999998</v>
      </c>
      <c r="T1655" s="190">
        <v>2.9510239999999994</v>
      </c>
      <c r="U1655" s="190">
        <v>1.5702789999999998</v>
      </c>
      <c r="V1655" s="190">
        <v>1.1901919999999999</v>
      </c>
      <c r="W1655" s="162">
        <f>SUM(표4_2563[[#This Row],[1월]:[12월]])</f>
        <v>26.690666999999998</v>
      </c>
      <c r="X1655" s="189">
        <f t="shared" si="365"/>
        <v>2.22422225</v>
      </c>
    </row>
    <row r="1656" spans="1:24" x14ac:dyDescent="0.3">
      <c r="A1656" s="166"/>
      <c r="B1656" s="166">
        <v>2025</v>
      </c>
      <c r="C1656" s="187" t="s">
        <v>433</v>
      </c>
      <c r="D1656" s="159" t="s">
        <v>21</v>
      </c>
      <c r="E1656" s="188" t="s">
        <v>427</v>
      </c>
      <c r="F1656" s="188"/>
      <c r="G1656" s="188"/>
      <c r="H1656" s="159"/>
      <c r="I1656" s="159" t="s">
        <v>188</v>
      </c>
      <c r="J1656" s="160" t="s">
        <v>96</v>
      </c>
      <c r="K1656" s="160">
        <v>3.2477311533333335</v>
      </c>
      <c r="L1656" s="160">
        <v>2.6605585673333332</v>
      </c>
      <c r="M1656" s="160">
        <v>2.8068140100000005</v>
      </c>
      <c r="N1656" s="160">
        <v>5.3275695806666672</v>
      </c>
      <c r="O1656" s="160">
        <v>8.3042980019999995</v>
      </c>
      <c r="P1656" s="160">
        <v>9.8313768886666661</v>
      </c>
      <c r="Q1656" s="160">
        <v>2.2820150686666669</v>
      </c>
      <c r="R1656" s="160">
        <v>3.9768575513333335</v>
      </c>
      <c r="S1656" s="160">
        <v>5.8437652606666672</v>
      </c>
      <c r="T1656" s="160">
        <v>6.2287612053333339</v>
      </c>
      <c r="U1656" s="160">
        <v>3.3144064286666666</v>
      </c>
      <c r="V1656" s="160">
        <v>2.5121523093333336</v>
      </c>
      <c r="W1656" s="162">
        <f>SUM(표4_2563[[#This Row],[1월]:[12월]])</f>
        <v>56.336306025999995</v>
      </c>
      <c r="X1656" s="189">
        <f t="shared" si="365"/>
        <v>4.694692168833333</v>
      </c>
    </row>
    <row r="1657" spans="1:24" x14ac:dyDescent="0.3">
      <c r="A1657" s="166"/>
      <c r="B1657" s="166">
        <v>2025</v>
      </c>
      <c r="C1657" s="187" t="s">
        <v>433</v>
      </c>
      <c r="D1657" s="159" t="s">
        <v>21</v>
      </c>
      <c r="E1657" s="188" t="s">
        <v>428</v>
      </c>
      <c r="F1657" s="188"/>
      <c r="G1657" s="188"/>
      <c r="H1657" s="159"/>
      <c r="I1657" s="159" t="s">
        <v>176</v>
      </c>
      <c r="J1657" s="159" t="s">
        <v>13</v>
      </c>
      <c r="K1657" s="190">
        <v>1629883</v>
      </c>
      <c r="L1657" s="190">
        <v>1843744</v>
      </c>
      <c r="M1657" s="190">
        <v>1815618</v>
      </c>
      <c r="N1657" s="190">
        <v>1927071</v>
      </c>
      <c r="O1657" s="190">
        <v>1796359</v>
      </c>
      <c r="P1657" s="190">
        <v>1658432</v>
      </c>
      <c r="Q1657" s="190">
        <v>1917776</v>
      </c>
      <c r="R1657" s="190">
        <v>1727710</v>
      </c>
      <c r="S1657" s="190">
        <v>1940457</v>
      </c>
      <c r="T1657" s="190">
        <v>1537107</v>
      </c>
      <c r="U1657" s="190">
        <v>1934934</v>
      </c>
      <c r="V1657" s="190">
        <v>2086181</v>
      </c>
      <c r="W1657" s="162">
        <f>SUM(표4_2563[[#This Row],[1월]:[12월]])</f>
        <v>21815272</v>
      </c>
      <c r="X1657" s="189">
        <f t="shared" si="365"/>
        <v>1817939.3333333333</v>
      </c>
    </row>
    <row r="1658" spans="1:24" x14ac:dyDescent="0.3">
      <c r="A1658" s="166"/>
      <c r="B1658" s="166">
        <v>2025</v>
      </c>
      <c r="C1658" s="187" t="s">
        <v>433</v>
      </c>
      <c r="D1658" s="159" t="s">
        <v>21</v>
      </c>
      <c r="E1658" s="188" t="s">
        <v>428</v>
      </c>
      <c r="F1658" s="188"/>
      <c r="G1658" s="188"/>
      <c r="H1658" s="159"/>
      <c r="I1658" s="159" t="s">
        <v>176</v>
      </c>
      <c r="J1658" s="159" t="s">
        <v>22</v>
      </c>
      <c r="K1658" s="190">
        <v>1678</v>
      </c>
      <c r="L1658" s="190">
        <v>1913</v>
      </c>
      <c r="M1658" s="190">
        <v>1886</v>
      </c>
      <c r="N1658" s="190">
        <v>2018</v>
      </c>
      <c r="O1658" s="190">
        <v>1869</v>
      </c>
      <c r="P1658" s="190">
        <v>1727</v>
      </c>
      <c r="Q1658" s="190">
        <v>2001</v>
      </c>
      <c r="R1658" s="190">
        <v>1796</v>
      </c>
      <c r="S1658" s="190">
        <v>2023</v>
      </c>
      <c r="T1658" s="190">
        <v>1591</v>
      </c>
      <c r="U1658" s="190">
        <v>2014</v>
      </c>
      <c r="V1658" s="190">
        <v>2167</v>
      </c>
      <c r="W1658" s="162">
        <f>SUM(표4_2563[[#This Row],[1월]:[12월]])</f>
        <v>22683</v>
      </c>
      <c r="X1658" s="189">
        <f t="shared" si="365"/>
        <v>1890.25</v>
      </c>
    </row>
    <row r="1659" spans="1:24" x14ac:dyDescent="0.3">
      <c r="A1659" s="166"/>
      <c r="B1659" s="166">
        <v>2025</v>
      </c>
      <c r="C1659" s="187" t="s">
        <v>433</v>
      </c>
      <c r="D1659" s="159" t="s">
        <v>21</v>
      </c>
      <c r="E1659" s="188" t="s">
        <v>428</v>
      </c>
      <c r="F1659" s="188"/>
      <c r="G1659" s="188"/>
      <c r="H1659" s="159"/>
      <c r="I1659" s="159" t="s">
        <v>176</v>
      </c>
      <c r="J1659" s="159" t="s">
        <v>15</v>
      </c>
      <c r="K1659" s="190">
        <v>1.7098819999999997</v>
      </c>
      <c r="L1659" s="190">
        <v>1.9493469999999999</v>
      </c>
      <c r="M1659" s="190">
        <v>1.9218339999999998</v>
      </c>
      <c r="N1659" s="190">
        <v>2.0563419999999994</v>
      </c>
      <c r="O1659" s="190">
        <v>1.9045109999999998</v>
      </c>
      <c r="P1659" s="190">
        <v>1.7598129999999998</v>
      </c>
      <c r="Q1659" s="190">
        <v>2.0390189999999997</v>
      </c>
      <c r="R1659" s="190">
        <v>1.8301239999999999</v>
      </c>
      <c r="S1659" s="190">
        <v>2.0614369999999997</v>
      </c>
      <c r="T1659" s="190">
        <v>1.6212289999999998</v>
      </c>
      <c r="U1659" s="190">
        <v>2.0522659999999995</v>
      </c>
      <c r="V1659" s="190">
        <v>2.2081729999999995</v>
      </c>
      <c r="W1659" s="162">
        <f>SUM(표4_2563[[#This Row],[1월]:[12월]])</f>
        <v>23.113976999999995</v>
      </c>
      <c r="X1659" s="189">
        <f t="shared" si="365"/>
        <v>1.9261647499999996</v>
      </c>
    </row>
    <row r="1660" spans="1:24" x14ac:dyDescent="0.3">
      <c r="A1660" s="166"/>
      <c r="B1660" s="166">
        <v>2025</v>
      </c>
      <c r="C1660" s="187" t="s">
        <v>433</v>
      </c>
      <c r="D1660" s="159" t="s">
        <v>21</v>
      </c>
      <c r="E1660" s="188" t="s">
        <v>428</v>
      </c>
      <c r="F1660" s="188"/>
      <c r="G1660" s="188"/>
      <c r="H1660" s="159"/>
      <c r="I1660" s="159" t="s">
        <v>176</v>
      </c>
      <c r="J1660" s="160" t="s">
        <v>96</v>
      </c>
      <c r="K1660" s="160">
        <v>3.609068129333334</v>
      </c>
      <c r="L1660" s="160">
        <v>4.1145097326666669</v>
      </c>
      <c r="M1660" s="160">
        <v>4.0564377186666665</v>
      </c>
      <c r="N1660" s="160">
        <v>4.3403453426666667</v>
      </c>
      <c r="O1660" s="160">
        <v>4.0198738580000004</v>
      </c>
      <c r="P1660" s="160">
        <v>3.7144580806666676</v>
      </c>
      <c r="Q1660" s="160">
        <v>4.3037814819999998</v>
      </c>
      <c r="R1660" s="160">
        <v>3.8628643386666668</v>
      </c>
      <c r="S1660" s="160">
        <v>4.351099419333333</v>
      </c>
      <c r="T1660" s="160">
        <v>3.4219471953333334</v>
      </c>
      <c r="U1660" s="160">
        <v>4.3317420813333332</v>
      </c>
      <c r="V1660" s="160">
        <v>4.660816827333333</v>
      </c>
      <c r="W1660" s="162">
        <f>SUM(표4_2563[[#This Row],[1월]:[12월]])</f>
        <v>48.786944205999994</v>
      </c>
      <c r="X1660" s="189">
        <f t="shared" si="365"/>
        <v>4.0655786838333325</v>
      </c>
    </row>
    <row r="1661" spans="1:24" x14ac:dyDescent="0.3">
      <c r="A1661" s="166"/>
      <c r="B1661" s="166">
        <v>2025</v>
      </c>
      <c r="C1661" s="187" t="s">
        <v>433</v>
      </c>
      <c r="D1661" s="159" t="s">
        <v>21</v>
      </c>
      <c r="E1661" s="188" t="s">
        <v>428</v>
      </c>
      <c r="F1661" s="188"/>
      <c r="G1661" s="188"/>
      <c r="H1661" s="159"/>
      <c r="I1661" s="159" t="s">
        <v>177</v>
      </c>
      <c r="J1661" s="159" t="s">
        <v>13</v>
      </c>
      <c r="K1661" s="190">
        <v>547411</v>
      </c>
      <c r="L1661" s="190">
        <v>580014</v>
      </c>
      <c r="M1661" s="190">
        <v>533578</v>
      </c>
      <c r="N1661" s="190">
        <v>543745</v>
      </c>
      <c r="O1661" s="190">
        <v>480937</v>
      </c>
      <c r="P1661" s="190">
        <v>451695</v>
      </c>
      <c r="Q1661" s="190">
        <v>558162</v>
      </c>
      <c r="R1661" s="190">
        <v>495080</v>
      </c>
      <c r="S1661" s="190">
        <v>521557</v>
      </c>
      <c r="T1661" s="190">
        <v>424645</v>
      </c>
      <c r="U1661" s="190">
        <v>492561</v>
      </c>
      <c r="V1661" s="190">
        <v>452414</v>
      </c>
      <c r="W1661" s="162">
        <f>SUM(표4_2563[[#This Row],[1월]:[12월]])</f>
        <v>6081799</v>
      </c>
      <c r="X1661" s="189">
        <f t="shared" si="365"/>
        <v>506816.58333333331</v>
      </c>
    </row>
    <row r="1662" spans="1:24" x14ac:dyDescent="0.3">
      <c r="A1662" s="166"/>
      <c r="B1662" s="166">
        <v>2025</v>
      </c>
      <c r="C1662" s="187" t="s">
        <v>433</v>
      </c>
      <c r="D1662" s="159" t="s">
        <v>21</v>
      </c>
      <c r="E1662" s="188" t="s">
        <v>428</v>
      </c>
      <c r="F1662" s="188"/>
      <c r="G1662" s="188"/>
      <c r="H1662" s="159"/>
      <c r="I1662" s="159" t="s">
        <v>177</v>
      </c>
      <c r="J1662" s="159" t="s">
        <v>22</v>
      </c>
      <c r="K1662" s="190">
        <v>564</v>
      </c>
      <c r="L1662" s="190">
        <v>602</v>
      </c>
      <c r="M1662" s="190">
        <v>554</v>
      </c>
      <c r="N1662" s="190">
        <v>569</v>
      </c>
      <c r="O1662" s="190">
        <v>500</v>
      </c>
      <c r="P1662" s="190">
        <v>470</v>
      </c>
      <c r="Q1662" s="190">
        <v>582</v>
      </c>
      <c r="R1662" s="190">
        <v>515</v>
      </c>
      <c r="S1662" s="190">
        <v>544</v>
      </c>
      <c r="T1662" s="190">
        <v>439</v>
      </c>
      <c r="U1662" s="190">
        <v>513</v>
      </c>
      <c r="V1662" s="190">
        <v>470</v>
      </c>
      <c r="W1662" s="162">
        <f>SUM(표4_2563[[#This Row],[1월]:[12월]])</f>
        <v>6322</v>
      </c>
      <c r="X1662" s="189">
        <f t="shared" si="365"/>
        <v>526.83333333333337</v>
      </c>
    </row>
    <row r="1663" spans="1:24" x14ac:dyDescent="0.3">
      <c r="A1663" s="166"/>
      <c r="B1663" s="166">
        <v>2025</v>
      </c>
      <c r="C1663" s="187" t="s">
        <v>433</v>
      </c>
      <c r="D1663" s="159" t="s">
        <v>21</v>
      </c>
      <c r="E1663" s="188" t="s">
        <v>428</v>
      </c>
      <c r="F1663" s="188"/>
      <c r="G1663" s="188"/>
      <c r="H1663" s="159"/>
      <c r="I1663" s="159" t="s">
        <v>177</v>
      </c>
      <c r="J1663" s="159" t="s">
        <v>15</v>
      </c>
      <c r="K1663" s="190">
        <v>0.57471599999999989</v>
      </c>
      <c r="L1663" s="190">
        <v>0.61343799999999993</v>
      </c>
      <c r="M1663" s="190">
        <v>0.56452599999999997</v>
      </c>
      <c r="N1663" s="190">
        <v>0.57981099999999985</v>
      </c>
      <c r="O1663" s="190">
        <v>0.50949999999999995</v>
      </c>
      <c r="P1663" s="190">
        <v>0.47892999999999991</v>
      </c>
      <c r="Q1663" s="190">
        <v>0.59305799999999986</v>
      </c>
      <c r="R1663" s="190">
        <v>0.52478499999999995</v>
      </c>
      <c r="S1663" s="190">
        <v>0.55433599999999994</v>
      </c>
      <c r="T1663" s="190">
        <v>0.44734099999999993</v>
      </c>
      <c r="U1663" s="190">
        <v>0.52274699999999996</v>
      </c>
      <c r="V1663" s="190">
        <v>0.47892999999999991</v>
      </c>
      <c r="W1663" s="162">
        <f>SUM(표4_2563[[#This Row],[1월]:[12월]])</f>
        <v>6.4421179999999989</v>
      </c>
      <c r="X1663" s="189">
        <f t="shared" si="365"/>
        <v>0.53684316666666654</v>
      </c>
    </row>
    <row r="1664" spans="1:24" x14ac:dyDescent="0.3">
      <c r="A1664" s="166"/>
      <c r="B1664" s="166">
        <v>2025</v>
      </c>
      <c r="C1664" s="187" t="s">
        <v>433</v>
      </c>
      <c r="D1664" s="159" t="s">
        <v>21</v>
      </c>
      <c r="E1664" s="188" t="s">
        <v>428</v>
      </c>
      <c r="F1664" s="188"/>
      <c r="G1664" s="188"/>
      <c r="H1664" s="159"/>
      <c r="I1664" s="159" t="s">
        <v>177</v>
      </c>
      <c r="J1664" s="160" t="s">
        <v>96</v>
      </c>
      <c r="K1664" s="160">
        <v>1.2130598480000001</v>
      </c>
      <c r="L1664" s="160">
        <v>1.2947908306666667</v>
      </c>
      <c r="M1664" s="160">
        <v>1.1915516946666667</v>
      </c>
      <c r="N1664" s="160">
        <v>1.2238139246666666</v>
      </c>
      <c r="O1664" s="160">
        <v>1.0754076666666668</v>
      </c>
      <c r="P1664" s="160">
        <v>1.0108832066666666</v>
      </c>
      <c r="Q1664" s="160">
        <v>1.251774524</v>
      </c>
      <c r="R1664" s="160">
        <v>1.1076698966666667</v>
      </c>
      <c r="S1664" s="160">
        <v>1.1700435413333334</v>
      </c>
      <c r="T1664" s="160">
        <v>0.94420793133333336</v>
      </c>
      <c r="U1664" s="160">
        <v>1.1033682660000002</v>
      </c>
      <c r="V1664" s="160">
        <v>1.0108832066666666</v>
      </c>
      <c r="W1664" s="162">
        <f>SUM(표4_2563[[#This Row],[1월]:[12월]])</f>
        <v>13.597454537333334</v>
      </c>
      <c r="X1664" s="189">
        <f t="shared" si="365"/>
        <v>1.1331212114444444</v>
      </c>
    </row>
    <row r="1665" spans="1:24" x14ac:dyDescent="0.3">
      <c r="A1665" s="166"/>
      <c r="B1665" s="166">
        <v>2025</v>
      </c>
      <c r="C1665" s="187" t="s">
        <v>433</v>
      </c>
      <c r="D1665" s="159" t="s">
        <v>21</v>
      </c>
      <c r="E1665" s="188" t="s">
        <v>428</v>
      </c>
      <c r="F1665" s="188"/>
      <c r="G1665" s="188"/>
      <c r="H1665" s="159"/>
      <c r="I1665" s="159" t="s">
        <v>423</v>
      </c>
      <c r="J1665" s="159" t="s">
        <v>13</v>
      </c>
      <c r="K1665" s="190">
        <v>2815253</v>
      </c>
      <c r="L1665" s="190">
        <v>3257067</v>
      </c>
      <c r="M1665" s="190">
        <v>3349047</v>
      </c>
      <c r="N1665" s="190">
        <v>3565138</v>
      </c>
      <c r="O1665" s="190">
        <v>2947797</v>
      </c>
      <c r="P1665" s="190">
        <v>2700594</v>
      </c>
      <c r="Q1665" s="190">
        <v>3352024</v>
      </c>
      <c r="R1665" s="190">
        <v>2765182</v>
      </c>
      <c r="S1665" s="190">
        <v>3165312</v>
      </c>
      <c r="T1665" s="190">
        <v>2643359</v>
      </c>
      <c r="U1665" s="190">
        <v>3043197</v>
      </c>
      <c r="V1665" s="190">
        <v>2782741</v>
      </c>
      <c r="W1665" s="162">
        <f>SUM(표4_2563[[#This Row],[1월]:[12월]])</f>
        <v>36386711</v>
      </c>
      <c r="X1665" s="189">
        <f t="shared" si="365"/>
        <v>3032225.9166666665</v>
      </c>
    </row>
    <row r="1666" spans="1:24" x14ac:dyDescent="0.3">
      <c r="A1666" s="166"/>
      <c r="B1666" s="166">
        <v>2025</v>
      </c>
      <c r="C1666" s="187" t="s">
        <v>433</v>
      </c>
      <c r="D1666" s="159" t="s">
        <v>21</v>
      </c>
      <c r="E1666" s="188" t="s">
        <v>428</v>
      </c>
      <c r="F1666" s="188"/>
      <c r="G1666" s="188"/>
      <c r="H1666" s="159"/>
      <c r="I1666" s="159" t="s">
        <v>423</v>
      </c>
      <c r="J1666" s="159" t="s">
        <v>22</v>
      </c>
      <c r="K1666" s="190">
        <v>2898</v>
      </c>
      <c r="L1666" s="190">
        <v>3380</v>
      </c>
      <c r="M1666" s="190">
        <v>3480</v>
      </c>
      <c r="N1666" s="190">
        <v>3733</v>
      </c>
      <c r="O1666" s="190">
        <v>3067</v>
      </c>
      <c r="P1666" s="190">
        <v>2811</v>
      </c>
      <c r="Q1666" s="190">
        <v>3498</v>
      </c>
      <c r="R1666" s="190">
        <v>2873</v>
      </c>
      <c r="S1666" s="190">
        <v>3300</v>
      </c>
      <c r="T1666" s="190">
        <v>2736</v>
      </c>
      <c r="U1666" s="190">
        <v>3168</v>
      </c>
      <c r="V1666" s="190">
        <v>2891</v>
      </c>
      <c r="W1666" s="162">
        <f>SUM(표4_2563[[#This Row],[1월]:[12월]])</f>
        <v>37835</v>
      </c>
      <c r="X1666" s="189">
        <f t="shared" si="365"/>
        <v>3152.9166666666665</v>
      </c>
    </row>
    <row r="1667" spans="1:24" x14ac:dyDescent="0.3">
      <c r="A1667" s="166"/>
      <c r="B1667" s="166">
        <v>2025</v>
      </c>
      <c r="C1667" s="187" t="s">
        <v>433</v>
      </c>
      <c r="D1667" s="159" t="s">
        <v>21</v>
      </c>
      <c r="E1667" s="188" t="s">
        <v>428</v>
      </c>
      <c r="F1667" s="188"/>
      <c r="G1667" s="188"/>
      <c r="H1667" s="159"/>
      <c r="I1667" s="159" t="s">
        <v>423</v>
      </c>
      <c r="J1667" s="159" t="s">
        <v>15</v>
      </c>
      <c r="K1667" s="190">
        <v>2.9530620000000001</v>
      </c>
      <c r="L1667" s="190">
        <v>3.4442199999999996</v>
      </c>
      <c r="M1667" s="190">
        <v>3.5461199999999997</v>
      </c>
      <c r="N1667" s="190">
        <v>3.8039269999999998</v>
      </c>
      <c r="O1667" s="190">
        <v>3.125273</v>
      </c>
      <c r="P1667" s="190">
        <v>2.8644089999999998</v>
      </c>
      <c r="Q1667" s="190">
        <v>3.5644619999999998</v>
      </c>
      <c r="R1667" s="190">
        <v>2.9275869999999999</v>
      </c>
      <c r="S1667" s="190">
        <v>3.3626999999999994</v>
      </c>
      <c r="T1667" s="190">
        <v>2.7879839999999998</v>
      </c>
      <c r="U1667" s="190">
        <v>3.228192</v>
      </c>
      <c r="V1667" s="190">
        <v>2.9459289999999996</v>
      </c>
      <c r="W1667" s="162">
        <f>SUM(표4_2563[[#This Row],[1월]:[12월]])</f>
        <v>38.553864999999995</v>
      </c>
      <c r="X1667" s="189">
        <f t="shared" si="365"/>
        <v>3.2128220833333327</v>
      </c>
    </row>
    <row r="1668" spans="1:24" x14ac:dyDescent="0.3">
      <c r="A1668" s="166"/>
      <c r="B1668" s="166">
        <v>2025</v>
      </c>
      <c r="C1668" s="187" t="s">
        <v>433</v>
      </c>
      <c r="D1668" s="159" t="s">
        <v>21</v>
      </c>
      <c r="E1668" s="188" t="s">
        <v>428</v>
      </c>
      <c r="F1668" s="188"/>
      <c r="G1668" s="188"/>
      <c r="H1668" s="159"/>
      <c r="I1668" s="159" t="s">
        <v>423</v>
      </c>
      <c r="J1668" s="160" t="s">
        <v>96</v>
      </c>
      <c r="K1668" s="160">
        <v>6.2330628360000011</v>
      </c>
      <c r="L1668" s="160">
        <v>7.2697558266666666</v>
      </c>
      <c r="M1668" s="160">
        <v>7.4848373600000002</v>
      </c>
      <c r="N1668" s="160">
        <v>8.0289936393333345</v>
      </c>
      <c r="O1668" s="160">
        <v>6.5965506273333334</v>
      </c>
      <c r="P1668" s="160">
        <v>6.045941902</v>
      </c>
      <c r="Q1668" s="160">
        <v>7.5235520360000008</v>
      </c>
      <c r="R1668" s="160">
        <v>6.1792924526666662</v>
      </c>
      <c r="S1668" s="160">
        <v>7.0976906</v>
      </c>
      <c r="T1668" s="160">
        <v>5.8846307520000005</v>
      </c>
      <c r="U1668" s="160">
        <v>6.8137829760000006</v>
      </c>
      <c r="V1668" s="160">
        <v>6.2180071286666667</v>
      </c>
      <c r="W1668" s="162">
        <f>SUM(표4_2563[[#This Row],[1월]:[12월]])</f>
        <v>81.376098136666684</v>
      </c>
      <c r="X1668" s="189">
        <f t="shared" si="365"/>
        <v>6.7813415113888906</v>
      </c>
    </row>
    <row r="1669" spans="1:24" x14ac:dyDescent="0.3">
      <c r="A1669" s="166"/>
      <c r="B1669" s="166">
        <v>2025</v>
      </c>
      <c r="C1669" s="187" t="s">
        <v>433</v>
      </c>
      <c r="D1669" s="159" t="s">
        <v>21</v>
      </c>
      <c r="E1669" s="188" t="s">
        <v>428</v>
      </c>
      <c r="F1669" s="188"/>
      <c r="G1669" s="188"/>
      <c r="H1669" s="159"/>
      <c r="I1669" s="159" t="s">
        <v>178</v>
      </c>
      <c r="J1669" s="159" t="s">
        <v>13</v>
      </c>
      <c r="K1669" s="190">
        <v>3239187</v>
      </c>
      <c r="L1669" s="190">
        <v>3496598</v>
      </c>
      <c r="M1669" s="190">
        <v>3562043</v>
      </c>
      <c r="N1669" s="190">
        <v>3849248</v>
      </c>
      <c r="O1669" s="190">
        <v>3440285</v>
      </c>
      <c r="P1669" s="190">
        <v>3131734</v>
      </c>
      <c r="Q1669" s="190">
        <v>3924317</v>
      </c>
      <c r="R1669" s="190">
        <v>3460490</v>
      </c>
      <c r="S1669" s="190">
        <v>3838319</v>
      </c>
      <c r="T1669" s="190">
        <v>3158057</v>
      </c>
      <c r="U1669" s="190">
        <v>3583747</v>
      </c>
      <c r="V1669" s="190">
        <v>3429422</v>
      </c>
      <c r="W1669" s="162">
        <f>SUM(표4_2563[[#This Row],[1월]:[12월]])</f>
        <v>42113447</v>
      </c>
      <c r="X1669" s="189">
        <f t="shared" si="365"/>
        <v>3509453.9166666665</v>
      </c>
    </row>
    <row r="1670" spans="1:24" x14ac:dyDescent="0.3">
      <c r="A1670" s="166"/>
      <c r="B1670" s="166">
        <v>2025</v>
      </c>
      <c r="C1670" s="187" t="s">
        <v>433</v>
      </c>
      <c r="D1670" s="159" t="s">
        <v>21</v>
      </c>
      <c r="E1670" s="188" t="s">
        <v>428</v>
      </c>
      <c r="F1670" s="188"/>
      <c r="G1670" s="188"/>
      <c r="H1670" s="159"/>
      <c r="I1670" s="159" t="s">
        <v>178</v>
      </c>
      <c r="J1670" s="159" t="s">
        <v>22</v>
      </c>
      <c r="K1670" s="190">
        <v>3334</v>
      </c>
      <c r="L1670" s="190">
        <v>3627</v>
      </c>
      <c r="M1670" s="190">
        <v>3700</v>
      </c>
      <c r="N1670" s="190">
        <v>4029</v>
      </c>
      <c r="O1670" s="190">
        <v>3579</v>
      </c>
      <c r="P1670" s="190">
        <v>3259</v>
      </c>
      <c r="Q1670" s="190">
        <v>4094</v>
      </c>
      <c r="R1670" s="190">
        <v>3596</v>
      </c>
      <c r="S1670" s="190">
        <v>4002</v>
      </c>
      <c r="T1670" s="190">
        <v>3269</v>
      </c>
      <c r="U1670" s="190">
        <v>3731</v>
      </c>
      <c r="V1670" s="190">
        <v>3563</v>
      </c>
      <c r="W1670" s="162">
        <f>SUM(표4_2563[[#This Row],[1월]:[12월]])</f>
        <v>43783</v>
      </c>
      <c r="X1670" s="189">
        <f t="shared" si="365"/>
        <v>3648.5833333333335</v>
      </c>
    </row>
    <row r="1671" spans="1:24" x14ac:dyDescent="0.3">
      <c r="A1671" s="166"/>
      <c r="B1671" s="166">
        <v>2025</v>
      </c>
      <c r="C1671" s="187" t="s">
        <v>433</v>
      </c>
      <c r="D1671" s="159" t="s">
        <v>21</v>
      </c>
      <c r="E1671" s="188" t="s">
        <v>428</v>
      </c>
      <c r="F1671" s="188"/>
      <c r="G1671" s="188"/>
      <c r="H1671" s="159"/>
      <c r="I1671" s="159" t="s">
        <v>178</v>
      </c>
      <c r="J1671" s="159" t="s">
        <v>15</v>
      </c>
      <c r="K1671" s="190">
        <v>3.3973459999999998</v>
      </c>
      <c r="L1671" s="190">
        <v>3.6959129999999996</v>
      </c>
      <c r="M1671" s="190">
        <v>3.7702999999999998</v>
      </c>
      <c r="N1671" s="190">
        <v>4.1055509999999993</v>
      </c>
      <c r="O1671" s="190">
        <v>3.6470009999999999</v>
      </c>
      <c r="P1671" s="190">
        <v>3.3209209999999998</v>
      </c>
      <c r="Q1671" s="190">
        <v>4.171786</v>
      </c>
      <c r="R1671" s="190">
        <v>3.6643239999999997</v>
      </c>
      <c r="S1671" s="190">
        <v>4.0780379999999994</v>
      </c>
      <c r="T1671" s="190">
        <v>3.3311109999999999</v>
      </c>
      <c r="U1671" s="190">
        <v>3.8018889999999996</v>
      </c>
      <c r="V1671" s="190">
        <v>3.6306969999999996</v>
      </c>
      <c r="W1671" s="162">
        <f>SUM(표4_2563[[#This Row],[1월]:[12월]])</f>
        <v>44.614877</v>
      </c>
      <c r="X1671" s="189">
        <f t="shared" si="365"/>
        <v>3.7179064166666667</v>
      </c>
    </row>
    <row r="1672" spans="1:24" x14ac:dyDescent="0.3">
      <c r="A1672" s="166"/>
      <c r="B1672" s="166">
        <v>2025</v>
      </c>
      <c r="C1672" s="187" t="s">
        <v>433</v>
      </c>
      <c r="D1672" s="159" t="s">
        <v>21</v>
      </c>
      <c r="E1672" s="188" t="s">
        <v>428</v>
      </c>
      <c r="F1672" s="188"/>
      <c r="G1672" s="188"/>
      <c r="H1672" s="159"/>
      <c r="I1672" s="159" t="s">
        <v>178</v>
      </c>
      <c r="J1672" s="160" t="s">
        <v>96</v>
      </c>
      <c r="K1672" s="160">
        <v>7.170818321333333</v>
      </c>
      <c r="L1672" s="160">
        <v>7.8010072140000002</v>
      </c>
      <c r="M1672" s="160">
        <v>7.9580167333333325</v>
      </c>
      <c r="N1672" s="160">
        <v>8.6656349779999982</v>
      </c>
      <c r="O1672" s="160">
        <v>7.6977680780000002</v>
      </c>
      <c r="P1672" s="160">
        <v>7.0095071713333343</v>
      </c>
      <c r="Q1672" s="160">
        <v>8.8054379746666669</v>
      </c>
      <c r="R1672" s="160">
        <v>7.734331938666668</v>
      </c>
      <c r="S1672" s="160">
        <v>8.6075629639999995</v>
      </c>
      <c r="T1672" s="160">
        <v>7.0310153246666669</v>
      </c>
      <c r="U1672" s="160">
        <v>8.0246920086666673</v>
      </c>
      <c r="V1672" s="160">
        <v>7.6633550326666668</v>
      </c>
      <c r="W1672" s="162">
        <f>SUM(표4_2563[[#This Row],[1월]:[12월]])</f>
        <v>94.16914773933334</v>
      </c>
      <c r="X1672" s="189">
        <f t="shared" si="365"/>
        <v>7.8474289782777786</v>
      </c>
    </row>
    <row r="1673" spans="1:24" x14ac:dyDescent="0.3">
      <c r="A1673" s="166"/>
      <c r="B1673" s="166">
        <v>2025</v>
      </c>
      <c r="C1673" s="187" t="s">
        <v>433</v>
      </c>
      <c r="D1673" s="159" t="s">
        <v>27</v>
      </c>
      <c r="E1673" s="188" t="s">
        <v>427</v>
      </c>
      <c r="F1673" s="188"/>
      <c r="G1673" s="188"/>
      <c r="H1673" s="160"/>
      <c r="I1673" s="160" t="s">
        <v>425</v>
      </c>
      <c r="J1673" s="159" t="s">
        <v>13</v>
      </c>
      <c r="K1673" s="160">
        <v>8560994</v>
      </c>
      <c r="L1673" s="160">
        <v>9380542</v>
      </c>
      <c r="M1673" s="160">
        <v>7754727</v>
      </c>
      <c r="N1673" s="160">
        <v>11436847</v>
      </c>
      <c r="O1673" s="160">
        <v>11181794</v>
      </c>
      <c r="P1673" s="160">
        <v>16191993</v>
      </c>
      <c r="Q1673" s="160">
        <v>21310938</v>
      </c>
      <c r="R1673" s="160">
        <v>23939477</v>
      </c>
      <c r="S1673" s="160">
        <v>18436238</v>
      </c>
      <c r="T1673" s="160">
        <v>11965928</v>
      </c>
      <c r="U1673" s="160">
        <v>10907700</v>
      </c>
      <c r="V1673" s="160">
        <v>11978139</v>
      </c>
      <c r="W1673" s="162">
        <f>SUM(표4_2563[[#This Row],[1월]:[12월]])</f>
        <v>163045317</v>
      </c>
      <c r="X1673" s="189">
        <f t="shared" si="365"/>
        <v>13587109.75</v>
      </c>
    </row>
    <row r="1674" spans="1:24" x14ac:dyDescent="0.3">
      <c r="A1674" s="166"/>
      <c r="B1674" s="166">
        <v>2025</v>
      </c>
      <c r="C1674" s="187" t="s">
        <v>433</v>
      </c>
      <c r="D1674" s="159" t="s">
        <v>27</v>
      </c>
      <c r="E1674" s="188" t="s">
        <v>427</v>
      </c>
      <c r="F1674" s="188"/>
      <c r="G1674" s="188"/>
      <c r="H1674" s="160"/>
      <c r="I1674" s="160" t="s">
        <v>425</v>
      </c>
      <c r="J1674" s="159" t="s">
        <v>22</v>
      </c>
      <c r="K1674" s="160">
        <v>2442</v>
      </c>
      <c r="L1674" s="160">
        <v>2676.6698999999999</v>
      </c>
      <c r="M1674" s="160">
        <v>2215.3636999999999</v>
      </c>
      <c r="N1674" s="160">
        <v>3270.8159999999998</v>
      </c>
      <c r="O1674" s="160">
        <v>3196.1657</v>
      </c>
      <c r="P1674" s="160">
        <v>4637.8981000000003</v>
      </c>
      <c r="Q1674" s="160">
        <v>6111.8410999999996</v>
      </c>
      <c r="R1674" s="160">
        <v>6869.0367000000006</v>
      </c>
      <c r="S1674" s="160">
        <v>5281.8114999999998</v>
      </c>
      <c r="T1674" s="160">
        <v>3420.0182</v>
      </c>
      <c r="U1674" s="160">
        <v>3114.6031000000003</v>
      </c>
      <c r="V1674" s="160">
        <v>3418.5289000000002</v>
      </c>
      <c r="W1674" s="162">
        <f>SUM(표4_2563[[#This Row],[1월]:[12월]])</f>
        <v>46654.752899999992</v>
      </c>
      <c r="X1674" s="189">
        <f t="shared" si="365"/>
        <v>3887.8960749999992</v>
      </c>
    </row>
    <row r="1675" spans="1:24" x14ac:dyDescent="0.3">
      <c r="A1675" s="166"/>
      <c r="B1675" s="166">
        <v>2025</v>
      </c>
      <c r="C1675" s="187" t="s">
        <v>433</v>
      </c>
      <c r="D1675" s="159" t="s">
        <v>27</v>
      </c>
      <c r="E1675" s="188" t="s">
        <v>427</v>
      </c>
      <c r="F1675" s="188"/>
      <c r="G1675" s="188"/>
      <c r="H1675" s="160"/>
      <c r="I1675" s="160" t="s">
        <v>173</v>
      </c>
      <c r="J1675" s="159" t="s">
        <v>13</v>
      </c>
      <c r="K1675" s="160">
        <v>28085142</v>
      </c>
      <c r="L1675" s="160">
        <v>24554318</v>
      </c>
      <c r="M1675" s="160">
        <v>22159459</v>
      </c>
      <c r="N1675" s="160">
        <v>27286369</v>
      </c>
      <c r="O1675" s="160">
        <v>27222970</v>
      </c>
      <c r="P1675" s="160">
        <v>35712381</v>
      </c>
      <c r="Q1675" s="160">
        <v>32499166</v>
      </c>
      <c r="R1675" s="160">
        <v>38669015</v>
      </c>
      <c r="S1675" s="160">
        <v>27099577</v>
      </c>
      <c r="T1675" s="160">
        <v>25123749</v>
      </c>
      <c r="U1675" s="160">
        <v>19478545</v>
      </c>
      <c r="V1675" s="160">
        <v>22035632</v>
      </c>
      <c r="W1675" s="162">
        <f>SUM(표4_2563[[#This Row],[1월]:[12월]])</f>
        <v>329926323</v>
      </c>
      <c r="X1675" s="189">
        <f t="shared" si="365"/>
        <v>27493860.25</v>
      </c>
    </row>
    <row r="1676" spans="1:24" x14ac:dyDescent="0.3">
      <c r="A1676" s="166"/>
      <c r="B1676" s="166">
        <v>2025</v>
      </c>
      <c r="C1676" s="187" t="s">
        <v>433</v>
      </c>
      <c r="D1676" s="159" t="s">
        <v>27</v>
      </c>
      <c r="E1676" s="188" t="s">
        <v>427</v>
      </c>
      <c r="F1676" s="188"/>
      <c r="G1676" s="188"/>
      <c r="H1676" s="160"/>
      <c r="I1676" s="160" t="s">
        <v>173</v>
      </c>
      <c r="J1676" s="159" t="s">
        <v>22</v>
      </c>
      <c r="K1676" s="160">
        <v>8013</v>
      </c>
      <c r="L1676" s="160">
        <v>7009.2362000000003</v>
      </c>
      <c r="M1676" s="160">
        <v>6324.7429000000002</v>
      </c>
      <c r="N1676" s="160">
        <v>7802.8388999999997</v>
      </c>
      <c r="O1676" s="160">
        <v>7777.4866000000002</v>
      </c>
      <c r="P1676" s="160">
        <v>10231.194100000001</v>
      </c>
      <c r="Q1676" s="160">
        <v>9322.133600000001</v>
      </c>
      <c r="R1676" s="160">
        <v>11097.764999999999</v>
      </c>
      <c r="S1676" s="160">
        <v>7766.8724999999995</v>
      </c>
      <c r="T1676" s="160">
        <v>7185.0212000000001</v>
      </c>
      <c r="U1676" s="160">
        <v>5564.1359000000002</v>
      </c>
      <c r="V1676" s="160">
        <v>6290.2696999999998</v>
      </c>
      <c r="W1676" s="162">
        <f>SUM(표4_2563[[#This Row],[1월]:[12월]])</f>
        <v>94384.69660000001</v>
      </c>
      <c r="X1676" s="189">
        <f t="shared" si="365"/>
        <v>7865.3913833333345</v>
      </c>
    </row>
    <row r="1677" spans="1:24" x14ac:dyDescent="0.3">
      <c r="A1677" s="166"/>
      <c r="B1677" s="166">
        <v>2025</v>
      </c>
      <c r="C1677" s="187" t="s">
        <v>433</v>
      </c>
      <c r="D1677" s="159" t="s">
        <v>27</v>
      </c>
      <c r="E1677" s="188" t="s">
        <v>427</v>
      </c>
      <c r="F1677" s="188"/>
      <c r="G1677" s="188"/>
      <c r="H1677" s="160"/>
      <c r="I1677" s="160" t="s">
        <v>410</v>
      </c>
      <c r="J1677" s="159" t="s">
        <v>13</v>
      </c>
      <c r="K1677" s="160">
        <v>411552</v>
      </c>
      <c r="L1677" s="160">
        <v>2029854</v>
      </c>
      <c r="M1677" s="160">
        <v>1306164</v>
      </c>
      <c r="N1677" s="160">
        <v>2409781</v>
      </c>
      <c r="O1677" s="160">
        <v>2974948</v>
      </c>
      <c r="P1677" s="160">
        <v>7254502</v>
      </c>
      <c r="Q1677" s="160">
        <v>7741512</v>
      </c>
      <c r="R1677" s="160">
        <v>10190452</v>
      </c>
      <c r="S1677" s="160">
        <v>6166841</v>
      </c>
      <c r="T1677" s="160">
        <v>3708535</v>
      </c>
      <c r="U1677" s="160">
        <v>2578616</v>
      </c>
      <c r="V1677" s="160">
        <v>4008871</v>
      </c>
      <c r="W1677" s="162">
        <f>SUM(표4_2563[[#This Row],[1월]:[12월]])</f>
        <v>50781628</v>
      </c>
      <c r="X1677" s="189">
        <f t="shared" si="365"/>
        <v>4231802.333333333</v>
      </c>
    </row>
    <row r="1678" spans="1:24" x14ac:dyDescent="0.3">
      <c r="A1678" s="166"/>
      <c r="B1678" s="166">
        <v>2025</v>
      </c>
      <c r="C1678" s="187" t="s">
        <v>433</v>
      </c>
      <c r="D1678" s="159" t="s">
        <v>27</v>
      </c>
      <c r="E1678" s="188" t="s">
        <v>427</v>
      </c>
      <c r="F1678" s="188"/>
      <c r="G1678" s="188"/>
      <c r="H1678" s="160"/>
      <c r="I1678" s="160" t="s">
        <v>410</v>
      </c>
      <c r="J1678" s="159" t="s">
        <v>22</v>
      </c>
      <c r="K1678" s="160">
        <v>116.3272</v>
      </c>
      <c r="L1678" s="160">
        <v>580.79650000000004</v>
      </c>
      <c r="M1678" s="160">
        <v>373.05039999999997</v>
      </c>
      <c r="N1678" s="160">
        <v>687.74770000000001</v>
      </c>
      <c r="O1678" s="160">
        <v>849.96190000000001</v>
      </c>
      <c r="P1678" s="160">
        <v>2077.6995000000002</v>
      </c>
      <c r="Q1678" s="160">
        <v>2220.7379000000001</v>
      </c>
      <c r="R1678" s="160">
        <v>2924.4634999999998</v>
      </c>
      <c r="S1678" s="160">
        <v>1766.9195</v>
      </c>
      <c r="T1678" s="160">
        <v>1059.7085</v>
      </c>
      <c r="U1678" s="160">
        <v>735.94080000000008</v>
      </c>
      <c r="V1678" s="160">
        <v>1143.3906999999999</v>
      </c>
      <c r="W1678" s="162">
        <f>SUM(표4_2563[[#This Row],[1월]:[12월]])</f>
        <v>14536.744100000002</v>
      </c>
      <c r="X1678" s="189">
        <f t="shared" si="365"/>
        <v>1211.3953416666668</v>
      </c>
    </row>
    <row r="1679" spans="1:24" x14ac:dyDescent="0.3">
      <c r="A1679" s="166"/>
      <c r="B1679" s="166">
        <v>2025</v>
      </c>
      <c r="C1679" s="187" t="s">
        <v>433</v>
      </c>
      <c r="D1679" s="159" t="s">
        <v>27</v>
      </c>
      <c r="E1679" s="188" t="s">
        <v>427</v>
      </c>
      <c r="F1679" s="188"/>
      <c r="G1679" s="188"/>
      <c r="H1679" s="160"/>
      <c r="I1679" s="160" t="s">
        <v>389</v>
      </c>
      <c r="J1679" s="159" t="s">
        <v>13</v>
      </c>
      <c r="K1679" s="160">
        <v>-6302</v>
      </c>
      <c r="L1679" s="160">
        <v>29464</v>
      </c>
      <c r="M1679" s="160">
        <v>5277</v>
      </c>
      <c r="N1679" s="160">
        <v>38064</v>
      </c>
      <c r="O1679" s="160">
        <v>34728</v>
      </c>
      <c r="P1679" s="160">
        <v>172258</v>
      </c>
      <c r="Q1679" s="160">
        <v>180320</v>
      </c>
      <c r="R1679" s="160">
        <v>256508</v>
      </c>
      <c r="S1679" s="160">
        <v>142866</v>
      </c>
      <c r="T1679" s="160">
        <v>77352</v>
      </c>
      <c r="U1679" s="160">
        <v>39344</v>
      </c>
      <c r="V1679" s="160">
        <v>89862</v>
      </c>
      <c r="W1679" s="162">
        <f>SUM(표4_2563[[#This Row],[1월]:[12월]])</f>
        <v>1059741</v>
      </c>
      <c r="X1679" s="189">
        <f t="shared" si="365"/>
        <v>88311.75</v>
      </c>
    </row>
    <row r="1680" spans="1:24" x14ac:dyDescent="0.3">
      <c r="A1680" s="166"/>
      <c r="B1680" s="166">
        <v>2025</v>
      </c>
      <c r="C1680" s="187" t="s">
        <v>433</v>
      </c>
      <c r="D1680" s="159" t="s">
        <v>27</v>
      </c>
      <c r="E1680" s="188" t="s">
        <v>427</v>
      </c>
      <c r="F1680" s="188"/>
      <c r="G1680" s="188"/>
      <c r="H1680" s="160"/>
      <c r="I1680" s="160" t="s">
        <v>389</v>
      </c>
      <c r="J1680" s="159" t="s">
        <v>22</v>
      </c>
      <c r="K1680" s="160">
        <v>-2.3271999999999999</v>
      </c>
      <c r="L1680" s="160">
        <v>8.4628999999999994</v>
      </c>
      <c r="M1680" s="160">
        <v>0.5793999999999988</v>
      </c>
      <c r="N1680" s="160">
        <v>10.755000000000001</v>
      </c>
      <c r="O1680" s="160">
        <v>9.7106999999999992</v>
      </c>
      <c r="P1680" s="160">
        <v>49.684100000000001</v>
      </c>
      <c r="Q1680" s="160">
        <v>51.413899999999998</v>
      </c>
      <c r="R1680" s="160">
        <v>75.219700000000003</v>
      </c>
      <c r="S1680" s="160">
        <v>42.426499999999997</v>
      </c>
      <c r="T1680" s="160">
        <v>22.7898</v>
      </c>
      <c r="U1680" s="160">
        <v>10.807600000000001</v>
      </c>
      <c r="V1680" s="160">
        <v>26.291499999999999</v>
      </c>
      <c r="W1680" s="162">
        <f>SUM(표4_2563[[#This Row],[1월]:[12월]])</f>
        <v>305.81389999999993</v>
      </c>
      <c r="X1680" s="189">
        <f t="shared" si="365"/>
        <v>25.48449166666666</v>
      </c>
    </row>
    <row r="1681" spans="1:24" x14ac:dyDescent="0.3">
      <c r="A1681" s="166"/>
      <c r="B1681" s="166">
        <v>2025</v>
      </c>
      <c r="C1681" s="187" t="s">
        <v>433</v>
      </c>
      <c r="D1681" s="159" t="s">
        <v>27</v>
      </c>
      <c r="E1681" s="188" t="s">
        <v>427</v>
      </c>
      <c r="F1681" s="188"/>
      <c r="G1681" s="188"/>
      <c r="H1681" s="160"/>
      <c r="I1681" s="160" t="s">
        <v>422</v>
      </c>
      <c r="J1681" s="159" t="s">
        <v>13</v>
      </c>
      <c r="K1681" s="160">
        <v>49915444</v>
      </c>
      <c r="L1681" s="160">
        <v>49400824</v>
      </c>
      <c r="M1681" s="160">
        <v>54903806</v>
      </c>
      <c r="N1681" s="160">
        <v>59955859</v>
      </c>
      <c r="O1681" s="160">
        <v>51457868</v>
      </c>
      <c r="P1681" s="160">
        <v>70941520</v>
      </c>
      <c r="Q1681" s="160">
        <v>104194616</v>
      </c>
      <c r="R1681" s="160">
        <v>120793077</v>
      </c>
      <c r="S1681" s="160">
        <v>87289310</v>
      </c>
      <c r="T1681" s="160">
        <v>58813665</v>
      </c>
      <c r="U1681" s="160">
        <v>50384950</v>
      </c>
      <c r="V1681" s="160">
        <v>56004326</v>
      </c>
      <c r="W1681" s="162">
        <f>SUM(표4_2563[[#This Row],[1월]:[12월]])</f>
        <v>814055265</v>
      </c>
      <c r="X1681" s="189">
        <f t="shared" si="365"/>
        <v>67837938.75</v>
      </c>
    </row>
    <row r="1682" spans="1:24" x14ac:dyDescent="0.3">
      <c r="A1682" s="166"/>
      <c r="B1682" s="166">
        <v>2025</v>
      </c>
      <c r="C1682" s="187" t="s">
        <v>433</v>
      </c>
      <c r="D1682" s="159" t="s">
        <v>27</v>
      </c>
      <c r="E1682" s="188" t="s">
        <v>427</v>
      </c>
      <c r="F1682" s="188"/>
      <c r="G1682" s="188"/>
      <c r="H1682" s="160"/>
      <c r="I1682" s="160" t="s">
        <v>422</v>
      </c>
      <c r="J1682" s="159" t="s">
        <v>22</v>
      </c>
      <c r="K1682" s="160">
        <v>14242</v>
      </c>
      <c r="L1682" s="160">
        <v>14099.7359</v>
      </c>
      <c r="M1682" s="160">
        <v>15675.8567</v>
      </c>
      <c r="N1682" s="160">
        <v>17146.3259</v>
      </c>
      <c r="O1682" s="160">
        <v>14704.0934</v>
      </c>
      <c r="P1682" s="160">
        <v>20325.1188</v>
      </c>
      <c r="Q1682" s="160">
        <v>29884.307199999999</v>
      </c>
      <c r="R1682" s="160">
        <v>34668.700599999996</v>
      </c>
      <c r="S1682" s="160">
        <v>25013.619599999998</v>
      </c>
      <c r="T1682" s="160">
        <v>16819.995999999999</v>
      </c>
      <c r="U1682" s="160">
        <v>14392.217499999999</v>
      </c>
      <c r="V1682" s="160">
        <v>15985.304400000001</v>
      </c>
      <c r="W1682" s="162">
        <f>SUM(표4_2563[[#This Row],[1월]:[12월]])</f>
        <v>232957.27600000001</v>
      </c>
      <c r="X1682" s="189">
        <f t="shared" si="365"/>
        <v>19413.106333333333</v>
      </c>
    </row>
    <row r="1683" spans="1:24" x14ac:dyDescent="0.3">
      <c r="A1683" s="166"/>
      <c r="B1683" s="166">
        <v>2025</v>
      </c>
      <c r="C1683" s="187" t="s">
        <v>433</v>
      </c>
      <c r="D1683" s="159" t="s">
        <v>27</v>
      </c>
      <c r="E1683" s="188" t="s">
        <v>427</v>
      </c>
      <c r="F1683" s="188"/>
      <c r="G1683" s="188"/>
      <c r="H1683" s="160"/>
      <c r="I1683" s="160" t="s">
        <v>175</v>
      </c>
      <c r="J1683" s="159" t="s">
        <v>13</v>
      </c>
      <c r="K1683" s="160">
        <v>9227303</v>
      </c>
      <c r="L1683" s="160">
        <v>15344650</v>
      </c>
      <c r="M1683" s="160">
        <v>16761152</v>
      </c>
      <c r="N1683" s="160">
        <v>21939691</v>
      </c>
      <c r="O1683" s="160">
        <v>18553664</v>
      </c>
      <c r="P1683" s="160">
        <v>27716167</v>
      </c>
      <c r="Q1683" s="160">
        <v>29414352</v>
      </c>
      <c r="R1683" s="160">
        <v>33226561</v>
      </c>
      <c r="S1683" s="160">
        <v>27705412</v>
      </c>
      <c r="T1683" s="160">
        <v>24254803</v>
      </c>
      <c r="U1683" s="160">
        <v>24788172</v>
      </c>
      <c r="V1683" s="160">
        <v>24876840</v>
      </c>
      <c r="W1683" s="162">
        <f>SUM(표4_2563[[#This Row],[1월]:[12월]])</f>
        <v>273808767</v>
      </c>
      <c r="X1683" s="189">
        <f t="shared" si="365"/>
        <v>22817397.25</v>
      </c>
    </row>
    <row r="1684" spans="1:24" x14ac:dyDescent="0.3">
      <c r="A1684" s="166"/>
      <c r="B1684" s="166">
        <v>2025</v>
      </c>
      <c r="C1684" s="187" t="s">
        <v>433</v>
      </c>
      <c r="D1684" s="159" t="s">
        <v>27</v>
      </c>
      <c r="E1684" s="188" t="s">
        <v>427</v>
      </c>
      <c r="F1684" s="188"/>
      <c r="G1684" s="188"/>
      <c r="H1684" s="160"/>
      <c r="I1684" s="160" t="s">
        <v>175</v>
      </c>
      <c r="J1684" s="159" t="s">
        <v>22</v>
      </c>
      <c r="K1684" s="160">
        <v>2634</v>
      </c>
      <c r="L1684" s="160">
        <v>4379.5712000000003</v>
      </c>
      <c r="M1684" s="160">
        <v>4785.7249000000002</v>
      </c>
      <c r="N1684" s="160">
        <v>6273.7536</v>
      </c>
      <c r="O1684" s="160">
        <v>5301.9174000000003</v>
      </c>
      <c r="P1684" s="160">
        <v>7942.9555</v>
      </c>
      <c r="Q1684" s="160">
        <v>8437.6936999999998</v>
      </c>
      <c r="R1684" s="160">
        <v>9537.2119000000002</v>
      </c>
      <c r="S1684" s="160">
        <v>7940.0986000000003</v>
      </c>
      <c r="T1684" s="160">
        <v>6936.9490999999998</v>
      </c>
      <c r="U1684" s="160">
        <v>7082.3341</v>
      </c>
      <c r="V1684" s="160">
        <v>7101.6787999999997</v>
      </c>
      <c r="W1684" s="162">
        <f>SUM(표4_2563[[#This Row],[1월]:[12월]])</f>
        <v>78353.888799999986</v>
      </c>
      <c r="X1684" s="189">
        <f t="shared" si="365"/>
        <v>6529.4907333333322</v>
      </c>
    </row>
    <row r="1685" spans="1:24" x14ac:dyDescent="0.3">
      <c r="A1685" s="166"/>
      <c r="B1685" s="166">
        <v>2025</v>
      </c>
      <c r="C1685" s="187" t="s">
        <v>433</v>
      </c>
      <c r="D1685" s="159" t="s">
        <v>27</v>
      </c>
      <c r="E1685" s="188" t="s">
        <v>427</v>
      </c>
      <c r="F1685" s="188"/>
      <c r="G1685" s="188"/>
      <c r="H1685" s="160"/>
      <c r="I1685" s="160" t="s">
        <v>188</v>
      </c>
      <c r="J1685" s="159" t="s">
        <v>13</v>
      </c>
      <c r="K1685" s="160">
        <v>857167</v>
      </c>
      <c r="L1685" s="160">
        <v>1169648</v>
      </c>
      <c r="M1685" s="160">
        <v>1177055</v>
      </c>
      <c r="N1685" s="160">
        <v>2754459</v>
      </c>
      <c r="O1685" s="160">
        <v>2434008</v>
      </c>
      <c r="P1685" s="160">
        <v>8229989</v>
      </c>
      <c r="Q1685" s="160">
        <v>10380386</v>
      </c>
      <c r="R1685" s="160">
        <v>11219090</v>
      </c>
      <c r="S1685" s="160">
        <v>5961156</v>
      </c>
      <c r="T1685" s="160">
        <v>2151168</v>
      </c>
      <c r="U1685" s="160">
        <v>1418023</v>
      </c>
      <c r="V1685" s="160">
        <v>1988670</v>
      </c>
      <c r="W1685" s="162">
        <f>SUM(표4_2563[[#This Row],[1월]:[12월]])</f>
        <v>49740819</v>
      </c>
      <c r="X1685" s="189">
        <f t="shared" si="365"/>
        <v>4145068.25</v>
      </c>
    </row>
    <row r="1686" spans="1:24" x14ac:dyDescent="0.3">
      <c r="A1686" s="166"/>
      <c r="B1686" s="166">
        <v>2025</v>
      </c>
      <c r="C1686" s="187" t="s">
        <v>433</v>
      </c>
      <c r="D1686" s="159" t="s">
        <v>27</v>
      </c>
      <c r="E1686" s="188" t="s">
        <v>427</v>
      </c>
      <c r="F1686" s="188"/>
      <c r="G1686" s="188"/>
      <c r="H1686" s="160"/>
      <c r="I1686" s="160" t="s">
        <v>188</v>
      </c>
      <c r="J1686" s="159" t="s">
        <v>22</v>
      </c>
      <c r="K1686" s="160">
        <v>245</v>
      </c>
      <c r="L1686" s="160">
        <v>335.6275</v>
      </c>
      <c r="M1686" s="160">
        <v>336.88210000000004</v>
      </c>
      <c r="N1686" s="160">
        <v>789.16309999999999</v>
      </c>
      <c r="O1686" s="160">
        <v>694.76430000000005</v>
      </c>
      <c r="P1686" s="160">
        <v>2358.0500000000002</v>
      </c>
      <c r="Q1686" s="160">
        <v>2978.3728000000001</v>
      </c>
      <c r="R1686" s="160">
        <v>3221.9027999999998</v>
      </c>
      <c r="S1686" s="160">
        <v>1708.2519</v>
      </c>
      <c r="T1686" s="160">
        <v>615.51729999999998</v>
      </c>
      <c r="U1686" s="160">
        <v>404.7611</v>
      </c>
      <c r="V1686" s="160">
        <v>568.53620000000001</v>
      </c>
      <c r="W1686" s="162">
        <f>SUM(표4_2563[[#This Row],[1월]:[12월]])</f>
        <v>14256.829099999999</v>
      </c>
      <c r="X1686" s="189">
        <f t="shared" si="365"/>
        <v>1188.0690916666665</v>
      </c>
    </row>
    <row r="1687" spans="1:24" x14ac:dyDescent="0.3">
      <c r="A1687" s="166"/>
      <c r="B1687" s="166">
        <v>2025</v>
      </c>
      <c r="C1687" s="187" t="s">
        <v>433</v>
      </c>
      <c r="D1687" s="159" t="s">
        <v>27</v>
      </c>
      <c r="E1687" s="159" t="s">
        <v>445</v>
      </c>
      <c r="F1687" s="188"/>
      <c r="G1687" s="188"/>
      <c r="H1687" s="160"/>
      <c r="I1687" s="160" t="s">
        <v>176</v>
      </c>
      <c r="J1687" s="159" t="s">
        <v>13</v>
      </c>
      <c r="K1687" s="160">
        <v>14910589</v>
      </c>
      <c r="L1687" s="160">
        <v>27336673</v>
      </c>
      <c r="M1687" s="160">
        <v>6130398</v>
      </c>
      <c r="N1687" s="160">
        <v>19698998</v>
      </c>
      <c r="O1687" s="160">
        <v>15687760</v>
      </c>
      <c r="P1687" s="160">
        <v>20798279</v>
      </c>
      <c r="Q1687" s="160">
        <v>24825731</v>
      </c>
      <c r="R1687" s="160">
        <v>27013482</v>
      </c>
      <c r="S1687" s="160">
        <v>21306304</v>
      </c>
      <c r="T1687" s="160">
        <v>16782717</v>
      </c>
      <c r="U1687" s="160">
        <v>16999979</v>
      </c>
      <c r="V1687" s="160">
        <v>15506588</v>
      </c>
      <c r="W1687" s="162">
        <f>SUM(표4_2563[[#This Row],[1월]:[12월]])</f>
        <v>226997498</v>
      </c>
      <c r="X1687" s="189">
        <f t="shared" si="365"/>
        <v>18916458.166666668</v>
      </c>
    </row>
    <row r="1688" spans="1:24" x14ac:dyDescent="0.3">
      <c r="A1688" s="166"/>
      <c r="B1688" s="166">
        <v>2025</v>
      </c>
      <c r="C1688" s="187" t="s">
        <v>433</v>
      </c>
      <c r="D1688" s="159" t="s">
        <v>27</v>
      </c>
      <c r="E1688" s="188" t="s">
        <v>427</v>
      </c>
      <c r="F1688" s="188"/>
      <c r="G1688" s="188"/>
      <c r="H1688" s="160"/>
      <c r="I1688" s="160" t="s">
        <v>176</v>
      </c>
      <c r="J1688" s="159" t="s">
        <v>22</v>
      </c>
      <c r="K1688" s="160">
        <v>4298</v>
      </c>
      <c r="L1688" s="160">
        <v>7879</v>
      </c>
      <c r="M1688" s="160">
        <v>4553</v>
      </c>
      <c r="N1688" s="160">
        <v>5678</v>
      </c>
      <c r="O1688" s="160">
        <v>4522</v>
      </c>
      <c r="P1688" s="160">
        <v>5995</v>
      </c>
      <c r="Q1688" s="160">
        <v>7156</v>
      </c>
      <c r="R1688" s="160">
        <v>7786</v>
      </c>
      <c r="S1688" s="160">
        <v>6142</v>
      </c>
      <c r="T1688" s="160">
        <v>4838</v>
      </c>
      <c r="U1688" s="160">
        <v>4900</v>
      </c>
      <c r="V1688" s="160">
        <v>4464</v>
      </c>
      <c r="W1688" s="162">
        <f>SUM(표4_2563[[#This Row],[1월]:[12월]])</f>
        <v>68211</v>
      </c>
      <c r="X1688" s="189">
        <f t="shared" ref="X1688:X1716" si="366">AVERAGE(K1688:V1688)</f>
        <v>5684.25</v>
      </c>
    </row>
    <row r="1689" spans="1:24" x14ac:dyDescent="0.3">
      <c r="A1689" s="166"/>
      <c r="B1689" s="166">
        <v>2025</v>
      </c>
      <c r="C1689" s="187" t="s">
        <v>433</v>
      </c>
      <c r="D1689" s="159" t="s">
        <v>27</v>
      </c>
      <c r="E1689" s="188" t="s">
        <v>428</v>
      </c>
      <c r="F1689" s="188"/>
      <c r="G1689" s="188"/>
      <c r="H1689" s="160"/>
      <c r="I1689" s="160" t="s">
        <v>177</v>
      </c>
      <c r="J1689" s="159" t="s">
        <v>13</v>
      </c>
      <c r="K1689" s="160">
        <v>3197520</v>
      </c>
      <c r="L1689" s="160">
        <v>5862246</v>
      </c>
      <c r="M1689" s="160">
        <v>1314640</v>
      </c>
      <c r="N1689" s="160">
        <v>4224375</v>
      </c>
      <c r="O1689" s="160">
        <v>3364180</v>
      </c>
      <c r="P1689" s="160">
        <v>4460112</v>
      </c>
      <c r="Q1689" s="160">
        <v>5323784</v>
      </c>
      <c r="R1689" s="160">
        <v>5792939</v>
      </c>
      <c r="S1689" s="160">
        <v>4569056</v>
      </c>
      <c r="T1689" s="160">
        <v>3598990</v>
      </c>
      <c r="U1689" s="160">
        <v>3645581</v>
      </c>
      <c r="V1689" s="160">
        <v>3325329</v>
      </c>
      <c r="W1689" s="162">
        <f>SUM(표4_2563[[#This Row],[1월]:[12월]])</f>
        <v>48678752</v>
      </c>
      <c r="X1689" s="189">
        <f t="shared" si="366"/>
        <v>4056562.6666666665</v>
      </c>
    </row>
    <row r="1690" spans="1:24" x14ac:dyDescent="0.3">
      <c r="A1690" s="166"/>
      <c r="B1690" s="166">
        <v>2025</v>
      </c>
      <c r="C1690" s="187" t="s">
        <v>433</v>
      </c>
      <c r="D1690" s="159" t="s">
        <v>27</v>
      </c>
      <c r="E1690" s="188" t="s">
        <v>428</v>
      </c>
      <c r="F1690" s="188"/>
      <c r="G1690" s="188"/>
      <c r="H1690" s="160"/>
      <c r="I1690" s="160" t="s">
        <v>177</v>
      </c>
      <c r="J1690" s="159" t="s">
        <v>22</v>
      </c>
      <c r="K1690" s="160">
        <v>922</v>
      </c>
      <c r="L1690" s="160">
        <v>1690</v>
      </c>
      <c r="M1690" s="160">
        <v>976</v>
      </c>
      <c r="N1690" s="160">
        <v>1218</v>
      </c>
      <c r="O1690" s="160">
        <v>970</v>
      </c>
      <c r="P1690" s="160">
        <v>1286</v>
      </c>
      <c r="Q1690" s="160">
        <v>1534</v>
      </c>
      <c r="R1690" s="160">
        <v>1670</v>
      </c>
      <c r="S1690" s="160">
        <v>1317</v>
      </c>
      <c r="T1690" s="160">
        <v>1037</v>
      </c>
      <c r="U1690" s="160">
        <v>1051</v>
      </c>
      <c r="V1690" s="160">
        <v>957</v>
      </c>
      <c r="W1690" s="162">
        <f>SUM(표4_2563[[#This Row],[1월]:[12월]])</f>
        <v>14628</v>
      </c>
      <c r="X1690" s="189">
        <f t="shared" si="366"/>
        <v>1219</v>
      </c>
    </row>
    <row r="1691" spans="1:24" x14ac:dyDescent="0.3">
      <c r="A1691" s="166"/>
      <c r="B1691" s="166">
        <v>2025</v>
      </c>
      <c r="C1691" s="187" t="s">
        <v>433</v>
      </c>
      <c r="D1691" s="159" t="s">
        <v>27</v>
      </c>
      <c r="E1691" s="188" t="s">
        <v>428</v>
      </c>
      <c r="F1691" s="188"/>
      <c r="G1691" s="188"/>
      <c r="H1691" s="160"/>
      <c r="I1691" s="160" t="s">
        <v>423</v>
      </c>
      <c r="J1691" s="159" t="s">
        <v>13</v>
      </c>
      <c r="K1691" s="160">
        <v>14872295</v>
      </c>
      <c r="L1691" s="160">
        <v>27266467</v>
      </c>
      <c r="M1691" s="160">
        <v>6114654</v>
      </c>
      <c r="N1691" s="160">
        <v>19648408</v>
      </c>
      <c r="O1691" s="160">
        <v>15647471</v>
      </c>
      <c r="P1691" s="160">
        <v>20744864</v>
      </c>
      <c r="Q1691" s="160">
        <v>24761973</v>
      </c>
      <c r="R1691" s="160">
        <v>26944106</v>
      </c>
      <c r="S1691" s="160">
        <v>21251585</v>
      </c>
      <c r="T1691" s="160">
        <v>16739615</v>
      </c>
      <c r="U1691" s="160">
        <v>16956319</v>
      </c>
      <c r="V1691" s="160">
        <v>15466765</v>
      </c>
      <c r="W1691" s="162">
        <f>SUM(표4_2563[[#This Row],[1월]:[12월]])</f>
        <v>226414522</v>
      </c>
      <c r="X1691" s="189">
        <f t="shared" si="366"/>
        <v>18867876.833333332</v>
      </c>
    </row>
    <row r="1692" spans="1:24" x14ac:dyDescent="0.3">
      <c r="A1692" s="166"/>
      <c r="B1692" s="166">
        <v>2025</v>
      </c>
      <c r="C1692" s="187" t="s">
        <v>433</v>
      </c>
      <c r="D1692" s="159" t="s">
        <v>27</v>
      </c>
      <c r="E1692" s="188" t="s">
        <v>428</v>
      </c>
      <c r="F1692" s="188"/>
      <c r="G1692" s="188"/>
      <c r="H1692" s="160"/>
      <c r="I1692" s="160" t="s">
        <v>423</v>
      </c>
      <c r="J1692" s="159" t="s">
        <v>22</v>
      </c>
      <c r="K1692" s="160">
        <v>4287</v>
      </c>
      <c r="L1692" s="160">
        <v>7859</v>
      </c>
      <c r="M1692" s="160">
        <v>4541</v>
      </c>
      <c r="N1692" s="160">
        <v>5663</v>
      </c>
      <c r="O1692" s="160">
        <v>4510</v>
      </c>
      <c r="P1692" s="160">
        <v>5979</v>
      </c>
      <c r="Q1692" s="160">
        <v>7137</v>
      </c>
      <c r="R1692" s="160">
        <v>7766</v>
      </c>
      <c r="S1692" s="160">
        <v>6125</v>
      </c>
      <c r="T1692" s="160">
        <v>4825</v>
      </c>
      <c r="U1692" s="160">
        <v>4888</v>
      </c>
      <c r="V1692" s="160">
        <v>4452</v>
      </c>
      <c r="W1692" s="162">
        <f>SUM(표4_2563[[#This Row],[1월]:[12월]])</f>
        <v>68032</v>
      </c>
      <c r="X1692" s="189">
        <f t="shared" si="366"/>
        <v>5669.333333333333</v>
      </c>
    </row>
    <row r="1693" spans="1:24" x14ac:dyDescent="0.3">
      <c r="A1693" s="166"/>
      <c r="B1693" s="166">
        <v>2025</v>
      </c>
      <c r="C1693" s="187" t="s">
        <v>433</v>
      </c>
      <c r="D1693" s="159" t="s">
        <v>27</v>
      </c>
      <c r="E1693" s="188" t="s">
        <v>428</v>
      </c>
      <c r="F1693" s="188"/>
      <c r="G1693" s="188"/>
      <c r="H1693" s="160"/>
      <c r="I1693" s="160" t="s">
        <v>178</v>
      </c>
      <c r="J1693" s="159" t="s">
        <v>13</v>
      </c>
      <c r="K1693" s="160">
        <v>14886656</v>
      </c>
      <c r="L1693" s="160">
        <v>27292794</v>
      </c>
      <c r="M1693" s="160">
        <v>6120558</v>
      </c>
      <c r="N1693" s="160">
        <v>19667379</v>
      </c>
      <c r="O1693" s="160">
        <v>15662579</v>
      </c>
      <c r="P1693" s="160">
        <v>20764895</v>
      </c>
      <c r="Q1693" s="160">
        <v>24785882</v>
      </c>
      <c r="R1693" s="160">
        <v>26970123</v>
      </c>
      <c r="S1693" s="160">
        <v>21272105</v>
      </c>
      <c r="T1693" s="160">
        <v>16755778</v>
      </c>
      <c r="U1693" s="160">
        <v>16972691</v>
      </c>
      <c r="V1693" s="160">
        <v>15481698</v>
      </c>
      <c r="W1693" s="162">
        <f>SUM(표4_2563[[#This Row],[1월]:[12월]])</f>
        <v>226633138</v>
      </c>
      <c r="X1693" s="189">
        <f t="shared" si="366"/>
        <v>18886094.833333332</v>
      </c>
    </row>
    <row r="1694" spans="1:24" x14ac:dyDescent="0.3">
      <c r="A1694" s="166"/>
      <c r="B1694" s="166">
        <v>2025</v>
      </c>
      <c r="C1694" s="187" t="s">
        <v>433</v>
      </c>
      <c r="D1694" s="159" t="s">
        <v>27</v>
      </c>
      <c r="E1694" s="188" t="s">
        <v>428</v>
      </c>
      <c r="F1694" s="188"/>
      <c r="G1694" s="188"/>
      <c r="H1694" s="160"/>
      <c r="I1694" s="160" t="s">
        <v>178</v>
      </c>
      <c r="J1694" s="159" t="s">
        <v>22</v>
      </c>
      <c r="K1694" s="160">
        <v>4291</v>
      </c>
      <c r="L1694" s="160">
        <v>7866</v>
      </c>
      <c r="M1694" s="160">
        <v>4545</v>
      </c>
      <c r="N1694" s="160">
        <v>5669</v>
      </c>
      <c r="O1694" s="160">
        <v>4515</v>
      </c>
      <c r="P1694" s="160">
        <v>5985</v>
      </c>
      <c r="Q1694" s="160">
        <v>7144</v>
      </c>
      <c r="R1694" s="160">
        <v>7773</v>
      </c>
      <c r="S1694" s="160">
        <v>6131</v>
      </c>
      <c r="T1694" s="160">
        <v>4830</v>
      </c>
      <c r="U1694" s="160">
        <v>4892</v>
      </c>
      <c r="V1694" s="160">
        <v>4457</v>
      </c>
      <c r="W1694" s="162">
        <f>SUM(표4_2563[[#This Row],[1월]:[12월]])</f>
        <v>68098</v>
      </c>
      <c r="X1694" s="189">
        <f t="shared" si="366"/>
        <v>5674.833333333333</v>
      </c>
    </row>
    <row r="1695" spans="1:24" x14ac:dyDescent="0.3">
      <c r="A1695" s="166"/>
      <c r="B1695" s="166">
        <v>2025</v>
      </c>
      <c r="C1695" s="187" t="s">
        <v>433</v>
      </c>
      <c r="D1695" s="159" t="s">
        <v>28</v>
      </c>
      <c r="E1695" s="188" t="s">
        <v>427</v>
      </c>
      <c r="F1695" s="188"/>
      <c r="G1695" s="188"/>
      <c r="H1695" s="160"/>
      <c r="I1695" s="160" t="s">
        <v>425</v>
      </c>
      <c r="J1695" s="159" t="s">
        <v>13</v>
      </c>
      <c r="K1695" s="160">
        <v>37958</v>
      </c>
      <c r="L1695" s="160">
        <v>34658</v>
      </c>
      <c r="M1695" s="160">
        <v>63975</v>
      </c>
      <c r="N1695" s="160">
        <v>45043</v>
      </c>
      <c r="O1695" s="160">
        <v>32307</v>
      </c>
      <c r="P1695" s="160">
        <v>32101</v>
      </c>
      <c r="Q1695" s="160">
        <v>46549</v>
      </c>
      <c r="R1695" s="160">
        <v>40044</v>
      </c>
      <c r="S1695" s="160">
        <v>36655</v>
      </c>
      <c r="T1695" s="160">
        <v>0</v>
      </c>
      <c r="U1695" s="160">
        <v>0</v>
      </c>
      <c r="V1695" s="160">
        <v>0</v>
      </c>
      <c r="W1695" s="162">
        <f>SUM(표4_2563[[#This Row],[1월]:[12월]])</f>
        <v>369290</v>
      </c>
      <c r="X1695" s="189">
        <f t="shared" si="366"/>
        <v>30774.166666666668</v>
      </c>
    </row>
    <row r="1696" spans="1:24" x14ac:dyDescent="0.3">
      <c r="A1696" s="166"/>
      <c r="B1696" s="166">
        <v>2025</v>
      </c>
      <c r="C1696" s="187" t="s">
        <v>433</v>
      </c>
      <c r="D1696" s="159" t="s">
        <v>28</v>
      </c>
      <c r="E1696" s="188" t="s">
        <v>427</v>
      </c>
      <c r="F1696" s="188"/>
      <c r="G1696" s="188"/>
      <c r="H1696" s="160"/>
      <c r="I1696" s="160" t="s">
        <v>425</v>
      </c>
      <c r="J1696" s="159" t="s">
        <v>22</v>
      </c>
      <c r="K1696" s="160">
        <v>16</v>
      </c>
      <c r="L1696" s="160">
        <v>14</v>
      </c>
      <c r="M1696" s="160">
        <v>25</v>
      </c>
      <c r="N1696" s="160">
        <v>18</v>
      </c>
      <c r="O1696" s="160">
        <v>13</v>
      </c>
      <c r="P1696" s="160">
        <v>13</v>
      </c>
      <c r="Q1696" s="160">
        <v>19</v>
      </c>
      <c r="R1696" s="160">
        <v>16</v>
      </c>
      <c r="S1696" s="160">
        <v>15</v>
      </c>
      <c r="T1696" s="160">
        <v>0</v>
      </c>
      <c r="U1696" s="160">
        <v>0</v>
      </c>
      <c r="V1696" s="160">
        <v>0</v>
      </c>
      <c r="W1696" s="162">
        <f>SUM(표4_2563[[#This Row],[1월]:[12월]])</f>
        <v>149</v>
      </c>
      <c r="X1696" s="189">
        <f t="shared" si="366"/>
        <v>12.416666666666666</v>
      </c>
    </row>
    <row r="1697" spans="1:24" x14ac:dyDescent="0.3">
      <c r="A1697" s="166"/>
      <c r="B1697" s="166">
        <v>2025</v>
      </c>
      <c r="C1697" s="187" t="s">
        <v>433</v>
      </c>
      <c r="D1697" s="159" t="s">
        <v>28</v>
      </c>
      <c r="E1697" s="188" t="s">
        <v>427</v>
      </c>
      <c r="F1697" s="188"/>
      <c r="G1697" s="188"/>
      <c r="H1697" s="160"/>
      <c r="I1697" s="160" t="s">
        <v>173</v>
      </c>
      <c r="J1697" s="159" t="s">
        <v>13</v>
      </c>
      <c r="K1697" s="160">
        <v>543259</v>
      </c>
      <c r="L1697" s="160">
        <v>496026</v>
      </c>
      <c r="M1697" s="160">
        <v>1048272</v>
      </c>
      <c r="N1697" s="160">
        <v>738054</v>
      </c>
      <c r="O1697" s="160">
        <v>529371</v>
      </c>
      <c r="P1697" s="160">
        <v>526005</v>
      </c>
      <c r="Q1697" s="160">
        <v>762736</v>
      </c>
      <c r="R1697" s="160">
        <v>656151</v>
      </c>
      <c r="S1697" s="160">
        <v>600615</v>
      </c>
      <c r="T1697" s="160">
        <v>0</v>
      </c>
      <c r="U1697" s="160">
        <v>0</v>
      </c>
      <c r="V1697" s="160">
        <v>0</v>
      </c>
      <c r="W1697" s="162">
        <f>SUM(표4_2563[[#This Row],[1월]:[12월]])</f>
        <v>5900489</v>
      </c>
      <c r="X1697" s="189">
        <f t="shared" si="366"/>
        <v>491707.41666666669</v>
      </c>
    </row>
    <row r="1698" spans="1:24" x14ac:dyDescent="0.3">
      <c r="A1698" s="166"/>
      <c r="B1698" s="166">
        <v>2025</v>
      </c>
      <c r="C1698" s="187" t="s">
        <v>433</v>
      </c>
      <c r="D1698" s="159" t="s">
        <v>28</v>
      </c>
      <c r="E1698" s="188" t="s">
        <v>427</v>
      </c>
      <c r="F1698" s="188"/>
      <c r="G1698" s="188"/>
      <c r="H1698" s="160"/>
      <c r="I1698" s="160" t="s">
        <v>173</v>
      </c>
      <c r="J1698" s="159" t="s">
        <v>22</v>
      </c>
      <c r="K1698" s="160">
        <v>225</v>
      </c>
      <c r="L1698" s="160">
        <v>206</v>
      </c>
      <c r="M1698" s="160">
        <v>416</v>
      </c>
      <c r="N1698" s="160">
        <v>298</v>
      </c>
      <c r="O1698" s="160">
        <v>218</v>
      </c>
      <c r="P1698" s="160">
        <v>217</v>
      </c>
      <c r="Q1698" s="160">
        <v>307</v>
      </c>
      <c r="R1698" s="160">
        <v>266</v>
      </c>
      <c r="S1698" s="160">
        <v>245</v>
      </c>
      <c r="T1698" s="160">
        <v>0</v>
      </c>
      <c r="U1698" s="160">
        <v>0</v>
      </c>
      <c r="V1698" s="160">
        <v>0</v>
      </c>
      <c r="W1698" s="162">
        <f>SUM(표4_2563[[#This Row],[1월]:[12월]])</f>
        <v>2398</v>
      </c>
      <c r="X1698" s="189">
        <f t="shared" si="366"/>
        <v>199.83333333333334</v>
      </c>
    </row>
    <row r="1699" spans="1:24" x14ac:dyDescent="0.3">
      <c r="A1699" s="166"/>
      <c r="B1699" s="166">
        <v>2025</v>
      </c>
      <c r="C1699" s="187" t="s">
        <v>433</v>
      </c>
      <c r="D1699" s="159" t="s">
        <v>28</v>
      </c>
      <c r="E1699" s="188" t="s">
        <v>427</v>
      </c>
      <c r="F1699" s="188"/>
      <c r="G1699" s="188"/>
      <c r="H1699" s="160"/>
      <c r="I1699" s="160" t="s">
        <v>410</v>
      </c>
      <c r="J1699" s="159" t="s">
        <v>13</v>
      </c>
      <c r="K1699" s="160">
        <v>112907</v>
      </c>
      <c r="L1699" s="160">
        <v>103090</v>
      </c>
      <c r="M1699" s="160">
        <v>321702</v>
      </c>
      <c r="N1699" s="160">
        <v>226500</v>
      </c>
      <c r="O1699" s="160">
        <v>162457</v>
      </c>
      <c r="P1699" s="160">
        <v>161425</v>
      </c>
      <c r="Q1699" s="160">
        <v>234074</v>
      </c>
      <c r="R1699" s="160">
        <v>201364</v>
      </c>
      <c r="S1699" s="160">
        <v>184321</v>
      </c>
      <c r="T1699" s="160">
        <v>0</v>
      </c>
      <c r="U1699" s="160">
        <v>0</v>
      </c>
      <c r="V1699" s="160">
        <v>0</v>
      </c>
      <c r="W1699" s="162">
        <f>SUM(표4_2563[[#This Row],[1월]:[12월]])</f>
        <v>1707840</v>
      </c>
      <c r="X1699" s="189">
        <f t="shared" si="366"/>
        <v>142320</v>
      </c>
    </row>
    <row r="1700" spans="1:24" x14ac:dyDescent="0.3">
      <c r="A1700" s="166"/>
      <c r="B1700" s="166">
        <v>2025</v>
      </c>
      <c r="C1700" s="187" t="s">
        <v>433</v>
      </c>
      <c r="D1700" s="159" t="s">
        <v>28</v>
      </c>
      <c r="E1700" s="188" t="s">
        <v>427</v>
      </c>
      <c r="F1700" s="188"/>
      <c r="G1700" s="188"/>
      <c r="H1700" s="160"/>
      <c r="I1700" s="160" t="s">
        <v>410</v>
      </c>
      <c r="J1700" s="159" t="s">
        <v>22</v>
      </c>
      <c r="K1700" s="160">
        <v>47</v>
      </c>
      <c r="L1700" s="160">
        <v>43</v>
      </c>
      <c r="M1700" s="160">
        <v>128</v>
      </c>
      <c r="N1700" s="160">
        <v>91</v>
      </c>
      <c r="O1700" s="160">
        <v>67</v>
      </c>
      <c r="P1700" s="160">
        <v>67</v>
      </c>
      <c r="Q1700" s="160">
        <v>94</v>
      </c>
      <c r="R1700" s="160">
        <v>82</v>
      </c>
      <c r="S1700" s="160">
        <v>75</v>
      </c>
      <c r="T1700" s="160">
        <v>0</v>
      </c>
      <c r="U1700" s="160">
        <v>0</v>
      </c>
      <c r="V1700" s="160">
        <v>0</v>
      </c>
      <c r="W1700" s="162">
        <f>SUM(표4_2563[[#This Row],[1월]:[12월]])</f>
        <v>694</v>
      </c>
      <c r="X1700" s="189">
        <f t="shared" si="366"/>
        <v>57.833333333333336</v>
      </c>
    </row>
    <row r="1701" spans="1:24" x14ac:dyDescent="0.3">
      <c r="A1701" s="166"/>
      <c r="B1701" s="166">
        <v>2025</v>
      </c>
      <c r="C1701" s="187" t="s">
        <v>433</v>
      </c>
      <c r="D1701" s="159" t="s">
        <v>28</v>
      </c>
      <c r="E1701" s="188" t="s">
        <v>427</v>
      </c>
      <c r="F1701" s="188"/>
      <c r="G1701" s="188"/>
      <c r="H1701" s="160"/>
      <c r="I1701" s="160" t="s">
        <v>389</v>
      </c>
      <c r="J1701" s="159" t="s">
        <v>13</v>
      </c>
      <c r="K1701" s="160">
        <v>1187</v>
      </c>
      <c r="L1701" s="160">
        <v>1084</v>
      </c>
      <c r="M1701" s="160">
        <v>3656</v>
      </c>
      <c r="N1701" s="160">
        <v>2574</v>
      </c>
      <c r="O1701" s="160">
        <v>1847</v>
      </c>
      <c r="P1701" s="160">
        <v>1835</v>
      </c>
      <c r="Q1701" s="160">
        <v>2660</v>
      </c>
      <c r="R1701" s="160">
        <v>2289</v>
      </c>
      <c r="S1701" s="160">
        <v>2095</v>
      </c>
      <c r="T1701" s="160">
        <v>0</v>
      </c>
      <c r="U1701" s="160">
        <v>0</v>
      </c>
      <c r="V1701" s="160">
        <v>0</v>
      </c>
      <c r="W1701" s="162">
        <f>SUM(표4_2563[[#This Row],[1월]:[12월]])</f>
        <v>19227</v>
      </c>
      <c r="X1701" s="189">
        <f t="shared" si="366"/>
        <v>1602.25</v>
      </c>
    </row>
    <row r="1702" spans="1:24" x14ac:dyDescent="0.3">
      <c r="A1702" s="166"/>
      <c r="B1702" s="166">
        <v>2025</v>
      </c>
      <c r="C1702" s="187" t="s">
        <v>433</v>
      </c>
      <c r="D1702" s="159" t="s">
        <v>28</v>
      </c>
      <c r="E1702" s="188" t="s">
        <v>427</v>
      </c>
      <c r="F1702" s="188"/>
      <c r="G1702" s="188"/>
      <c r="H1702" s="160"/>
      <c r="I1702" s="160" t="s">
        <v>389</v>
      </c>
      <c r="J1702" s="159" t="s">
        <v>22</v>
      </c>
      <c r="K1702" s="160">
        <v>1</v>
      </c>
      <c r="L1702" s="160">
        <v>1</v>
      </c>
      <c r="M1702" s="160">
        <v>2</v>
      </c>
      <c r="N1702" s="160">
        <v>2</v>
      </c>
      <c r="O1702" s="160">
        <v>1</v>
      </c>
      <c r="P1702" s="160">
        <v>1</v>
      </c>
      <c r="Q1702" s="160">
        <v>2</v>
      </c>
      <c r="R1702" s="160">
        <v>1</v>
      </c>
      <c r="S1702" s="160">
        <v>1</v>
      </c>
      <c r="T1702" s="160">
        <v>0</v>
      </c>
      <c r="U1702" s="160">
        <v>0</v>
      </c>
      <c r="V1702" s="160">
        <v>0</v>
      </c>
      <c r="W1702" s="162">
        <f>SUM(표4_2563[[#This Row],[1월]:[12월]])</f>
        <v>12</v>
      </c>
      <c r="X1702" s="189">
        <f t="shared" si="366"/>
        <v>1</v>
      </c>
    </row>
    <row r="1703" spans="1:24" x14ac:dyDescent="0.3">
      <c r="A1703" s="166"/>
      <c r="B1703" s="166">
        <v>2025</v>
      </c>
      <c r="C1703" s="187" t="s">
        <v>433</v>
      </c>
      <c r="D1703" s="159" t="s">
        <v>28</v>
      </c>
      <c r="E1703" s="188" t="s">
        <v>427</v>
      </c>
      <c r="F1703" s="188"/>
      <c r="G1703" s="188"/>
      <c r="H1703" s="160"/>
      <c r="I1703" s="160" t="s">
        <v>422</v>
      </c>
      <c r="J1703" s="159" t="s">
        <v>13</v>
      </c>
      <c r="K1703" s="160">
        <v>601841</v>
      </c>
      <c r="L1703" s="160">
        <v>549516</v>
      </c>
      <c r="M1703" s="160">
        <v>1393737</v>
      </c>
      <c r="N1703" s="160">
        <v>981283</v>
      </c>
      <c r="O1703" s="160">
        <v>703829</v>
      </c>
      <c r="P1703" s="160">
        <v>699354</v>
      </c>
      <c r="Q1703" s="160">
        <v>1014101</v>
      </c>
      <c r="R1703" s="160">
        <v>872390</v>
      </c>
      <c r="S1703" s="160">
        <v>798551</v>
      </c>
      <c r="T1703" s="160">
        <v>0</v>
      </c>
      <c r="U1703" s="160">
        <v>0</v>
      </c>
      <c r="V1703" s="160">
        <v>0</v>
      </c>
      <c r="W1703" s="162">
        <f>SUM(표4_2563[[#This Row],[1월]:[12월]])</f>
        <v>7614602</v>
      </c>
      <c r="X1703" s="189">
        <f t="shared" si="366"/>
        <v>634550.16666666663</v>
      </c>
    </row>
    <row r="1704" spans="1:24" x14ac:dyDescent="0.3">
      <c r="A1704" s="166"/>
      <c r="B1704" s="166">
        <v>2025</v>
      </c>
      <c r="C1704" s="187" t="s">
        <v>433</v>
      </c>
      <c r="D1704" s="159" t="s">
        <v>28</v>
      </c>
      <c r="E1704" s="188" t="s">
        <v>427</v>
      </c>
      <c r="F1704" s="188"/>
      <c r="G1704" s="188"/>
      <c r="H1704" s="160"/>
      <c r="I1704" s="160" t="s">
        <v>422</v>
      </c>
      <c r="J1704" s="159" t="s">
        <v>22</v>
      </c>
      <c r="K1704" s="160">
        <v>249</v>
      </c>
      <c r="L1704" s="160">
        <v>228</v>
      </c>
      <c r="M1704" s="160">
        <v>554</v>
      </c>
      <c r="N1704" s="160">
        <v>396</v>
      </c>
      <c r="O1704" s="160">
        <v>290</v>
      </c>
      <c r="P1704" s="160">
        <v>289</v>
      </c>
      <c r="Q1704" s="160">
        <v>409</v>
      </c>
      <c r="R1704" s="160">
        <v>355</v>
      </c>
      <c r="S1704" s="160">
        <v>327</v>
      </c>
      <c r="T1704" s="160">
        <v>0</v>
      </c>
      <c r="U1704" s="160">
        <v>0</v>
      </c>
      <c r="V1704" s="160">
        <v>0</v>
      </c>
      <c r="W1704" s="162">
        <f>SUM(표4_2563[[#This Row],[1월]:[12월]])</f>
        <v>3097</v>
      </c>
      <c r="X1704" s="189">
        <f t="shared" si="366"/>
        <v>258.08333333333331</v>
      </c>
    </row>
    <row r="1705" spans="1:24" x14ac:dyDescent="0.3">
      <c r="A1705" s="166"/>
      <c r="B1705" s="166">
        <v>2025</v>
      </c>
      <c r="C1705" s="187" t="s">
        <v>433</v>
      </c>
      <c r="D1705" s="159" t="s">
        <v>28</v>
      </c>
      <c r="E1705" s="188" t="s">
        <v>427</v>
      </c>
      <c r="F1705" s="188"/>
      <c r="G1705" s="188"/>
      <c r="H1705" s="160"/>
      <c r="I1705" s="160" t="s">
        <v>175</v>
      </c>
      <c r="J1705" s="159" t="s">
        <v>13</v>
      </c>
      <c r="K1705" s="160">
        <v>836610</v>
      </c>
      <c r="L1705" s="160">
        <v>763874</v>
      </c>
      <c r="M1705" s="160">
        <v>1869892</v>
      </c>
      <c r="N1705" s="160">
        <v>1316528</v>
      </c>
      <c r="O1705" s="160">
        <v>944284</v>
      </c>
      <c r="P1705" s="160">
        <v>938280</v>
      </c>
      <c r="Q1705" s="160">
        <v>1360558</v>
      </c>
      <c r="R1705" s="160">
        <v>1170433</v>
      </c>
      <c r="S1705" s="160">
        <v>1071368</v>
      </c>
      <c r="T1705" s="160">
        <v>0</v>
      </c>
      <c r="U1705" s="160">
        <v>0</v>
      </c>
      <c r="V1705" s="160">
        <v>0</v>
      </c>
      <c r="W1705" s="162">
        <f>SUM(표4_2563[[#This Row],[1월]:[12월]])</f>
        <v>10271827</v>
      </c>
      <c r="X1705" s="189">
        <f t="shared" si="366"/>
        <v>855985.58333333337</v>
      </c>
    </row>
    <row r="1706" spans="1:24" x14ac:dyDescent="0.3">
      <c r="A1706" s="166"/>
      <c r="B1706" s="166">
        <v>2025</v>
      </c>
      <c r="C1706" s="187" t="s">
        <v>433</v>
      </c>
      <c r="D1706" s="159" t="s">
        <v>28</v>
      </c>
      <c r="E1706" s="188" t="s">
        <v>427</v>
      </c>
      <c r="F1706" s="188"/>
      <c r="G1706" s="188"/>
      <c r="H1706" s="160"/>
      <c r="I1706" s="160" t="s">
        <v>175</v>
      </c>
      <c r="J1706" s="159" t="s">
        <v>22</v>
      </c>
      <c r="K1706" s="160">
        <v>347</v>
      </c>
      <c r="L1706" s="160">
        <v>319</v>
      </c>
      <c r="M1706" s="160">
        <v>743</v>
      </c>
      <c r="N1706" s="160">
        <v>532</v>
      </c>
      <c r="O1706" s="160">
        <v>390</v>
      </c>
      <c r="P1706" s="160">
        <v>387</v>
      </c>
      <c r="Q1706" s="160">
        <v>548</v>
      </c>
      <c r="R1706" s="160">
        <v>476</v>
      </c>
      <c r="S1706" s="160">
        <v>438</v>
      </c>
      <c r="T1706" s="160">
        <v>0</v>
      </c>
      <c r="U1706" s="160">
        <v>0</v>
      </c>
      <c r="V1706" s="160">
        <v>0</v>
      </c>
      <c r="W1706" s="162">
        <f>SUM(표4_2563[[#This Row],[1월]:[12월]])</f>
        <v>4180</v>
      </c>
      <c r="X1706" s="189">
        <f t="shared" si="366"/>
        <v>348.33333333333331</v>
      </c>
    </row>
    <row r="1707" spans="1:24" x14ac:dyDescent="0.3">
      <c r="A1707" s="166"/>
      <c r="B1707" s="166">
        <v>2025</v>
      </c>
      <c r="C1707" s="187" t="s">
        <v>433</v>
      </c>
      <c r="D1707" s="159" t="s">
        <v>28</v>
      </c>
      <c r="E1707" s="188" t="s">
        <v>427</v>
      </c>
      <c r="F1707" s="188"/>
      <c r="G1707" s="188"/>
      <c r="H1707" s="160"/>
      <c r="I1707" s="160" t="s">
        <v>188</v>
      </c>
      <c r="J1707" s="159" t="s">
        <v>13</v>
      </c>
      <c r="K1707" s="160">
        <v>60338</v>
      </c>
      <c r="L1707" s="160">
        <v>55092</v>
      </c>
      <c r="M1707" s="160">
        <v>194666</v>
      </c>
      <c r="N1707" s="160">
        <v>137058</v>
      </c>
      <c r="O1707" s="160">
        <v>98305</v>
      </c>
      <c r="P1707" s="160">
        <v>97680</v>
      </c>
      <c r="Q1707" s="160">
        <v>141642</v>
      </c>
      <c r="R1707" s="160">
        <v>121849</v>
      </c>
      <c r="S1707" s="160">
        <v>111535</v>
      </c>
      <c r="T1707" s="160">
        <v>0</v>
      </c>
      <c r="U1707" s="160">
        <v>0</v>
      </c>
      <c r="V1707" s="160">
        <v>0</v>
      </c>
      <c r="W1707" s="162">
        <f>SUM(표4_2563[[#This Row],[1월]:[12월]])</f>
        <v>1018165</v>
      </c>
      <c r="X1707" s="189">
        <f t="shared" si="366"/>
        <v>84847.083333333328</v>
      </c>
    </row>
    <row r="1708" spans="1:24" x14ac:dyDescent="0.3">
      <c r="A1708" s="166"/>
      <c r="B1708" s="166">
        <v>2025</v>
      </c>
      <c r="C1708" s="187" t="s">
        <v>433</v>
      </c>
      <c r="D1708" s="159" t="s">
        <v>28</v>
      </c>
      <c r="E1708" s="188" t="s">
        <v>427</v>
      </c>
      <c r="F1708" s="188"/>
      <c r="G1708" s="188"/>
      <c r="H1708" s="160"/>
      <c r="I1708" s="160" t="s">
        <v>188</v>
      </c>
      <c r="J1708" s="159" t="s">
        <v>22</v>
      </c>
      <c r="K1708" s="160">
        <v>25</v>
      </c>
      <c r="L1708" s="160">
        <v>23</v>
      </c>
      <c r="M1708" s="160">
        <v>77</v>
      </c>
      <c r="N1708" s="160">
        <v>55</v>
      </c>
      <c r="O1708" s="160">
        <v>41</v>
      </c>
      <c r="P1708" s="160">
        <v>40</v>
      </c>
      <c r="Q1708" s="160">
        <v>57</v>
      </c>
      <c r="R1708" s="160">
        <v>50</v>
      </c>
      <c r="S1708" s="160">
        <v>46</v>
      </c>
      <c r="T1708" s="160">
        <v>0</v>
      </c>
      <c r="U1708" s="160">
        <v>0</v>
      </c>
      <c r="V1708" s="160">
        <v>0</v>
      </c>
      <c r="W1708" s="162">
        <f>SUM(표4_2563[[#This Row],[1월]:[12월]])</f>
        <v>414</v>
      </c>
      <c r="X1708" s="189">
        <f t="shared" si="366"/>
        <v>34.5</v>
      </c>
    </row>
    <row r="1709" spans="1:24" x14ac:dyDescent="0.3">
      <c r="A1709" s="166"/>
      <c r="B1709" s="166">
        <v>2025</v>
      </c>
      <c r="C1709" s="187" t="s">
        <v>433</v>
      </c>
      <c r="D1709" s="159" t="s">
        <v>28</v>
      </c>
      <c r="E1709" s="188" t="s">
        <v>428</v>
      </c>
      <c r="F1709" s="188"/>
      <c r="G1709" s="188"/>
      <c r="H1709" s="160"/>
      <c r="I1709" s="160" t="s">
        <v>176</v>
      </c>
      <c r="J1709" s="159" t="s">
        <v>13</v>
      </c>
      <c r="K1709" s="160">
        <v>0</v>
      </c>
      <c r="L1709" s="160">
        <v>0</v>
      </c>
      <c r="M1709" s="160">
        <v>0</v>
      </c>
      <c r="N1709" s="160">
        <v>26922</v>
      </c>
      <c r="O1709" s="160">
        <v>853238</v>
      </c>
      <c r="P1709" s="160">
        <v>783653</v>
      </c>
      <c r="Q1709" s="160">
        <v>922043</v>
      </c>
      <c r="R1709" s="160">
        <v>727359</v>
      </c>
      <c r="S1709" s="160">
        <v>947063</v>
      </c>
      <c r="T1709" s="160">
        <v>538929</v>
      </c>
      <c r="U1709" s="160">
        <v>814146</v>
      </c>
      <c r="V1709" s="160">
        <v>553003</v>
      </c>
      <c r="W1709" s="162">
        <f>SUM(표4_2563[[#This Row],[1월]:[12월]])</f>
        <v>6166356</v>
      </c>
      <c r="X1709" s="189">
        <f t="shared" si="366"/>
        <v>513863</v>
      </c>
    </row>
    <row r="1710" spans="1:24" x14ac:dyDescent="0.3">
      <c r="A1710" s="166"/>
      <c r="B1710" s="166">
        <v>2025</v>
      </c>
      <c r="C1710" s="187" t="s">
        <v>433</v>
      </c>
      <c r="D1710" s="159" t="s">
        <v>28</v>
      </c>
      <c r="E1710" s="188" t="s">
        <v>428</v>
      </c>
      <c r="F1710" s="188"/>
      <c r="G1710" s="188"/>
      <c r="H1710" s="160"/>
      <c r="I1710" s="160" t="s">
        <v>176</v>
      </c>
      <c r="J1710" s="159" t="s">
        <v>22</v>
      </c>
      <c r="K1710" s="160">
        <v>0</v>
      </c>
      <c r="L1710" s="160">
        <v>0</v>
      </c>
      <c r="M1710" s="160">
        <v>0</v>
      </c>
      <c r="N1710" s="160">
        <v>24</v>
      </c>
      <c r="O1710" s="160">
        <v>362</v>
      </c>
      <c r="P1710" s="160">
        <v>334</v>
      </c>
      <c r="Q1710" s="160">
        <v>674</v>
      </c>
      <c r="R1710" s="160">
        <v>312</v>
      </c>
      <c r="S1710" s="160">
        <v>399</v>
      </c>
      <c r="T1710" s="160">
        <v>237</v>
      </c>
      <c r="U1710" s="160">
        <v>347</v>
      </c>
      <c r="V1710" s="160">
        <v>243</v>
      </c>
      <c r="W1710" s="162">
        <f>SUM(표4_2563[[#This Row],[1월]:[12월]])</f>
        <v>2932</v>
      </c>
      <c r="X1710" s="189">
        <f t="shared" si="366"/>
        <v>244.33333333333334</v>
      </c>
    </row>
    <row r="1711" spans="1:24" x14ac:dyDescent="0.3">
      <c r="A1711" s="166"/>
      <c r="B1711" s="166">
        <v>2025</v>
      </c>
      <c r="C1711" s="187" t="s">
        <v>433</v>
      </c>
      <c r="D1711" s="159" t="s">
        <v>28</v>
      </c>
      <c r="E1711" s="188" t="s">
        <v>428</v>
      </c>
      <c r="F1711" s="188"/>
      <c r="G1711" s="188"/>
      <c r="H1711" s="160"/>
      <c r="I1711" s="160" t="s">
        <v>177</v>
      </c>
      <c r="J1711" s="159" t="s">
        <v>13</v>
      </c>
      <c r="K1711" s="160">
        <v>0</v>
      </c>
      <c r="L1711" s="160">
        <v>0</v>
      </c>
      <c r="M1711" s="160">
        <v>0</v>
      </c>
      <c r="N1711" s="160">
        <v>5774</v>
      </c>
      <c r="O1711" s="160">
        <v>182974</v>
      </c>
      <c r="P1711" s="160">
        <v>168051</v>
      </c>
      <c r="Q1711" s="160">
        <v>197729</v>
      </c>
      <c r="R1711" s="160">
        <v>155979</v>
      </c>
      <c r="S1711" s="160">
        <v>203094</v>
      </c>
      <c r="T1711" s="160">
        <v>115571</v>
      </c>
      <c r="U1711" s="160">
        <v>174590</v>
      </c>
      <c r="V1711" s="160">
        <v>118589</v>
      </c>
      <c r="W1711" s="162">
        <f>SUM(표4_2563[[#This Row],[1월]:[12월]])</f>
        <v>1322351</v>
      </c>
      <c r="X1711" s="189">
        <f t="shared" si="366"/>
        <v>110195.91666666667</v>
      </c>
    </row>
    <row r="1712" spans="1:24" x14ac:dyDescent="0.3">
      <c r="A1712" s="166"/>
      <c r="B1712" s="166">
        <v>2025</v>
      </c>
      <c r="C1712" s="187" t="s">
        <v>433</v>
      </c>
      <c r="D1712" s="159" t="s">
        <v>28</v>
      </c>
      <c r="E1712" s="188" t="s">
        <v>428</v>
      </c>
      <c r="F1712" s="188"/>
      <c r="G1712" s="188"/>
      <c r="H1712" s="160"/>
      <c r="I1712" s="160" t="s">
        <v>177</v>
      </c>
      <c r="J1712" s="159" t="s">
        <v>22</v>
      </c>
      <c r="K1712" s="160">
        <v>0</v>
      </c>
      <c r="L1712" s="160">
        <v>0</v>
      </c>
      <c r="M1712" s="160">
        <v>0</v>
      </c>
      <c r="N1712" s="160">
        <v>5</v>
      </c>
      <c r="O1712" s="160">
        <v>78</v>
      </c>
      <c r="P1712" s="160">
        <v>72</v>
      </c>
      <c r="Q1712" s="160">
        <v>144</v>
      </c>
      <c r="R1712" s="160">
        <v>67</v>
      </c>
      <c r="S1712" s="160">
        <v>86</v>
      </c>
      <c r="T1712" s="160">
        <v>51</v>
      </c>
      <c r="U1712" s="160">
        <v>74</v>
      </c>
      <c r="V1712" s="160">
        <v>52</v>
      </c>
      <c r="W1712" s="162">
        <f>SUM(표4_2563[[#This Row],[1월]:[12월]])</f>
        <v>629</v>
      </c>
      <c r="X1712" s="189">
        <f t="shared" si="366"/>
        <v>52.416666666666664</v>
      </c>
    </row>
    <row r="1713" spans="1:24" x14ac:dyDescent="0.3">
      <c r="A1713" s="166"/>
      <c r="B1713" s="166">
        <v>2025</v>
      </c>
      <c r="C1713" s="187" t="s">
        <v>433</v>
      </c>
      <c r="D1713" s="159" t="s">
        <v>28</v>
      </c>
      <c r="E1713" s="188" t="s">
        <v>428</v>
      </c>
      <c r="F1713" s="188"/>
      <c r="G1713" s="188"/>
      <c r="H1713" s="160"/>
      <c r="I1713" s="160" t="s">
        <v>423</v>
      </c>
      <c r="J1713" s="159" t="s">
        <v>13</v>
      </c>
      <c r="K1713" s="160">
        <v>0</v>
      </c>
      <c r="L1713" s="160">
        <v>0</v>
      </c>
      <c r="M1713" s="160">
        <v>0</v>
      </c>
      <c r="N1713" s="160">
        <v>26854</v>
      </c>
      <c r="O1713" s="160">
        <v>851048</v>
      </c>
      <c r="P1713" s="160">
        <v>781640</v>
      </c>
      <c r="Q1713" s="160">
        <v>919675</v>
      </c>
      <c r="R1713" s="160">
        <v>725491</v>
      </c>
      <c r="S1713" s="160">
        <v>944630</v>
      </c>
      <c r="T1713" s="160">
        <v>537545</v>
      </c>
      <c r="U1713" s="160">
        <v>812055</v>
      </c>
      <c r="V1713" s="160">
        <v>551583</v>
      </c>
      <c r="W1713" s="162">
        <f>SUM(표4_2563[[#This Row],[1월]:[12월]])</f>
        <v>6150521</v>
      </c>
      <c r="X1713" s="189">
        <f t="shared" si="366"/>
        <v>512543.41666666669</v>
      </c>
    </row>
    <row r="1714" spans="1:24" x14ac:dyDescent="0.3">
      <c r="A1714" s="166"/>
      <c r="B1714" s="166">
        <v>2025</v>
      </c>
      <c r="C1714" s="187" t="s">
        <v>433</v>
      </c>
      <c r="D1714" s="159" t="s">
        <v>28</v>
      </c>
      <c r="E1714" s="188" t="s">
        <v>428</v>
      </c>
      <c r="F1714" s="188"/>
      <c r="G1714" s="188"/>
      <c r="H1714" s="160"/>
      <c r="I1714" s="160" t="s">
        <v>423</v>
      </c>
      <c r="J1714" s="159" t="s">
        <v>22</v>
      </c>
      <c r="K1714" s="160">
        <v>0</v>
      </c>
      <c r="L1714" s="160">
        <v>0</v>
      </c>
      <c r="M1714" s="160">
        <v>0</v>
      </c>
      <c r="N1714" s="160">
        <v>24</v>
      </c>
      <c r="O1714" s="160">
        <v>361</v>
      </c>
      <c r="P1714" s="160">
        <v>334</v>
      </c>
      <c r="Q1714" s="160">
        <v>672</v>
      </c>
      <c r="R1714" s="160">
        <v>311</v>
      </c>
      <c r="S1714" s="160">
        <v>399</v>
      </c>
      <c r="T1714" s="160">
        <v>236</v>
      </c>
      <c r="U1714" s="160">
        <v>346</v>
      </c>
      <c r="V1714" s="160">
        <v>242</v>
      </c>
      <c r="W1714" s="162">
        <f>SUM(표4_2563[[#This Row],[1월]:[12월]])</f>
        <v>2925</v>
      </c>
      <c r="X1714" s="189">
        <f t="shared" si="366"/>
        <v>243.75</v>
      </c>
    </row>
    <row r="1715" spans="1:24" x14ac:dyDescent="0.3">
      <c r="A1715" s="166"/>
      <c r="B1715" s="166">
        <v>2025</v>
      </c>
      <c r="C1715" s="187" t="s">
        <v>433</v>
      </c>
      <c r="D1715" s="159" t="s">
        <v>28</v>
      </c>
      <c r="E1715" s="188" t="s">
        <v>428</v>
      </c>
      <c r="F1715" s="188"/>
      <c r="G1715" s="188"/>
      <c r="H1715" s="160"/>
      <c r="I1715" s="160" t="s">
        <v>178</v>
      </c>
      <c r="J1715" s="159" t="s">
        <v>13</v>
      </c>
      <c r="K1715" s="160">
        <v>0</v>
      </c>
      <c r="L1715" s="160">
        <v>0</v>
      </c>
      <c r="M1715" s="160">
        <v>0</v>
      </c>
      <c r="N1715" s="160">
        <v>26880</v>
      </c>
      <c r="O1715" s="160">
        <v>851870</v>
      </c>
      <c r="P1715" s="160">
        <v>782396</v>
      </c>
      <c r="Q1715" s="160">
        <v>920563</v>
      </c>
      <c r="R1715" s="160">
        <v>726191</v>
      </c>
      <c r="S1715" s="160">
        <v>945543</v>
      </c>
      <c r="T1715" s="160">
        <v>538065</v>
      </c>
      <c r="U1715" s="160">
        <v>812839</v>
      </c>
      <c r="V1715" s="160">
        <v>552115</v>
      </c>
      <c r="W1715" s="162">
        <f>SUM(표4_2563[[#This Row],[1월]:[12월]])</f>
        <v>6156462</v>
      </c>
      <c r="X1715" s="189">
        <f t="shared" si="366"/>
        <v>513038.5</v>
      </c>
    </row>
    <row r="1716" spans="1:24" x14ac:dyDescent="0.3">
      <c r="A1716" s="166"/>
      <c r="B1716" s="166">
        <v>2025</v>
      </c>
      <c r="C1716" s="191" t="s">
        <v>433</v>
      </c>
      <c r="D1716" s="192" t="s">
        <v>28</v>
      </c>
      <c r="E1716" s="193" t="s">
        <v>428</v>
      </c>
      <c r="F1716" s="193"/>
      <c r="G1716" s="193"/>
      <c r="H1716" s="194"/>
      <c r="I1716" s="194" t="s">
        <v>178</v>
      </c>
      <c r="J1716" s="192" t="s">
        <v>22</v>
      </c>
      <c r="K1716" s="194">
        <v>0</v>
      </c>
      <c r="L1716" s="194">
        <v>0</v>
      </c>
      <c r="M1716" s="194">
        <v>0</v>
      </c>
      <c r="N1716" s="194">
        <v>24</v>
      </c>
      <c r="O1716" s="194">
        <v>362</v>
      </c>
      <c r="P1716" s="194">
        <v>334</v>
      </c>
      <c r="Q1716" s="194">
        <v>673</v>
      </c>
      <c r="R1716" s="194">
        <v>312</v>
      </c>
      <c r="S1716" s="194">
        <v>399</v>
      </c>
      <c r="T1716" s="194">
        <v>237</v>
      </c>
      <c r="U1716" s="194">
        <v>346</v>
      </c>
      <c r="V1716" s="194">
        <v>242</v>
      </c>
      <c r="W1716" s="195">
        <f>SUM(표4_2563[[#This Row],[1월]:[12월]])</f>
        <v>2929</v>
      </c>
      <c r="X1716" s="196">
        <f t="shared" si="366"/>
        <v>244.08333333333334</v>
      </c>
    </row>
    <row r="1719" spans="1:24" x14ac:dyDescent="0.3">
      <c r="W1719" s="6"/>
    </row>
    <row r="1722" spans="1:24" x14ac:dyDescent="0.3">
      <c r="P1722" s="227"/>
    </row>
    <row r="1727" spans="1:24" x14ac:dyDescent="0.3">
      <c r="L1727" s="144"/>
      <c r="M1727" s="144"/>
      <c r="N1727" s="144"/>
    </row>
    <row r="1729" spans="9:42" ht="17.25" thickBot="1" x14ac:dyDescent="0.35"/>
    <row r="1730" spans="9:42" ht="17.25" thickBot="1" x14ac:dyDescent="0.35">
      <c r="I1730" s="315" t="s">
        <v>501</v>
      </c>
      <c r="J1730" s="316"/>
      <c r="K1730" s="317"/>
      <c r="L1730"/>
      <c r="M1730"/>
      <c r="N1730"/>
      <c r="O1730"/>
      <c r="P1730"/>
      <c r="Q1730"/>
      <c r="R1730"/>
      <c r="S1730"/>
      <c r="T1730"/>
      <c r="U1730"/>
      <c r="V1730"/>
      <c r="W1730"/>
      <c r="X1730"/>
    </row>
    <row r="1731" spans="9:42" ht="17.25" thickBot="1" x14ac:dyDescent="0.35">
      <c r="I1731" s="318"/>
      <c r="J1731" s="319"/>
      <c r="K1731" s="320"/>
      <c r="L1731" s="145" t="s">
        <v>444</v>
      </c>
      <c r="M1731" s="146" t="s">
        <v>10</v>
      </c>
      <c r="N1731" s="146" t="s">
        <v>0</v>
      </c>
      <c r="O1731" s="146" t="s">
        <v>1</v>
      </c>
      <c r="P1731" s="146" t="s">
        <v>2</v>
      </c>
      <c r="Q1731" s="146" t="s">
        <v>3</v>
      </c>
      <c r="R1731" s="146" t="s">
        <v>4</v>
      </c>
      <c r="S1731" s="146" t="s">
        <v>5</v>
      </c>
      <c r="T1731" s="146" t="s">
        <v>6</v>
      </c>
      <c r="U1731" s="146" t="s">
        <v>7</v>
      </c>
      <c r="V1731" s="146" t="s">
        <v>8</v>
      </c>
      <c r="W1731" s="147" t="s">
        <v>9</v>
      </c>
      <c r="X1731" s="148" t="s">
        <v>24</v>
      </c>
      <c r="Y1731" s="148" t="s">
        <v>439</v>
      </c>
      <c r="AB1731" s="235" t="s">
        <v>462</v>
      </c>
      <c r="AC1731" s="236" t="s">
        <v>439</v>
      </c>
      <c r="AD1731" s="237">
        <f t="shared" ref="AD1731:AO1731" si="367">SUM(AD1732:AD1736)</f>
        <v>0</v>
      </c>
      <c r="AE1731" s="238">
        <f t="shared" si="367"/>
        <v>0</v>
      </c>
      <c r="AF1731" s="238">
        <f t="shared" si="367"/>
        <v>0</v>
      </c>
      <c r="AG1731" s="238">
        <f t="shared" si="367"/>
        <v>0</v>
      </c>
      <c r="AH1731" s="238">
        <f t="shared" si="367"/>
        <v>0</v>
      </c>
      <c r="AI1731" s="238">
        <f t="shared" si="367"/>
        <v>0</v>
      </c>
      <c r="AJ1731" s="238">
        <f t="shared" si="367"/>
        <v>0</v>
      </c>
      <c r="AK1731" s="238">
        <f t="shared" si="367"/>
        <v>0</v>
      </c>
      <c r="AL1731" s="238">
        <f t="shared" si="367"/>
        <v>0</v>
      </c>
      <c r="AM1731" s="238">
        <f t="shared" si="367"/>
        <v>0</v>
      </c>
      <c r="AN1731" s="238">
        <f t="shared" si="367"/>
        <v>0</v>
      </c>
      <c r="AO1731" s="238">
        <f t="shared" si="367"/>
        <v>0</v>
      </c>
      <c r="AP1731" s="239">
        <f t="shared" ref="AP1731:AP1794" si="368">SUM(AD1731:AO1731)</f>
        <v>0</v>
      </c>
    </row>
    <row r="1732" spans="9:42" ht="17.25" thickBot="1" x14ac:dyDescent="0.35">
      <c r="I1732" s="228"/>
      <c r="J1732" s="228"/>
      <c r="K1732" s="228"/>
      <c r="L1732" s="229">
        <f>SUM(L1733:L1737)</f>
        <v>0</v>
      </c>
      <c r="M1732" s="229">
        <f t="shared" ref="M1732:X1732" si="369">SUM(M1733:M1737)</f>
        <v>0</v>
      </c>
      <c r="N1732" s="229">
        <f t="shared" si="369"/>
        <v>0</v>
      </c>
      <c r="O1732" s="229">
        <f t="shared" si="369"/>
        <v>0</v>
      </c>
      <c r="P1732" s="229">
        <f t="shared" si="369"/>
        <v>0</v>
      </c>
      <c r="Q1732" s="229">
        <f t="shared" si="369"/>
        <v>0</v>
      </c>
      <c r="R1732" s="229">
        <f t="shared" si="369"/>
        <v>0</v>
      </c>
      <c r="S1732" s="229">
        <f t="shared" si="369"/>
        <v>0</v>
      </c>
      <c r="T1732" s="229">
        <f t="shared" si="369"/>
        <v>0</v>
      </c>
      <c r="U1732" s="229">
        <f t="shared" si="369"/>
        <v>0</v>
      </c>
      <c r="V1732" s="229">
        <f t="shared" si="369"/>
        <v>0</v>
      </c>
      <c r="W1732" s="229">
        <f t="shared" si="369"/>
        <v>0</v>
      </c>
      <c r="X1732" s="229">
        <f t="shared" si="369"/>
        <v>0</v>
      </c>
      <c r="Y1732" s="229"/>
      <c r="AB1732" s="240"/>
      <c r="AC1732" s="241" t="s">
        <v>21</v>
      </c>
      <c r="AD1732" s="242"/>
      <c r="AE1732" s="243"/>
      <c r="AF1732" s="243"/>
      <c r="AG1732" s="244"/>
      <c r="AH1732" s="244"/>
      <c r="AI1732" s="244"/>
      <c r="AJ1732" s="244"/>
      <c r="AK1732" s="244"/>
      <c r="AL1732" s="244"/>
      <c r="AM1732" s="244"/>
      <c r="AN1732" s="244"/>
      <c r="AO1732" s="244"/>
      <c r="AP1732" s="245">
        <f t="shared" si="368"/>
        <v>0</v>
      </c>
    </row>
    <row r="1733" spans="9:42" x14ac:dyDescent="0.3">
      <c r="I1733"/>
      <c r="J1733" s="321" t="s">
        <v>438</v>
      </c>
      <c r="K1733" s="130" t="s">
        <v>21</v>
      </c>
      <c r="L1733" s="131"/>
      <c r="M1733" s="132"/>
      <c r="N1733" s="132"/>
      <c r="O1733" s="132"/>
      <c r="P1733" s="132"/>
      <c r="Q1733" s="132"/>
      <c r="R1733" s="132"/>
      <c r="S1733" s="132"/>
      <c r="T1733" s="132"/>
      <c r="U1733" s="132"/>
      <c r="V1733" s="132"/>
      <c r="W1733" s="132"/>
      <c r="X1733" s="132"/>
      <c r="Y1733" s="133">
        <f t="shared" ref="Y1733:Y1796" si="370">SUM(M1733:X1733)</f>
        <v>0</v>
      </c>
      <c r="AB1733" s="240"/>
      <c r="AC1733" s="246" t="s">
        <v>27</v>
      </c>
      <c r="AD1733" s="247"/>
      <c r="AE1733" s="248"/>
      <c r="AF1733" s="248"/>
      <c r="AG1733" s="249"/>
      <c r="AH1733" s="249"/>
      <c r="AI1733" s="249"/>
      <c r="AJ1733" s="249"/>
      <c r="AK1733" s="249"/>
      <c r="AL1733" s="249"/>
      <c r="AM1733" s="249"/>
      <c r="AN1733" s="249"/>
      <c r="AO1733" s="249"/>
      <c r="AP1733" s="250">
        <f t="shared" si="368"/>
        <v>0</v>
      </c>
    </row>
    <row r="1734" spans="9:42" x14ac:dyDescent="0.3">
      <c r="I1734"/>
      <c r="J1734" s="313"/>
      <c r="K1734" s="134" t="s">
        <v>27</v>
      </c>
      <c r="L1734" s="135"/>
      <c r="M1734" s="136"/>
      <c r="N1734" s="136"/>
      <c r="O1734" s="136"/>
      <c r="P1734" s="136"/>
      <c r="Q1734" s="136"/>
      <c r="R1734" s="136"/>
      <c r="S1734" s="136"/>
      <c r="T1734" s="136"/>
      <c r="U1734" s="136"/>
      <c r="V1734" s="136"/>
      <c r="W1734" s="136"/>
      <c r="X1734" s="136"/>
      <c r="Y1734" s="137">
        <f t="shared" si="370"/>
        <v>0</v>
      </c>
      <c r="AB1734" s="240"/>
      <c r="AC1734" s="246" t="s">
        <v>28</v>
      </c>
      <c r="AD1734" s="247"/>
      <c r="AE1734" s="248"/>
      <c r="AF1734" s="248"/>
      <c r="AG1734" s="249"/>
      <c r="AH1734" s="249"/>
      <c r="AI1734" s="249"/>
      <c r="AJ1734" s="249"/>
      <c r="AK1734" s="249"/>
      <c r="AL1734" s="249"/>
      <c r="AM1734" s="249"/>
      <c r="AN1734" s="249"/>
      <c r="AO1734" s="249"/>
      <c r="AP1734" s="250">
        <f t="shared" si="368"/>
        <v>0</v>
      </c>
    </row>
    <row r="1735" spans="9:42" x14ac:dyDescent="0.3">
      <c r="I1735"/>
      <c r="J1735" s="313"/>
      <c r="K1735" s="134" t="s">
        <v>28</v>
      </c>
      <c r="L1735" s="135"/>
      <c r="M1735" s="136"/>
      <c r="N1735" s="136"/>
      <c r="O1735" s="136"/>
      <c r="P1735" s="136"/>
      <c r="Q1735" s="136"/>
      <c r="R1735" s="136"/>
      <c r="S1735" s="136"/>
      <c r="T1735" s="136"/>
      <c r="U1735" s="136"/>
      <c r="V1735" s="136"/>
      <c r="W1735" s="136"/>
      <c r="X1735" s="136"/>
      <c r="Y1735" s="137">
        <f t="shared" si="370"/>
        <v>0</v>
      </c>
      <c r="AB1735" s="240"/>
      <c r="AC1735" s="246" t="s">
        <v>26</v>
      </c>
      <c r="AD1735" s="247"/>
      <c r="AE1735" s="248"/>
      <c r="AF1735" s="248"/>
      <c r="AG1735" s="249"/>
      <c r="AH1735" s="249"/>
      <c r="AI1735" s="249"/>
      <c r="AJ1735" s="249"/>
      <c r="AK1735" s="249"/>
      <c r="AL1735" s="249"/>
      <c r="AM1735" s="249"/>
      <c r="AN1735" s="249"/>
      <c r="AO1735" s="249"/>
      <c r="AP1735" s="250">
        <f t="shared" si="368"/>
        <v>0</v>
      </c>
    </row>
    <row r="1736" spans="9:42" x14ac:dyDescent="0.3">
      <c r="I1736"/>
      <c r="J1736" s="313"/>
      <c r="K1736" s="134" t="s">
        <v>26</v>
      </c>
      <c r="L1736" s="135"/>
      <c r="M1736" s="136"/>
      <c r="N1736" s="136"/>
      <c r="O1736" s="136"/>
      <c r="P1736" s="136"/>
      <c r="Q1736" s="136"/>
      <c r="R1736" s="136"/>
      <c r="S1736" s="136"/>
      <c r="T1736" s="136"/>
      <c r="U1736" s="136"/>
      <c r="V1736" s="136"/>
      <c r="W1736" s="136"/>
      <c r="X1736" s="136"/>
      <c r="Y1736" s="137">
        <f t="shared" si="370"/>
        <v>0</v>
      </c>
      <c r="AB1736" s="251"/>
      <c r="AC1736" s="252" t="s">
        <v>11</v>
      </c>
      <c r="AD1736" s="253"/>
      <c r="AE1736" s="254"/>
      <c r="AF1736" s="254"/>
      <c r="AG1736" s="255"/>
      <c r="AH1736" s="255"/>
      <c r="AI1736" s="255"/>
      <c r="AJ1736" s="255"/>
      <c r="AK1736" s="255"/>
      <c r="AL1736" s="255"/>
      <c r="AM1736" s="255"/>
      <c r="AN1736" s="255"/>
      <c r="AO1736" s="255"/>
      <c r="AP1736" s="256">
        <f t="shared" si="368"/>
        <v>0</v>
      </c>
    </row>
    <row r="1737" spans="9:42" ht="17.25" thickBot="1" x14ac:dyDescent="0.35">
      <c r="I1737"/>
      <c r="J1737" s="313"/>
      <c r="K1737" s="138" t="s">
        <v>11</v>
      </c>
      <c r="L1737" s="135"/>
      <c r="M1737" s="136"/>
      <c r="N1737" s="136"/>
      <c r="O1737" s="136"/>
      <c r="P1737" s="136"/>
      <c r="Q1737" s="136"/>
      <c r="R1737" s="136"/>
      <c r="S1737" s="136"/>
      <c r="T1737" s="136"/>
      <c r="U1737" s="136"/>
      <c r="V1737" s="136"/>
      <c r="W1737" s="136"/>
      <c r="X1737" s="136"/>
      <c r="Y1737" s="137">
        <f t="shared" si="370"/>
        <v>0</v>
      </c>
      <c r="AB1737" s="235" t="s">
        <v>173</v>
      </c>
      <c r="AC1737" s="257" t="s">
        <v>439</v>
      </c>
      <c r="AD1737" s="237">
        <f t="shared" ref="AD1737:AO1737" si="371">SUM(AD1738:AD1742)</f>
        <v>64561408</v>
      </c>
      <c r="AE1737" s="237">
        <f t="shared" si="371"/>
        <v>63124057</v>
      </c>
      <c r="AF1737" s="237">
        <f t="shared" si="371"/>
        <v>53403298</v>
      </c>
      <c r="AG1737" s="237">
        <f t="shared" si="371"/>
        <v>54773400</v>
      </c>
      <c r="AH1737" s="237">
        <f t="shared" si="371"/>
        <v>55066350</v>
      </c>
      <c r="AI1737" s="237">
        <f t="shared" si="371"/>
        <v>68265035</v>
      </c>
      <c r="AJ1737" s="237">
        <f t="shared" si="371"/>
        <v>84379259</v>
      </c>
      <c r="AK1737" s="237">
        <f t="shared" si="371"/>
        <v>82020847</v>
      </c>
      <c r="AL1737" s="237">
        <f t="shared" si="371"/>
        <v>65142566</v>
      </c>
      <c r="AM1737" s="237">
        <f t="shared" si="371"/>
        <v>58914774</v>
      </c>
      <c r="AN1737" s="237">
        <f t="shared" si="371"/>
        <v>68207286</v>
      </c>
      <c r="AO1737" s="237">
        <f t="shared" si="371"/>
        <v>72514978</v>
      </c>
      <c r="AP1737" s="239">
        <f t="shared" si="368"/>
        <v>790373258</v>
      </c>
    </row>
    <row r="1738" spans="9:42" ht="17.25" thickBot="1" x14ac:dyDescent="0.35">
      <c r="I1738"/>
      <c r="J1738" s="314"/>
      <c r="K1738" s="139" t="s">
        <v>439</v>
      </c>
      <c r="L1738" s="229">
        <f>SUM(L1739:L1743)</f>
        <v>0</v>
      </c>
      <c r="M1738" s="229">
        <f t="shared" ref="M1738:X1738" si="372">SUM(M1739:M1743)</f>
        <v>0</v>
      </c>
      <c r="N1738" s="229">
        <f t="shared" si="372"/>
        <v>0</v>
      </c>
      <c r="O1738" s="229">
        <f t="shared" si="372"/>
        <v>0</v>
      </c>
      <c r="P1738" s="229">
        <f t="shared" si="372"/>
        <v>0</v>
      </c>
      <c r="Q1738" s="229">
        <f t="shared" si="372"/>
        <v>0</v>
      </c>
      <c r="R1738" s="229">
        <f t="shared" si="372"/>
        <v>0</v>
      </c>
      <c r="S1738" s="229">
        <f t="shared" si="372"/>
        <v>0</v>
      </c>
      <c r="T1738" s="229">
        <f t="shared" si="372"/>
        <v>0</v>
      </c>
      <c r="U1738" s="229">
        <f t="shared" si="372"/>
        <v>0</v>
      </c>
      <c r="V1738" s="229">
        <f t="shared" si="372"/>
        <v>0</v>
      </c>
      <c r="W1738" s="229">
        <f t="shared" si="372"/>
        <v>0</v>
      </c>
      <c r="X1738" s="229">
        <f t="shared" si="372"/>
        <v>0</v>
      </c>
      <c r="Y1738" s="140">
        <f t="shared" si="370"/>
        <v>0</v>
      </c>
      <c r="AB1738" s="240"/>
      <c r="AC1738" s="241" t="s">
        <v>21</v>
      </c>
      <c r="AD1738" s="242"/>
      <c r="AE1738" s="242"/>
      <c r="AF1738" s="242"/>
      <c r="AG1738" s="242"/>
      <c r="AH1738" s="242"/>
      <c r="AI1738" s="242"/>
      <c r="AJ1738" s="242"/>
      <c r="AK1738" s="242"/>
      <c r="AL1738" s="242"/>
      <c r="AM1738" s="242"/>
      <c r="AN1738" s="242"/>
      <c r="AO1738" s="242"/>
      <c r="AP1738" s="245">
        <f t="shared" si="368"/>
        <v>0</v>
      </c>
    </row>
    <row r="1739" spans="9:42" x14ac:dyDescent="0.3">
      <c r="I1739"/>
      <c r="J1739" s="312" t="s">
        <v>75</v>
      </c>
      <c r="K1739" s="130" t="s">
        <v>21</v>
      </c>
      <c r="L1739" s="135"/>
      <c r="M1739" s="136"/>
      <c r="N1739" s="136"/>
      <c r="O1739" s="136"/>
      <c r="P1739" s="136"/>
      <c r="Q1739" s="136"/>
      <c r="R1739" s="136"/>
      <c r="S1739" s="136"/>
      <c r="T1739" s="136"/>
      <c r="U1739" s="136"/>
      <c r="V1739" s="136"/>
      <c r="W1739" s="136"/>
      <c r="X1739" s="136"/>
      <c r="Y1739" s="137">
        <f t="shared" si="370"/>
        <v>0</v>
      </c>
      <c r="AB1739" s="240"/>
      <c r="AC1739" s="246" t="s">
        <v>27</v>
      </c>
      <c r="AD1739" s="247"/>
      <c r="AE1739" s="247"/>
      <c r="AF1739" s="247"/>
      <c r="AG1739" s="247"/>
      <c r="AH1739" s="247"/>
      <c r="AI1739" s="247"/>
      <c r="AJ1739" s="247"/>
      <c r="AK1739" s="247"/>
      <c r="AL1739" s="247"/>
      <c r="AM1739" s="247"/>
      <c r="AN1739" s="247"/>
      <c r="AO1739" s="247"/>
      <c r="AP1739" s="250">
        <f t="shared" si="368"/>
        <v>0</v>
      </c>
    </row>
    <row r="1740" spans="9:42" x14ac:dyDescent="0.3">
      <c r="I1740"/>
      <c r="J1740" s="313"/>
      <c r="K1740" s="134" t="s">
        <v>27</v>
      </c>
      <c r="L1740" s="135"/>
      <c r="M1740" s="136"/>
      <c r="N1740" s="136"/>
      <c r="O1740" s="136"/>
      <c r="P1740" s="136"/>
      <c r="Q1740" s="136"/>
      <c r="R1740" s="136"/>
      <c r="S1740" s="136"/>
      <c r="T1740" s="136"/>
      <c r="U1740" s="136"/>
      <c r="V1740" s="136"/>
      <c r="W1740" s="136"/>
      <c r="X1740" s="136"/>
      <c r="Y1740" s="137">
        <f t="shared" si="370"/>
        <v>0</v>
      </c>
      <c r="AB1740" s="240"/>
      <c r="AC1740" s="246" t="s">
        <v>28</v>
      </c>
      <c r="AD1740" s="247"/>
      <c r="AE1740" s="247"/>
      <c r="AF1740" s="247"/>
      <c r="AG1740" s="247"/>
      <c r="AH1740" s="247"/>
      <c r="AI1740" s="247"/>
      <c r="AJ1740" s="247"/>
      <c r="AK1740" s="247"/>
      <c r="AL1740" s="247"/>
      <c r="AM1740" s="247"/>
      <c r="AN1740" s="247"/>
      <c r="AO1740" s="247"/>
      <c r="AP1740" s="250">
        <f t="shared" si="368"/>
        <v>0</v>
      </c>
    </row>
    <row r="1741" spans="9:42" x14ac:dyDescent="0.3">
      <c r="I1741"/>
      <c r="J1741" s="313"/>
      <c r="K1741" s="134" t="s">
        <v>28</v>
      </c>
      <c r="L1741" s="135"/>
      <c r="M1741" s="136"/>
      <c r="N1741" s="136"/>
      <c r="O1741" s="136"/>
      <c r="P1741" s="136"/>
      <c r="Q1741" s="136"/>
      <c r="R1741" s="136"/>
      <c r="S1741" s="136"/>
      <c r="T1741" s="136"/>
      <c r="U1741" s="136"/>
      <c r="V1741" s="136"/>
      <c r="W1741" s="136"/>
      <c r="X1741" s="136"/>
      <c r="Y1741" s="137">
        <f t="shared" si="370"/>
        <v>0</v>
      </c>
      <c r="AB1741" s="240"/>
      <c r="AC1741" s="246" t="s">
        <v>26</v>
      </c>
      <c r="AD1741" s="247"/>
      <c r="AE1741" s="247"/>
      <c r="AF1741" s="247"/>
      <c r="AG1741" s="247"/>
      <c r="AH1741" s="247"/>
      <c r="AI1741" s="247"/>
      <c r="AJ1741" s="247"/>
      <c r="AK1741" s="247"/>
      <c r="AL1741" s="247"/>
      <c r="AM1741" s="247"/>
      <c r="AN1741" s="247"/>
      <c r="AO1741" s="247"/>
      <c r="AP1741" s="250">
        <f t="shared" si="368"/>
        <v>0</v>
      </c>
    </row>
    <row r="1742" spans="9:42" x14ac:dyDescent="0.3">
      <c r="I1742"/>
      <c r="J1742" s="313"/>
      <c r="K1742" s="134" t="s">
        <v>26</v>
      </c>
      <c r="L1742" s="135"/>
      <c r="M1742" s="136"/>
      <c r="N1742" s="136"/>
      <c r="O1742" s="136"/>
      <c r="P1742" s="136"/>
      <c r="Q1742" s="136"/>
      <c r="R1742" s="136"/>
      <c r="S1742" s="136"/>
      <c r="T1742" s="136"/>
      <c r="U1742" s="136"/>
      <c r="V1742" s="136"/>
      <c r="W1742" s="136"/>
      <c r="X1742" s="136"/>
      <c r="Y1742" s="137">
        <f t="shared" si="370"/>
        <v>0</v>
      </c>
      <c r="AB1742" s="251"/>
      <c r="AC1742" s="252" t="s">
        <v>11</v>
      </c>
      <c r="AD1742" s="253">
        <f>K959</f>
        <v>64561408</v>
      </c>
      <c r="AE1742" s="253">
        <f t="shared" ref="AE1742:AO1742" si="373">L959</f>
        <v>63124057</v>
      </c>
      <c r="AF1742" s="253">
        <f t="shared" si="373"/>
        <v>53403298</v>
      </c>
      <c r="AG1742" s="253">
        <f t="shared" si="373"/>
        <v>54773400</v>
      </c>
      <c r="AH1742" s="253">
        <f t="shared" si="373"/>
        <v>55066350</v>
      </c>
      <c r="AI1742" s="253">
        <f t="shared" si="373"/>
        <v>68265035</v>
      </c>
      <c r="AJ1742" s="253">
        <f t="shared" si="373"/>
        <v>84379259</v>
      </c>
      <c r="AK1742" s="253">
        <f t="shared" si="373"/>
        <v>82020847</v>
      </c>
      <c r="AL1742" s="253">
        <f t="shared" si="373"/>
        <v>65142566</v>
      </c>
      <c r="AM1742" s="253">
        <f t="shared" si="373"/>
        <v>58914774</v>
      </c>
      <c r="AN1742" s="253">
        <f t="shared" si="373"/>
        <v>68207286</v>
      </c>
      <c r="AO1742" s="253">
        <f t="shared" si="373"/>
        <v>72514978</v>
      </c>
      <c r="AP1742" s="256">
        <f t="shared" si="368"/>
        <v>790373258</v>
      </c>
    </row>
    <row r="1743" spans="9:42" ht="17.25" thickBot="1" x14ac:dyDescent="0.35">
      <c r="I1743"/>
      <c r="J1743" s="313"/>
      <c r="K1743" s="138" t="s">
        <v>11</v>
      </c>
      <c r="L1743" s="135"/>
      <c r="M1743" s="136"/>
      <c r="N1743" s="136"/>
      <c r="O1743" s="136"/>
      <c r="P1743" s="136"/>
      <c r="Q1743" s="136"/>
      <c r="R1743" s="136"/>
      <c r="S1743" s="136"/>
      <c r="T1743" s="136"/>
      <c r="U1743" s="136"/>
      <c r="V1743" s="136"/>
      <c r="W1743" s="136"/>
      <c r="X1743" s="136"/>
      <c r="Y1743" s="137">
        <f t="shared" si="370"/>
        <v>0</v>
      </c>
      <c r="AB1743" s="258" t="s">
        <v>410</v>
      </c>
      <c r="AC1743" s="257" t="s">
        <v>439</v>
      </c>
      <c r="AD1743" s="237">
        <f t="shared" ref="AD1743:AO1743" si="374">SUM(AD1744:AD1748)</f>
        <v>89129059</v>
      </c>
      <c r="AE1743" s="237">
        <f t="shared" si="374"/>
        <v>88623721</v>
      </c>
      <c r="AF1743" s="237">
        <f t="shared" si="374"/>
        <v>77655671</v>
      </c>
      <c r="AG1743" s="237">
        <f t="shared" si="374"/>
        <v>82138947</v>
      </c>
      <c r="AH1743" s="237">
        <f t="shared" si="374"/>
        <v>80378640</v>
      </c>
      <c r="AI1743" s="237">
        <f t="shared" si="374"/>
        <v>108669170</v>
      </c>
      <c r="AJ1743" s="237">
        <f t="shared" si="374"/>
        <v>117316300</v>
      </c>
      <c r="AK1743" s="237">
        <f t="shared" si="374"/>
        <v>115800324</v>
      </c>
      <c r="AL1743" s="237">
        <f t="shared" si="374"/>
        <v>90780804</v>
      </c>
      <c r="AM1743" s="237">
        <f t="shared" si="374"/>
        <v>87690620</v>
      </c>
      <c r="AN1743" s="237">
        <f t="shared" si="374"/>
        <v>84153254</v>
      </c>
      <c r="AO1743" s="237">
        <f t="shared" si="374"/>
        <v>90390636</v>
      </c>
      <c r="AP1743" s="239">
        <f t="shared" si="368"/>
        <v>1112727146</v>
      </c>
    </row>
    <row r="1744" spans="9:42" ht="17.25" thickBot="1" x14ac:dyDescent="0.35">
      <c r="I1744"/>
      <c r="J1744" s="314"/>
      <c r="K1744" s="139" t="s">
        <v>439</v>
      </c>
      <c r="L1744" s="229">
        <f>SUM(L1745:L1749)</f>
        <v>0</v>
      </c>
      <c r="M1744" s="229">
        <f t="shared" ref="M1744:X1744" si="375">SUM(M1745:M1749)</f>
        <v>0</v>
      </c>
      <c r="N1744" s="229">
        <f t="shared" si="375"/>
        <v>0</v>
      </c>
      <c r="O1744" s="229">
        <f t="shared" si="375"/>
        <v>0</v>
      </c>
      <c r="P1744" s="229">
        <f t="shared" si="375"/>
        <v>0</v>
      </c>
      <c r="Q1744" s="229">
        <f t="shared" si="375"/>
        <v>0</v>
      </c>
      <c r="R1744" s="229">
        <f t="shared" si="375"/>
        <v>0</v>
      </c>
      <c r="S1744" s="229">
        <f t="shared" si="375"/>
        <v>0</v>
      </c>
      <c r="T1744" s="229">
        <f t="shared" si="375"/>
        <v>0</v>
      </c>
      <c r="U1744" s="229">
        <f t="shared" si="375"/>
        <v>0</v>
      </c>
      <c r="V1744" s="229">
        <f t="shared" si="375"/>
        <v>0</v>
      </c>
      <c r="W1744" s="229">
        <f t="shared" si="375"/>
        <v>0</v>
      </c>
      <c r="X1744" s="229">
        <f t="shared" si="375"/>
        <v>0</v>
      </c>
      <c r="Y1744" s="140">
        <f t="shared" si="370"/>
        <v>0</v>
      </c>
      <c r="AB1744" s="240"/>
      <c r="AC1744" s="241" t="s">
        <v>21</v>
      </c>
      <c r="AD1744" s="242"/>
      <c r="AE1744" s="242"/>
      <c r="AF1744" s="242"/>
      <c r="AG1744" s="242"/>
      <c r="AH1744" s="242"/>
      <c r="AI1744" s="242"/>
      <c r="AJ1744" s="242"/>
      <c r="AK1744" s="242"/>
      <c r="AL1744" s="242"/>
      <c r="AM1744" s="242"/>
      <c r="AN1744" s="242"/>
      <c r="AO1744" s="242"/>
      <c r="AP1744" s="245">
        <f t="shared" si="368"/>
        <v>0</v>
      </c>
    </row>
    <row r="1745" spans="9:42" x14ac:dyDescent="0.3">
      <c r="I1745"/>
      <c r="J1745" s="312" t="s">
        <v>440</v>
      </c>
      <c r="K1745" s="130" t="s">
        <v>21</v>
      </c>
      <c r="L1745" s="135"/>
      <c r="M1745" s="136"/>
      <c r="N1745" s="136"/>
      <c r="O1745" s="136"/>
      <c r="P1745" s="136"/>
      <c r="Q1745" s="136"/>
      <c r="R1745" s="136"/>
      <c r="S1745" s="136"/>
      <c r="T1745" s="136"/>
      <c r="U1745" s="136"/>
      <c r="V1745" s="136"/>
      <c r="W1745" s="136"/>
      <c r="X1745" s="136"/>
      <c r="Y1745" s="137">
        <f t="shared" si="370"/>
        <v>0</v>
      </c>
      <c r="AB1745" s="240"/>
      <c r="AC1745" s="246" t="s">
        <v>27</v>
      </c>
      <c r="AD1745" s="247"/>
      <c r="AE1745" s="247"/>
      <c r="AF1745" s="247"/>
      <c r="AG1745" s="247"/>
      <c r="AH1745" s="247"/>
      <c r="AI1745" s="247"/>
      <c r="AJ1745" s="247"/>
      <c r="AK1745" s="247"/>
      <c r="AL1745" s="247"/>
      <c r="AM1745" s="247"/>
      <c r="AN1745" s="247"/>
      <c r="AO1745" s="247"/>
      <c r="AP1745" s="250">
        <f t="shared" si="368"/>
        <v>0</v>
      </c>
    </row>
    <row r="1746" spans="9:42" x14ac:dyDescent="0.3">
      <c r="I1746"/>
      <c r="J1746" s="313"/>
      <c r="K1746" s="134" t="s">
        <v>27</v>
      </c>
      <c r="L1746" s="135"/>
      <c r="M1746" s="136"/>
      <c r="N1746" s="136"/>
      <c r="O1746" s="136"/>
      <c r="P1746" s="136"/>
      <c r="Q1746" s="136"/>
      <c r="R1746" s="136"/>
      <c r="S1746" s="136"/>
      <c r="T1746" s="136"/>
      <c r="U1746" s="136"/>
      <c r="V1746" s="136"/>
      <c r="W1746" s="136"/>
      <c r="X1746" s="136"/>
      <c r="Y1746" s="137">
        <f t="shared" si="370"/>
        <v>0</v>
      </c>
      <c r="AB1746" s="240"/>
      <c r="AC1746" s="246" t="s">
        <v>28</v>
      </c>
      <c r="AD1746" s="247"/>
      <c r="AE1746" s="247"/>
      <c r="AF1746" s="247"/>
      <c r="AG1746" s="247"/>
      <c r="AH1746" s="247"/>
      <c r="AI1746" s="247"/>
      <c r="AJ1746" s="247"/>
      <c r="AK1746" s="247"/>
      <c r="AL1746" s="247"/>
      <c r="AM1746" s="247"/>
      <c r="AN1746" s="247"/>
      <c r="AO1746" s="247"/>
      <c r="AP1746" s="250">
        <f t="shared" si="368"/>
        <v>0</v>
      </c>
    </row>
    <row r="1747" spans="9:42" x14ac:dyDescent="0.3">
      <c r="I1747"/>
      <c r="J1747" s="313"/>
      <c r="K1747" s="134" t="s">
        <v>28</v>
      </c>
      <c r="L1747" s="135"/>
      <c r="M1747" s="136"/>
      <c r="N1747" s="136"/>
      <c r="O1747" s="136"/>
      <c r="P1747" s="136"/>
      <c r="Q1747" s="136"/>
      <c r="R1747" s="136"/>
      <c r="S1747" s="136"/>
      <c r="T1747" s="136"/>
      <c r="U1747" s="136"/>
      <c r="V1747" s="136"/>
      <c r="W1747" s="136"/>
      <c r="X1747" s="136"/>
      <c r="Y1747" s="137">
        <f t="shared" si="370"/>
        <v>0</v>
      </c>
      <c r="AB1747" s="240"/>
      <c r="AC1747" s="246" t="s">
        <v>26</v>
      </c>
      <c r="AD1747" s="247"/>
      <c r="AE1747" s="247"/>
      <c r="AF1747" s="247"/>
      <c r="AG1747" s="247"/>
      <c r="AH1747" s="247"/>
      <c r="AI1747" s="247"/>
      <c r="AJ1747" s="247"/>
      <c r="AK1747" s="247"/>
      <c r="AL1747" s="247"/>
      <c r="AM1747" s="247"/>
      <c r="AN1747" s="247"/>
      <c r="AO1747" s="247"/>
      <c r="AP1747" s="250">
        <f t="shared" si="368"/>
        <v>0</v>
      </c>
    </row>
    <row r="1748" spans="9:42" x14ac:dyDescent="0.3">
      <c r="I1748"/>
      <c r="J1748" s="313"/>
      <c r="K1748" s="134" t="s">
        <v>26</v>
      </c>
      <c r="L1748" s="135"/>
      <c r="M1748" s="136"/>
      <c r="N1748" s="136"/>
      <c r="O1748" s="136"/>
      <c r="P1748" s="136"/>
      <c r="Q1748" s="136"/>
      <c r="R1748" s="136"/>
      <c r="S1748" s="136"/>
      <c r="T1748" s="136"/>
      <c r="U1748" s="136"/>
      <c r="V1748" s="136"/>
      <c r="W1748" s="136"/>
      <c r="X1748" s="136"/>
      <c r="Y1748" s="137">
        <f t="shared" si="370"/>
        <v>0</v>
      </c>
      <c r="AB1748" s="251"/>
      <c r="AC1748" s="252" t="s">
        <v>11</v>
      </c>
      <c r="AD1748" s="253">
        <f>K971</f>
        <v>89129059</v>
      </c>
      <c r="AE1748" s="253">
        <f t="shared" ref="AE1748:AO1748" si="376">L971</f>
        <v>88623721</v>
      </c>
      <c r="AF1748" s="253">
        <f t="shared" si="376"/>
        <v>77655671</v>
      </c>
      <c r="AG1748" s="253">
        <f t="shared" si="376"/>
        <v>82138947</v>
      </c>
      <c r="AH1748" s="253">
        <f t="shared" si="376"/>
        <v>80378640</v>
      </c>
      <c r="AI1748" s="253">
        <f t="shared" si="376"/>
        <v>108669170</v>
      </c>
      <c r="AJ1748" s="253">
        <f t="shared" si="376"/>
        <v>117316300</v>
      </c>
      <c r="AK1748" s="253">
        <f t="shared" si="376"/>
        <v>115800324</v>
      </c>
      <c r="AL1748" s="253">
        <f t="shared" si="376"/>
        <v>90780804</v>
      </c>
      <c r="AM1748" s="253">
        <f t="shared" si="376"/>
        <v>87690620</v>
      </c>
      <c r="AN1748" s="253">
        <f t="shared" si="376"/>
        <v>84153254</v>
      </c>
      <c r="AO1748" s="253">
        <f t="shared" si="376"/>
        <v>90390636</v>
      </c>
      <c r="AP1748" s="256">
        <f t="shared" si="368"/>
        <v>1112727146</v>
      </c>
    </row>
    <row r="1749" spans="9:42" ht="17.25" thickBot="1" x14ac:dyDescent="0.35">
      <c r="I1749"/>
      <c r="J1749" s="313"/>
      <c r="K1749" s="138" t="s">
        <v>11</v>
      </c>
      <c r="L1749" s="135"/>
      <c r="M1749" s="136"/>
      <c r="N1749" s="136"/>
      <c r="O1749" s="136"/>
      <c r="P1749" s="136"/>
      <c r="Q1749" s="136"/>
      <c r="R1749" s="136"/>
      <c r="S1749" s="136"/>
      <c r="T1749" s="136"/>
      <c r="U1749" s="136"/>
      <c r="V1749" s="136"/>
      <c r="W1749" s="136"/>
      <c r="X1749" s="136"/>
      <c r="Y1749" s="137">
        <f t="shared" si="370"/>
        <v>0</v>
      </c>
      <c r="AB1749" s="235" t="s">
        <v>389</v>
      </c>
      <c r="AC1749" s="257" t="s">
        <v>439</v>
      </c>
      <c r="AD1749" s="237">
        <f t="shared" ref="AD1749:AO1749" si="377">SUM(AD1750:AD1754)</f>
        <v>0</v>
      </c>
      <c r="AE1749" s="237">
        <f t="shared" si="377"/>
        <v>0</v>
      </c>
      <c r="AF1749" s="237">
        <f t="shared" si="377"/>
        <v>0</v>
      </c>
      <c r="AG1749" s="237">
        <f t="shared" si="377"/>
        <v>0</v>
      </c>
      <c r="AH1749" s="237">
        <f t="shared" si="377"/>
        <v>0</v>
      </c>
      <c r="AI1749" s="237">
        <f t="shared" si="377"/>
        <v>0</v>
      </c>
      <c r="AJ1749" s="237">
        <f t="shared" si="377"/>
        <v>0</v>
      </c>
      <c r="AK1749" s="237">
        <f t="shared" si="377"/>
        <v>0</v>
      </c>
      <c r="AL1749" s="237">
        <f t="shared" si="377"/>
        <v>0</v>
      </c>
      <c r="AM1749" s="237">
        <f t="shared" si="377"/>
        <v>0</v>
      </c>
      <c r="AN1749" s="237">
        <f t="shared" si="377"/>
        <v>0</v>
      </c>
      <c r="AO1749" s="237">
        <f t="shared" si="377"/>
        <v>0</v>
      </c>
      <c r="AP1749" s="239">
        <f t="shared" si="368"/>
        <v>0</v>
      </c>
    </row>
    <row r="1750" spans="9:42" ht="17.25" thickBot="1" x14ac:dyDescent="0.35">
      <c r="I1750"/>
      <c r="J1750" s="314"/>
      <c r="K1750" s="139" t="s">
        <v>439</v>
      </c>
      <c r="L1750" s="229">
        <f>SUM(L1751:L1755)</f>
        <v>0</v>
      </c>
      <c r="M1750" s="229">
        <f t="shared" ref="M1750:X1750" si="378">SUM(M1751:M1755)</f>
        <v>0</v>
      </c>
      <c r="N1750" s="229">
        <f t="shared" si="378"/>
        <v>0</v>
      </c>
      <c r="O1750" s="229">
        <f t="shared" si="378"/>
        <v>0</v>
      </c>
      <c r="P1750" s="229">
        <f t="shared" si="378"/>
        <v>0</v>
      </c>
      <c r="Q1750" s="229">
        <f t="shared" si="378"/>
        <v>0</v>
      </c>
      <c r="R1750" s="229">
        <f t="shared" si="378"/>
        <v>0</v>
      </c>
      <c r="S1750" s="229">
        <f t="shared" si="378"/>
        <v>0</v>
      </c>
      <c r="T1750" s="229">
        <f t="shared" si="378"/>
        <v>0</v>
      </c>
      <c r="U1750" s="229">
        <f t="shared" si="378"/>
        <v>0</v>
      </c>
      <c r="V1750" s="229">
        <f t="shared" si="378"/>
        <v>0</v>
      </c>
      <c r="W1750" s="229">
        <f t="shared" si="378"/>
        <v>0</v>
      </c>
      <c r="X1750" s="229">
        <f t="shared" si="378"/>
        <v>0</v>
      </c>
      <c r="Y1750" s="140">
        <f t="shared" si="370"/>
        <v>0</v>
      </c>
      <c r="AB1750" s="240"/>
      <c r="AC1750" s="241" t="s">
        <v>21</v>
      </c>
      <c r="AD1750" s="242"/>
      <c r="AE1750" s="242"/>
      <c r="AF1750" s="242"/>
      <c r="AG1750" s="242"/>
      <c r="AH1750" s="242"/>
      <c r="AI1750" s="242"/>
      <c r="AJ1750" s="242"/>
      <c r="AK1750" s="242"/>
      <c r="AL1750" s="242"/>
      <c r="AM1750" s="242"/>
      <c r="AN1750" s="242"/>
      <c r="AO1750" s="242"/>
      <c r="AP1750" s="245">
        <f t="shared" si="368"/>
        <v>0</v>
      </c>
    </row>
    <row r="1751" spans="9:42" x14ac:dyDescent="0.3">
      <c r="I1751"/>
      <c r="J1751" s="312" t="s">
        <v>390</v>
      </c>
      <c r="K1751" s="130" t="s">
        <v>21</v>
      </c>
      <c r="L1751" s="135"/>
      <c r="M1751" s="136"/>
      <c r="N1751" s="136"/>
      <c r="O1751" s="136"/>
      <c r="P1751" s="136"/>
      <c r="Q1751" s="136"/>
      <c r="R1751" s="136"/>
      <c r="S1751" s="136"/>
      <c r="T1751" s="136"/>
      <c r="U1751" s="136"/>
      <c r="V1751" s="136"/>
      <c r="W1751" s="136"/>
      <c r="X1751" s="136"/>
      <c r="Y1751" s="137">
        <f t="shared" si="370"/>
        <v>0</v>
      </c>
      <c r="AB1751" s="240"/>
      <c r="AC1751" s="246" t="s">
        <v>27</v>
      </c>
      <c r="AD1751" s="247"/>
      <c r="AE1751" s="247"/>
      <c r="AF1751" s="247"/>
      <c r="AG1751" s="247"/>
      <c r="AH1751" s="247"/>
      <c r="AI1751" s="247"/>
      <c r="AJ1751" s="247"/>
      <c r="AK1751" s="247"/>
      <c r="AL1751" s="247"/>
      <c r="AM1751" s="247"/>
      <c r="AN1751" s="247"/>
      <c r="AO1751" s="247"/>
      <c r="AP1751" s="250">
        <f t="shared" si="368"/>
        <v>0</v>
      </c>
    </row>
    <row r="1752" spans="9:42" x14ac:dyDescent="0.3">
      <c r="I1752"/>
      <c r="J1752" s="313"/>
      <c r="K1752" s="134" t="s">
        <v>27</v>
      </c>
      <c r="L1752" s="135"/>
      <c r="M1752" s="136"/>
      <c r="N1752" s="136"/>
      <c r="O1752" s="136"/>
      <c r="P1752" s="136"/>
      <c r="Q1752" s="136"/>
      <c r="R1752" s="136"/>
      <c r="S1752" s="136"/>
      <c r="T1752" s="136"/>
      <c r="U1752" s="136"/>
      <c r="V1752" s="136"/>
      <c r="W1752" s="136"/>
      <c r="X1752" s="136"/>
      <c r="Y1752" s="137">
        <f t="shared" si="370"/>
        <v>0</v>
      </c>
      <c r="AB1752" s="240"/>
      <c r="AC1752" s="246" t="s">
        <v>28</v>
      </c>
      <c r="AD1752" s="247"/>
      <c r="AE1752" s="247"/>
      <c r="AF1752" s="247"/>
      <c r="AG1752" s="247"/>
      <c r="AH1752" s="247"/>
      <c r="AI1752" s="247"/>
      <c r="AJ1752" s="247"/>
      <c r="AK1752" s="247"/>
      <c r="AL1752" s="247"/>
      <c r="AM1752" s="247"/>
      <c r="AN1752" s="247"/>
      <c r="AO1752" s="247"/>
      <c r="AP1752" s="250">
        <f t="shared" si="368"/>
        <v>0</v>
      </c>
    </row>
    <row r="1753" spans="9:42" x14ac:dyDescent="0.3">
      <c r="I1753"/>
      <c r="J1753" s="313"/>
      <c r="K1753" s="134" t="s">
        <v>28</v>
      </c>
      <c r="L1753" s="135"/>
      <c r="M1753" s="136"/>
      <c r="N1753" s="136"/>
      <c r="O1753" s="136"/>
      <c r="P1753" s="136"/>
      <c r="Q1753" s="136"/>
      <c r="R1753" s="136"/>
      <c r="S1753" s="136"/>
      <c r="T1753" s="136"/>
      <c r="U1753" s="136"/>
      <c r="V1753" s="136"/>
      <c r="W1753" s="136"/>
      <c r="X1753" s="136"/>
      <c r="Y1753" s="137">
        <f t="shared" si="370"/>
        <v>0</v>
      </c>
      <c r="AB1753" s="240"/>
      <c r="AC1753" s="246" t="s">
        <v>26</v>
      </c>
      <c r="AD1753" s="247"/>
      <c r="AE1753" s="247"/>
      <c r="AF1753" s="247"/>
      <c r="AG1753" s="247"/>
      <c r="AH1753" s="247"/>
      <c r="AI1753" s="247"/>
      <c r="AJ1753" s="247"/>
      <c r="AK1753" s="247"/>
      <c r="AL1753" s="247"/>
      <c r="AM1753" s="247"/>
      <c r="AN1753" s="247"/>
      <c r="AO1753" s="247"/>
      <c r="AP1753" s="250">
        <f t="shared" si="368"/>
        <v>0</v>
      </c>
    </row>
    <row r="1754" spans="9:42" x14ac:dyDescent="0.3">
      <c r="I1754"/>
      <c r="J1754" s="313"/>
      <c r="K1754" s="134" t="s">
        <v>26</v>
      </c>
      <c r="L1754" s="135"/>
      <c r="M1754" s="136"/>
      <c r="N1754" s="136"/>
      <c r="O1754" s="136"/>
      <c r="P1754" s="136"/>
      <c r="Q1754" s="136"/>
      <c r="R1754" s="136"/>
      <c r="S1754" s="136"/>
      <c r="T1754" s="136"/>
      <c r="U1754" s="136"/>
      <c r="V1754" s="136"/>
      <c r="W1754" s="136"/>
      <c r="X1754" s="136"/>
      <c r="Y1754" s="137">
        <f t="shared" si="370"/>
        <v>0</v>
      </c>
      <c r="AB1754" s="251"/>
      <c r="AC1754" s="252" t="s">
        <v>11</v>
      </c>
      <c r="AD1754" s="253"/>
      <c r="AE1754" s="253"/>
      <c r="AF1754" s="253"/>
      <c r="AG1754" s="253"/>
      <c r="AH1754" s="253"/>
      <c r="AI1754" s="253"/>
      <c r="AJ1754" s="253"/>
      <c r="AK1754" s="253"/>
      <c r="AL1754" s="253"/>
      <c r="AM1754" s="253"/>
      <c r="AN1754" s="253"/>
      <c r="AO1754" s="253"/>
      <c r="AP1754" s="256">
        <f t="shared" si="368"/>
        <v>0</v>
      </c>
    </row>
    <row r="1755" spans="9:42" ht="17.25" thickBot="1" x14ac:dyDescent="0.35">
      <c r="I1755"/>
      <c r="J1755" s="313"/>
      <c r="K1755" s="138" t="s">
        <v>11</v>
      </c>
      <c r="L1755" s="135"/>
      <c r="M1755" s="136"/>
      <c r="N1755" s="136"/>
      <c r="O1755" s="136"/>
      <c r="P1755" s="136"/>
      <c r="Q1755" s="136"/>
      <c r="R1755" s="136"/>
      <c r="S1755" s="136"/>
      <c r="T1755" s="136"/>
      <c r="U1755" s="136"/>
      <c r="V1755" s="136"/>
      <c r="W1755" s="136"/>
      <c r="X1755" s="136"/>
      <c r="Y1755" s="137">
        <f t="shared" si="370"/>
        <v>0</v>
      </c>
      <c r="AB1755" s="258" t="s">
        <v>175</v>
      </c>
      <c r="AC1755" s="257" t="s">
        <v>439</v>
      </c>
      <c r="AD1755" s="237">
        <f t="shared" ref="AD1755:AO1755" si="379">SUM(AD1756:AD1760)</f>
        <v>102192774</v>
      </c>
      <c r="AE1755" s="237">
        <f t="shared" si="379"/>
        <v>102328644</v>
      </c>
      <c r="AF1755" s="237">
        <f t="shared" si="379"/>
        <v>88911130</v>
      </c>
      <c r="AG1755" s="237">
        <f t="shared" si="379"/>
        <v>86057895</v>
      </c>
      <c r="AH1755" s="237">
        <f t="shared" si="379"/>
        <v>84691245</v>
      </c>
      <c r="AI1755" s="237">
        <f t="shared" si="379"/>
        <v>105964459</v>
      </c>
      <c r="AJ1755" s="237">
        <f t="shared" si="379"/>
        <v>128399605</v>
      </c>
      <c r="AK1755" s="237">
        <f t="shared" si="379"/>
        <v>120434479</v>
      </c>
      <c r="AL1755" s="237">
        <f t="shared" si="379"/>
        <v>94699341</v>
      </c>
      <c r="AM1755" s="237">
        <f t="shared" si="379"/>
        <v>84335475</v>
      </c>
      <c r="AN1755" s="237">
        <f t="shared" si="379"/>
        <v>101473700</v>
      </c>
      <c r="AO1755" s="237">
        <f t="shared" si="379"/>
        <v>106151786</v>
      </c>
      <c r="AP1755" s="239">
        <f t="shared" si="368"/>
        <v>1205640533</v>
      </c>
    </row>
    <row r="1756" spans="9:42" ht="17.25" thickBot="1" x14ac:dyDescent="0.35">
      <c r="I1756"/>
      <c r="J1756" s="314"/>
      <c r="K1756" s="139" t="s">
        <v>439</v>
      </c>
      <c r="L1756" s="229">
        <f>SUM(L1757:L1761)</f>
        <v>0</v>
      </c>
      <c r="M1756" s="229">
        <f t="shared" ref="M1756:X1756" si="380">SUM(M1757:M1761)</f>
        <v>0</v>
      </c>
      <c r="N1756" s="229">
        <f t="shared" si="380"/>
        <v>0</v>
      </c>
      <c r="O1756" s="229">
        <f t="shared" si="380"/>
        <v>0</v>
      </c>
      <c r="P1756" s="229">
        <f t="shared" si="380"/>
        <v>0</v>
      </c>
      <c r="Q1756" s="229">
        <f t="shared" si="380"/>
        <v>0</v>
      </c>
      <c r="R1756" s="229">
        <f t="shared" si="380"/>
        <v>0</v>
      </c>
      <c r="S1756" s="229">
        <f t="shared" si="380"/>
        <v>0</v>
      </c>
      <c r="T1756" s="229">
        <f t="shared" si="380"/>
        <v>0</v>
      </c>
      <c r="U1756" s="229">
        <f t="shared" si="380"/>
        <v>0</v>
      </c>
      <c r="V1756" s="229">
        <f t="shared" si="380"/>
        <v>0</v>
      </c>
      <c r="W1756" s="229">
        <f t="shared" si="380"/>
        <v>0</v>
      </c>
      <c r="X1756" s="229">
        <f t="shared" si="380"/>
        <v>0</v>
      </c>
      <c r="Y1756" s="140">
        <f t="shared" si="370"/>
        <v>0</v>
      </c>
      <c r="AB1756" s="240"/>
      <c r="AC1756" s="241" t="s">
        <v>21</v>
      </c>
      <c r="AD1756" s="242"/>
      <c r="AE1756" s="242"/>
      <c r="AF1756" s="242"/>
      <c r="AG1756" s="242"/>
      <c r="AH1756" s="242"/>
      <c r="AI1756" s="242"/>
      <c r="AJ1756" s="242"/>
      <c r="AK1756" s="242"/>
      <c r="AL1756" s="242"/>
      <c r="AM1756" s="242"/>
      <c r="AN1756" s="242"/>
      <c r="AO1756" s="242"/>
      <c r="AP1756" s="245">
        <f t="shared" si="368"/>
        <v>0</v>
      </c>
    </row>
    <row r="1757" spans="9:42" x14ac:dyDescent="0.3">
      <c r="I1757"/>
      <c r="J1757" s="312" t="s">
        <v>74</v>
      </c>
      <c r="K1757" s="130" t="s">
        <v>21</v>
      </c>
      <c r="L1757" s="135"/>
      <c r="M1757" s="136"/>
      <c r="N1757" s="136"/>
      <c r="O1757" s="136"/>
      <c r="P1757" s="136"/>
      <c r="Q1757" s="136"/>
      <c r="R1757" s="136"/>
      <c r="S1757" s="136"/>
      <c r="T1757" s="136"/>
      <c r="U1757" s="136"/>
      <c r="V1757" s="136"/>
      <c r="W1757" s="136"/>
      <c r="X1757" s="136"/>
      <c r="Y1757" s="137">
        <f t="shared" si="370"/>
        <v>0</v>
      </c>
      <c r="AB1757" s="240"/>
      <c r="AC1757" s="246" t="s">
        <v>27</v>
      </c>
      <c r="AD1757" s="247"/>
      <c r="AE1757" s="247"/>
      <c r="AF1757" s="247"/>
      <c r="AG1757" s="247"/>
      <c r="AH1757" s="247"/>
      <c r="AI1757" s="247"/>
      <c r="AJ1757" s="247"/>
      <c r="AK1757" s="247"/>
      <c r="AL1757" s="247"/>
      <c r="AM1757" s="247"/>
      <c r="AN1757" s="247"/>
      <c r="AO1757" s="247"/>
      <c r="AP1757" s="250">
        <f t="shared" si="368"/>
        <v>0</v>
      </c>
    </row>
    <row r="1758" spans="9:42" x14ac:dyDescent="0.3">
      <c r="I1758"/>
      <c r="J1758" s="313"/>
      <c r="K1758" s="134" t="s">
        <v>27</v>
      </c>
      <c r="L1758" s="135"/>
      <c r="M1758" s="136"/>
      <c r="N1758" s="136"/>
      <c r="O1758" s="136"/>
      <c r="P1758" s="136"/>
      <c r="Q1758" s="136"/>
      <c r="R1758" s="136"/>
      <c r="S1758" s="136"/>
      <c r="T1758" s="136"/>
      <c r="U1758" s="136"/>
      <c r="V1758" s="136"/>
      <c r="W1758" s="136"/>
      <c r="X1758" s="136"/>
      <c r="Y1758" s="137">
        <f t="shared" si="370"/>
        <v>0</v>
      </c>
      <c r="AB1758" s="240"/>
      <c r="AC1758" s="246" t="s">
        <v>28</v>
      </c>
      <c r="AD1758" s="247"/>
      <c r="AE1758" s="247"/>
      <c r="AF1758" s="247"/>
      <c r="AG1758" s="247"/>
      <c r="AH1758" s="247"/>
      <c r="AI1758" s="247"/>
      <c r="AJ1758" s="247"/>
      <c r="AK1758" s="247"/>
      <c r="AL1758" s="247"/>
      <c r="AM1758" s="247"/>
      <c r="AN1758" s="247"/>
      <c r="AO1758" s="247"/>
      <c r="AP1758" s="250">
        <f t="shared" si="368"/>
        <v>0</v>
      </c>
    </row>
    <row r="1759" spans="9:42" x14ac:dyDescent="0.3">
      <c r="I1759"/>
      <c r="J1759" s="313"/>
      <c r="K1759" s="134" t="s">
        <v>28</v>
      </c>
      <c r="L1759" s="135"/>
      <c r="M1759" s="136"/>
      <c r="N1759" s="136"/>
      <c r="O1759" s="136"/>
      <c r="P1759" s="136"/>
      <c r="Q1759" s="136"/>
      <c r="R1759" s="136"/>
      <c r="S1759" s="136"/>
      <c r="T1759" s="136"/>
      <c r="U1759" s="136"/>
      <c r="V1759" s="136"/>
      <c r="W1759" s="136"/>
      <c r="X1759" s="136"/>
      <c r="Y1759" s="137">
        <f t="shared" si="370"/>
        <v>0</v>
      </c>
      <c r="AB1759" s="240"/>
      <c r="AC1759" s="246" t="s">
        <v>26</v>
      </c>
      <c r="AD1759" s="247"/>
      <c r="AE1759" s="247"/>
      <c r="AF1759" s="247"/>
      <c r="AG1759" s="247"/>
      <c r="AH1759" s="247"/>
      <c r="AI1759" s="247"/>
      <c r="AJ1759" s="247"/>
      <c r="AK1759" s="247"/>
      <c r="AL1759" s="247"/>
      <c r="AM1759" s="247"/>
      <c r="AN1759" s="247"/>
      <c r="AO1759" s="247"/>
      <c r="AP1759" s="250">
        <f t="shared" si="368"/>
        <v>0</v>
      </c>
    </row>
    <row r="1760" spans="9:42" x14ac:dyDescent="0.3">
      <c r="I1760"/>
      <c r="J1760" s="313"/>
      <c r="K1760" s="134" t="s">
        <v>26</v>
      </c>
      <c r="L1760" s="135"/>
      <c r="M1760" s="136"/>
      <c r="N1760" s="136"/>
      <c r="O1760" s="136"/>
      <c r="P1760" s="136"/>
      <c r="Q1760" s="136"/>
      <c r="R1760" s="136"/>
      <c r="S1760" s="136"/>
      <c r="T1760" s="136"/>
      <c r="U1760" s="136"/>
      <c r="V1760" s="136"/>
      <c r="W1760" s="136"/>
      <c r="X1760" s="136"/>
      <c r="Y1760" s="137">
        <f t="shared" si="370"/>
        <v>0</v>
      </c>
      <c r="AB1760" s="251"/>
      <c r="AC1760" s="252" t="s">
        <v>11</v>
      </c>
      <c r="AD1760" s="253">
        <f>K995</f>
        <v>102192774</v>
      </c>
      <c r="AE1760" s="253">
        <f t="shared" ref="AE1760:AO1760" si="381">L995</f>
        <v>102328644</v>
      </c>
      <c r="AF1760" s="253">
        <f t="shared" si="381"/>
        <v>88911130</v>
      </c>
      <c r="AG1760" s="253">
        <f t="shared" si="381"/>
        <v>86057895</v>
      </c>
      <c r="AH1760" s="253">
        <f t="shared" si="381"/>
        <v>84691245</v>
      </c>
      <c r="AI1760" s="253">
        <f t="shared" si="381"/>
        <v>105964459</v>
      </c>
      <c r="AJ1760" s="253">
        <f t="shared" si="381"/>
        <v>128399605</v>
      </c>
      <c r="AK1760" s="253">
        <f t="shared" si="381"/>
        <v>120434479</v>
      </c>
      <c r="AL1760" s="253">
        <f t="shared" si="381"/>
        <v>94699341</v>
      </c>
      <c r="AM1760" s="253">
        <f t="shared" si="381"/>
        <v>84335475</v>
      </c>
      <c r="AN1760" s="253">
        <f t="shared" si="381"/>
        <v>101473700</v>
      </c>
      <c r="AO1760" s="253">
        <f t="shared" si="381"/>
        <v>106151786</v>
      </c>
      <c r="AP1760" s="256">
        <f t="shared" si="368"/>
        <v>1205640533</v>
      </c>
    </row>
    <row r="1761" spans="9:42" ht="29.25" thickBot="1" x14ac:dyDescent="0.35">
      <c r="I1761"/>
      <c r="J1761" s="313"/>
      <c r="K1761" s="138" t="s">
        <v>11</v>
      </c>
      <c r="L1761" s="135"/>
      <c r="M1761" s="136"/>
      <c r="N1761" s="136"/>
      <c r="O1761" s="136"/>
      <c r="P1761" s="136"/>
      <c r="Q1761" s="136"/>
      <c r="R1761" s="136"/>
      <c r="S1761" s="136"/>
      <c r="T1761" s="136"/>
      <c r="U1761" s="136"/>
      <c r="V1761" s="136"/>
      <c r="W1761" s="136"/>
      <c r="X1761" s="136"/>
      <c r="Y1761" s="137">
        <f t="shared" si="370"/>
        <v>0</v>
      </c>
      <c r="AB1761" s="235" t="s">
        <v>463</v>
      </c>
      <c r="AC1761" s="257" t="s">
        <v>439</v>
      </c>
      <c r="AD1761" s="237">
        <f t="shared" ref="AD1761:AO1761" si="382">SUM(AD1762:AD1766)</f>
        <v>727584568</v>
      </c>
      <c r="AE1761" s="237">
        <f t="shared" si="382"/>
        <v>714211693</v>
      </c>
      <c r="AF1761" s="237">
        <f t="shared" si="382"/>
        <v>623569110</v>
      </c>
      <c r="AG1761" s="237">
        <f t="shared" si="382"/>
        <v>622430637</v>
      </c>
      <c r="AH1761" s="237">
        <f t="shared" si="382"/>
        <v>642575157</v>
      </c>
      <c r="AI1761" s="237">
        <f t="shared" si="382"/>
        <v>824844382</v>
      </c>
      <c r="AJ1761" s="237">
        <f t="shared" si="382"/>
        <v>989072443</v>
      </c>
      <c r="AK1761" s="237">
        <f t="shared" si="382"/>
        <v>1025993595</v>
      </c>
      <c r="AL1761" s="237">
        <f t="shared" si="382"/>
        <v>766774247</v>
      </c>
      <c r="AM1761" s="237">
        <f t="shared" si="382"/>
        <v>685117860</v>
      </c>
      <c r="AN1761" s="237">
        <f t="shared" si="382"/>
        <v>785401157</v>
      </c>
      <c r="AO1761" s="237">
        <f t="shared" si="382"/>
        <v>831679726</v>
      </c>
      <c r="AP1761" s="239">
        <f t="shared" si="368"/>
        <v>9239254575</v>
      </c>
    </row>
    <row r="1762" spans="9:42" ht="17.25" thickBot="1" x14ac:dyDescent="0.35">
      <c r="I1762"/>
      <c r="J1762" s="314"/>
      <c r="K1762" s="139" t="s">
        <v>439</v>
      </c>
      <c r="L1762" s="229">
        <f>SUM(L1763:L1767)</f>
        <v>0</v>
      </c>
      <c r="M1762" s="229">
        <f t="shared" ref="M1762:X1762" si="383">SUM(M1763:M1767)</f>
        <v>0</v>
      </c>
      <c r="N1762" s="229">
        <f t="shared" si="383"/>
        <v>0</v>
      </c>
      <c r="O1762" s="229">
        <f t="shared" si="383"/>
        <v>0</v>
      </c>
      <c r="P1762" s="229">
        <f t="shared" si="383"/>
        <v>0</v>
      </c>
      <c r="Q1762" s="229">
        <f t="shared" si="383"/>
        <v>0</v>
      </c>
      <c r="R1762" s="229">
        <f t="shared" si="383"/>
        <v>0</v>
      </c>
      <c r="S1762" s="229">
        <f t="shared" si="383"/>
        <v>0</v>
      </c>
      <c r="T1762" s="229">
        <f t="shared" si="383"/>
        <v>0</v>
      </c>
      <c r="U1762" s="229">
        <f t="shared" si="383"/>
        <v>0</v>
      </c>
      <c r="V1762" s="229">
        <f t="shared" si="383"/>
        <v>0</v>
      </c>
      <c r="W1762" s="229">
        <f t="shared" si="383"/>
        <v>0</v>
      </c>
      <c r="X1762" s="229">
        <f t="shared" si="383"/>
        <v>0</v>
      </c>
      <c r="Y1762" s="140">
        <f t="shared" si="370"/>
        <v>0</v>
      </c>
      <c r="AB1762" s="240"/>
      <c r="AC1762" s="241" t="s">
        <v>21</v>
      </c>
      <c r="AD1762" s="242"/>
      <c r="AE1762" s="242"/>
      <c r="AF1762" s="242"/>
      <c r="AG1762" s="242"/>
      <c r="AH1762" s="242"/>
      <c r="AI1762" s="242"/>
      <c r="AJ1762" s="242"/>
      <c r="AK1762" s="242"/>
      <c r="AL1762" s="242"/>
      <c r="AM1762" s="242"/>
      <c r="AN1762" s="242"/>
      <c r="AO1762" s="242"/>
      <c r="AP1762" s="245">
        <f t="shared" si="368"/>
        <v>0</v>
      </c>
    </row>
    <row r="1763" spans="9:42" x14ac:dyDescent="0.3">
      <c r="I1763"/>
      <c r="J1763" s="312" t="s">
        <v>73</v>
      </c>
      <c r="K1763" s="130" t="s">
        <v>21</v>
      </c>
      <c r="L1763" s="135"/>
      <c r="M1763" s="136"/>
      <c r="N1763" s="136"/>
      <c r="O1763" s="136"/>
      <c r="P1763" s="136"/>
      <c r="Q1763" s="136"/>
      <c r="R1763" s="136"/>
      <c r="S1763" s="136"/>
      <c r="T1763" s="136"/>
      <c r="U1763" s="136"/>
      <c r="V1763" s="136"/>
      <c r="W1763" s="136"/>
      <c r="X1763" s="136"/>
      <c r="Y1763" s="137">
        <f t="shared" si="370"/>
        <v>0</v>
      </c>
      <c r="AB1763" s="240"/>
      <c r="AC1763" s="246" t="s">
        <v>27</v>
      </c>
      <c r="AD1763" s="247"/>
      <c r="AE1763" s="247"/>
      <c r="AF1763" s="247"/>
      <c r="AG1763" s="247"/>
      <c r="AH1763" s="247"/>
      <c r="AI1763" s="247"/>
      <c r="AJ1763" s="247"/>
      <c r="AK1763" s="247"/>
      <c r="AL1763" s="247"/>
      <c r="AM1763" s="247"/>
      <c r="AN1763" s="247"/>
      <c r="AO1763" s="247"/>
      <c r="AP1763" s="250">
        <f t="shared" si="368"/>
        <v>0</v>
      </c>
    </row>
    <row r="1764" spans="9:42" x14ac:dyDescent="0.3">
      <c r="I1764"/>
      <c r="J1764" s="313"/>
      <c r="K1764" s="134" t="s">
        <v>27</v>
      </c>
      <c r="L1764" s="135"/>
      <c r="M1764" s="136"/>
      <c r="N1764" s="136"/>
      <c r="O1764" s="136"/>
      <c r="P1764" s="136"/>
      <c r="Q1764" s="136"/>
      <c r="R1764" s="136"/>
      <c r="S1764" s="136"/>
      <c r="T1764" s="136"/>
      <c r="U1764" s="136"/>
      <c r="V1764" s="136"/>
      <c r="W1764" s="136"/>
      <c r="X1764" s="136"/>
      <c r="Y1764" s="137">
        <f t="shared" si="370"/>
        <v>0</v>
      </c>
      <c r="AB1764" s="240"/>
      <c r="AC1764" s="246" t="s">
        <v>28</v>
      </c>
      <c r="AD1764" s="247"/>
      <c r="AE1764" s="247"/>
      <c r="AF1764" s="247"/>
      <c r="AG1764" s="247"/>
      <c r="AH1764" s="247"/>
      <c r="AI1764" s="247"/>
      <c r="AJ1764" s="247"/>
      <c r="AK1764" s="247"/>
      <c r="AL1764" s="247"/>
      <c r="AM1764" s="247"/>
      <c r="AN1764" s="247"/>
      <c r="AO1764" s="247"/>
      <c r="AP1764" s="250">
        <f t="shared" si="368"/>
        <v>0</v>
      </c>
    </row>
    <row r="1765" spans="9:42" x14ac:dyDescent="0.3">
      <c r="I1765"/>
      <c r="J1765" s="313"/>
      <c r="K1765" s="134" t="s">
        <v>28</v>
      </c>
      <c r="L1765" s="135"/>
      <c r="M1765" s="136"/>
      <c r="N1765" s="136"/>
      <c r="O1765" s="136"/>
      <c r="P1765" s="136"/>
      <c r="Q1765" s="136"/>
      <c r="R1765" s="136"/>
      <c r="S1765" s="136"/>
      <c r="T1765" s="136"/>
      <c r="U1765" s="136"/>
      <c r="V1765" s="136"/>
      <c r="W1765" s="136"/>
      <c r="X1765" s="136"/>
      <c r="Y1765" s="137">
        <f t="shared" si="370"/>
        <v>0</v>
      </c>
      <c r="AB1765" s="240"/>
      <c r="AC1765" s="246" t="s">
        <v>26</v>
      </c>
      <c r="AD1765" s="247"/>
      <c r="AE1765" s="247"/>
      <c r="AF1765" s="247"/>
      <c r="AG1765" s="247"/>
      <c r="AH1765" s="247"/>
      <c r="AI1765" s="247"/>
      <c r="AJ1765" s="247"/>
      <c r="AK1765" s="247"/>
      <c r="AL1765" s="247"/>
      <c r="AM1765" s="247"/>
      <c r="AN1765" s="247"/>
      <c r="AO1765" s="247"/>
      <c r="AP1765" s="250">
        <f t="shared" si="368"/>
        <v>0</v>
      </c>
    </row>
    <row r="1766" spans="9:42" x14ac:dyDescent="0.3">
      <c r="I1766"/>
      <c r="J1766" s="313"/>
      <c r="K1766" s="134" t="s">
        <v>26</v>
      </c>
      <c r="L1766" s="135"/>
      <c r="M1766" s="136"/>
      <c r="N1766" s="136"/>
      <c r="O1766" s="136"/>
      <c r="P1766" s="136"/>
      <c r="Q1766" s="136"/>
      <c r="R1766" s="136"/>
      <c r="S1766" s="136"/>
      <c r="T1766" s="136"/>
      <c r="U1766" s="136"/>
      <c r="V1766" s="136"/>
      <c r="W1766" s="136"/>
      <c r="X1766" s="136"/>
      <c r="Y1766" s="137">
        <f t="shared" si="370"/>
        <v>0</v>
      </c>
      <c r="AB1766" s="251"/>
      <c r="AC1766" s="252" t="s">
        <v>11</v>
      </c>
      <c r="AD1766" s="253">
        <f>K983+K1007</f>
        <v>727584568</v>
      </c>
      <c r="AE1766" s="253">
        <f t="shared" ref="AE1766:AO1766" si="384">L983+L1007</f>
        <v>714211693</v>
      </c>
      <c r="AF1766" s="253">
        <f t="shared" si="384"/>
        <v>623569110</v>
      </c>
      <c r="AG1766" s="253">
        <f t="shared" si="384"/>
        <v>622430637</v>
      </c>
      <c r="AH1766" s="253">
        <f t="shared" si="384"/>
        <v>642575157</v>
      </c>
      <c r="AI1766" s="253">
        <f t="shared" si="384"/>
        <v>824844382</v>
      </c>
      <c r="AJ1766" s="253">
        <f t="shared" si="384"/>
        <v>989072443</v>
      </c>
      <c r="AK1766" s="253">
        <f t="shared" si="384"/>
        <v>1025993595</v>
      </c>
      <c r="AL1766" s="253">
        <f t="shared" si="384"/>
        <v>766774247</v>
      </c>
      <c r="AM1766" s="253">
        <f t="shared" si="384"/>
        <v>685117860</v>
      </c>
      <c r="AN1766" s="253">
        <f t="shared" si="384"/>
        <v>785401157</v>
      </c>
      <c r="AO1766" s="253">
        <f t="shared" si="384"/>
        <v>831679726</v>
      </c>
      <c r="AP1766" s="256">
        <f t="shared" si="368"/>
        <v>9239254575</v>
      </c>
    </row>
    <row r="1767" spans="9:42" ht="17.25" thickBot="1" x14ac:dyDescent="0.35">
      <c r="I1767"/>
      <c r="J1767" s="313"/>
      <c r="K1767" s="138" t="s">
        <v>11</v>
      </c>
      <c r="L1767" s="135"/>
      <c r="M1767" s="136"/>
      <c r="N1767" s="136"/>
      <c r="O1767" s="136"/>
      <c r="P1767" s="136"/>
      <c r="Q1767" s="136"/>
      <c r="R1767" s="136"/>
      <c r="S1767" s="136"/>
      <c r="T1767" s="136"/>
      <c r="U1767" s="136"/>
      <c r="V1767" s="136"/>
      <c r="W1767" s="136"/>
      <c r="X1767" s="136"/>
      <c r="Y1767" s="137">
        <f t="shared" si="370"/>
        <v>0</v>
      </c>
      <c r="AB1767" s="258" t="s">
        <v>188</v>
      </c>
      <c r="AC1767" s="257" t="s">
        <v>439</v>
      </c>
      <c r="AD1767" s="237">
        <f t="shared" ref="AD1767:AO1767" si="385">SUM(AD1768:AD1772)</f>
        <v>178020118</v>
      </c>
      <c r="AE1767" s="237">
        <f t="shared" si="385"/>
        <v>162491142</v>
      </c>
      <c r="AF1767" s="237">
        <f t="shared" si="385"/>
        <v>143545230</v>
      </c>
      <c r="AG1767" s="237">
        <f t="shared" si="385"/>
        <v>142203520</v>
      </c>
      <c r="AH1767" s="237">
        <f t="shared" si="385"/>
        <v>151448262</v>
      </c>
      <c r="AI1767" s="237">
        <f t="shared" si="385"/>
        <v>179620077</v>
      </c>
      <c r="AJ1767" s="237">
        <f t="shared" si="385"/>
        <v>202464546</v>
      </c>
      <c r="AK1767" s="237">
        <f t="shared" si="385"/>
        <v>192047541</v>
      </c>
      <c r="AL1767" s="237">
        <f t="shared" si="385"/>
        <v>154956244</v>
      </c>
      <c r="AM1767" s="237">
        <f t="shared" si="385"/>
        <v>149600340</v>
      </c>
      <c r="AN1767" s="237">
        <f t="shared" si="385"/>
        <v>161721676</v>
      </c>
      <c r="AO1767" s="237">
        <f t="shared" si="385"/>
        <v>166644842</v>
      </c>
      <c r="AP1767" s="239">
        <f t="shared" si="368"/>
        <v>1984763538</v>
      </c>
    </row>
    <row r="1768" spans="9:42" ht="17.25" thickBot="1" x14ac:dyDescent="0.35">
      <c r="I1768"/>
      <c r="J1768" s="314"/>
      <c r="K1768" s="139" t="s">
        <v>439</v>
      </c>
      <c r="L1768" s="229">
        <f>SUM(L1769:L1773)</f>
        <v>0</v>
      </c>
      <c r="M1768" s="229">
        <f t="shared" ref="M1768:X1768" si="386">SUM(M1769:M1773)</f>
        <v>0</v>
      </c>
      <c r="N1768" s="229">
        <f t="shared" si="386"/>
        <v>0</v>
      </c>
      <c r="O1768" s="229">
        <f t="shared" si="386"/>
        <v>0</v>
      </c>
      <c r="P1768" s="229">
        <f t="shared" si="386"/>
        <v>0</v>
      </c>
      <c r="Q1768" s="229">
        <f t="shared" si="386"/>
        <v>0</v>
      </c>
      <c r="R1768" s="229">
        <f t="shared" si="386"/>
        <v>0</v>
      </c>
      <c r="S1768" s="229">
        <f t="shared" si="386"/>
        <v>0</v>
      </c>
      <c r="T1768" s="229">
        <f t="shared" si="386"/>
        <v>0</v>
      </c>
      <c r="U1768" s="229">
        <f t="shared" si="386"/>
        <v>0</v>
      </c>
      <c r="V1768" s="229">
        <f t="shared" si="386"/>
        <v>0</v>
      </c>
      <c r="W1768" s="229">
        <f t="shared" si="386"/>
        <v>0</v>
      </c>
      <c r="X1768" s="229">
        <f t="shared" si="386"/>
        <v>0</v>
      </c>
      <c r="Y1768" s="140">
        <f t="shared" si="370"/>
        <v>0</v>
      </c>
      <c r="AB1768" s="240"/>
      <c r="AC1768" s="241" t="s">
        <v>21</v>
      </c>
      <c r="AD1768" s="242"/>
      <c r="AE1768" s="242"/>
      <c r="AF1768" s="242"/>
      <c r="AG1768" s="242"/>
      <c r="AH1768" s="242"/>
      <c r="AI1768" s="242"/>
      <c r="AJ1768" s="242"/>
      <c r="AK1768" s="242"/>
      <c r="AL1768" s="242"/>
      <c r="AM1768" s="242"/>
      <c r="AN1768" s="242"/>
      <c r="AO1768" s="242"/>
      <c r="AP1768" s="245">
        <f t="shared" si="368"/>
        <v>0</v>
      </c>
    </row>
    <row r="1769" spans="9:42" x14ac:dyDescent="0.3">
      <c r="I1769"/>
      <c r="J1769" s="312" t="s">
        <v>190</v>
      </c>
      <c r="K1769" s="130" t="s">
        <v>21</v>
      </c>
      <c r="L1769" s="135"/>
      <c r="M1769" s="136"/>
      <c r="N1769" s="136"/>
      <c r="O1769" s="136"/>
      <c r="P1769" s="136"/>
      <c r="Q1769" s="136"/>
      <c r="R1769" s="136"/>
      <c r="S1769" s="136"/>
      <c r="T1769" s="136"/>
      <c r="U1769" s="136"/>
      <c r="V1769" s="136"/>
      <c r="W1769" s="136"/>
      <c r="X1769" s="136"/>
      <c r="Y1769" s="137">
        <f t="shared" si="370"/>
        <v>0</v>
      </c>
      <c r="AB1769" s="240"/>
      <c r="AC1769" s="246" t="s">
        <v>27</v>
      </c>
      <c r="AD1769" s="247"/>
      <c r="AE1769" s="247"/>
      <c r="AF1769" s="247"/>
      <c r="AG1769" s="247"/>
      <c r="AH1769" s="247"/>
      <c r="AI1769" s="247"/>
      <c r="AJ1769" s="247"/>
      <c r="AK1769" s="247"/>
      <c r="AL1769" s="247"/>
      <c r="AM1769" s="247"/>
      <c r="AN1769" s="247"/>
      <c r="AO1769" s="247"/>
      <c r="AP1769" s="250">
        <f t="shared" si="368"/>
        <v>0</v>
      </c>
    </row>
    <row r="1770" spans="9:42" x14ac:dyDescent="0.3">
      <c r="I1770"/>
      <c r="J1770" s="313"/>
      <c r="K1770" s="134" t="s">
        <v>27</v>
      </c>
      <c r="L1770" s="135"/>
      <c r="M1770" s="136"/>
      <c r="N1770" s="136"/>
      <c r="O1770" s="136"/>
      <c r="P1770" s="136"/>
      <c r="Q1770" s="136"/>
      <c r="R1770" s="136"/>
      <c r="S1770" s="136"/>
      <c r="T1770" s="136"/>
      <c r="U1770" s="136"/>
      <c r="V1770" s="136"/>
      <c r="W1770" s="136"/>
      <c r="X1770" s="136"/>
      <c r="Y1770" s="137">
        <f t="shared" si="370"/>
        <v>0</v>
      </c>
      <c r="AB1770" s="240"/>
      <c r="AC1770" s="246" t="s">
        <v>28</v>
      </c>
      <c r="AD1770" s="247"/>
      <c r="AE1770" s="247"/>
      <c r="AF1770" s="247"/>
      <c r="AG1770" s="247"/>
      <c r="AH1770" s="247"/>
      <c r="AI1770" s="247"/>
      <c r="AJ1770" s="247"/>
      <c r="AK1770" s="247"/>
      <c r="AL1770" s="247"/>
      <c r="AM1770" s="247"/>
      <c r="AN1770" s="247"/>
      <c r="AO1770" s="247"/>
      <c r="AP1770" s="250">
        <f t="shared" si="368"/>
        <v>0</v>
      </c>
    </row>
    <row r="1771" spans="9:42" x14ac:dyDescent="0.3">
      <c r="I1771"/>
      <c r="J1771" s="313"/>
      <c r="K1771" s="134" t="s">
        <v>28</v>
      </c>
      <c r="L1771" s="135"/>
      <c r="M1771" s="136"/>
      <c r="N1771" s="136"/>
      <c r="O1771" s="136"/>
      <c r="P1771" s="136"/>
      <c r="Q1771" s="136"/>
      <c r="R1771" s="136"/>
      <c r="S1771" s="136"/>
      <c r="T1771" s="136"/>
      <c r="U1771" s="136"/>
      <c r="V1771" s="136"/>
      <c r="W1771" s="136"/>
      <c r="X1771" s="136"/>
      <c r="Y1771" s="137">
        <f t="shared" si="370"/>
        <v>0</v>
      </c>
      <c r="AB1771" s="240"/>
      <c r="AC1771" s="246" t="s">
        <v>26</v>
      </c>
      <c r="AD1771" s="247"/>
      <c r="AE1771" s="247"/>
      <c r="AF1771" s="247"/>
      <c r="AG1771" s="247"/>
      <c r="AH1771" s="247"/>
      <c r="AI1771" s="247"/>
      <c r="AJ1771" s="247"/>
      <c r="AK1771" s="247"/>
      <c r="AL1771" s="247"/>
      <c r="AM1771" s="247"/>
      <c r="AN1771" s="247"/>
      <c r="AO1771" s="247"/>
      <c r="AP1771" s="250">
        <f t="shared" si="368"/>
        <v>0</v>
      </c>
    </row>
    <row r="1772" spans="9:42" x14ac:dyDescent="0.3">
      <c r="I1772"/>
      <c r="J1772" s="313"/>
      <c r="K1772" s="134" t="s">
        <v>26</v>
      </c>
      <c r="L1772" s="135"/>
      <c r="M1772" s="136"/>
      <c r="N1772" s="136"/>
      <c r="O1772" s="136"/>
      <c r="P1772" s="136"/>
      <c r="Q1772" s="136"/>
      <c r="R1772" s="136"/>
      <c r="S1772" s="136"/>
      <c r="T1772" s="136"/>
      <c r="U1772" s="136"/>
      <c r="V1772" s="136"/>
      <c r="W1772" s="136"/>
      <c r="X1772" s="136"/>
      <c r="Y1772" s="137">
        <f t="shared" si="370"/>
        <v>0</v>
      </c>
      <c r="AB1772" s="251"/>
      <c r="AC1772" s="252" t="s">
        <v>11</v>
      </c>
      <c r="AD1772" s="253">
        <f>K1011</f>
        <v>178020118</v>
      </c>
      <c r="AE1772" s="253">
        <f t="shared" ref="AE1772:AO1772" si="387">L1011</f>
        <v>162491142</v>
      </c>
      <c r="AF1772" s="253">
        <f t="shared" si="387"/>
        <v>143545230</v>
      </c>
      <c r="AG1772" s="253">
        <f t="shared" si="387"/>
        <v>142203520</v>
      </c>
      <c r="AH1772" s="253">
        <f t="shared" si="387"/>
        <v>151448262</v>
      </c>
      <c r="AI1772" s="253">
        <f t="shared" si="387"/>
        <v>179620077</v>
      </c>
      <c r="AJ1772" s="253">
        <f t="shared" si="387"/>
        <v>202464546</v>
      </c>
      <c r="AK1772" s="253">
        <f t="shared" si="387"/>
        <v>192047541</v>
      </c>
      <c r="AL1772" s="253">
        <f t="shared" si="387"/>
        <v>154956244</v>
      </c>
      <c r="AM1772" s="253">
        <f t="shared" si="387"/>
        <v>149600340</v>
      </c>
      <c r="AN1772" s="253">
        <f t="shared" si="387"/>
        <v>161721676</v>
      </c>
      <c r="AO1772" s="253">
        <f t="shared" si="387"/>
        <v>166644842</v>
      </c>
      <c r="AP1772" s="256">
        <f t="shared" si="368"/>
        <v>1984763538</v>
      </c>
    </row>
    <row r="1773" spans="9:42" ht="17.25" thickBot="1" x14ac:dyDescent="0.35">
      <c r="I1773"/>
      <c r="J1773" s="313"/>
      <c r="K1773" s="138" t="s">
        <v>11</v>
      </c>
      <c r="L1773" s="135"/>
      <c r="M1773" s="136"/>
      <c r="N1773" s="136"/>
      <c r="O1773" s="136"/>
      <c r="P1773" s="136"/>
      <c r="Q1773" s="136"/>
      <c r="R1773" s="136"/>
      <c r="S1773" s="136"/>
      <c r="T1773" s="136"/>
      <c r="U1773" s="136"/>
      <c r="V1773" s="136"/>
      <c r="W1773" s="136"/>
      <c r="X1773" s="136"/>
      <c r="Y1773" s="137">
        <f t="shared" si="370"/>
        <v>0</v>
      </c>
      <c r="AB1773" s="235" t="s">
        <v>176</v>
      </c>
      <c r="AC1773" s="257" t="s">
        <v>439</v>
      </c>
      <c r="AD1773" s="237">
        <f t="shared" ref="AD1773:AO1773" si="388">SUM(AD1774:AD1778)</f>
        <v>71987879</v>
      </c>
      <c r="AE1773" s="237">
        <f t="shared" si="388"/>
        <v>69776941</v>
      </c>
      <c r="AF1773" s="237">
        <f t="shared" si="388"/>
        <v>54792599</v>
      </c>
      <c r="AG1773" s="237">
        <f t="shared" si="388"/>
        <v>56671703</v>
      </c>
      <c r="AH1773" s="237">
        <f t="shared" si="388"/>
        <v>55307766</v>
      </c>
      <c r="AI1773" s="237">
        <f t="shared" si="388"/>
        <v>71433705</v>
      </c>
      <c r="AJ1773" s="237">
        <f t="shared" si="388"/>
        <v>74834315</v>
      </c>
      <c r="AK1773" s="237">
        <f t="shared" si="388"/>
        <v>56169169</v>
      </c>
      <c r="AL1773" s="237">
        <f t="shared" si="388"/>
        <v>35371459</v>
      </c>
      <c r="AM1773" s="237">
        <f t="shared" si="388"/>
        <v>33701184</v>
      </c>
      <c r="AN1773" s="237">
        <f t="shared" si="388"/>
        <v>63959789</v>
      </c>
      <c r="AO1773" s="237">
        <f t="shared" si="388"/>
        <v>68091533.099999994</v>
      </c>
      <c r="AP1773" s="239">
        <f t="shared" si="368"/>
        <v>712098042.10000002</v>
      </c>
    </row>
    <row r="1774" spans="9:42" ht="17.25" thickBot="1" x14ac:dyDescent="0.35">
      <c r="I1774"/>
      <c r="J1774" s="314"/>
      <c r="K1774" s="139" t="s">
        <v>439</v>
      </c>
      <c r="L1774" s="229">
        <f>SUM(L1775:L1779)</f>
        <v>0</v>
      </c>
      <c r="M1774" s="229">
        <f t="shared" ref="M1774:X1774" si="389">SUM(M1775:M1779)</f>
        <v>0</v>
      </c>
      <c r="N1774" s="229">
        <f t="shared" si="389"/>
        <v>0</v>
      </c>
      <c r="O1774" s="229">
        <f t="shared" si="389"/>
        <v>0</v>
      </c>
      <c r="P1774" s="229">
        <f t="shared" si="389"/>
        <v>0</v>
      </c>
      <c r="Q1774" s="229">
        <f t="shared" si="389"/>
        <v>0</v>
      </c>
      <c r="R1774" s="229">
        <f t="shared" si="389"/>
        <v>0</v>
      </c>
      <c r="S1774" s="229">
        <f t="shared" si="389"/>
        <v>0</v>
      </c>
      <c r="T1774" s="229">
        <f t="shared" si="389"/>
        <v>0</v>
      </c>
      <c r="U1774" s="229">
        <f t="shared" si="389"/>
        <v>0</v>
      </c>
      <c r="V1774" s="229">
        <f t="shared" si="389"/>
        <v>0</v>
      </c>
      <c r="W1774" s="229">
        <f t="shared" si="389"/>
        <v>0</v>
      </c>
      <c r="X1774" s="229">
        <f t="shared" si="389"/>
        <v>0</v>
      </c>
      <c r="Y1774" s="140">
        <f t="shared" si="370"/>
        <v>0</v>
      </c>
      <c r="AB1774" s="240"/>
      <c r="AC1774" s="241" t="s">
        <v>21</v>
      </c>
      <c r="AD1774" s="242"/>
      <c r="AE1774" s="242"/>
      <c r="AF1774" s="242"/>
      <c r="AG1774" s="242"/>
      <c r="AH1774" s="242"/>
      <c r="AI1774" s="242"/>
      <c r="AJ1774" s="242"/>
      <c r="AK1774" s="242"/>
      <c r="AL1774" s="242"/>
      <c r="AM1774" s="242"/>
      <c r="AN1774" s="242"/>
      <c r="AO1774" s="242"/>
      <c r="AP1774" s="245">
        <f t="shared" si="368"/>
        <v>0</v>
      </c>
    </row>
    <row r="1775" spans="9:42" x14ac:dyDescent="0.3">
      <c r="I1775"/>
      <c r="J1775" s="312" t="s">
        <v>93</v>
      </c>
      <c r="K1775" s="130" t="s">
        <v>21</v>
      </c>
      <c r="L1775" s="135"/>
      <c r="M1775" s="136"/>
      <c r="N1775" s="136"/>
      <c r="O1775" s="136"/>
      <c r="P1775" s="136"/>
      <c r="Q1775" s="136"/>
      <c r="R1775" s="136"/>
      <c r="S1775" s="136"/>
      <c r="T1775" s="136"/>
      <c r="U1775" s="136"/>
      <c r="V1775" s="136"/>
      <c r="W1775" s="136"/>
      <c r="X1775" s="136"/>
      <c r="Y1775" s="137">
        <f t="shared" si="370"/>
        <v>0</v>
      </c>
      <c r="AB1775" s="240"/>
      <c r="AC1775" s="246" t="s">
        <v>27</v>
      </c>
      <c r="AD1775" s="247"/>
      <c r="AE1775" s="247"/>
      <c r="AF1775" s="247"/>
      <c r="AG1775" s="247"/>
      <c r="AH1775" s="247"/>
      <c r="AI1775" s="247"/>
      <c r="AJ1775" s="247"/>
      <c r="AK1775" s="247"/>
      <c r="AL1775" s="247"/>
      <c r="AM1775" s="247"/>
      <c r="AN1775" s="247"/>
      <c r="AO1775" s="247"/>
      <c r="AP1775" s="250">
        <f t="shared" si="368"/>
        <v>0</v>
      </c>
    </row>
    <row r="1776" spans="9:42" x14ac:dyDescent="0.3">
      <c r="I1776"/>
      <c r="J1776" s="313"/>
      <c r="K1776" s="134" t="s">
        <v>27</v>
      </c>
      <c r="L1776" s="135"/>
      <c r="M1776" s="136"/>
      <c r="N1776" s="136"/>
      <c r="O1776" s="136"/>
      <c r="P1776" s="136"/>
      <c r="Q1776" s="136"/>
      <c r="R1776" s="136"/>
      <c r="S1776" s="136"/>
      <c r="T1776" s="136"/>
      <c r="U1776" s="136"/>
      <c r="V1776" s="136"/>
      <c r="W1776" s="136"/>
      <c r="X1776" s="136"/>
      <c r="Y1776" s="137">
        <f t="shared" si="370"/>
        <v>0</v>
      </c>
      <c r="AB1776" s="240"/>
      <c r="AC1776" s="246" t="s">
        <v>28</v>
      </c>
      <c r="AD1776" s="247"/>
      <c r="AE1776" s="247"/>
      <c r="AF1776" s="247"/>
      <c r="AG1776" s="247"/>
      <c r="AH1776" s="247"/>
      <c r="AI1776" s="247"/>
      <c r="AJ1776" s="247"/>
      <c r="AK1776" s="247"/>
      <c r="AL1776" s="247"/>
      <c r="AM1776" s="247"/>
      <c r="AN1776" s="247"/>
      <c r="AO1776" s="247"/>
      <c r="AP1776" s="250">
        <f t="shared" si="368"/>
        <v>0</v>
      </c>
    </row>
    <row r="1777" spans="9:42" x14ac:dyDescent="0.3">
      <c r="I1777"/>
      <c r="J1777" s="313"/>
      <c r="K1777" s="134" t="s">
        <v>28</v>
      </c>
      <c r="L1777" s="135"/>
      <c r="M1777" s="136"/>
      <c r="N1777" s="136"/>
      <c r="O1777" s="136"/>
      <c r="P1777" s="136"/>
      <c r="Q1777" s="136"/>
      <c r="R1777" s="136"/>
      <c r="S1777" s="136"/>
      <c r="T1777" s="136"/>
      <c r="U1777" s="136"/>
      <c r="V1777" s="136"/>
      <c r="W1777" s="136"/>
      <c r="X1777" s="136"/>
      <c r="Y1777" s="137">
        <f t="shared" si="370"/>
        <v>0</v>
      </c>
      <c r="AB1777" s="240"/>
      <c r="AC1777" s="246" t="s">
        <v>26</v>
      </c>
      <c r="AD1777" s="247"/>
      <c r="AE1777" s="247"/>
      <c r="AF1777" s="247"/>
      <c r="AG1777" s="247"/>
      <c r="AH1777" s="247"/>
      <c r="AI1777" s="247"/>
      <c r="AJ1777" s="247"/>
      <c r="AK1777" s="247"/>
      <c r="AL1777" s="247"/>
      <c r="AM1777" s="247"/>
      <c r="AN1777" s="247"/>
      <c r="AO1777" s="247"/>
      <c r="AP1777" s="250">
        <f t="shared" si="368"/>
        <v>0</v>
      </c>
    </row>
    <row r="1778" spans="9:42" x14ac:dyDescent="0.3">
      <c r="I1778"/>
      <c r="J1778" s="313"/>
      <c r="K1778" s="134" t="s">
        <v>26</v>
      </c>
      <c r="L1778" s="135"/>
      <c r="M1778" s="136"/>
      <c r="N1778" s="136"/>
      <c r="O1778" s="136"/>
      <c r="P1778" s="136"/>
      <c r="Q1778" s="136"/>
      <c r="R1778" s="136"/>
      <c r="S1778" s="136"/>
      <c r="T1778" s="136"/>
      <c r="U1778" s="136"/>
      <c r="V1778" s="136"/>
      <c r="W1778" s="136"/>
      <c r="X1778" s="136"/>
      <c r="Y1778" s="137">
        <f t="shared" si="370"/>
        <v>0</v>
      </c>
      <c r="AB1778" s="251"/>
      <c r="AC1778" s="252" t="s">
        <v>11</v>
      </c>
      <c r="AD1778" s="253">
        <f>K1063-L1853</f>
        <v>71987879</v>
      </c>
      <c r="AE1778" s="253">
        <f t="shared" ref="AE1778:AO1778" si="390">L1063-M1853</f>
        <v>69776941</v>
      </c>
      <c r="AF1778" s="253">
        <f t="shared" si="390"/>
        <v>54792599</v>
      </c>
      <c r="AG1778" s="253">
        <f t="shared" si="390"/>
        <v>56671703</v>
      </c>
      <c r="AH1778" s="253">
        <f t="shared" si="390"/>
        <v>55307766</v>
      </c>
      <c r="AI1778" s="253">
        <f t="shared" si="390"/>
        <v>71433705</v>
      </c>
      <c r="AJ1778" s="253">
        <f t="shared" si="390"/>
        <v>74834315</v>
      </c>
      <c r="AK1778" s="253">
        <f t="shared" si="390"/>
        <v>56169169</v>
      </c>
      <c r="AL1778" s="253">
        <f t="shared" si="390"/>
        <v>35371459</v>
      </c>
      <c r="AM1778" s="253">
        <f t="shared" si="390"/>
        <v>33701184</v>
      </c>
      <c r="AN1778" s="253">
        <f t="shared" si="390"/>
        <v>63959789</v>
      </c>
      <c r="AO1778" s="253">
        <f t="shared" si="390"/>
        <v>68091533.099999994</v>
      </c>
      <c r="AP1778" s="256">
        <f t="shared" si="368"/>
        <v>712098042.10000002</v>
      </c>
    </row>
    <row r="1779" spans="9:42" ht="17.25" thickBot="1" x14ac:dyDescent="0.35">
      <c r="I1779"/>
      <c r="J1779" s="313"/>
      <c r="K1779" s="138" t="s">
        <v>11</v>
      </c>
      <c r="L1779" s="135"/>
      <c r="M1779" s="136"/>
      <c r="N1779" s="136"/>
      <c r="O1779" s="136"/>
      <c r="P1779" s="136"/>
      <c r="Q1779" s="136"/>
      <c r="R1779" s="136"/>
      <c r="S1779" s="136"/>
      <c r="T1779" s="136"/>
      <c r="U1779" s="136"/>
      <c r="V1779" s="136"/>
      <c r="W1779" s="136"/>
      <c r="X1779" s="136"/>
      <c r="Y1779" s="137">
        <f t="shared" si="370"/>
        <v>0</v>
      </c>
      <c r="AB1779" s="258" t="s">
        <v>178</v>
      </c>
      <c r="AC1779" s="257" t="s">
        <v>439</v>
      </c>
      <c r="AD1779" s="237">
        <f>SUM(AD1780:AD1784)</f>
        <v>182889414</v>
      </c>
      <c r="AE1779" s="237">
        <f t="shared" ref="AE1779:AO1779" si="391">SUM(AE1780:AE1784)</f>
        <v>176543092</v>
      </c>
      <c r="AF1779" s="237">
        <f t="shared" si="391"/>
        <v>154928280</v>
      </c>
      <c r="AG1779" s="237">
        <f t="shared" si="391"/>
        <v>156156799</v>
      </c>
      <c r="AH1779" s="237">
        <f t="shared" si="391"/>
        <v>160654051</v>
      </c>
      <c r="AI1779" s="237">
        <f t="shared" si="391"/>
        <v>195311599</v>
      </c>
      <c r="AJ1779" s="237">
        <f t="shared" si="391"/>
        <v>216641554</v>
      </c>
      <c r="AK1779" s="237">
        <f t="shared" si="391"/>
        <v>203071546</v>
      </c>
      <c r="AL1779" s="237">
        <f t="shared" si="391"/>
        <v>157957980</v>
      </c>
      <c r="AM1779" s="237">
        <f t="shared" si="391"/>
        <v>143100889</v>
      </c>
      <c r="AN1779" s="237">
        <f t="shared" si="391"/>
        <v>174662664</v>
      </c>
      <c r="AO1779" s="237">
        <f t="shared" si="391"/>
        <v>181220066</v>
      </c>
      <c r="AP1779" s="239">
        <f t="shared" si="368"/>
        <v>2103137934</v>
      </c>
    </row>
    <row r="1780" spans="9:42" ht="17.25" thickBot="1" x14ac:dyDescent="0.35">
      <c r="I1780"/>
      <c r="J1780" s="314"/>
      <c r="K1780" s="139" t="s">
        <v>439</v>
      </c>
      <c r="L1780" s="229">
        <f>SUM(L1781:L1785)</f>
        <v>0</v>
      </c>
      <c r="M1780" s="229">
        <f t="shared" ref="M1780:X1780" si="392">SUM(M1781:M1785)</f>
        <v>0</v>
      </c>
      <c r="N1780" s="229">
        <f t="shared" si="392"/>
        <v>0</v>
      </c>
      <c r="O1780" s="229">
        <f t="shared" si="392"/>
        <v>0</v>
      </c>
      <c r="P1780" s="229">
        <f t="shared" si="392"/>
        <v>0</v>
      </c>
      <c r="Q1780" s="229">
        <f t="shared" si="392"/>
        <v>0</v>
      </c>
      <c r="R1780" s="229">
        <f t="shared" si="392"/>
        <v>0</v>
      </c>
      <c r="S1780" s="229">
        <f t="shared" si="392"/>
        <v>0</v>
      </c>
      <c r="T1780" s="229">
        <f t="shared" si="392"/>
        <v>0</v>
      </c>
      <c r="U1780" s="229">
        <f t="shared" si="392"/>
        <v>0</v>
      </c>
      <c r="V1780" s="229">
        <f t="shared" si="392"/>
        <v>0</v>
      </c>
      <c r="W1780" s="229">
        <f t="shared" si="392"/>
        <v>0</v>
      </c>
      <c r="X1780" s="229">
        <f t="shared" si="392"/>
        <v>0</v>
      </c>
      <c r="Y1780" s="140">
        <f t="shared" si="370"/>
        <v>0</v>
      </c>
      <c r="AB1780" s="240"/>
      <c r="AC1780" s="241" t="s">
        <v>21</v>
      </c>
      <c r="AD1780" s="242"/>
      <c r="AE1780" s="242"/>
      <c r="AF1780" s="242"/>
      <c r="AG1780" s="242"/>
      <c r="AH1780" s="242"/>
      <c r="AI1780" s="242"/>
      <c r="AJ1780" s="242"/>
      <c r="AK1780" s="242"/>
      <c r="AL1780" s="242"/>
      <c r="AM1780" s="242"/>
      <c r="AN1780" s="242"/>
      <c r="AO1780" s="242"/>
      <c r="AP1780" s="245">
        <f t="shared" si="368"/>
        <v>0</v>
      </c>
    </row>
    <row r="1781" spans="9:42" x14ac:dyDescent="0.3">
      <c r="I1781"/>
      <c r="J1781" s="312" t="s">
        <v>95</v>
      </c>
      <c r="K1781" s="130" t="s">
        <v>21</v>
      </c>
      <c r="L1781" s="135"/>
      <c r="M1781" s="136"/>
      <c r="N1781" s="136"/>
      <c r="O1781" s="136"/>
      <c r="P1781" s="136"/>
      <c r="Q1781" s="136"/>
      <c r="R1781" s="136"/>
      <c r="S1781" s="136"/>
      <c r="T1781" s="136"/>
      <c r="U1781" s="136"/>
      <c r="V1781" s="136"/>
      <c r="W1781" s="136"/>
      <c r="X1781" s="136"/>
      <c r="Y1781" s="137">
        <f t="shared" si="370"/>
        <v>0</v>
      </c>
      <c r="AB1781" s="240"/>
      <c r="AC1781" s="246" t="s">
        <v>27</v>
      </c>
      <c r="AD1781" s="247"/>
      <c r="AE1781" s="247"/>
      <c r="AF1781" s="247"/>
      <c r="AG1781" s="247"/>
      <c r="AH1781" s="247"/>
      <c r="AI1781" s="247"/>
      <c r="AJ1781" s="247"/>
      <c r="AK1781" s="247"/>
      <c r="AL1781" s="247"/>
      <c r="AM1781" s="247"/>
      <c r="AN1781" s="247"/>
      <c r="AO1781" s="247"/>
      <c r="AP1781" s="250">
        <f t="shared" si="368"/>
        <v>0</v>
      </c>
    </row>
    <row r="1782" spans="9:42" x14ac:dyDescent="0.3">
      <c r="I1782"/>
      <c r="J1782" s="313"/>
      <c r="K1782" s="134" t="s">
        <v>27</v>
      </c>
      <c r="L1782" s="135"/>
      <c r="M1782" s="136"/>
      <c r="N1782" s="136"/>
      <c r="O1782" s="136"/>
      <c r="P1782" s="136"/>
      <c r="Q1782" s="136"/>
      <c r="R1782" s="136"/>
      <c r="S1782" s="136"/>
      <c r="T1782" s="136"/>
      <c r="U1782" s="136"/>
      <c r="V1782" s="136"/>
      <c r="W1782" s="136"/>
      <c r="X1782" s="136"/>
      <c r="Y1782" s="137">
        <f t="shared" si="370"/>
        <v>0</v>
      </c>
      <c r="AB1782" s="240"/>
      <c r="AC1782" s="246" t="s">
        <v>28</v>
      </c>
      <c r="AD1782" s="247"/>
      <c r="AE1782" s="247"/>
      <c r="AF1782" s="247"/>
      <c r="AG1782" s="247"/>
      <c r="AH1782" s="247"/>
      <c r="AI1782" s="247"/>
      <c r="AJ1782" s="247"/>
      <c r="AK1782" s="247"/>
      <c r="AL1782" s="247"/>
      <c r="AM1782" s="247"/>
      <c r="AN1782" s="247"/>
      <c r="AO1782" s="247"/>
      <c r="AP1782" s="250">
        <f t="shared" si="368"/>
        <v>0</v>
      </c>
    </row>
    <row r="1783" spans="9:42" x14ac:dyDescent="0.3">
      <c r="I1783"/>
      <c r="J1783" s="313"/>
      <c r="K1783" s="134" t="s">
        <v>28</v>
      </c>
      <c r="L1783" s="135"/>
      <c r="M1783" s="136"/>
      <c r="N1783" s="136"/>
      <c r="O1783" s="136"/>
      <c r="P1783" s="136"/>
      <c r="Q1783" s="136"/>
      <c r="R1783" s="136"/>
      <c r="S1783" s="136"/>
      <c r="T1783" s="136"/>
      <c r="U1783" s="136"/>
      <c r="V1783" s="136"/>
      <c r="W1783" s="136"/>
      <c r="X1783" s="136"/>
      <c r="Y1783" s="137">
        <f t="shared" si="370"/>
        <v>0</v>
      </c>
      <c r="AB1783" s="240"/>
      <c r="AC1783" s="246" t="s">
        <v>26</v>
      </c>
      <c r="AD1783" s="247"/>
      <c r="AE1783" s="247"/>
      <c r="AF1783" s="247"/>
      <c r="AG1783" s="247"/>
      <c r="AH1783" s="247"/>
      <c r="AI1783" s="247"/>
      <c r="AJ1783" s="247"/>
      <c r="AK1783" s="247"/>
      <c r="AL1783" s="247"/>
      <c r="AM1783" s="247"/>
      <c r="AN1783" s="247"/>
      <c r="AO1783" s="247"/>
      <c r="AP1783" s="250">
        <f t="shared" si="368"/>
        <v>0</v>
      </c>
    </row>
    <row r="1784" spans="9:42" x14ac:dyDescent="0.3">
      <c r="I1784"/>
      <c r="J1784" s="313"/>
      <c r="K1784" s="134" t="s">
        <v>26</v>
      </c>
      <c r="L1784" s="135"/>
      <c r="M1784" s="136"/>
      <c r="N1784" s="136"/>
      <c r="O1784" s="136"/>
      <c r="P1784" s="136"/>
      <c r="Q1784" s="136"/>
      <c r="R1784" s="136"/>
      <c r="S1784" s="136"/>
      <c r="T1784" s="136"/>
      <c r="U1784" s="136"/>
      <c r="V1784" s="136"/>
      <c r="W1784" s="136"/>
      <c r="X1784" s="136"/>
      <c r="Y1784" s="137">
        <f t="shared" si="370"/>
        <v>0</v>
      </c>
      <c r="AB1784" s="251"/>
      <c r="AC1784" s="252" t="s">
        <v>11</v>
      </c>
      <c r="AD1784" s="253">
        <f>K1075-L1859</f>
        <v>182889414</v>
      </c>
      <c r="AE1784" s="253">
        <f t="shared" ref="AE1784:AO1784" si="393">L1075-M1859</f>
        <v>176543092</v>
      </c>
      <c r="AF1784" s="253">
        <f t="shared" si="393"/>
        <v>154928280</v>
      </c>
      <c r="AG1784" s="253">
        <f t="shared" si="393"/>
        <v>156156799</v>
      </c>
      <c r="AH1784" s="253">
        <f t="shared" si="393"/>
        <v>160654051</v>
      </c>
      <c r="AI1784" s="253">
        <f t="shared" si="393"/>
        <v>195311599</v>
      </c>
      <c r="AJ1784" s="253">
        <f t="shared" si="393"/>
        <v>216641554</v>
      </c>
      <c r="AK1784" s="253">
        <f t="shared" si="393"/>
        <v>203071546</v>
      </c>
      <c r="AL1784" s="253">
        <f t="shared" si="393"/>
        <v>157957980</v>
      </c>
      <c r="AM1784" s="253">
        <f t="shared" si="393"/>
        <v>143100889</v>
      </c>
      <c r="AN1784" s="253">
        <f t="shared" si="393"/>
        <v>174662664</v>
      </c>
      <c r="AO1784" s="253">
        <f t="shared" si="393"/>
        <v>181220066</v>
      </c>
      <c r="AP1784" s="256">
        <f t="shared" si="368"/>
        <v>2103137934</v>
      </c>
    </row>
    <row r="1785" spans="9:42" ht="17.25" thickBot="1" x14ac:dyDescent="0.35">
      <c r="I1785"/>
      <c r="J1785" s="313"/>
      <c r="K1785" s="138" t="s">
        <v>11</v>
      </c>
      <c r="L1785" s="135"/>
      <c r="M1785" s="136"/>
      <c r="N1785" s="136"/>
      <c r="O1785" s="136"/>
      <c r="P1785" s="136"/>
      <c r="Q1785" s="136"/>
      <c r="R1785" s="136"/>
      <c r="S1785" s="136"/>
      <c r="T1785" s="136"/>
      <c r="U1785" s="136"/>
      <c r="V1785" s="136"/>
      <c r="W1785" s="136"/>
      <c r="X1785" s="136"/>
      <c r="Y1785" s="137">
        <f t="shared" si="370"/>
        <v>0</v>
      </c>
      <c r="AB1785" s="235" t="s">
        <v>464</v>
      </c>
      <c r="AC1785" s="257" t="s">
        <v>439</v>
      </c>
      <c r="AD1785" s="237">
        <f t="shared" ref="AD1785:AO1785" si="394">SUM(AD1786:AD1790)</f>
        <v>73332526</v>
      </c>
      <c r="AE1785" s="237">
        <f t="shared" si="394"/>
        <v>73440724</v>
      </c>
      <c r="AF1785" s="237">
        <f t="shared" si="394"/>
        <v>60118851</v>
      </c>
      <c r="AG1785" s="237">
        <f t="shared" si="394"/>
        <v>61245594</v>
      </c>
      <c r="AH1785" s="237">
        <f t="shared" si="394"/>
        <v>60914129</v>
      </c>
      <c r="AI1785" s="237">
        <f t="shared" si="394"/>
        <v>77738139</v>
      </c>
      <c r="AJ1785" s="237">
        <f t="shared" si="394"/>
        <v>77738139</v>
      </c>
      <c r="AK1785" s="237">
        <f t="shared" si="394"/>
        <v>94459569</v>
      </c>
      <c r="AL1785" s="237">
        <f t="shared" si="394"/>
        <v>72194438</v>
      </c>
      <c r="AM1785" s="237">
        <f t="shared" si="394"/>
        <v>58782202</v>
      </c>
      <c r="AN1785" s="237">
        <f t="shared" si="394"/>
        <v>69867555</v>
      </c>
      <c r="AO1785" s="237">
        <f t="shared" si="394"/>
        <v>76126451</v>
      </c>
      <c r="AP1785" s="239">
        <f t="shared" si="368"/>
        <v>855958317</v>
      </c>
    </row>
    <row r="1786" spans="9:42" ht="17.25" thickBot="1" x14ac:dyDescent="0.35">
      <c r="I1786"/>
      <c r="J1786" s="314"/>
      <c r="K1786" s="139" t="s">
        <v>439</v>
      </c>
      <c r="L1786" s="229">
        <f>SUM(L1787:L1791)</f>
        <v>0</v>
      </c>
      <c r="M1786" s="229">
        <f t="shared" ref="M1786:X1786" si="395">SUM(M1787:M1791)</f>
        <v>0</v>
      </c>
      <c r="N1786" s="229">
        <f t="shared" si="395"/>
        <v>0</v>
      </c>
      <c r="O1786" s="229">
        <f t="shared" si="395"/>
        <v>0</v>
      </c>
      <c r="P1786" s="229">
        <f t="shared" si="395"/>
        <v>0</v>
      </c>
      <c r="Q1786" s="229">
        <f t="shared" si="395"/>
        <v>0</v>
      </c>
      <c r="R1786" s="229">
        <f t="shared" si="395"/>
        <v>0</v>
      </c>
      <c r="S1786" s="229">
        <f t="shared" si="395"/>
        <v>0</v>
      </c>
      <c r="T1786" s="229">
        <f t="shared" si="395"/>
        <v>0</v>
      </c>
      <c r="U1786" s="229">
        <f t="shared" si="395"/>
        <v>0</v>
      </c>
      <c r="V1786" s="229">
        <f t="shared" si="395"/>
        <v>0</v>
      </c>
      <c r="W1786" s="229">
        <f t="shared" si="395"/>
        <v>0</v>
      </c>
      <c r="X1786" s="229">
        <f t="shared" si="395"/>
        <v>0</v>
      </c>
      <c r="Y1786" s="140">
        <f t="shared" si="370"/>
        <v>0</v>
      </c>
      <c r="AB1786" s="240"/>
      <c r="AC1786" s="241" t="s">
        <v>21</v>
      </c>
      <c r="AD1786" s="242"/>
      <c r="AE1786" s="242"/>
      <c r="AF1786" s="242"/>
      <c r="AG1786" s="242"/>
      <c r="AH1786" s="242"/>
      <c r="AI1786" s="242"/>
      <c r="AJ1786" s="242"/>
      <c r="AK1786" s="242"/>
      <c r="AL1786" s="242"/>
      <c r="AM1786" s="242"/>
      <c r="AN1786" s="242"/>
      <c r="AO1786" s="242"/>
      <c r="AP1786" s="245">
        <f t="shared" si="368"/>
        <v>0</v>
      </c>
    </row>
    <row r="1787" spans="9:42" x14ac:dyDescent="0.3">
      <c r="I1787"/>
      <c r="J1787" s="312" t="s">
        <v>441</v>
      </c>
      <c r="K1787" s="130" t="s">
        <v>21</v>
      </c>
      <c r="L1787" s="135"/>
      <c r="M1787" s="136"/>
      <c r="N1787" s="136"/>
      <c r="O1787" s="136"/>
      <c r="P1787" s="136"/>
      <c r="Q1787" s="136"/>
      <c r="R1787" s="136"/>
      <c r="S1787" s="136"/>
      <c r="T1787" s="136"/>
      <c r="U1787" s="136"/>
      <c r="V1787" s="136"/>
      <c r="W1787" s="136"/>
      <c r="X1787" s="136"/>
      <c r="Y1787" s="137">
        <f t="shared" si="370"/>
        <v>0</v>
      </c>
      <c r="AB1787" s="240"/>
      <c r="AC1787" s="246" t="s">
        <v>27</v>
      </c>
      <c r="AD1787" s="247"/>
      <c r="AE1787" s="247"/>
      <c r="AF1787" s="247"/>
      <c r="AG1787" s="247"/>
      <c r="AH1787" s="247"/>
      <c r="AI1787" s="247"/>
      <c r="AJ1787" s="247"/>
      <c r="AK1787" s="247"/>
      <c r="AL1787" s="247"/>
      <c r="AM1787" s="247"/>
      <c r="AN1787" s="247"/>
      <c r="AO1787" s="247"/>
      <c r="AP1787" s="250">
        <f t="shared" si="368"/>
        <v>0</v>
      </c>
    </row>
    <row r="1788" spans="9:42" x14ac:dyDescent="0.3">
      <c r="I1788"/>
      <c r="J1788" s="313"/>
      <c r="K1788" s="134" t="s">
        <v>27</v>
      </c>
      <c r="L1788" s="135"/>
      <c r="M1788" s="136"/>
      <c r="N1788" s="136"/>
      <c r="O1788" s="136"/>
      <c r="P1788" s="136"/>
      <c r="Q1788" s="136"/>
      <c r="R1788" s="136"/>
      <c r="S1788" s="136"/>
      <c r="T1788" s="136"/>
      <c r="U1788" s="136"/>
      <c r="V1788" s="136"/>
      <c r="W1788" s="136"/>
      <c r="X1788" s="136"/>
      <c r="Y1788" s="137">
        <f t="shared" si="370"/>
        <v>0</v>
      </c>
      <c r="AB1788" s="240"/>
      <c r="AC1788" s="246" t="s">
        <v>28</v>
      </c>
      <c r="AD1788" s="247"/>
      <c r="AE1788" s="247"/>
      <c r="AF1788" s="247"/>
      <c r="AG1788" s="247"/>
      <c r="AH1788" s="247"/>
      <c r="AI1788" s="247"/>
      <c r="AJ1788" s="247"/>
      <c r="AK1788" s="247"/>
      <c r="AL1788" s="247"/>
      <c r="AM1788" s="247"/>
      <c r="AN1788" s="247"/>
      <c r="AO1788" s="247"/>
      <c r="AP1788" s="250">
        <f t="shared" si="368"/>
        <v>0</v>
      </c>
    </row>
    <row r="1789" spans="9:42" x14ac:dyDescent="0.3">
      <c r="I1789"/>
      <c r="J1789" s="313"/>
      <c r="K1789" s="134" t="s">
        <v>28</v>
      </c>
      <c r="L1789" s="135"/>
      <c r="M1789" s="136"/>
      <c r="N1789" s="136"/>
      <c r="O1789" s="136"/>
      <c r="P1789" s="136"/>
      <c r="Q1789" s="136"/>
      <c r="R1789" s="136"/>
      <c r="S1789" s="136"/>
      <c r="T1789" s="136"/>
      <c r="U1789" s="136"/>
      <c r="V1789" s="136"/>
      <c r="W1789" s="136"/>
      <c r="X1789" s="136"/>
      <c r="Y1789" s="137">
        <f t="shared" si="370"/>
        <v>0</v>
      </c>
      <c r="AB1789" s="240"/>
      <c r="AC1789" s="246" t="s">
        <v>26</v>
      </c>
      <c r="AD1789" s="247"/>
      <c r="AE1789" s="247"/>
      <c r="AF1789" s="247"/>
      <c r="AG1789" s="247"/>
      <c r="AH1789" s="247"/>
      <c r="AI1789" s="247"/>
      <c r="AJ1789" s="247"/>
      <c r="AK1789" s="247"/>
      <c r="AL1789" s="247"/>
      <c r="AM1789" s="247"/>
      <c r="AN1789" s="247"/>
      <c r="AO1789" s="247"/>
      <c r="AP1789" s="250">
        <f t="shared" si="368"/>
        <v>0</v>
      </c>
    </row>
    <row r="1790" spans="9:42" x14ac:dyDescent="0.3">
      <c r="I1790"/>
      <c r="J1790" s="313"/>
      <c r="K1790" s="134" t="s">
        <v>26</v>
      </c>
      <c r="L1790" s="135"/>
      <c r="M1790" s="136"/>
      <c r="N1790" s="136"/>
      <c r="O1790" s="136"/>
      <c r="P1790" s="136"/>
      <c r="Q1790" s="136"/>
      <c r="R1790" s="136"/>
      <c r="S1790" s="136"/>
      <c r="T1790" s="136"/>
      <c r="U1790" s="136"/>
      <c r="V1790" s="136"/>
      <c r="W1790" s="136"/>
      <c r="X1790" s="136"/>
      <c r="Y1790" s="137">
        <f t="shared" si="370"/>
        <v>0</v>
      </c>
      <c r="AB1790" s="251"/>
      <c r="AC1790" s="252" t="s">
        <v>11</v>
      </c>
      <c r="AD1790" s="253">
        <f>K1071+K1079</f>
        <v>73332526</v>
      </c>
      <c r="AE1790" s="253">
        <f t="shared" ref="AE1790:AO1790" si="396">L1071+L1079</f>
        <v>73440724</v>
      </c>
      <c r="AF1790" s="253">
        <f t="shared" si="396"/>
        <v>60118851</v>
      </c>
      <c r="AG1790" s="253">
        <f t="shared" si="396"/>
        <v>61245594</v>
      </c>
      <c r="AH1790" s="253">
        <f t="shared" si="396"/>
        <v>60914129</v>
      </c>
      <c r="AI1790" s="253">
        <f t="shared" si="396"/>
        <v>77738139</v>
      </c>
      <c r="AJ1790" s="253">
        <f t="shared" si="396"/>
        <v>77738139</v>
      </c>
      <c r="AK1790" s="253">
        <f t="shared" si="396"/>
        <v>94459569</v>
      </c>
      <c r="AL1790" s="253">
        <f t="shared" si="396"/>
        <v>72194438</v>
      </c>
      <c r="AM1790" s="253">
        <f t="shared" si="396"/>
        <v>58782202</v>
      </c>
      <c r="AN1790" s="253">
        <f t="shared" si="396"/>
        <v>69867555</v>
      </c>
      <c r="AO1790" s="253">
        <f t="shared" si="396"/>
        <v>76126451</v>
      </c>
      <c r="AP1790" s="256">
        <f t="shared" si="368"/>
        <v>855958317</v>
      </c>
    </row>
    <row r="1791" spans="9:42" ht="29.25" thickBot="1" x14ac:dyDescent="0.35">
      <c r="I1791"/>
      <c r="J1791" s="313"/>
      <c r="K1791" s="138" t="s">
        <v>11</v>
      </c>
      <c r="L1791" s="135"/>
      <c r="M1791" s="136"/>
      <c r="N1791" s="136"/>
      <c r="O1791" s="136"/>
      <c r="P1791" s="136"/>
      <c r="Q1791" s="136"/>
      <c r="R1791" s="136"/>
      <c r="S1791" s="136"/>
      <c r="T1791" s="136"/>
      <c r="U1791" s="136"/>
      <c r="V1791" s="136"/>
      <c r="W1791" s="136"/>
      <c r="X1791" s="136"/>
      <c r="Y1791" s="137">
        <f t="shared" si="370"/>
        <v>0</v>
      </c>
      <c r="AB1791" s="258" t="s">
        <v>465</v>
      </c>
      <c r="AC1791" s="257" t="s">
        <v>439</v>
      </c>
      <c r="AD1791" s="237">
        <f t="shared" ref="AD1791:AO1791" si="397">SUM(AD1792:AD1796)</f>
        <v>10776282</v>
      </c>
      <c r="AE1791" s="237">
        <f t="shared" si="397"/>
        <v>10783354</v>
      </c>
      <c r="AF1791" s="237">
        <f t="shared" si="397"/>
        <v>9183785</v>
      </c>
      <c r="AG1791" s="237">
        <f t="shared" si="397"/>
        <v>8899756</v>
      </c>
      <c r="AH1791" s="237">
        <f t="shared" si="397"/>
        <v>8527566</v>
      </c>
      <c r="AI1791" s="237">
        <f t="shared" si="397"/>
        <v>9980430</v>
      </c>
      <c r="AJ1791" s="237">
        <f t="shared" si="397"/>
        <v>9980430</v>
      </c>
      <c r="AK1791" s="237">
        <f t="shared" si="397"/>
        <v>10788570</v>
      </c>
      <c r="AL1791" s="237">
        <f t="shared" si="397"/>
        <v>9276507</v>
      </c>
      <c r="AM1791" s="237">
        <f t="shared" si="397"/>
        <v>8514379</v>
      </c>
      <c r="AN1791" s="237">
        <f t="shared" si="397"/>
        <v>10054884</v>
      </c>
      <c r="AO1791" s="237">
        <f t="shared" si="397"/>
        <v>11081162</v>
      </c>
      <c r="AP1791" s="239">
        <f t="shared" si="368"/>
        <v>117847105</v>
      </c>
    </row>
    <row r="1792" spans="9:42" ht="17.25" thickBot="1" x14ac:dyDescent="0.35">
      <c r="I1792"/>
      <c r="J1792" s="314"/>
      <c r="K1792" s="139" t="s">
        <v>439</v>
      </c>
      <c r="L1792" s="229">
        <f>SUM(L1793:L1797)</f>
        <v>0</v>
      </c>
      <c r="M1792" s="229">
        <f t="shared" ref="M1792:X1792" si="398">SUM(M1793:M1797)</f>
        <v>0</v>
      </c>
      <c r="N1792" s="229">
        <f t="shared" si="398"/>
        <v>0</v>
      </c>
      <c r="O1792" s="229">
        <f t="shared" si="398"/>
        <v>0</v>
      </c>
      <c r="P1792" s="229">
        <f t="shared" si="398"/>
        <v>0</v>
      </c>
      <c r="Q1792" s="229">
        <f t="shared" si="398"/>
        <v>0</v>
      </c>
      <c r="R1792" s="229">
        <f t="shared" si="398"/>
        <v>0</v>
      </c>
      <c r="S1792" s="229">
        <f t="shared" si="398"/>
        <v>0</v>
      </c>
      <c r="T1792" s="229">
        <f t="shared" si="398"/>
        <v>0</v>
      </c>
      <c r="U1792" s="229">
        <f t="shared" si="398"/>
        <v>0</v>
      </c>
      <c r="V1792" s="229">
        <f t="shared" si="398"/>
        <v>0</v>
      </c>
      <c r="W1792" s="229">
        <f t="shared" si="398"/>
        <v>0</v>
      </c>
      <c r="X1792" s="229">
        <f t="shared" si="398"/>
        <v>0</v>
      </c>
      <c r="Y1792" s="140">
        <f t="shared" si="370"/>
        <v>0</v>
      </c>
      <c r="AB1792" s="240"/>
      <c r="AC1792" s="241" t="s">
        <v>21</v>
      </c>
      <c r="AD1792" s="242"/>
      <c r="AE1792" s="242"/>
      <c r="AF1792" s="242"/>
      <c r="AG1792" s="242"/>
      <c r="AH1792" s="242"/>
      <c r="AI1792" s="242"/>
      <c r="AJ1792" s="242"/>
      <c r="AK1792" s="242"/>
      <c r="AL1792" s="242"/>
      <c r="AM1792" s="242"/>
      <c r="AN1792" s="242"/>
      <c r="AO1792" s="242"/>
      <c r="AP1792" s="245">
        <f t="shared" si="368"/>
        <v>0</v>
      </c>
    </row>
    <row r="1793" spans="9:42" x14ac:dyDescent="0.3">
      <c r="I1793"/>
      <c r="J1793" s="312" t="s">
        <v>442</v>
      </c>
      <c r="K1793" s="130" t="s">
        <v>21</v>
      </c>
      <c r="L1793" s="135"/>
      <c r="M1793" s="136"/>
      <c r="N1793" s="136"/>
      <c r="O1793" s="136"/>
      <c r="P1793" s="136"/>
      <c r="Q1793" s="136"/>
      <c r="R1793" s="136"/>
      <c r="S1793" s="136"/>
      <c r="T1793" s="136"/>
      <c r="U1793" s="136"/>
      <c r="V1793" s="136"/>
      <c r="W1793" s="136"/>
      <c r="X1793" s="136"/>
      <c r="Y1793" s="137">
        <f t="shared" si="370"/>
        <v>0</v>
      </c>
      <c r="AB1793" s="240"/>
      <c r="AC1793" s="246" t="s">
        <v>27</v>
      </c>
      <c r="AD1793" s="247"/>
      <c r="AE1793" s="247"/>
      <c r="AF1793" s="247"/>
      <c r="AG1793" s="247"/>
      <c r="AH1793" s="247"/>
      <c r="AI1793" s="247"/>
      <c r="AJ1793" s="247"/>
      <c r="AK1793" s="247"/>
      <c r="AL1793" s="247"/>
      <c r="AM1793" s="247"/>
      <c r="AN1793" s="247"/>
      <c r="AO1793" s="247"/>
      <c r="AP1793" s="250">
        <f t="shared" si="368"/>
        <v>0</v>
      </c>
    </row>
    <row r="1794" spans="9:42" x14ac:dyDescent="0.3">
      <c r="I1794"/>
      <c r="J1794" s="313"/>
      <c r="K1794" s="134" t="s">
        <v>27</v>
      </c>
      <c r="L1794" s="135"/>
      <c r="M1794" s="136"/>
      <c r="N1794" s="136"/>
      <c r="O1794" s="136"/>
      <c r="P1794" s="136"/>
      <c r="Q1794" s="136"/>
      <c r="R1794" s="136"/>
      <c r="S1794" s="136"/>
      <c r="T1794" s="136"/>
      <c r="U1794" s="136"/>
      <c r="V1794" s="136"/>
      <c r="W1794" s="136"/>
      <c r="X1794" s="136"/>
      <c r="Y1794" s="137">
        <f t="shared" si="370"/>
        <v>0</v>
      </c>
      <c r="AB1794" s="240"/>
      <c r="AC1794" s="246" t="s">
        <v>28</v>
      </c>
      <c r="AD1794" s="247"/>
      <c r="AE1794" s="247"/>
      <c r="AF1794" s="247"/>
      <c r="AG1794" s="247"/>
      <c r="AH1794" s="247"/>
      <c r="AI1794" s="247"/>
      <c r="AJ1794" s="247"/>
      <c r="AK1794" s="247"/>
      <c r="AL1794" s="247"/>
      <c r="AM1794" s="247"/>
      <c r="AN1794" s="247"/>
      <c r="AO1794" s="247"/>
      <c r="AP1794" s="250">
        <f t="shared" si="368"/>
        <v>0</v>
      </c>
    </row>
    <row r="1795" spans="9:42" x14ac:dyDescent="0.3">
      <c r="I1795"/>
      <c r="J1795" s="313"/>
      <c r="K1795" s="134" t="s">
        <v>28</v>
      </c>
      <c r="L1795" s="135"/>
      <c r="M1795" s="136"/>
      <c r="N1795" s="136"/>
      <c r="O1795" s="136"/>
      <c r="P1795" s="136"/>
      <c r="Q1795" s="136"/>
      <c r="R1795" s="136"/>
      <c r="S1795" s="136"/>
      <c r="T1795" s="136"/>
      <c r="U1795" s="136"/>
      <c r="V1795" s="136"/>
      <c r="W1795" s="136"/>
      <c r="X1795" s="136"/>
      <c r="Y1795" s="137">
        <f t="shared" si="370"/>
        <v>0</v>
      </c>
      <c r="AB1795" s="240"/>
      <c r="AC1795" s="246" t="s">
        <v>26</v>
      </c>
      <c r="AD1795" s="247"/>
      <c r="AE1795" s="247"/>
      <c r="AF1795" s="247"/>
      <c r="AG1795" s="247"/>
      <c r="AH1795" s="247"/>
      <c r="AI1795" s="247"/>
      <c r="AJ1795" s="247"/>
      <c r="AK1795" s="247"/>
      <c r="AL1795" s="247"/>
      <c r="AM1795" s="247"/>
      <c r="AN1795" s="247"/>
      <c r="AO1795" s="247"/>
      <c r="AP1795" s="250">
        <f t="shared" ref="AP1795:AP1802" si="399">SUM(AD1795:AO1795)</f>
        <v>0</v>
      </c>
    </row>
    <row r="1796" spans="9:42" x14ac:dyDescent="0.3">
      <c r="I1796"/>
      <c r="J1796" s="313"/>
      <c r="K1796" s="134" t="s">
        <v>26</v>
      </c>
      <c r="L1796" s="135"/>
      <c r="M1796" s="136"/>
      <c r="N1796" s="136"/>
      <c r="O1796" s="136"/>
      <c r="P1796" s="136"/>
      <c r="Q1796" s="136"/>
      <c r="R1796" s="136"/>
      <c r="S1796" s="136"/>
      <c r="T1796" s="136"/>
      <c r="U1796" s="136"/>
      <c r="V1796" s="136"/>
      <c r="W1796" s="136"/>
      <c r="X1796" s="136"/>
      <c r="Y1796" s="137">
        <f t="shared" si="370"/>
        <v>0</v>
      </c>
      <c r="AB1796" s="251"/>
      <c r="AC1796" s="252" t="s">
        <v>11</v>
      </c>
      <c r="AD1796" s="253">
        <f>K1067</f>
        <v>10776282</v>
      </c>
      <c r="AE1796" s="253">
        <f t="shared" ref="AE1796:AO1796" si="400">L1067</f>
        <v>10783354</v>
      </c>
      <c r="AF1796" s="253">
        <f t="shared" si="400"/>
        <v>9183785</v>
      </c>
      <c r="AG1796" s="253">
        <f t="shared" si="400"/>
        <v>8899756</v>
      </c>
      <c r="AH1796" s="253">
        <f t="shared" si="400"/>
        <v>8527566</v>
      </c>
      <c r="AI1796" s="253">
        <f t="shared" si="400"/>
        <v>9980430</v>
      </c>
      <c r="AJ1796" s="253">
        <f t="shared" si="400"/>
        <v>9980430</v>
      </c>
      <c r="AK1796" s="253">
        <f t="shared" si="400"/>
        <v>10788570</v>
      </c>
      <c r="AL1796" s="253">
        <f t="shared" si="400"/>
        <v>9276507</v>
      </c>
      <c r="AM1796" s="253">
        <f t="shared" si="400"/>
        <v>8514379</v>
      </c>
      <c r="AN1796" s="253">
        <f t="shared" si="400"/>
        <v>10054884</v>
      </c>
      <c r="AO1796" s="253">
        <f t="shared" si="400"/>
        <v>11081162</v>
      </c>
      <c r="AP1796" s="256">
        <f t="shared" si="399"/>
        <v>117847105</v>
      </c>
    </row>
    <row r="1797" spans="9:42" ht="17.25" thickBot="1" x14ac:dyDescent="0.35">
      <c r="I1797"/>
      <c r="J1797" s="313"/>
      <c r="K1797" s="138" t="s">
        <v>11</v>
      </c>
      <c r="L1797" s="135"/>
      <c r="M1797" s="136"/>
      <c r="N1797" s="136"/>
      <c r="O1797" s="136"/>
      <c r="P1797" s="136"/>
      <c r="Q1797" s="136"/>
      <c r="R1797" s="136"/>
      <c r="S1797" s="136"/>
      <c r="T1797" s="136"/>
      <c r="U1797" s="136"/>
      <c r="V1797" s="136"/>
      <c r="W1797" s="136"/>
      <c r="X1797" s="136"/>
      <c r="Y1797" s="137">
        <f t="shared" ref="X1797:Y1798" si="401">SUM(M1797:X1797)</f>
        <v>0</v>
      </c>
      <c r="AB1797" s="259" t="s">
        <v>380</v>
      </c>
      <c r="AC1797" s="260"/>
      <c r="AD1797" s="237">
        <f t="shared" ref="AD1797:AO1797" si="402">SUM(AD1798:AD1802)</f>
        <v>1500474028</v>
      </c>
      <c r="AE1797" s="237">
        <f t="shared" si="402"/>
        <v>1461323368</v>
      </c>
      <c r="AF1797" s="237">
        <f t="shared" si="402"/>
        <v>1266107954</v>
      </c>
      <c r="AG1797" s="237">
        <f t="shared" si="402"/>
        <v>1270578251</v>
      </c>
      <c r="AH1797" s="237">
        <f t="shared" si="402"/>
        <v>1299563166</v>
      </c>
      <c r="AI1797" s="237">
        <f t="shared" si="402"/>
        <v>1641826996</v>
      </c>
      <c r="AJ1797" s="237">
        <f t="shared" si="402"/>
        <v>1900826591</v>
      </c>
      <c r="AK1797" s="237">
        <f t="shared" si="402"/>
        <v>1900785640</v>
      </c>
      <c r="AL1797" s="237">
        <f t="shared" si="402"/>
        <v>1447153586</v>
      </c>
      <c r="AM1797" s="237">
        <f t="shared" si="402"/>
        <v>1309757723</v>
      </c>
      <c r="AN1797" s="237">
        <f t="shared" si="402"/>
        <v>1519501965</v>
      </c>
      <c r="AO1797" s="237">
        <f t="shared" si="402"/>
        <v>1603901180.0999999</v>
      </c>
      <c r="AP1797" s="239">
        <f t="shared" si="399"/>
        <v>18121800448.099998</v>
      </c>
    </row>
    <row r="1798" spans="9:42" ht="17.25" thickBot="1" x14ac:dyDescent="0.35">
      <c r="I1798"/>
      <c r="J1798" s="314"/>
      <c r="K1798" s="139" t="s">
        <v>439</v>
      </c>
      <c r="L1798" s="229">
        <f>SUM(L1799:L1803)</f>
        <v>0</v>
      </c>
      <c r="M1798" s="229">
        <f t="shared" ref="M1798:W1798" si="403">SUM(M1799:M1803)</f>
        <v>0</v>
      </c>
      <c r="N1798" s="229">
        <f t="shared" si="403"/>
        <v>0</v>
      </c>
      <c r="O1798" s="229">
        <f t="shared" si="403"/>
        <v>0</v>
      </c>
      <c r="P1798" s="229">
        <f t="shared" si="403"/>
        <v>0</v>
      </c>
      <c r="Q1798" s="229">
        <f t="shared" si="403"/>
        <v>0</v>
      </c>
      <c r="R1798" s="229">
        <f t="shared" si="403"/>
        <v>0</v>
      </c>
      <c r="S1798" s="229">
        <f t="shared" si="403"/>
        <v>0</v>
      </c>
      <c r="T1798" s="229">
        <f t="shared" si="403"/>
        <v>0</v>
      </c>
      <c r="U1798" s="229">
        <f t="shared" si="403"/>
        <v>0</v>
      </c>
      <c r="V1798" s="229">
        <f t="shared" si="403"/>
        <v>0</v>
      </c>
      <c r="W1798" s="229">
        <f t="shared" si="403"/>
        <v>0</v>
      </c>
      <c r="X1798" s="143">
        <f t="shared" si="401"/>
        <v>0</v>
      </c>
      <c r="Y1798" s="143">
        <f t="shared" si="401"/>
        <v>0</v>
      </c>
      <c r="AB1798" s="276"/>
      <c r="AC1798" s="261" t="s">
        <v>21</v>
      </c>
      <c r="AD1798" s="262">
        <f t="shared" ref="AD1798:AO1802" si="404">SUM(AD1732,AD1792,AD1786,AD1780,AD1774,AD1768,AD1762,AD1756,AD1750,AD1744,AD1738)</f>
        <v>0</v>
      </c>
      <c r="AE1798" s="263">
        <f t="shared" si="404"/>
        <v>0</v>
      </c>
      <c r="AF1798" s="263">
        <f t="shared" si="404"/>
        <v>0</v>
      </c>
      <c r="AG1798" s="264">
        <f t="shared" si="404"/>
        <v>0</v>
      </c>
      <c r="AH1798" s="264">
        <f t="shared" si="404"/>
        <v>0</v>
      </c>
      <c r="AI1798" s="264">
        <f t="shared" si="404"/>
        <v>0</v>
      </c>
      <c r="AJ1798" s="264">
        <f t="shared" si="404"/>
        <v>0</v>
      </c>
      <c r="AK1798" s="264">
        <f t="shared" si="404"/>
        <v>0</v>
      </c>
      <c r="AL1798" s="264">
        <f t="shared" si="404"/>
        <v>0</v>
      </c>
      <c r="AM1798" s="264">
        <f t="shared" si="404"/>
        <v>0</v>
      </c>
      <c r="AN1798" s="264">
        <f t="shared" si="404"/>
        <v>0</v>
      </c>
      <c r="AO1798" s="264">
        <f t="shared" si="404"/>
        <v>0</v>
      </c>
      <c r="AP1798" s="265">
        <f t="shared" si="399"/>
        <v>0</v>
      </c>
    </row>
    <row r="1799" spans="9:42" x14ac:dyDescent="0.3">
      <c r="AB1799" s="277"/>
      <c r="AC1799" s="266" t="s">
        <v>27</v>
      </c>
      <c r="AD1799" s="267">
        <f t="shared" si="404"/>
        <v>0</v>
      </c>
      <c r="AE1799" s="268">
        <f t="shared" si="404"/>
        <v>0</v>
      </c>
      <c r="AF1799" s="268">
        <f t="shared" si="404"/>
        <v>0</v>
      </c>
      <c r="AG1799" s="269">
        <f t="shared" si="404"/>
        <v>0</v>
      </c>
      <c r="AH1799" s="269">
        <f t="shared" si="404"/>
        <v>0</v>
      </c>
      <c r="AI1799" s="269">
        <f t="shared" si="404"/>
        <v>0</v>
      </c>
      <c r="AJ1799" s="269">
        <f t="shared" si="404"/>
        <v>0</v>
      </c>
      <c r="AK1799" s="269">
        <f t="shared" si="404"/>
        <v>0</v>
      </c>
      <c r="AL1799" s="269">
        <f t="shared" si="404"/>
        <v>0</v>
      </c>
      <c r="AM1799" s="269">
        <f t="shared" si="404"/>
        <v>0</v>
      </c>
      <c r="AN1799" s="269">
        <f t="shared" si="404"/>
        <v>0</v>
      </c>
      <c r="AO1799" s="269">
        <f t="shared" si="404"/>
        <v>0</v>
      </c>
      <c r="AP1799" s="270">
        <f t="shared" si="399"/>
        <v>0</v>
      </c>
    </row>
    <row r="1800" spans="9:42" x14ac:dyDescent="0.3">
      <c r="AB1800" s="277"/>
      <c r="AC1800" s="266" t="s">
        <v>28</v>
      </c>
      <c r="AD1800" s="267">
        <f t="shared" si="404"/>
        <v>0</v>
      </c>
      <c r="AE1800" s="268">
        <f t="shared" si="404"/>
        <v>0</v>
      </c>
      <c r="AF1800" s="268">
        <f t="shared" si="404"/>
        <v>0</v>
      </c>
      <c r="AG1800" s="269">
        <f t="shared" si="404"/>
        <v>0</v>
      </c>
      <c r="AH1800" s="269">
        <f t="shared" si="404"/>
        <v>0</v>
      </c>
      <c r="AI1800" s="269">
        <f t="shared" si="404"/>
        <v>0</v>
      </c>
      <c r="AJ1800" s="269">
        <f t="shared" si="404"/>
        <v>0</v>
      </c>
      <c r="AK1800" s="269">
        <f t="shared" si="404"/>
        <v>0</v>
      </c>
      <c r="AL1800" s="269">
        <f t="shared" si="404"/>
        <v>0</v>
      </c>
      <c r="AM1800" s="269">
        <f t="shared" si="404"/>
        <v>0</v>
      </c>
      <c r="AN1800" s="269">
        <f t="shared" si="404"/>
        <v>0</v>
      </c>
      <c r="AO1800" s="269">
        <f t="shared" si="404"/>
        <v>0</v>
      </c>
      <c r="AP1800" s="270">
        <f t="shared" si="399"/>
        <v>0</v>
      </c>
    </row>
    <row r="1801" spans="9:42" x14ac:dyDescent="0.3">
      <c r="AB1801" s="277"/>
      <c r="AC1801" s="266" t="s">
        <v>26</v>
      </c>
      <c r="AD1801" s="267">
        <f t="shared" si="404"/>
        <v>0</v>
      </c>
      <c r="AE1801" s="268">
        <f t="shared" si="404"/>
        <v>0</v>
      </c>
      <c r="AF1801" s="268">
        <f t="shared" si="404"/>
        <v>0</v>
      </c>
      <c r="AG1801" s="269">
        <f t="shared" si="404"/>
        <v>0</v>
      </c>
      <c r="AH1801" s="269">
        <f t="shared" si="404"/>
        <v>0</v>
      </c>
      <c r="AI1801" s="269">
        <f t="shared" si="404"/>
        <v>0</v>
      </c>
      <c r="AJ1801" s="269">
        <f t="shared" si="404"/>
        <v>0</v>
      </c>
      <c r="AK1801" s="269">
        <f t="shared" si="404"/>
        <v>0</v>
      </c>
      <c r="AL1801" s="269">
        <f t="shared" si="404"/>
        <v>0</v>
      </c>
      <c r="AM1801" s="269">
        <f t="shared" si="404"/>
        <v>0</v>
      </c>
      <c r="AN1801" s="269">
        <f t="shared" si="404"/>
        <v>0</v>
      </c>
      <c r="AO1801" s="269">
        <f t="shared" si="404"/>
        <v>0</v>
      </c>
      <c r="AP1801" s="270">
        <f t="shared" si="399"/>
        <v>0</v>
      </c>
    </row>
    <row r="1802" spans="9:42" ht="17.25" thickBot="1" x14ac:dyDescent="0.35">
      <c r="AB1802" s="278"/>
      <c r="AC1802" s="271" t="s">
        <v>11</v>
      </c>
      <c r="AD1802" s="272">
        <f t="shared" si="404"/>
        <v>1500474028</v>
      </c>
      <c r="AE1802" s="273">
        <f t="shared" si="404"/>
        <v>1461323368</v>
      </c>
      <c r="AF1802" s="273">
        <f t="shared" si="404"/>
        <v>1266107954</v>
      </c>
      <c r="AG1802" s="274">
        <f t="shared" si="404"/>
        <v>1270578251</v>
      </c>
      <c r="AH1802" s="274">
        <f t="shared" si="404"/>
        <v>1299563166</v>
      </c>
      <c r="AI1802" s="274">
        <f t="shared" si="404"/>
        <v>1641826996</v>
      </c>
      <c r="AJ1802" s="274">
        <f t="shared" si="404"/>
        <v>1900826591</v>
      </c>
      <c r="AK1802" s="274">
        <f t="shared" si="404"/>
        <v>1900785640</v>
      </c>
      <c r="AL1802" s="274">
        <f t="shared" si="404"/>
        <v>1447153586</v>
      </c>
      <c r="AM1802" s="274">
        <f t="shared" si="404"/>
        <v>1309757723</v>
      </c>
      <c r="AN1802" s="274">
        <f t="shared" si="404"/>
        <v>1519501965</v>
      </c>
      <c r="AO1802" s="274">
        <f t="shared" si="404"/>
        <v>1603901180.0999999</v>
      </c>
      <c r="AP1802" s="275">
        <f t="shared" si="399"/>
        <v>18121800448.099998</v>
      </c>
    </row>
    <row r="1804" spans="9:42" ht="17.25" thickBot="1" x14ac:dyDescent="0.35"/>
    <row r="1805" spans="9:42" x14ac:dyDescent="0.3">
      <c r="I1805" s="279" t="s">
        <v>457</v>
      </c>
      <c r="J1805" s="230" t="s">
        <v>69</v>
      </c>
      <c r="K1805" s="231"/>
      <c r="L1805" s="232">
        <v>45322</v>
      </c>
      <c r="M1805" s="232">
        <f t="shared" ref="M1805:W1805" si="405">EOMONTH(L1805,1)</f>
        <v>45351</v>
      </c>
      <c r="N1805" s="232">
        <f t="shared" si="405"/>
        <v>45382</v>
      </c>
      <c r="O1805" s="233">
        <f t="shared" si="405"/>
        <v>45412</v>
      </c>
      <c r="P1805" s="232">
        <f t="shared" si="405"/>
        <v>45443</v>
      </c>
      <c r="Q1805" s="232">
        <f t="shared" si="405"/>
        <v>45473</v>
      </c>
      <c r="R1805" s="232">
        <f t="shared" si="405"/>
        <v>45504</v>
      </c>
      <c r="S1805" s="232">
        <f t="shared" si="405"/>
        <v>45535</v>
      </c>
      <c r="T1805" s="232">
        <f t="shared" si="405"/>
        <v>45565</v>
      </c>
      <c r="U1805" s="232">
        <f t="shared" si="405"/>
        <v>45596</v>
      </c>
      <c r="V1805" s="232">
        <f t="shared" si="405"/>
        <v>45626</v>
      </c>
      <c r="W1805" s="232">
        <f t="shared" si="405"/>
        <v>45657</v>
      </c>
      <c r="X1805" s="310">
        <v>45658</v>
      </c>
      <c r="Y1805" s="234" t="s">
        <v>68</v>
      </c>
      <c r="AB1805" s="235" t="s">
        <v>462</v>
      </c>
      <c r="AC1805" s="236" t="s">
        <v>439</v>
      </c>
      <c r="AD1805" s="237">
        <f t="shared" ref="AD1805:AO1805" si="406">SUM(AD1806:AD1810)</f>
        <v>0</v>
      </c>
      <c r="AE1805" s="238">
        <f t="shared" si="406"/>
        <v>0</v>
      </c>
      <c r="AF1805" s="238">
        <f t="shared" si="406"/>
        <v>0</v>
      </c>
      <c r="AG1805" s="238">
        <f t="shared" si="406"/>
        <v>0</v>
      </c>
      <c r="AH1805" s="238">
        <f t="shared" si="406"/>
        <v>0</v>
      </c>
      <c r="AI1805" s="238">
        <f t="shared" si="406"/>
        <v>0</v>
      </c>
      <c r="AJ1805" s="238">
        <f t="shared" si="406"/>
        <v>0</v>
      </c>
      <c r="AK1805" s="238">
        <f t="shared" si="406"/>
        <v>0</v>
      </c>
      <c r="AL1805" s="238">
        <f t="shared" si="406"/>
        <v>0</v>
      </c>
      <c r="AM1805" s="238">
        <f t="shared" si="406"/>
        <v>0</v>
      </c>
      <c r="AN1805" s="238">
        <f t="shared" si="406"/>
        <v>0</v>
      </c>
      <c r="AO1805" s="238">
        <f t="shared" si="406"/>
        <v>0</v>
      </c>
      <c r="AP1805" s="239">
        <f t="shared" ref="AP1805:AP1868" si="407">SUM(AD1805:AO1805)</f>
        <v>0</v>
      </c>
    </row>
    <row r="1806" spans="9:42" ht="17.25" thickBot="1" x14ac:dyDescent="0.35">
      <c r="I1806" s="280"/>
      <c r="J1806" s="235" t="s">
        <v>462</v>
      </c>
      <c r="K1806" s="236" t="s">
        <v>439</v>
      </c>
      <c r="L1806" s="237">
        <f t="shared" ref="L1806:W1806" si="408">SUM(L1807:L1811)</f>
        <v>229247126</v>
      </c>
      <c r="M1806" s="238">
        <f t="shared" si="408"/>
        <v>232592887</v>
      </c>
      <c r="N1806" s="238">
        <f t="shared" si="408"/>
        <v>207050054</v>
      </c>
      <c r="O1806" s="238">
        <f t="shared" si="408"/>
        <v>184384672</v>
      </c>
      <c r="P1806" s="238">
        <f t="shared" si="408"/>
        <v>147050578</v>
      </c>
      <c r="Q1806" s="238">
        <f t="shared" si="408"/>
        <v>168072450.58289999</v>
      </c>
      <c r="R1806" s="238">
        <f t="shared" si="408"/>
        <v>204734251.5663</v>
      </c>
      <c r="S1806" s="238">
        <f t="shared" si="408"/>
        <v>268563087.97000003</v>
      </c>
      <c r="T1806" s="238">
        <f t="shared" si="408"/>
        <v>269803339.486</v>
      </c>
      <c r="U1806" s="238">
        <f t="shared" si="408"/>
        <v>220424612.038822</v>
      </c>
      <c r="V1806" s="238">
        <f t="shared" si="408"/>
        <v>171189537</v>
      </c>
      <c r="W1806" s="238">
        <f t="shared" si="408"/>
        <v>205734103</v>
      </c>
      <c r="X1806" s="239">
        <v>235123930</v>
      </c>
      <c r="Y1806" s="239">
        <f t="shared" ref="Y1806:Y1869" si="409">SUM(M1806:X1806)</f>
        <v>2514723502.644022</v>
      </c>
      <c r="AB1806" s="240"/>
      <c r="AC1806" s="241" t="s">
        <v>21</v>
      </c>
      <c r="AD1806" s="242"/>
      <c r="AE1806" s="242"/>
      <c r="AF1806" s="242"/>
      <c r="AG1806" s="242"/>
      <c r="AH1806" s="242"/>
      <c r="AI1806" s="242"/>
      <c r="AJ1806" s="242"/>
      <c r="AK1806" s="242"/>
      <c r="AL1806" s="242"/>
      <c r="AM1806" s="242"/>
      <c r="AN1806" s="242"/>
      <c r="AO1806" s="242"/>
      <c r="AP1806" s="245">
        <f t="shared" si="407"/>
        <v>0</v>
      </c>
    </row>
    <row r="1807" spans="9:42" x14ac:dyDescent="0.3">
      <c r="I1807"/>
      <c r="J1807" s="240"/>
      <c r="K1807" s="241" t="s">
        <v>21</v>
      </c>
      <c r="L1807" s="242">
        <v>10573331</v>
      </c>
      <c r="M1807" s="243">
        <v>13538397</v>
      </c>
      <c r="N1807" s="243">
        <v>10043649</v>
      </c>
      <c r="O1807" s="244">
        <v>10117416</v>
      </c>
      <c r="P1807" s="244">
        <v>5985467</v>
      </c>
      <c r="Q1807" s="244">
        <v>2669077</v>
      </c>
      <c r="R1807" s="244">
        <v>1763181</v>
      </c>
      <c r="S1807" s="244">
        <v>1599193</v>
      </c>
      <c r="T1807" s="244">
        <v>1543037</v>
      </c>
      <c r="U1807" s="244">
        <v>1670905</v>
      </c>
      <c r="V1807" s="244">
        <v>3072257</v>
      </c>
      <c r="W1807" s="244">
        <v>8564849</v>
      </c>
      <c r="X1807" s="245">
        <v>13529997</v>
      </c>
      <c r="Y1807" s="245">
        <f t="shared" si="409"/>
        <v>74097425</v>
      </c>
      <c r="AB1807" s="240"/>
      <c r="AC1807" s="246" t="s">
        <v>27</v>
      </c>
      <c r="AD1807" s="247"/>
      <c r="AE1807" s="247"/>
      <c r="AF1807" s="247"/>
      <c r="AG1807" s="247"/>
      <c r="AH1807" s="247"/>
      <c r="AI1807" s="247"/>
      <c r="AJ1807" s="247"/>
      <c r="AK1807" s="247"/>
      <c r="AL1807" s="247"/>
      <c r="AM1807" s="247"/>
      <c r="AN1807" s="247"/>
      <c r="AO1807" s="247"/>
      <c r="AP1807" s="250">
        <f t="shared" si="407"/>
        <v>0</v>
      </c>
    </row>
    <row r="1808" spans="9:42" x14ac:dyDescent="0.3">
      <c r="I1808"/>
      <c r="J1808" s="240"/>
      <c r="K1808" s="246" t="s">
        <v>27</v>
      </c>
      <c r="L1808" s="247">
        <v>12299270</v>
      </c>
      <c r="M1808" s="248">
        <v>13576908</v>
      </c>
      <c r="N1808" s="248">
        <v>14391067</v>
      </c>
      <c r="O1808" s="249">
        <v>13119018</v>
      </c>
      <c r="P1808" s="249">
        <v>13246917</v>
      </c>
      <c r="Q1808" s="249">
        <v>12890945</v>
      </c>
      <c r="R1808" s="249">
        <v>10932943</v>
      </c>
      <c r="S1808" s="249">
        <v>25297309</v>
      </c>
      <c r="T1808" s="249">
        <v>24817916</v>
      </c>
      <c r="U1808" s="249">
        <v>21862051</v>
      </c>
      <c r="V1808" s="249">
        <v>12983659</v>
      </c>
      <c r="W1808" s="249">
        <v>13081401</v>
      </c>
      <c r="X1808" s="250">
        <v>10286457</v>
      </c>
      <c r="Y1808" s="250">
        <f t="shared" si="409"/>
        <v>186486591</v>
      </c>
      <c r="AB1808" s="240"/>
      <c r="AC1808" s="246" t="s">
        <v>28</v>
      </c>
      <c r="AD1808" s="247"/>
      <c r="AE1808" s="247"/>
      <c r="AF1808" s="247"/>
      <c r="AG1808" s="247"/>
      <c r="AH1808" s="247"/>
      <c r="AI1808" s="247"/>
      <c r="AJ1808" s="247"/>
      <c r="AK1808" s="247"/>
      <c r="AL1808" s="247"/>
      <c r="AM1808" s="247"/>
      <c r="AN1808" s="247"/>
      <c r="AO1808" s="247"/>
      <c r="AP1808" s="250">
        <f t="shared" si="407"/>
        <v>0</v>
      </c>
    </row>
    <row r="1809" spans="9:42" x14ac:dyDescent="0.3">
      <c r="I1809"/>
      <c r="J1809" s="240"/>
      <c r="K1809" s="246" t="s">
        <v>28</v>
      </c>
      <c r="L1809" s="247">
        <v>41731</v>
      </c>
      <c r="M1809" s="248">
        <v>35437</v>
      </c>
      <c r="N1809" s="248">
        <v>41731</v>
      </c>
      <c r="O1809" s="249">
        <v>41838</v>
      </c>
      <c r="P1809" s="249">
        <v>45980</v>
      </c>
      <c r="Q1809" s="249">
        <v>42591</v>
      </c>
      <c r="R1809" s="249">
        <v>48801</v>
      </c>
      <c r="S1809" s="249">
        <v>51838</v>
      </c>
      <c r="T1809" s="249">
        <v>42999</v>
      </c>
      <c r="U1809" s="249">
        <v>38740</v>
      </c>
      <c r="V1809" s="249">
        <v>44540</v>
      </c>
      <c r="W1809" s="249">
        <v>48801</v>
      </c>
      <c r="X1809" s="250">
        <v>36699</v>
      </c>
      <c r="Y1809" s="250">
        <f t="shared" si="409"/>
        <v>519995</v>
      </c>
      <c r="AB1809" s="240"/>
      <c r="AC1809" s="246" t="s">
        <v>26</v>
      </c>
      <c r="AD1809" s="247"/>
      <c r="AE1809" s="247"/>
      <c r="AF1809" s="247"/>
      <c r="AG1809" s="247"/>
      <c r="AH1809" s="247"/>
      <c r="AI1809" s="247"/>
      <c r="AJ1809" s="247"/>
      <c r="AK1809" s="247"/>
      <c r="AL1809" s="247"/>
      <c r="AM1809" s="247"/>
      <c r="AN1809" s="247"/>
      <c r="AO1809" s="247"/>
      <c r="AP1809" s="250">
        <f t="shared" si="407"/>
        <v>0</v>
      </c>
    </row>
    <row r="1810" spans="9:42" x14ac:dyDescent="0.3">
      <c r="I1810"/>
      <c r="J1810" s="240"/>
      <c r="K1810" s="246" t="s">
        <v>26</v>
      </c>
      <c r="L1810" s="247">
        <v>52950129</v>
      </c>
      <c r="M1810" s="248">
        <v>57674479</v>
      </c>
      <c r="N1810" s="248">
        <v>40246588</v>
      </c>
      <c r="O1810" s="249">
        <v>32558393</v>
      </c>
      <c r="P1810" s="249">
        <v>9280515</v>
      </c>
      <c r="Q1810" s="249">
        <v>9395272</v>
      </c>
      <c r="R1810" s="249">
        <v>8864097</v>
      </c>
      <c r="S1810" s="249">
        <v>17174742</v>
      </c>
      <c r="T1810" s="249">
        <v>20526849</v>
      </c>
      <c r="U1810" s="249">
        <v>14501420</v>
      </c>
      <c r="V1810" s="249">
        <v>12289747</v>
      </c>
      <c r="W1810" s="249">
        <v>21641643</v>
      </c>
      <c r="X1810" s="250">
        <v>57375558</v>
      </c>
      <c r="Y1810" s="250">
        <f t="shared" si="409"/>
        <v>301529303</v>
      </c>
      <c r="AB1810" s="251"/>
      <c r="AC1810" s="252" t="s">
        <v>11</v>
      </c>
      <c r="AD1810" s="253"/>
      <c r="AE1810" s="253"/>
      <c r="AF1810" s="253"/>
      <c r="AG1810" s="253"/>
      <c r="AH1810" s="253"/>
      <c r="AI1810" s="253"/>
      <c r="AJ1810" s="253"/>
      <c r="AK1810" s="253"/>
      <c r="AL1810" s="253"/>
      <c r="AM1810" s="253"/>
      <c r="AN1810" s="253"/>
      <c r="AO1810" s="253"/>
      <c r="AP1810" s="256">
        <f t="shared" si="407"/>
        <v>0</v>
      </c>
    </row>
    <row r="1811" spans="9:42" x14ac:dyDescent="0.3">
      <c r="I1811"/>
      <c r="J1811" s="251"/>
      <c r="K1811" s="252" t="s">
        <v>11</v>
      </c>
      <c r="L1811" s="253">
        <v>153382665</v>
      </c>
      <c r="M1811" s="254">
        <f>K1519</f>
        <v>147767666</v>
      </c>
      <c r="N1811" s="254">
        <f t="shared" ref="N1811:W1811" si="410">L1519</f>
        <v>142327019</v>
      </c>
      <c r="O1811" s="254">
        <f t="shared" si="410"/>
        <v>128548007</v>
      </c>
      <c r="P1811" s="254">
        <f t="shared" si="410"/>
        <v>118491699</v>
      </c>
      <c r="Q1811" s="254">
        <f t="shared" si="410"/>
        <v>143074565.58289999</v>
      </c>
      <c r="R1811" s="254">
        <f t="shared" si="410"/>
        <v>183125229.5663</v>
      </c>
      <c r="S1811" s="254">
        <f t="shared" si="410"/>
        <v>224440005.97</v>
      </c>
      <c r="T1811" s="254">
        <f t="shared" si="410"/>
        <v>222872538.486</v>
      </c>
      <c r="U1811" s="254">
        <f t="shared" si="410"/>
        <v>182351496.038822</v>
      </c>
      <c r="V1811" s="254">
        <f t="shared" si="410"/>
        <v>142799334</v>
      </c>
      <c r="W1811" s="254">
        <f t="shared" si="410"/>
        <v>162397409</v>
      </c>
      <c r="X1811" s="256">
        <v>153895219</v>
      </c>
      <c r="Y1811" s="256">
        <f t="shared" si="409"/>
        <v>1952090188.644022</v>
      </c>
      <c r="AB1811" s="235" t="s">
        <v>173</v>
      </c>
      <c r="AC1811" s="257" t="s">
        <v>439</v>
      </c>
      <c r="AD1811" s="237">
        <f t="shared" ref="AD1811:AO1811" si="411">SUM(AD1812:AD1816)</f>
        <v>72133575</v>
      </c>
      <c r="AE1811" s="237">
        <f t="shared" si="411"/>
        <v>0</v>
      </c>
      <c r="AF1811" s="237">
        <f t="shared" si="411"/>
        <v>0</v>
      </c>
      <c r="AG1811" s="237">
        <f t="shared" si="411"/>
        <v>0</v>
      </c>
      <c r="AH1811" s="237">
        <f t="shared" si="411"/>
        <v>0</v>
      </c>
      <c r="AI1811" s="237">
        <f t="shared" si="411"/>
        <v>0</v>
      </c>
      <c r="AJ1811" s="237">
        <f t="shared" si="411"/>
        <v>0</v>
      </c>
      <c r="AK1811" s="237">
        <f t="shared" si="411"/>
        <v>0</v>
      </c>
      <c r="AL1811" s="237">
        <f t="shared" si="411"/>
        <v>0</v>
      </c>
      <c r="AM1811" s="237">
        <f t="shared" si="411"/>
        <v>0</v>
      </c>
      <c r="AN1811" s="237">
        <f t="shared" si="411"/>
        <v>0</v>
      </c>
      <c r="AO1811" s="237">
        <f t="shared" si="411"/>
        <v>0</v>
      </c>
      <c r="AP1811" s="239">
        <f t="shared" si="407"/>
        <v>72133575</v>
      </c>
    </row>
    <row r="1812" spans="9:42" x14ac:dyDescent="0.3">
      <c r="I1812"/>
      <c r="J1812" s="235" t="s">
        <v>173</v>
      </c>
      <c r="K1812" s="257" t="s">
        <v>439</v>
      </c>
      <c r="L1812" s="237">
        <f t="shared" ref="L1812:W1812" si="412">SUM(L1813:L1817)</f>
        <v>340189159</v>
      </c>
      <c r="M1812" s="238">
        <f t="shared" si="412"/>
        <v>314156289</v>
      </c>
      <c r="N1812" s="238">
        <f t="shared" si="412"/>
        <v>284284092</v>
      </c>
      <c r="O1812" s="238">
        <f t="shared" si="412"/>
        <v>249434372</v>
      </c>
      <c r="P1812" s="238">
        <f t="shared" si="412"/>
        <v>186451038</v>
      </c>
      <c r="Q1812" s="238">
        <f t="shared" si="412"/>
        <v>229466282.8398</v>
      </c>
      <c r="R1812" s="238">
        <f t="shared" si="412"/>
        <v>277512988.7626</v>
      </c>
      <c r="S1812" s="238">
        <f t="shared" si="412"/>
        <v>341617922.66330004</v>
      </c>
      <c r="T1812" s="238">
        <f t="shared" si="412"/>
        <v>355460584.1426</v>
      </c>
      <c r="U1812" s="238">
        <f t="shared" si="412"/>
        <v>248353736.25989401</v>
      </c>
      <c r="V1812" s="238">
        <f t="shared" si="412"/>
        <v>206188706</v>
      </c>
      <c r="W1812" s="238">
        <f t="shared" si="412"/>
        <v>248668212</v>
      </c>
      <c r="X1812" s="239">
        <v>320829591</v>
      </c>
      <c r="Y1812" s="239">
        <f t="shared" si="409"/>
        <v>3262423814.6681938</v>
      </c>
      <c r="AB1812" s="240"/>
      <c r="AC1812" s="241" t="s">
        <v>21</v>
      </c>
      <c r="AD1812" s="242"/>
      <c r="AE1812" s="242"/>
      <c r="AF1812" s="242"/>
      <c r="AG1812" s="242"/>
      <c r="AH1812" s="242"/>
      <c r="AI1812" s="242"/>
      <c r="AJ1812" s="242"/>
      <c r="AK1812" s="242"/>
      <c r="AL1812" s="242"/>
      <c r="AM1812" s="242"/>
      <c r="AN1812" s="242"/>
      <c r="AO1812" s="242"/>
      <c r="AP1812" s="245">
        <f t="shared" si="407"/>
        <v>0</v>
      </c>
    </row>
    <row r="1813" spans="9:42" x14ac:dyDescent="0.3">
      <c r="I1813"/>
      <c r="J1813" s="240"/>
      <c r="K1813" s="241" t="s">
        <v>21</v>
      </c>
      <c r="L1813" s="242">
        <v>10917387</v>
      </c>
      <c r="M1813" s="243">
        <v>13860511</v>
      </c>
      <c r="N1813" s="243">
        <v>10381933</v>
      </c>
      <c r="O1813" s="244">
        <v>10298675</v>
      </c>
      <c r="P1813" s="244">
        <v>7865355</v>
      </c>
      <c r="Q1813" s="244">
        <v>5500870</v>
      </c>
      <c r="R1813" s="244">
        <v>5517239</v>
      </c>
      <c r="S1813" s="244">
        <v>4715859</v>
      </c>
      <c r="T1813" s="244">
        <v>3871495</v>
      </c>
      <c r="U1813" s="244">
        <v>4548977</v>
      </c>
      <c r="V1813" s="244">
        <v>6274579</v>
      </c>
      <c r="W1813" s="244">
        <v>8911545</v>
      </c>
      <c r="X1813" s="245">
        <v>12227762</v>
      </c>
      <c r="Y1813" s="245">
        <f t="shared" si="409"/>
        <v>93974800</v>
      </c>
      <c r="AB1813" s="240"/>
      <c r="AC1813" s="246" t="s">
        <v>27</v>
      </c>
      <c r="AD1813" s="247"/>
      <c r="AE1813" s="247"/>
      <c r="AF1813" s="247"/>
      <c r="AG1813" s="247"/>
      <c r="AH1813" s="247"/>
      <c r="AI1813" s="247"/>
      <c r="AJ1813" s="247"/>
      <c r="AK1813" s="247"/>
      <c r="AL1813" s="247"/>
      <c r="AM1813" s="247"/>
      <c r="AN1813" s="247"/>
      <c r="AO1813" s="247"/>
      <c r="AP1813" s="250">
        <f t="shared" si="407"/>
        <v>0</v>
      </c>
    </row>
    <row r="1814" spans="9:42" x14ac:dyDescent="0.3">
      <c r="I1814"/>
      <c r="J1814" s="240"/>
      <c r="K1814" s="246" t="s">
        <v>27</v>
      </c>
      <c r="L1814" s="247">
        <v>31208350</v>
      </c>
      <c r="M1814" s="248">
        <v>19724184</v>
      </c>
      <c r="N1814" s="248">
        <v>33221642</v>
      </c>
      <c r="O1814" s="249">
        <v>28431302</v>
      </c>
      <c r="P1814" s="249">
        <v>23616703</v>
      </c>
      <c r="Q1814" s="249">
        <v>23464547</v>
      </c>
      <c r="R1814" s="249">
        <v>21141079</v>
      </c>
      <c r="S1814" s="249">
        <v>45381320</v>
      </c>
      <c r="T1814" s="249">
        <v>45243132</v>
      </c>
      <c r="U1814" s="249">
        <v>42074384</v>
      </c>
      <c r="V1814" s="249">
        <v>31355648</v>
      </c>
      <c r="W1814" s="249">
        <v>28726111</v>
      </c>
      <c r="X1814" s="250">
        <v>26114937</v>
      </c>
      <c r="Y1814" s="250">
        <f t="shared" si="409"/>
        <v>368494989</v>
      </c>
      <c r="AB1814" s="240"/>
      <c r="AC1814" s="246" t="s">
        <v>28</v>
      </c>
      <c r="AD1814" s="247"/>
      <c r="AE1814" s="247"/>
      <c r="AF1814" s="247"/>
      <c r="AG1814" s="247"/>
      <c r="AH1814" s="247"/>
      <c r="AI1814" s="247"/>
      <c r="AJ1814" s="247"/>
      <c r="AK1814" s="247"/>
      <c r="AL1814" s="247"/>
      <c r="AM1814" s="247"/>
      <c r="AN1814" s="247"/>
      <c r="AO1814" s="247"/>
      <c r="AP1814" s="250">
        <f t="shared" si="407"/>
        <v>0</v>
      </c>
    </row>
    <row r="1815" spans="9:42" x14ac:dyDescent="0.3">
      <c r="I1815"/>
      <c r="J1815" s="240"/>
      <c r="K1815" s="246" t="s">
        <v>28</v>
      </c>
      <c r="L1815" s="247">
        <v>680752</v>
      </c>
      <c r="M1815" s="248">
        <v>578072</v>
      </c>
      <c r="N1815" s="248">
        <v>680752</v>
      </c>
      <c r="O1815" s="249">
        <v>682491</v>
      </c>
      <c r="P1815" s="249">
        <v>750067</v>
      </c>
      <c r="Q1815" s="249">
        <v>609571</v>
      </c>
      <c r="R1815" s="249">
        <v>698444</v>
      </c>
      <c r="S1815" s="249">
        <v>741908</v>
      </c>
      <c r="T1815" s="249">
        <v>615410</v>
      </c>
      <c r="U1815" s="249">
        <v>554445</v>
      </c>
      <c r="V1815" s="249">
        <v>637466</v>
      </c>
      <c r="W1815" s="249">
        <v>698444</v>
      </c>
      <c r="X1815" s="250">
        <v>525236</v>
      </c>
      <c r="Y1815" s="250">
        <f t="shared" si="409"/>
        <v>7772306</v>
      </c>
      <c r="AB1815" s="240"/>
      <c r="AC1815" s="246" t="s">
        <v>26</v>
      </c>
      <c r="AD1815" s="247"/>
      <c r="AE1815" s="247"/>
      <c r="AF1815" s="247"/>
      <c r="AG1815" s="247"/>
      <c r="AH1815" s="247"/>
      <c r="AI1815" s="247"/>
      <c r="AJ1815" s="247"/>
      <c r="AK1815" s="247"/>
      <c r="AL1815" s="247"/>
      <c r="AM1815" s="247"/>
      <c r="AN1815" s="247"/>
      <c r="AO1815" s="247"/>
      <c r="AP1815" s="250">
        <f t="shared" si="407"/>
        <v>0</v>
      </c>
    </row>
    <row r="1816" spans="9:42" x14ac:dyDescent="0.3">
      <c r="I1816"/>
      <c r="J1816" s="240"/>
      <c r="K1816" s="246" t="s">
        <v>26</v>
      </c>
      <c r="L1816" s="247">
        <v>111359911</v>
      </c>
      <c r="M1816" s="248">
        <v>110261402</v>
      </c>
      <c r="N1816" s="248">
        <v>76371115</v>
      </c>
      <c r="O1816" s="249">
        <v>62353661</v>
      </c>
      <c r="P1816" s="249">
        <v>12050778</v>
      </c>
      <c r="Q1816" s="249">
        <v>8581296</v>
      </c>
      <c r="R1816" s="249">
        <v>8983685</v>
      </c>
      <c r="S1816" s="249">
        <v>23020140</v>
      </c>
      <c r="T1816" s="249">
        <v>27810673</v>
      </c>
      <c r="U1816" s="249">
        <v>17727786</v>
      </c>
      <c r="V1816" s="249">
        <v>11649532</v>
      </c>
      <c r="W1816" s="249">
        <v>36072277</v>
      </c>
      <c r="X1816" s="250">
        <v>103457123</v>
      </c>
      <c r="Y1816" s="250">
        <f t="shared" si="409"/>
        <v>498339468</v>
      </c>
      <c r="AB1816" s="251"/>
      <c r="AC1816" s="252" t="s">
        <v>11</v>
      </c>
      <c r="AD1816" s="253">
        <f>K145</f>
        <v>72133575</v>
      </c>
      <c r="AE1816" s="253">
        <f t="shared" ref="AE1816:AO1816" si="413">L145</f>
        <v>0</v>
      </c>
      <c r="AF1816" s="253">
        <f t="shared" si="413"/>
        <v>0</v>
      </c>
      <c r="AG1816" s="253">
        <f t="shared" si="413"/>
        <v>0</v>
      </c>
      <c r="AH1816" s="253">
        <f t="shared" si="413"/>
        <v>0</v>
      </c>
      <c r="AI1816" s="253">
        <f t="shared" si="413"/>
        <v>0</v>
      </c>
      <c r="AJ1816" s="253">
        <f t="shared" si="413"/>
        <v>0</v>
      </c>
      <c r="AK1816" s="253">
        <f t="shared" si="413"/>
        <v>0</v>
      </c>
      <c r="AL1816" s="253">
        <f t="shared" si="413"/>
        <v>0</v>
      </c>
      <c r="AM1816" s="253">
        <f t="shared" si="413"/>
        <v>0</v>
      </c>
      <c r="AN1816" s="253">
        <f t="shared" si="413"/>
        <v>0</v>
      </c>
      <c r="AO1816" s="253">
        <f t="shared" si="413"/>
        <v>0</v>
      </c>
      <c r="AP1816" s="256">
        <f t="shared" si="407"/>
        <v>72133575</v>
      </c>
    </row>
    <row r="1817" spans="9:42" x14ac:dyDescent="0.3">
      <c r="I1817"/>
      <c r="J1817" s="251"/>
      <c r="K1817" s="252" t="s">
        <v>11</v>
      </c>
      <c r="L1817" s="253">
        <v>186022759</v>
      </c>
      <c r="M1817" s="254">
        <f>K1523</f>
        <v>169732120</v>
      </c>
      <c r="N1817" s="254">
        <f t="shared" ref="N1817:W1817" si="414">L1523</f>
        <v>163628650</v>
      </c>
      <c r="O1817" s="254">
        <f t="shared" si="414"/>
        <v>147668243</v>
      </c>
      <c r="P1817" s="254">
        <f t="shared" si="414"/>
        <v>142168135</v>
      </c>
      <c r="Q1817" s="254">
        <f t="shared" si="414"/>
        <v>191309998.8398</v>
      </c>
      <c r="R1817" s="254">
        <f t="shared" si="414"/>
        <v>241172541.7626</v>
      </c>
      <c r="S1817" s="254">
        <f t="shared" si="414"/>
        <v>267758695.66330004</v>
      </c>
      <c r="T1817" s="254">
        <f t="shared" si="414"/>
        <v>277919874.1426</v>
      </c>
      <c r="U1817" s="254">
        <f t="shared" si="414"/>
        <v>183448144.25989401</v>
      </c>
      <c r="V1817" s="254">
        <f t="shared" si="414"/>
        <v>156271481</v>
      </c>
      <c r="W1817" s="254">
        <f t="shared" si="414"/>
        <v>174259835</v>
      </c>
      <c r="X1817" s="256">
        <v>178504533</v>
      </c>
      <c r="Y1817" s="256">
        <f t="shared" si="409"/>
        <v>2293842251.6681943</v>
      </c>
      <c r="AB1817" s="258" t="s">
        <v>410</v>
      </c>
      <c r="AC1817" s="257" t="s">
        <v>439</v>
      </c>
      <c r="AD1817" s="237">
        <f t="shared" ref="AD1817:AO1817" si="415">SUM(AD1818:AD1822)</f>
        <v>93549594</v>
      </c>
      <c r="AE1817" s="237">
        <f t="shared" si="415"/>
        <v>0</v>
      </c>
      <c r="AF1817" s="237">
        <f t="shared" si="415"/>
        <v>0</v>
      </c>
      <c r="AG1817" s="237">
        <f t="shared" si="415"/>
        <v>0</v>
      </c>
      <c r="AH1817" s="237">
        <f t="shared" si="415"/>
        <v>0</v>
      </c>
      <c r="AI1817" s="237">
        <f t="shared" si="415"/>
        <v>0</v>
      </c>
      <c r="AJ1817" s="237">
        <f t="shared" si="415"/>
        <v>0</v>
      </c>
      <c r="AK1817" s="237">
        <f t="shared" si="415"/>
        <v>0</v>
      </c>
      <c r="AL1817" s="237">
        <f t="shared" si="415"/>
        <v>0</v>
      </c>
      <c r="AM1817" s="237">
        <f t="shared" si="415"/>
        <v>0</v>
      </c>
      <c r="AN1817" s="237">
        <f t="shared" si="415"/>
        <v>0</v>
      </c>
      <c r="AO1817" s="237">
        <f t="shared" si="415"/>
        <v>0</v>
      </c>
      <c r="AP1817" s="239">
        <f t="shared" si="407"/>
        <v>93549594</v>
      </c>
    </row>
    <row r="1818" spans="9:42" x14ac:dyDescent="0.3">
      <c r="I1818"/>
      <c r="J1818" s="258" t="s">
        <v>410</v>
      </c>
      <c r="K1818" s="257" t="s">
        <v>439</v>
      </c>
      <c r="L1818" s="237">
        <f t="shared" ref="L1818:W1818" si="416">SUM(L1819:L1823)</f>
        <v>24788928</v>
      </c>
      <c r="M1818" s="238">
        <f t="shared" si="416"/>
        <v>22025575</v>
      </c>
      <c r="N1818" s="238">
        <f t="shared" si="416"/>
        <v>24955844</v>
      </c>
      <c r="O1818" s="238">
        <f t="shared" si="416"/>
        <v>20084181</v>
      </c>
      <c r="P1818" s="238">
        <f t="shared" si="416"/>
        <v>12936742</v>
      </c>
      <c r="Q1818" s="238">
        <f t="shared" si="416"/>
        <v>5363863</v>
      </c>
      <c r="R1818" s="238">
        <f t="shared" si="416"/>
        <v>20512615</v>
      </c>
      <c r="S1818" s="238">
        <f t="shared" si="416"/>
        <v>45133284</v>
      </c>
      <c r="T1818" s="238">
        <f t="shared" si="416"/>
        <v>41937391</v>
      </c>
      <c r="U1818" s="238">
        <f t="shared" si="416"/>
        <v>30012104</v>
      </c>
      <c r="V1818" s="238">
        <f t="shared" si="416"/>
        <v>7591640</v>
      </c>
      <c r="W1818" s="238">
        <f t="shared" si="416"/>
        <v>14516346</v>
      </c>
      <c r="X1818" s="239">
        <v>172161721</v>
      </c>
      <c r="Y1818" s="239">
        <f t="shared" si="409"/>
        <v>417231306</v>
      </c>
      <c r="AB1818" s="240"/>
      <c r="AC1818" s="241" t="s">
        <v>21</v>
      </c>
      <c r="AD1818" s="242"/>
      <c r="AE1818" s="242"/>
      <c r="AF1818" s="242"/>
      <c r="AG1818" s="242"/>
      <c r="AH1818" s="242"/>
      <c r="AI1818" s="242"/>
      <c r="AJ1818" s="242"/>
      <c r="AK1818" s="242"/>
      <c r="AL1818" s="242"/>
      <c r="AM1818" s="242"/>
      <c r="AN1818" s="242"/>
      <c r="AO1818" s="242"/>
      <c r="AP1818" s="245">
        <f t="shared" si="407"/>
        <v>0</v>
      </c>
    </row>
    <row r="1819" spans="9:42" x14ac:dyDescent="0.3">
      <c r="I1819"/>
      <c r="J1819" s="240"/>
      <c r="K1819" s="241" t="s">
        <v>21</v>
      </c>
      <c r="L1819" s="242">
        <v>273349</v>
      </c>
      <c r="M1819" s="243">
        <v>384166</v>
      </c>
      <c r="N1819" s="243">
        <v>299462</v>
      </c>
      <c r="O1819" s="244">
        <v>295401</v>
      </c>
      <c r="P1819" s="244">
        <v>325674</v>
      </c>
      <c r="Q1819" s="244">
        <v>283458</v>
      </c>
      <c r="R1819" s="244">
        <v>386209</v>
      </c>
      <c r="S1819" s="244">
        <v>395443</v>
      </c>
      <c r="T1819" s="244">
        <v>375621</v>
      </c>
      <c r="U1819" s="244">
        <v>484330</v>
      </c>
      <c r="V1819" s="244">
        <v>514782</v>
      </c>
      <c r="W1819" s="244">
        <v>438734</v>
      </c>
      <c r="X1819" s="245">
        <v>401267</v>
      </c>
      <c r="Y1819" s="245">
        <f t="shared" si="409"/>
        <v>4584547</v>
      </c>
      <c r="AB1819" s="240"/>
      <c r="AC1819" s="246" t="s">
        <v>27</v>
      </c>
      <c r="AD1819" s="247"/>
      <c r="AE1819" s="247"/>
      <c r="AF1819" s="247"/>
      <c r="AG1819" s="247"/>
      <c r="AH1819" s="247"/>
      <c r="AI1819" s="247"/>
      <c r="AJ1819" s="247"/>
      <c r="AK1819" s="247"/>
      <c r="AL1819" s="247"/>
      <c r="AM1819" s="247"/>
      <c r="AN1819" s="247"/>
      <c r="AO1819" s="247"/>
      <c r="AP1819" s="250">
        <f t="shared" si="407"/>
        <v>0</v>
      </c>
    </row>
    <row r="1820" spans="9:42" x14ac:dyDescent="0.3">
      <c r="I1820"/>
      <c r="J1820" s="240"/>
      <c r="K1820" s="246" t="s">
        <v>27</v>
      </c>
      <c r="L1820" s="247">
        <v>2317808</v>
      </c>
      <c r="M1820" s="248">
        <v>2517111</v>
      </c>
      <c r="N1820" s="248">
        <v>5168815</v>
      </c>
      <c r="O1820" s="249">
        <v>2800360</v>
      </c>
      <c r="P1820" s="249">
        <v>3144060</v>
      </c>
      <c r="Q1820" s="249">
        <v>3437838</v>
      </c>
      <c r="R1820" s="249">
        <v>3878197</v>
      </c>
      <c r="S1820" s="249">
        <v>12318498</v>
      </c>
      <c r="T1820" s="249">
        <v>12005129</v>
      </c>
      <c r="U1820" s="249">
        <v>11687484</v>
      </c>
      <c r="V1820" s="249">
        <v>4412351</v>
      </c>
      <c r="W1820" s="249">
        <v>2040740</v>
      </c>
      <c r="X1820" s="250">
        <v>2090273</v>
      </c>
      <c r="Y1820" s="250">
        <f t="shared" si="409"/>
        <v>65500856</v>
      </c>
      <c r="AB1820" s="240"/>
      <c r="AC1820" s="246" t="s">
        <v>28</v>
      </c>
      <c r="AD1820" s="247"/>
      <c r="AE1820" s="247"/>
      <c r="AF1820" s="247"/>
      <c r="AG1820" s="247"/>
      <c r="AH1820" s="247"/>
      <c r="AI1820" s="247"/>
      <c r="AJ1820" s="247"/>
      <c r="AK1820" s="247"/>
      <c r="AL1820" s="247"/>
      <c r="AM1820" s="247"/>
      <c r="AN1820" s="247"/>
      <c r="AO1820" s="247"/>
      <c r="AP1820" s="250">
        <f t="shared" si="407"/>
        <v>0</v>
      </c>
    </row>
    <row r="1821" spans="9:42" x14ac:dyDescent="0.3">
      <c r="I1821"/>
      <c r="J1821" s="240"/>
      <c r="K1821" s="246" t="s">
        <v>28</v>
      </c>
      <c r="L1821" s="247">
        <v>132105</v>
      </c>
      <c r="M1821" s="248">
        <v>112179</v>
      </c>
      <c r="N1821" s="248">
        <v>132105</v>
      </c>
      <c r="O1821" s="249">
        <v>132443</v>
      </c>
      <c r="P1821" s="249">
        <v>145556</v>
      </c>
      <c r="Q1821" s="249">
        <v>128020</v>
      </c>
      <c r="R1821" s="249">
        <v>146685</v>
      </c>
      <c r="S1821" s="249">
        <v>155813</v>
      </c>
      <c r="T1821" s="249">
        <v>129246</v>
      </c>
      <c r="U1821" s="249">
        <v>116443</v>
      </c>
      <c r="V1821" s="249">
        <v>132486</v>
      </c>
      <c r="W1821" s="249">
        <v>145159</v>
      </c>
      <c r="X1821" s="250">
        <v>109161</v>
      </c>
      <c r="Y1821" s="250">
        <f t="shared" si="409"/>
        <v>1585296</v>
      </c>
      <c r="AB1821" s="240"/>
      <c r="AC1821" s="246" t="s">
        <v>26</v>
      </c>
      <c r="AD1821" s="247"/>
      <c r="AE1821" s="247"/>
      <c r="AF1821" s="247"/>
      <c r="AG1821" s="247"/>
      <c r="AH1821" s="247"/>
      <c r="AI1821" s="247"/>
      <c r="AJ1821" s="247"/>
      <c r="AK1821" s="247"/>
      <c r="AL1821" s="247"/>
      <c r="AM1821" s="247"/>
      <c r="AN1821" s="247"/>
      <c r="AO1821" s="247"/>
      <c r="AP1821" s="250">
        <f t="shared" si="407"/>
        <v>0</v>
      </c>
    </row>
    <row r="1822" spans="9:42" x14ac:dyDescent="0.3">
      <c r="I1822"/>
      <c r="J1822" s="240"/>
      <c r="K1822" s="246" t="s">
        <v>26</v>
      </c>
      <c r="L1822" s="247">
        <v>273349</v>
      </c>
      <c r="M1822" s="248">
        <v>384166</v>
      </c>
      <c r="N1822" s="248">
        <v>299462</v>
      </c>
      <c r="O1822" s="249">
        <v>295401</v>
      </c>
      <c r="P1822" s="249">
        <v>325674</v>
      </c>
      <c r="Q1822" s="249">
        <v>283458</v>
      </c>
      <c r="R1822" s="249">
        <v>386209</v>
      </c>
      <c r="S1822" s="249">
        <v>395443</v>
      </c>
      <c r="T1822" s="249">
        <v>375621</v>
      </c>
      <c r="U1822" s="249">
        <v>484330</v>
      </c>
      <c r="V1822" s="249">
        <v>514782</v>
      </c>
      <c r="W1822" s="249">
        <v>438734</v>
      </c>
      <c r="X1822" s="250">
        <v>151486462</v>
      </c>
      <c r="Y1822" s="250">
        <f t="shared" si="409"/>
        <v>155669742</v>
      </c>
      <c r="AB1822" s="251"/>
      <c r="AC1822" s="252" t="s">
        <v>11</v>
      </c>
      <c r="AD1822" s="253">
        <f>K157</f>
        <v>93549594</v>
      </c>
      <c r="AE1822" s="253">
        <f t="shared" ref="AE1822:AO1822" si="417">L157</f>
        <v>0</v>
      </c>
      <c r="AF1822" s="253">
        <f t="shared" si="417"/>
        <v>0</v>
      </c>
      <c r="AG1822" s="253">
        <f t="shared" si="417"/>
        <v>0</v>
      </c>
      <c r="AH1822" s="253">
        <f t="shared" si="417"/>
        <v>0</v>
      </c>
      <c r="AI1822" s="253">
        <f t="shared" si="417"/>
        <v>0</v>
      </c>
      <c r="AJ1822" s="253">
        <f t="shared" si="417"/>
        <v>0</v>
      </c>
      <c r="AK1822" s="253">
        <f t="shared" si="417"/>
        <v>0</v>
      </c>
      <c r="AL1822" s="253">
        <f t="shared" si="417"/>
        <v>0</v>
      </c>
      <c r="AM1822" s="253">
        <f t="shared" si="417"/>
        <v>0</v>
      </c>
      <c r="AN1822" s="253">
        <f t="shared" si="417"/>
        <v>0</v>
      </c>
      <c r="AO1822" s="253">
        <f t="shared" si="417"/>
        <v>0</v>
      </c>
      <c r="AP1822" s="256">
        <f t="shared" si="407"/>
        <v>93549594</v>
      </c>
    </row>
    <row r="1823" spans="9:42" x14ac:dyDescent="0.3">
      <c r="I1823"/>
      <c r="J1823" s="251"/>
      <c r="K1823" s="252" t="s">
        <v>11</v>
      </c>
      <c r="L1823" s="253">
        <v>21792317</v>
      </c>
      <c r="M1823" s="254">
        <f>K1527</f>
        <v>18627953</v>
      </c>
      <c r="N1823" s="254">
        <f t="shared" ref="N1823:W1823" si="418">L1527</f>
        <v>19056000</v>
      </c>
      <c r="O1823" s="254">
        <f t="shared" si="418"/>
        <v>16560576</v>
      </c>
      <c r="P1823" s="254">
        <f t="shared" si="418"/>
        <v>8995778</v>
      </c>
      <c r="Q1823" s="254">
        <f t="shared" si="418"/>
        <v>1231089</v>
      </c>
      <c r="R1823" s="254">
        <f t="shared" si="418"/>
        <v>15715315</v>
      </c>
      <c r="S1823" s="254">
        <f t="shared" si="418"/>
        <v>31868087</v>
      </c>
      <c r="T1823" s="254">
        <f t="shared" si="418"/>
        <v>29051774</v>
      </c>
      <c r="U1823" s="254">
        <f t="shared" si="418"/>
        <v>17239517</v>
      </c>
      <c r="V1823" s="254">
        <f t="shared" si="418"/>
        <v>2017239</v>
      </c>
      <c r="W1823" s="254">
        <f t="shared" si="418"/>
        <v>11452979</v>
      </c>
      <c r="X1823" s="256">
        <v>18074558</v>
      </c>
      <c r="Y1823" s="256">
        <f t="shared" si="409"/>
        <v>189890865</v>
      </c>
      <c r="AB1823" s="235" t="s">
        <v>389</v>
      </c>
      <c r="AC1823" s="257" t="s">
        <v>439</v>
      </c>
      <c r="AD1823" s="237">
        <f t="shared" ref="AD1823:AO1823" si="419">SUM(AD1824:AD1828)</f>
        <v>0</v>
      </c>
      <c r="AE1823" s="237">
        <f t="shared" si="419"/>
        <v>0</v>
      </c>
      <c r="AF1823" s="237">
        <f t="shared" si="419"/>
        <v>0</v>
      </c>
      <c r="AG1823" s="237">
        <f t="shared" si="419"/>
        <v>0</v>
      </c>
      <c r="AH1823" s="237">
        <f t="shared" si="419"/>
        <v>0</v>
      </c>
      <c r="AI1823" s="237">
        <f t="shared" si="419"/>
        <v>0</v>
      </c>
      <c r="AJ1823" s="237">
        <f t="shared" si="419"/>
        <v>0</v>
      </c>
      <c r="AK1823" s="237">
        <f t="shared" si="419"/>
        <v>0</v>
      </c>
      <c r="AL1823" s="237">
        <f t="shared" si="419"/>
        <v>0</v>
      </c>
      <c r="AM1823" s="237">
        <f t="shared" si="419"/>
        <v>0</v>
      </c>
      <c r="AN1823" s="237">
        <f t="shared" si="419"/>
        <v>0</v>
      </c>
      <c r="AO1823" s="237">
        <f t="shared" si="419"/>
        <v>0</v>
      </c>
      <c r="AP1823" s="239">
        <f t="shared" si="407"/>
        <v>0</v>
      </c>
    </row>
    <row r="1824" spans="9:42" x14ac:dyDescent="0.3">
      <c r="I1824"/>
      <c r="J1824" s="235" t="s">
        <v>389</v>
      </c>
      <c r="K1824" s="257" t="s">
        <v>439</v>
      </c>
      <c r="L1824" s="237">
        <f t="shared" ref="L1824:W1824" si="420">SUM(L1825:L1829)</f>
        <v>0</v>
      </c>
      <c r="M1824" s="238">
        <f t="shared" si="420"/>
        <v>465268</v>
      </c>
      <c r="N1824" s="238">
        <f t="shared" si="420"/>
        <v>486130</v>
      </c>
      <c r="O1824" s="238">
        <f t="shared" si="420"/>
        <v>489356</v>
      </c>
      <c r="P1824" s="238">
        <f t="shared" si="420"/>
        <v>262817</v>
      </c>
      <c r="Q1824" s="238">
        <f t="shared" si="420"/>
        <v>42651</v>
      </c>
      <c r="R1824" s="238">
        <f t="shared" si="420"/>
        <v>464656</v>
      </c>
      <c r="S1824" s="238">
        <f t="shared" si="420"/>
        <v>919950</v>
      </c>
      <c r="T1824" s="238">
        <f t="shared" si="420"/>
        <v>879471</v>
      </c>
      <c r="U1824" s="238">
        <f t="shared" si="420"/>
        <v>517809</v>
      </c>
      <c r="V1824" s="238">
        <f t="shared" si="420"/>
        <v>280379</v>
      </c>
      <c r="W1824" s="238">
        <f t="shared" si="420"/>
        <v>1441854</v>
      </c>
      <c r="X1824" s="239">
        <v>4935144</v>
      </c>
      <c r="Y1824" s="239">
        <f t="shared" si="409"/>
        <v>11185485</v>
      </c>
      <c r="AB1824" s="240"/>
      <c r="AC1824" s="241" t="s">
        <v>21</v>
      </c>
      <c r="AD1824" s="242"/>
      <c r="AE1824" s="242"/>
      <c r="AF1824" s="242"/>
      <c r="AG1824" s="242"/>
      <c r="AH1824" s="242"/>
      <c r="AI1824" s="242"/>
      <c r="AJ1824" s="242"/>
      <c r="AK1824" s="242"/>
      <c r="AL1824" s="242"/>
      <c r="AM1824" s="242"/>
      <c r="AN1824" s="242"/>
      <c r="AO1824" s="242"/>
      <c r="AP1824" s="245">
        <f t="shared" si="407"/>
        <v>0</v>
      </c>
    </row>
    <row r="1825" spans="9:42" x14ac:dyDescent="0.3">
      <c r="I1825"/>
      <c r="J1825" s="240"/>
      <c r="K1825" s="241" t="s">
        <v>21</v>
      </c>
      <c r="L1825" s="242">
        <v>0</v>
      </c>
      <c r="M1825" s="243">
        <v>0</v>
      </c>
      <c r="N1825" s="243">
        <v>0</v>
      </c>
      <c r="O1825" s="244">
        <v>0</v>
      </c>
      <c r="P1825" s="244">
        <v>0</v>
      </c>
      <c r="Q1825" s="244">
        <v>0</v>
      </c>
      <c r="R1825" s="244">
        <v>0</v>
      </c>
      <c r="S1825" s="244">
        <v>0</v>
      </c>
      <c r="T1825" s="244">
        <v>0</v>
      </c>
      <c r="U1825" s="244">
        <v>0</v>
      </c>
      <c r="V1825" s="244">
        <v>15374</v>
      </c>
      <c r="W1825" s="244">
        <v>12763</v>
      </c>
      <c r="X1825" s="245">
        <v>6770</v>
      </c>
      <c r="Y1825" s="245">
        <f t="shared" si="409"/>
        <v>34907</v>
      </c>
      <c r="AB1825" s="240"/>
      <c r="AC1825" s="246" t="s">
        <v>27</v>
      </c>
      <c r="AD1825" s="247"/>
      <c r="AE1825" s="247"/>
      <c r="AF1825" s="247"/>
      <c r="AG1825" s="247"/>
      <c r="AH1825" s="247"/>
      <c r="AI1825" s="247"/>
      <c r="AJ1825" s="247"/>
      <c r="AK1825" s="247"/>
      <c r="AL1825" s="247"/>
      <c r="AM1825" s="247"/>
      <c r="AN1825" s="247"/>
      <c r="AO1825" s="247"/>
      <c r="AP1825" s="250">
        <f t="shared" si="407"/>
        <v>0</v>
      </c>
    </row>
    <row r="1826" spans="9:42" x14ac:dyDescent="0.3">
      <c r="I1826"/>
      <c r="J1826" s="240"/>
      <c r="K1826" s="246" t="s">
        <v>27</v>
      </c>
      <c r="L1826" s="247">
        <v>0</v>
      </c>
      <c r="M1826" s="248">
        <v>0</v>
      </c>
      <c r="N1826" s="248">
        <v>0</v>
      </c>
      <c r="O1826" s="249">
        <v>0</v>
      </c>
      <c r="P1826" s="249">
        <v>0</v>
      </c>
      <c r="Q1826" s="249">
        <v>0</v>
      </c>
      <c r="R1826" s="249">
        <v>0</v>
      </c>
      <c r="S1826" s="249">
        <v>0</v>
      </c>
      <c r="T1826" s="249">
        <v>0</v>
      </c>
      <c r="U1826" s="249">
        <v>0</v>
      </c>
      <c r="V1826" s="249">
        <v>96917</v>
      </c>
      <c r="W1826" s="249">
        <v>32536</v>
      </c>
      <c r="X1826" s="250">
        <v>30818</v>
      </c>
      <c r="Y1826" s="250">
        <f t="shared" si="409"/>
        <v>160271</v>
      </c>
      <c r="AB1826" s="240"/>
      <c r="AC1826" s="246" t="s">
        <v>28</v>
      </c>
      <c r="AD1826" s="247"/>
      <c r="AE1826" s="247"/>
      <c r="AF1826" s="247"/>
      <c r="AG1826" s="247"/>
      <c r="AH1826" s="247"/>
      <c r="AI1826" s="247"/>
      <c r="AJ1826" s="247"/>
      <c r="AK1826" s="247"/>
      <c r="AL1826" s="247"/>
      <c r="AM1826" s="247"/>
      <c r="AN1826" s="247"/>
      <c r="AO1826" s="247"/>
      <c r="AP1826" s="250">
        <f t="shared" si="407"/>
        <v>0</v>
      </c>
    </row>
    <row r="1827" spans="9:42" x14ac:dyDescent="0.3">
      <c r="I1827"/>
      <c r="J1827" s="240"/>
      <c r="K1827" s="246" t="s">
        <v>28</v>
      </c>
      <c r="L1827" s="247">
        <v>0</v>
      </c>
      <c r="M1827" s="248">
        <v>0</v>
      </c>
      <c r="N1827" s="248">
        <v>0</v>
      </c>
      <c r="O1827" s="249">
        <v>0</v>
      </c>
      <c r="P1827" s="249">
        <v>0</v>
      </c>
      <c r="Q1827" s="249">
        <v>0</v>
      </c>
      <c r="R1827" s="249">
        <v>0</v>
      </c>
      <c r="S1827" s="249">
        <v>0</v>
      </c>
      <c r="T1827" s="249">
        <v>0</v>
      </c>
      <c r="U1827" s="249">
        <v>0</v>
      </c>
      <c r="V1827" s="249">
        <v>1392</v>
      </c>
      <c r="W1827" s="249">
        <v>1526</v>
      </c>
      <c r="X1827" s="250">
        <v>1147</v>
      </c>
      <c r="Y1827" s="250">
        <f t="shared" si="409"/>
        <v>4065</v>
      </c>
      <c r="AB1827" s="240"/>
      <c r="AC1827" s="246" t="s">
        <v>26</v>
      </c>
      <c r="AD1827" s="247"/>
      <c r="AE1827" s="247"/>
      <c r="AF1827" s="247"/>
      <c r="AG1827" s="247"/>
      <c r="AH1827" s="247"/>
      <c r="AI1827" s="247"/>
      <c r="AJ1827" s="247"/>
      <c r="AK1827" s="247"/>
      <c r="AL1827" s="247"/>
      <c r="AM1827" s="247"/>
      <c r="AN1827" s="247"/>
      <c r="AO1827" s="247"/>
      <c r="AP1827" s="250">
        <f t="shared" si="407"/>
        <v>0</v>
      </c>
    </row>
    <row r="1828" spans="9:42" x14ac:dyDescent="0.3">
      <c r="I1828"/>
      <c r="J1828" s="240"/>
      <c r="K1828" s="246" t="s">
        <v>26</v>
      </c>
      <c r="L1828" s="247">
        <v>0</v>
      </c>
      <c r="M1828" s="248">
        <v>0</v>
      </c>
      <c r="N1828" s="248">
        <v>0</v>
      </c>
      <c r="O1828" s="249">
        <v>0</v>
      </c>
      <c r="P1828" s="249">
        <v>0</v>
      </c>
      <c r="Q1828" s="249">
        <v>0</v>
      </c>
      <c r="R1828" s="249">
        <v>0</v>
      </c>
      <c r="S1828" s="249">
        <v>0</v>
      </c>
      <c r="T1828" s="249">
        <v>0</v>
      </c>
      <c r="U1828" s="249">
        <v>0</v>
      </c>
      <c r="V1828" s="249">
        <v>108372</v>
      </c>
      <c r="W1828" s="249">
        <v>1058024</v>
      </c>
      <c r="X1828" s="250">
        <v>4442815</v>
      </c>
      <c r="Y1828" s="250">
        <f t="shared" si="409"/>
        <v>5609211</v>
      </c>
      <c r="AB1828" s="251"/>
      <c r="AC1828" s="252" t="s">
        <v>11</v>
      </c>
      <c r="AD1828" s="253"/>
      <c r="AE1828" s="253"/>
      <c r="AF1828" s="253"/>
      <c r="AG1828" s="253"/>
      <c r="AH1828" s="253"/>
      <c r="AI1828" s="253"/>
      <c r="AJ1828" s="253"/>
      <c r="AK1828" s="253"/>
      <c r="AL1828" s="253"/>
      <c r="AM1828" s="253"/>
      <c r="AN1828" s="253"/>
      <c r="AO1828" s="253"/>
      <c r="AP1828" s="256">
        <f t="shared" si="407"/>
        <v>0</v>
      </c>
    </row>
    <row r="1829" spans="9:42" x14ac:dyDescent="0.3">
      <c r="I1829"/>
      <c r="J1829" s="251"/>
      <c r="K1829" s="252" t="s">
        <v>11</v>
      </c>
      <c r="L1829" s="253">
        <v>0</v>
      </c>
      <c r="M1829" s="254">
        <f>K1531</f>
        <v>465268</v>
      </c>
      <c r="N1829" s="254">
        <f t="shared" ref="N1829:W1829" si="421">L1531</f>
        <v>486130</v>
      </c>
      <c r="O1829" s="254">
        <f t="shared" si="421"/>
        <v>489356</v>
      </c>
      <c r="P1829" s="254">
        <f t="shared" si="421"/>
        <v>262817</v>
      </c>
      <c r="Q1829" s="254">
        <f t="shared" si="421"/>
        <v>42651</v>
      </c>
      <c r="R1829" s="254">
        <f t="shared" si="421"/>
        <v>464656</v>
      </c>
      <c r="S1829" s="254">
        <f t="shared" si="421"/>
        <v>919950</v>
      </c>
      <c r="T1829" s="254">
        <f t="shared" si="421"/>
        <v>879471</v>
      </c>
      <c r="U1829" s="254">
        <f t="shared" si="421"/>
        <v>517809</v>
      </c>
      <c r="V1829" s="254">
        <f t="shared" si="421"/>
        <v>58324</v>
      </c>
      <c r="W1829" s="254">
        <f t="shared" si="421"/>
        <v>337005</v>
      </c>
      <c r="X1829" s="256">
        <v>453594</v>
      </c>
      <c r="Y1829" s="256">
        <f t="shared" si="409"/>
        <v>5377031</v>
      </c>
      <c r="AB1829" s="258" t="s">
        <v>175</v>
      </c>
      <c r="AC1829" s="257" t="s">
        <v>439</v>
      </c>
      <c r="AD1829" s="237">
        <f t="shared" ref="AD1829:AO1829" si="422">SUM(AD1830:AD1834)</f>
        <v>106353398</v>
      </c>
      <c r="AE1829" s="237">
        <f t="shared" si="422"/>
        <v>0</v>
      </c>
      <c r="AF1829" s="237">
        <f t="shared" si="422"/>
        <v>0</v>
      </c>
      <c r="AG1829" s="237">
        <f t="shared" si="422"/>
        <v>0</v>
      </c>
      <c r="AH1829" s="237">
        <f t="shared" si="422"/>
        <v>0</v>
      </c>
      <c r="AI1829" s="237">
        <f t="shared" si="422"/>
        <v>0</v>
      </c>
      <c r="AJ1829" s="237">
        <f t="shared" si="422"/>
        <v>0</v>
      </c>
      <c r="AK1829" s="237">
        <f t="shared" si="422"/>
        <v>0</v>
      </c>
      <c r="AL1829" s="237">
        <f t="shared" si="422"/>
        <v>0</v>
      </c>
      <c r="AM1829" s="237">
        <f t="shared" si="422"/>
        <v>0</v>
      </c>
      <c r="AN1829" s="237">
        <f t="shared" si="422"/>
        <v>0</v>
      </c>
      <c r="AO1829" s="237">
        <f t="shared" si="422"/>
        <v>0</v>
      </c>
      <c r="AP1829" s="239">
        <f t="shared" si="407"/>
        <v>106353398</v>
      </c>
    </row>
    <row r="1830" spans="9:42" x14ac:dyDescent="0.3">
      <c r="I1830"/>
      <c r="J1830" s="258" t="s">
        <v>175</v>
      </c>
      <c r="K1830" s="257" t="s">
        <v>439</v>
      </c>
      <c r="L1830" s="237">
        <f t="shared" ref="L1830:W1830" si="423">SUM(L1831:L1835)</f>
        <v>228845877</v>
      </c>
      <c r="M1830" s="238">
        <f t="shared" si="423"/>
        <v>253378326</v>
      </c>
      <c r="N1830" s="238">
        <f t="shared" si="423"/>
        <v>211691230</v>
      </c>
      <c r="O1830" s="238">
        <f t="shared" si="423"/>
        <v>180292422</v>
      </c>
      <c r="P1830" s="238">
        <f t="shared" si="423"/>
        <v>126785176</v>
      </c>
      <c r="Q1830" s="238">
        <f t="shared" si="423"/>
        <v>133082973.3712</v>
      </c>
      <c r="R1830" s="238">
        <f t="shared" si="423"/>
        <v>158598246.72150001</v>
      </c>
      <c r="S1830" s="238">
        <f t="shared" si="423"/>
        <v>237066630.3423</v>
      </c>
      <c r="T1830" s="238">
        <f t="shared" si="423"/>
        <v>237940444.95590001</v>
      </c>
      <c r="U1830" s="238">
        <f t="shared" si="423"/>
        <v>184699985.39156601</v>
      </c>
      <c r="V1830" s="238">
        <f t="shared" si="423"/>
        <v>133604628</v>
      </c>
      <c r="W1830" s="238">
        <f t="shared" si="423"/>
        <v>170668065</v>
      </c>
      <c r="X1830" s="239">
        <v>235103333</v>
      </c>
      <c r="Y1830" s="239">
        <f t="shared" si="409"/>
        <v>2262911460.7824659</v>
      </c>
      <c r="AB1830" s="240"/>
      <c r="AC1830" s="241" t="s">
        <v>21</v>
      </c>
      <c r="AD1830" s="242"/>
      <c r="AE1830" s="242"/>
      <c r="AF1830" s="242"/>
      <c r="AG1830" s="242"/>
      <c r="AH1830" s="242"/>
      <c r="AI1830" s="242"/>
      <c r="AJ1830" s="242"/>
      <c r="AK1830" s="242"/>
      <c r="AL1830" s="242"/>
      <c r="AM1830" s="242"/>
      <c r="AN1830" s="242"/>
      <c r="AO1830" s="242"/>
      <c r="AP1830" s="245">
        <f t="shared" si="407"/>
        <v>0</v>
      </c>
    </row>
    <row r="1831" spans="9:42" x14ac:dyDescent="0.3">
      <c r="I1831"/>
      <c r="J1831" s="240"/>
      <c r="K1831" s="241" t="s">
        <v>21</v>
      </c>
      <c r="L1831" s="242">
        <v>9153871</v>
      </c>
      <c r="M1831" s="243">
        <v>11469134</v>
      </c>
      <c r="N1831" s="243">
        <v>8831570</v>
      </c>
      <c r="O1831" s="244">
        <v>8975934</v>
      </c>
      <c r="P1831" s="244">
        <v>7178756</v>
      </c>
      <c r="Q1831" s="244">
        <v>5439364</v>
      </c>
      <c r="R1831" s="244">
        <v>5763784</v>
      </c>
      <c r="S1831" s="244">
        <v>5613887</v>
      </c>
      <c r="T1831" s="244">
        <v>4697764</v>
      </c>
      <c r="U1831" s="244">
        <v>5123063</v>
      </c>
      <c r="V1831" s="244">
        <v>6703134</v>
      </c>
      <c r="W1831" s="244">
        <v>8654531</v>
      </c>
      <c r="X1831" s="245">
        <v>10657998</v>
      </c>
      <c r="Y1831" s="245">
        <f t="shared" si="409"/>
        <v>89108919</v>
      </c>
      <c r="AB1831" s="240"/>
      <c r="AC1831" s="246" t="s">
        <v>27</v>
      </c>
      <c r="AD1831" s="247"/>
      <c r="AE1831" s="247"/>
      <c r="AF1831" s="247"/>
      <c r="AG1831" s="247"/>
      <c r="AH1831" s="247"/>
      <c r="AI1831" s="247"/>
      <c r="AJ1831" s="247"/>
      <c r="AK1831" s="247"/>
      <c r="AL1831" s="247"/>
      <c r="AM1831" s="247"/>
      <c r="AN1831" s="247"/>
      <c r="AO1831" s="247"/>
      <c r="AP1831" s="250">
        <f t="shared" si="407"/>
        <v>0</v>
      </c>
    </row>
    <row r="1832" spans="9:42" x14ac:dyDescent="0.3">
      <c r="I1832"/>
      <c r="J1832" s="240"/>
      <c r="K1832" s="246" t="s">
        <v>27</v>
      </c>
      <c r="L1832" s="247">
        <v>13600652</v>
      </c>
      <c r="M1832" s="248">
        <v>14849839</v>
      </c>
      <c r="N1832" s="248">
        <v>20638953</v>
      </c>
      <c r="O1832" s="249">
        <v>16807603</v>
      </c>
      <c r="P1832" s="249">
        <v>15131688</v>
      </c>
      <c r="Q1832" s="249">
        <v>15454361</v>
      </c>
      <c r="R1832" s="249">
        <v>13395143</v>
      </c>
      <c r="S1832" s="249">
        <v>36790445</v>
      </c>
      <c r="T1832" s="249">
        <v>35643071</v>
      </c>
      <c r="U1832" s="249">
        <v>33188058</v>
      </c>
      <c r="V1832" s="249">
        <v>20970009</v>
      </c>
      <c r="W1832" s="249">
        <v>17125831</v>
      </c>
      <c r="X1832" s="250">
        <v>14377604</v>
      </c>
      <c r="Y1832" s="250">
        <f t="shared" si="409"/>
        <v>254372605</v>
      </c>
      <c r="AB1832" s="240"/>
      <c r="AC1832" s="246" t="s">
        <v>28</v>
      </c>
      <c r="AD1832" s="247"/>
      <c r="AE1832" s="247"/>
      <c r="AF1832" s="247"/>
      <c r="AG1832" s="247"/>
      <c r="AH1832" s="247"/>
      <c r="AI1832" s="247"/>
      <c r="AJ1832" s="247"/>
      <c r="AK1832" s="247"/>
      <c r="AL1832" s="247"/>
      <c r="AM1832" s="247"/>
      <c r="AN1832" s="247"/>
      <c r="AO1832" s="247"/>
      <c r="AP1832" s="250">
        <f t="shared" si="407"/>
        <v>0</v>
      </c>
    </row>
    <row r="1833" spans="9:42" x14ac:dyDescent="0.3">
      <c r="I1833"/>
      <c r="J1833" s="240"/>
      <c r="K1833" s="246" t="s">
        <v>28</v>
      </c>
      <c r="L1833" s="247">
        <v>952387</v>
      </c>
      <c r="M1833" s="248">
        <v>808735</v>
      </c>
      <c r="N1833" s="248">
        <v>952387</v>
      </c>
      <c r="O1833" s="249">
        <v>954820</v>
      </c>
      <c r="P1833" s="249">
        <v>1049360</v>
      </c>
      <c r="Q1833" s="249">
        <v>938730</v>
      </c>
      <c r="R1833" s="249">
        <v>1075594</v>
      </c>
      <c r="S1833" s="249">
        <v>1142527</v>
      </c>
      <c r="T1833" s="249">
        <v>947721</v>
      </c>
      <c r="U1833" s="249">
        <v>853837</v>
      </c>
      <c r="V1833" s="249">
        <v>981687</v>
      </c>
      <c r="W1833" s="249">
        <v>1075594</v>
      </c>
      <c r="X1833" s="250">
        <v>808856</v>
      </c>
      <c r="Y1833" s="250">
        <f t="shared" si="409"/>
        <v>11589848</v>
      </c>
      <c r="AB1833" s="240"/>
      <c r="AC1833" s="246" t="s">
        <v>26</v>
      </c>
      <c r="AD1833" s="247"/>
      <c r="AE1833" s="247"/>
      <c r="AF1833" s="247"/>
      <c r="AG1833" s="247"/>
      <c r="AH1833" s="247"/>
      <c r="AI1833" s="247"/>
      <c r="AJ1833" s="247"/>
      <c r="AK1833" s="247"/>
      <c r="AL1833" s="247"/>
      <c r="AM1833" s="247"/>
      <c r="AN1833" s="247"/>
      <c r="AO1833" s="247"/>
      <c r="AP1833" s="250">
        <f t="shared" si="407"/>
        <v>0</v>
      </c>
    </row>
    <row r="1834" spans="9:42" x14ac:dyDescent="0.3">
      <c r="I1834"/>
      <c r="J1834" s="240"/>
      <c r="K1834" s="246" t="s">
        <v>26</v>
      </c>
      <c r="L1834" s="247">
        <v>95537691</v>
      </c>
      <c r="M1834" s="248">
        <v>119427512</v>
      </c>
      <c r="N1834" s="248">
        <v>71744932</v>
      </c>
      <c r="O1834" s="249">
        <v>56126545</v>
      </c>
      <c r="P1834" s="249">
        <v>11728375</v>
      </c>
      <c r="Q1834" s="249">
        <v>8907196</v>
      </c>
      <c r="R1834" s="249">
        <v>7486846</v>
      </c>
      <c r="S1834" s="249">
        <v>15609782</v>
      </c>
      <c r="T1834" s="249">
        <v>20310839</v>
      </c>
      <c r="U1834" s="249">
        <v>11066357</v>
      </c>
      <c r="V1834" s="249">
        <v>9529613</v>
      </c>
      <c r="W1834" s="249">
        <v>34638266</v>
      </c>
      <c r="X1834" s="250">
        <v>95281615</v>
      </c>
      <c r="Y1834" s="250">
        <f t="shared" si="409"/>
        <v>461857878</v>
      </c>
      <c r="AB1834" s="251"/>
      <c r="AC1834" s="252" t="s">
        <v>11</v>
      </c>
      <c r="AD1834" s="253">
        <f>K181</f>
        <v>106353398</v>
      </c>
      <c r="AE1834" s="253">
        <f t="shared" ref="AE1834:AO1834" si="424">L181</f>
        <v>0</v>
      </c>
      <c r="AF1834" s="253">
        <f t="shared" si="424"/>
        <v>0</v>
      </c>
      <c r="AG1834" s="253">
        <f t="shared" si="424"/>
        <v>0</v>
      </c>
      <c r="AH1834" s="253">
        <f t="shared" si="424"/>
        <v>0</v>
      </c>
      <c r="AI1834" s="253">
        <f t="shared" si="424"/>
        <v>0</v>
      </c>
      <c r="AJ1834" s="253">
        <f t="shared" si="424"/>
        <v>0</v>
      </c>
      <c r="AK1834" s="253">
        <f t="shared" si="424"/>
        <v>0</v>
      </c>
      <c r="AL1834" s="253">
        <f t="shared" si="424"/>
        <v>0</v>
      </c>
      <c r="AM1834" s="253">
        <f t="shared" si="424"/>
        <v>0</v>
      </c>
      <c r="AN1834" s="253">
        <f t="shared" si="424"/>
        <v>0</v>
      </c>
      <c r="AO1834" s="253">
        <f t="shared" si="424"/>
        <v>0</v>
      </c>
      <c r="AP1834" s="256">
        <f t="shared" si="407"/>
        <v>106353398</v>
      </c>
    </row>
    <row r="1835" spans="9:42" ht="28.5" x14ac:dyDescent="0.3">
      <c r="I1835"/>
      <c r="J1835" s="251"/>
      <c r="K1835" s="252" t="s">
        <v>11</v>
      </c>
      <c r="L1835" s="253">
        <v>109601276</v>
      </c>
      <c r="M1835" s="254">
        <f>K1539</f>
        <v>106823106</v>
      </c>
      <c r="N1835" s="254">
        <f t="shared" ref="N1835:W1835" si="425">L1539</f>
        <v>109523388</v>
      </c>
      <c r="O1835" s="254">
        <f t="shared" si="425"/>
        <v>97427520</v>
      </c>
      <c r="P1835" s="254">
        <f t="shared" si="425"/>
        <v>91696997</v>
      </c>
      <c r="Q1835" s="254">
        <f t="shared" si="425"/>
        <v>102343322.3712</v>
      </c>
      <c r="R1835" s="254">
        <f t="shared" si="425"/>
        <v>130876879.72150001</v>
      </c>
      <c r="S1835" s="254">
        <f t="shared" si="425"/>
        <v>177909989.3423</v>
      </c>
      <c r="T1835" s="254">
        <f t="shared" si="425"/>
        <v>176341049.95590001</v>
      </c>
      <c r="U1835" s="254">
        <f t="shared" si="425"/>
        <v>134468670.39156601</v>
      </c>
      <c r="V1835" s="254">
        <f t="shared" si="425"/>
        <v>95420185</v>
      </c>
      <c r="W1835" s="254">
        <f t="shared" si="425"/>
        <v>109173843</v>
      </c>
      <c r="X1835" s="256">
        <v>113977260</v>
      </c>
      <c r="Y1835" s="256">
        <f t="shared" si="409"/>
        <v>1445982210.7824659</v>
      </c>
      <c r="AB1835" s="235" t="s">
        <v>463</v>
      </c>
      <c r="AC1835" s="257" t="s">
        <v>439</v>
      </c>
      <c r="AD1835" s="237">
        <f t="shared" ref="AD1835:AO1835" si="426">SUM(AD1836:AD1840)</f>
        <v>878832853</v>
      </c>
      <c r="AE1835" s="237">
        <f t="shared" si="426"/>
        <v>0</v>
      </c>
      <c r="AF1835" s="237">
        <f t="shared" si="426"/>
        <v>0</v>
      </c>
      <c r="AG1835" s="237">
        <f t="shared" si="426"/>
        <v>0</v>
      </c>
      <c r="AH1835" s="237">
        <f t="shared" si="426"/>
        <v>0</v>
      </c>
      <c r="AI1835" s="237">
        <f t="shared" si="426"/>
        <v>0</v>
      </c>
      <c r="AJ1835" s="237">
        <f t="shared" si="426"/>
        <v>0</v>
      </c>
      <c r="AK1835" s="237">
        <f t="shared" si="426"/>
        <v>0</v>
      </c>
      <c r="AL1835" s="237">
        <f t="shared" si="426"/>
        <v>0</v>
      </c>
      <c r="AM1835" s="237">
        <f t="shared" si="426"/>
        <v>0</v>
      </c>
      <c r="AN1835" s="237">
        <f t="shared" si="426"/>
        <v>0</v>
      </c>
      <c r="AO1835" s="237">
        <f t="shared" si="426"/>
        <v>0</v>
      </c>
      <c r="AP1835" s="239">
        <f t="shared" si="407"/>
        <v>878832853</v>
      </c>
    </row>
    <row r="1836" spans="9:42" x14ac:dyDescent="0.3">
      <c r="I1836"/>
      <c r="J1836" s="235" t="s">
        <v>463</v>
      </c>
      <c r="K1836" s="257" t="s">
        <v>439</v>
      </c>
      <c r="L1836" s="237">
        <f t="shared" ref="L1836:W1836" si="427">SUM(L1837:L1841)</f>
        <v>1242642852</v>
      </c>
      <c r="M1836" s="238">
        <f t="shared" si="427"/>
        <v>1341875885</v>
      </c>
      <c r="N1836" s="238">
        <f t="shared" si="427"/>
        <v>1015217889</v>
      </c>
      <c r="O1836" s="238">
        <f t="shared" si="427"/>
        <v>842470461</v>
      </c>
      <c r="P1836" s="238">
        <f t="shared" si="427"/>
        <v>374374710</v>
      </c>
      <c r="Q1836" s="238">
        <f t="shared" si="427"/>
        <v>319089268.51050001</v>
      </c>
      <c r="R1836" s="238">
        <f t="shared" si="427"/>
        <v>329351920.66240001</v>
      </c>
      <c r="S1836" s="238">
        <f t="shared" si="427"/>
        <v>700922944.0244</v>
      </c>
      <c r="T1836" s="238">
        <f t="shared" si="427"/>
        <v>753834589.41549993</v>
      </c>
      <c r="U1836" s="238">
        <f t="shared" si="427"/>
        <v>551396447.19086802</v>
      </c>
      <c r="V1836" s="238">
        <f t="shared" si="427"/>
        <v>298961866</v>
      </c>
      <c r="W1836" s="238">
        <f t="shared" si="427"/>
        <v>599379339</v>
      </c>
      <c r="X1836" s="239">
        <v>1276171786</v>
      </c>
      <c r="Y1836" s="239">
        <f t="shared" si="409"/>
        <v>8403047105.803668</v>
      </c>
      <c r="AB1836" s="240"/>
      <c r="AC1836" s="241" t="s">
        <v>21</v>
      </c>
      <c r="AD1836" s="242"/>
      <c r="AE1836" s="242"/>
      <c r="AF1836" s="242"/>
      <c r="AG1836" s="242"/>
      <c r="AH1836" s="242"/>
      <c r="AI1836" s="242"/>
      <c r="AJ1836" s="242"/>
      <c r="AK1836" s="242"/>
      <c r="AL1836" s="242"/>
      <c r="AM1836" s="242"/>
      <c r="AN1836" s="242"/>
      <c r="AO1836" s="242"/>
      <c r="AP1836" s="245">
        <f t="shared" si="407"/>
        <v>0</v>
      </c>
    </row>
    <row r="1837" spans="9:42" x14ac:dyDescent="0.3">
      <c r="I1837"/>
      <c r="J1837" s="240"/>
      <c r="K1837" s="241" t="s">
        <v>21</v>
      </c>
      <c r="L1837" s="242">
        <v>51573268</v>
      </c>
      <c r="M1837" s="243">
        <v>61708596</v>
      </c>
      <c r="N1837" s="243">
        <v>52262949</v>
      </c>
      <c r="O1837" s="244">
        <v>47959132</v>
      </c>
      <c r="P1837" s="244">
        <v>42365472</v>
      </c>
      <c r="Q1837" s="244">
        <v>34853020</v>
      </c>
      <c r="R1837" s="244">
        <v>27316903</v>
      </c>
      <c r="S1837" s="244">
        <v>32590648</v>
      </c>
      <c r="T1837" s="244">
        <v>31437539</v>
      </c>
      <c r="U1837" s="244">
        <v>32290308</v>
      </c>
      <c r="V1837" s="244">
        <v>34823622</v>
      </c>
      <c r="W1837" s="244">
        <v>41569147</v>
      </c>
      <c r="X1837" s="245">
        <v>64455746</v>
      </c>
      <c r="Y1837" s="245">
        <f t="shared" si="409"/>
        <v>503633082</v>
      </c>
      <c r="AB1837" s="240"/>
      <c r="AC1837" s="246" t="s">
        <v>27</v>
      </c>
      <c r="AD1837" s="247"/>
      <c r="AE1837" s="247"/>
      <c r="AF1837" s="247"/>
      <c r="AG1837" s="247"/>
      <c r="AH1837" s="247"/>
      <c r="AI1837" s="247"/>
      <c r="AJ1837" s="247"/>
      <c r="AK1837" s="247"/>
      <c r="AL1837" s="247"/>
      <c r="AM1837" s="247"/>
      <c r="AN1837" s="247"/>
      <c r="AO1837" s="247"/>
      <c r="AP1837" s="250">
        <f t="shared" si="407"/>
        <v>0</v>
      </c>
    </row>
    <row r="1838" spans="9:42" x14ac:dyDescent="0.3">
      <c r="I1838"/>
      <c r="J1838" s="240"/>
      <c r="K1838" s="246" t="s">
        <v>27</v>
      </c>
      <c r="L1838" s="247">
        <v>52939241</v>
      </c>
      <c r="M1838" s="248">
        <v>54848580</v>
      </c>
      <c r="N1838" s="248">
        <v>65638539</v>
      </c>
      <c r="O1838" s="249">
        <v>61414152</v>
      </c>
      <c r="P1838" s="249">
        <v>62154769</v>
      </c>
      <c r="Q1838" s="249">
        <v>69638315</v>
      </c>
      <c r="R1838" s="249">
        <v>70297494</v>
      </c>
      <c r="S1838" s="249">
        <v>132942288</v>
      </c>
      <c r="T1838" s="249">
        <v>152892091</v>
      </c>
      <c r="U1838" s="249">
        <v>118045483</v>
      </c>
      <c r="V1838" s="249">
        <v>61352092</v>
      </c>
      <c r="W1838" s="249">
        <v>59154330</v>
      </c>
      <c r="X1838" s="250">
        <v>61267368</v>
      </c>
      <c r="Y1838" s="250">
        <f t="shared" si="409"/>
        <v>969645501</v>
      </c>
      <c r="AB1838" s="240"/>
      <c r="AC1838" s="246" t="s">
        <v>28</v>
      </c>
      <c r="AD1838" s="247"/>
      <c r="AE1838" s="247"/>
      <c r="AF1838" s="247"/>
      <c r="AG1838" s="247"/>
      <c r="AH1838" s="247"/>
      <c r="AI1838" s="247"/>
      <c r="AJ1838" s="247"/>
      <c r="AK1838" s="247"/>
      <c r="AL1838" s="247"/>
      <c r="AM1838" s="247"/>
      <c r="AN1838" s="247"/>
      <c r="AO1838" s="247"/>
      <c r="AP1838" s="250">
        <f t="shared" si="407"/>
        <v>0</v>
      </c>
    </row>
    <row r="1839" spans="9:42" x14ac:dyDescent="0.3">
      <c r="I1839"/>
      <c r="J1839" s="240"/>
      <c r="K1839" s="246" t="s">
        <v>28</v>
      </c>
      <c r="L1839" s="247">
        <v>687408</v>
      </c>
      <c r="M1839" s="248">
        <v>583725</v>
      </c>
      <c r="N1839" s="248">
        <v>687408</v>
      </c>
      <c r="O1839" s="249">
        <v>689164</v>
      </c>
      <c r="P1839" s="249">
        <v>757401</v>
      </c>
      <c r="Q1839" s="249">
        <v>675305</v>
      </c>
      <c r="R1839" s="249">
        <v>773762</v>
      </c>
      <c r="S1839" s="249">
        <v>821913</v>
      </c>
      <c r="T1839" s="249">
        <v>681773</v>
      </c>
      <c r="U1839" s="249">
        <v>614235</v>
      </c>
      <c r="V1839" s="249">
        <v>706208</v>
      </c>
      <c r="W1839" s="249">
        <v>773762</v>
      </c>
      <c r="X1839" s="250">
        <v>581875</v>
      </c>
      <c r="Y1839" s="250">
        <f t="shared" si="409"/>
        <v>8346531</v>
      </c>
      <c r="AB1839" s="240"/>
      <c r="AC1839" s="246" t="s">
        <v>26</v>
      </c>
      <c r="AD1839" s="247"/>
      <c r="AE1839" s="247"/>
      <c r="AF1839" s="247"/>
      <c r="AG1839" s="247"/>
      <c r="AH1839" s="247"/>
      <c r="AI1839" s="247"/>
      <c r="AJ1839" s="247"/>
      <c r="AK1839" s="247"/>
      <c r="AL1839" s="247"/>
      <c r="AM1839" s="247"/>
      <c r="AN1839" s="247"/>
      <c r="AO1839" s="247"/>
      <c r="AP1839" s="250">
        <f t="shared" si="407"/>
        <v>0</v>
      </c>
    </row>
    <row r="1840" spans="9:42" x14ac:dyDescent="0.3">
      <c r="I1840"/>
      <c r="J1840" s="240"/>
      <c r="K1840" s="246" t="s">
        <v>26</v>
      </c>
      <c r="L1840" s="247">
        <v>964251611</v>
      </c>
      <c r="M1840" s="248">
        <v>1065450759</v>
      </c>
      <c r="N1840" s="248">
        <v>735168238</v>
      </c>
      <c r="O1840" s="249">
        <v>589953689</v>
      </c>
      <c r="P1840" s="249">
        <v>120209639</v>
      </c>
      <c r="Q1840" s="249">
        <v>83706938</v>
      </c>
      <c r="R1840" s="249">
        <v>53869070</v>
      </c>
      <c r="S1840" s="249">
        <v>172839842</v>
      </c>
      <c r="T1840" s="249">
        <v>238668449</v>
      </c>
      <c r="U1840" s="249">
        <v>152879479</v>
      </c>
      <c r="V1840" s="249">
        <v>104506193</v>
      </c>
      <c r="W1840" s="249">
        <v>375915362</v>
      </c>
      <c r="X1840" s="250">
        <v>984979029</v>
      </c>
      <c r="Y1840" s="250">
        <f t="shared" si="409"/>
        <v>4678146687</v>
      </c>
      <c r="AB1840" s="251"/>
      <c r="AC1840" s="252" t="s">
        <v>11</v>
      </c>
      <c r="AD1840" s="253">
        <f>K193+K169</f>
        <v>878832853</v>
      </c>
      <c r="AE1840" s="253">
        <f t="shared" ref="AE1840:AO1840" si="428">L193+L169</f>
        <v>0</v>
      </c>
      <c r="AF1840" s="253">
        <f t="shared" si="428"/>
        <v>0</v>
      </c>
      <c r="AG1840" s="253">
        <f t="shared" si="428"/>
        <v>0</v>
      </c>
      <c r="AH1840" s="253">
        <f t="shared" si="428"/>
        <v>0</v>
      </c>
      <c r="AI1840" s="253">
        <f t="shared" si="428"/>
        <v>0</v>
      </c>
      <c r="AJ1840" s="253">
        <f t="shared" si="428"/>
        <v>0</v>
      </c>
      <c r="AK1840" s="253">
        <f t="shared" si="428"/>
        <v>0</v>
      </c>
      <c r="AL1840" s="253">
        <f t="shared" si="428"/>
        <v>0</v>
      </c>
      <c r="AM1840" s="253">
        <f t="shared" si="428"/>
        <v>0</v>
      </c>
      <c r="AN1840" s="253">
        <f t="shared" si="428"/>
        <v>0</v>
      </c>
      <c r="AO1840" s="253">
        <f t="shared" si="428"/>
        <v>0</v>
      </c>
      <c r="AP1840" s="256">
        <f t="shared" si="407"/>
        <v>878832853</v>
      </c>
    </row>
    <row r="1841" spans="9:42" x14ac:dyDescent="0.3">
      <c r="I1841"/>
      <c r="J1841" s="251"/>
      <c r="K1841" s="252" t="s">
        <v>11</v>
      </c>
      <c r="L1841" s="253">
        <v>173191324</v>
      </c>
      <c r="M1841" s="254">
        <f>K1535</f>
        <v>159284225</v>
      </c>
      <c r="N1841" s="254">
        <f t="shared" ref="N1841:V1841" si="429">L1535</f>
        <v>161460755</v>
      </c>
      <c r="O1841" s="254">
        <f t="shared" si="429"/>
        <v>142454324</v>
      </c>
      <c r="P1841" s="254">
        <f t="shared" si="429"/>
        <v>148887429</v>
      </c>
      <c r="Q1841" s="254">
        <f t="shared" si="429"/>
        <v>130215690.51050001</v>
      </c>
      <c r="R1841" s="254">
        <f t="shared" si="429"/>
        <v>177094691.66240001</v>
      </c>
      <c r="S1841" s="254">
        <f t="shared" si="429"/>
        <v>361728253.0244</v>
      </c>
      <c r="T1841" s="254">
        <f t="shared" si="429"/>
        <v>330154737.41549999</v>
      </c>
      <c r="U1841" s="254">
        <f t="shared" si="429"/>
        <v>247566942.19086802</v>
      </c>
      <c r="V1841" s="254">
        <f t="shared" si="429"/>
        <v>97573751</v>
      </c>
      <c r="W1841" s="254">
        <f>U1535</f>
        <v>121966738</v>
      </c>
      <c r="X1841" s="256">
        <v>164887768</v>
      </c>
      <c r="Y1841" s="256">
        <f t="shared" si="409"/>
        <v>2243275304.803668</v>
      </c>
      <c r="AB1841" s="258" t="s">
        <v>188</v>
      </c>
      <c r="AC1841" s="257" t="s">
        <v>439</v>
      </c>
      <c r="AD1841" s="237">
        <f t="shared" ref="AD1841:AO1841" si="430">SUM(AD1842:AD1846)</f>
        <v>166297187</v>
      </c>
      <c r="AE1841" s="237">
        <f t="shared" si="430"/>
        <v>0</v>
      </c>
      <c r="AF1841" s="237">
        <f t="shared" si="430"/>
        <v>0</v>
      </c>
      <c r="AG1841" s="237">
        <f t="shared" si="430"/>
        <v>0</v>
      </c>
      <c r="AH1841" s="237">
        <f t="shared" si="430"/>
        <v>0</v>
      </c>
      <c r="AI1841" s="237">
        <f t="shared" si="430"/>
        <v>0</v>
      </c>
      <c r="AJ1841" s="237">
        <f t="shared" si="430"/>
        <v>0</v>
      </c>
      <c r="AK1841" s="237">
        <f t="shared" si="430"/>
        <v>0</v>
      </c>
      <c r="AL1841" s="237">
        <f t="shared" si="430"/>
        <v>0</v>
      </c>
      <c r="AM1841" s="237">
        <f t="shared" si="430"/>
        <v>0</v>
      </c>
      <c r="AN1841" s="237">
        <f t="shared" si="430"/>
        <v>0</v>
      </c>
      <c r="AO1841" s="237">
        <f t="shared" si="430"/>
        <v>0</v>
      </c>
      <c r="AP1841" s="239">
        <f t="shared" si="407"/>
        <v>166297187</v>
      </c>
    </row>
    <row r="1842" spans="9:42" x14ac:dyDescent="0.3">
      <c r="I1842"/>
      <c r="J1842" s="258" t="s">
        <v>188</v>
      </c>
      <c r="K1842" s="257" t="s">
        <v>439</v>
      </c>
      <c r="L1842" s="237">
        <f t="shared" ref="L1842:W1842" si="431">SUM(L1843:L1847)</f>
        <v>90367280</v>
      </c>
      <c r="M1842" s="238">
        <f t="shared" si="431"/>
        <v>97684815</v>
      </c>
      <c r="N1842" s="238">
        <f t="shared" si="431"/>
        <v>73079628</v>
      </c>
      <c r="O1842" s="238">
        <f t="shared" si="431"/>
        <v>59488341</v>
      </c>
      <c r="P1842" s="238">
        <f t="shared" si="431"/>
        <v>25017065</v>
      </c>
      <c r="Q1842" s="238">
        <f t="shared" si="431"/>
        <v>20091910.695599999</v>
      </c>
      <c r="R1842" s="238">
        <f t="shared" si="431"/>
        <v>26701515.2872</v>
      </c>
      <c r="S1842" s="238">
        <f t="shared" si="431"/>
        <v>64662799</v>
      </c>
      <c r="T1842" s="238">
        <f t="shared" si="431"/>
        <v>77978363</v>
      </c>
      <c r="U1842" s="238">
        <f t="shared" si="431"/>
        <v>55646578.11885</v>
      </c>
      <c r="V1842" s="238">
        <f t="shared" si="431"/>
        <v>47501298</v>
      </c>
      <c r="W1842" s="238">
        <f t="shared" si="431"/>
        <v>42792126</v>
      </c>
      <c r="X1842" s="239">
        <v>93527686</v>
      </c>
      <c r="Y1842" s="239">
        <f t="shared" si="409"/>
        <v>684172125.10165</v>
      </c>
      <c r="AB1842" s="240"/>
      <c r="AC1842" s="241" t="s">
        <v>21</v>
      </c>
      <c r="AD1842" s="242"/>
      <c r="AE1842" s="242"/>
      <c r="AF1842" s="242"/>
      <c r="AG1842" s="242"/>
      <c r="AH1842" s="242"/>
      <c r="AI1842" s="242"/>
      <c r="AJ1842" s="242"/>
      <c r="AK1842" s="242"/>
      <c r="AL1842" s="242"/>
      <c r="AM1842" s="242"/>
      <c r="AN1842" s="242"/>
      <c r="AO1842" s="242"/>
      <c r="AP1842" s="245">
        <f t="shared" si="407"/>
        <v>0</v>
      </c>
    </row>
    <row r="1843" spans="9:42" x14ac:dyDescent="0.3">
      <c r="I1843"/>
      <c r="J1843" s="240"/>
      <c r="K1843" s="241" t="s">
        <v>21</v>
      </c>
      <c r="L1843" s="242">
        <v>154560</v>
      </c>
      <c r="M1843" s="243">
        <v>1060108</v>
      </c>
      <c r="N1843" s="243">
        <v>1204093</v>
      </c>
      <c r="O1843" s="244">
        <v>1249558</v>
      </c>
      <c r="P1843" s="244">
        <v>2405148</v>
      </c>
      <c r="Q1843" s="244">
        <v>3113317</v>
      </c>
      <c r="R1843" s="244">
        <v>1067294</v>
      </c>
      <c r="S1843" s="244">
        <v>2049635</v>
      </c>
      <c r="T1843" s="244">
        <v>2919507</v>
      </c>
      <c r="U1843" s="244">
        <v>2032715</v>
      </c>
      <c r="V1843" s="244">
        <v>3161091</v>
      </c>
      <c r="W1843" s="244">
        <v>2137148</v>
      </c>
      <c r="X1843" s="245">
        <v>1098478</v>
      </c>
      <c r="Y1843" s="245">
        <f t="shared" si="409"/>
        <v>23498092</v>
      </c>
      <c r="AB1843" s="240"/>
      <c r="AC1843" s="246" t="s">
        <v>27</v>
      </c>
      <c r="AD1843" s="247"/>
      <c r="AE1843" s="247"/>
      <c r="AF1843" s="247"/>
      <c r="AG1843" s="247"/>
      <c r="AH1843" s="247"/>
      <c r="AI1843" s="247"/>
      <c r="AJ1843" s="247"/>
      <c r="AK1843" s="247"/>
      <c r="AL1843" s="247"/>
      <c r="AM1843" s="247"/>
      <c r="AN1843" s="247"/>
      <c r="AO1843" s="247"/>
      <c r="AP1843" s="250">
        <f t="shared" si="407"/>
        <v>0</v>
      </c>
    </row>
    <row r="1844" spans="9:42" x14ac:dyDescent="0.3">
      <c r="I1844"/>
      <c r="J1844" s="240"/>
      <c r="K1844" s="246" t="s">
        <v>27</v>
      </c>
      <c r="L1844" s="247">
        <v>929049</v>
      </c>
      <c r="M1844" s="248">
        <v>799578</v>
      </c>
      <c r="N1844" s="248">
        <v>1946774</v>
      </c>
      <c r="O1844" s="249">
        <v>1090295</v>
      </c>
      <c r="P1844" s="249">
        <v>1527943</v>
      </c>
      <c r="Q1844" s="249">
        <v>2552084</v>
      </c>
      <c r="R1844" s="249">
        <v>3802734</v>
      </c>
      <c r="S1844" s="249">
        <v>10367880</v>
      </c>
      <c r="T1844" s="249">
        <v>14048571</v>
      </c>
      <c r="U1844" s="249">
        <v>14216190</v>
      </c>
      <c r="V1844" s="249">
        <v>5410864</v>
      </c>
      <c r="W1844" s="249">
        <v>2283811</v>
      </c>
      <c r="X1844" s="250">
        <v>1208913</v>
      </c>
      <c r="Y1844" s="250">
        <f t="shared" si="409"/>
        <v>59255637</v>
      </c>
      <c r="AB1844" s="240"/>
      <c r="AC1844" s="246" t="s">
        <v>28</v>
      </c>
      <c r="AD1844" s="247"/>
      <c r="AE1844" s="247"/>
      <c r="AF1844" s="247"/>
      <c r="AG1844" s="247"/>
      <c r="AH1844" s="247"/>
      <c r="AI1844" s="247"/>
      <c r="AJ1844" s="247"/>
      <c r="AK1844" s="247"/>
      <c r="AL1844" s="247"/>
      <c r="AM1844" s="247"/>
      <c r="AN1844" s="247"/>
      <c r="AO1844" s="247"/>
      <c r="AP1844" s="250">
        <f t="shared" si="407"/>
        <v>0</v>
      </c>
    </row>
    <row r="1845" spans="9:42" x14ac:dyDescent="0.3">
      <c r="I1845"/>
      <c r="J1845" s="240"/>
      <c r="K1845" s="246" t="s">
        <v>28</v>
      </c>
      <c r="L1845" s="247">
        <v>65797</v>
      </c>
      <c r="M1845" s="248">
        <v>55872</v>
      </c>
      <c r="N1845" s="248">
        <v>65797</v>
      </c>
      <c r="O1845" s="249">
        <v>65964</v>
      </c>
      <c r="P1845" s="249">
        <v>72496</v>
      </c>
      <c r="Q1845" s="249">
        <v>67703</v>
      </c>
      <c r="R1845" s="249">
        <v>77574</v>
      </c>
      <c r="S1845" s="249">
        <v>82401</v>
      </c>
      <c r="T1845" s="249">
        <v>68351</v>
      </c>
      <c r="U1845" s="249">
        <v>61580</v>
      </c>
      <c r="V1845" s="249">
        <v>70801</v>
      </c>
      <c r="W1845" s="249">
        <v>77574</v>
      </c>
      <c r="X1845" s="250">
        <v>58336</v>
      </c>
      <c r="Y1845" s="250">
        <f t="shared" si="409"/>
        <v>824449</v>
      </c>
      <c r="AB1845" s="240"/>
      <c r="AC1845" s="246" t="s">
        <v>26</v>
      </c>
      <c r="AD1845" s="247"/>
      <c r="AE1845" s="247"/>
      <c r="AF1845" s="247"/>
      <c r="AG1845" s="247"/>
      <c r="AH1845" s="247"/>
      <c r="AI1845" s="247"/>
      <c r="AJ1845" s="247"/>
      <c r="AK1845" s="247"/>
      <c r="AL1845" s="247"/>
      <c r="AM1845" s="247"/>
      <c r="AN1845" s="247"/>
      <c r="AO1845" s="247"/>
      <c r="AP1845" s="250">
        <f t="shared" si="407"/>
        <v>0</v>
      </c>
    </row>
    <row r="1846" spans="9:42" x14ac:dyDescent="0.3">
      <c r="I1846"/>
      <c r="J1846" s="240"/>
      <c r="K1846" s="246" t="s">
        <v>26</v>
      </c>
      <c r="L1846" s="247">
        <v>74720692</v>
      </c>
      <c r="M1846" s="248">
        <v>82456620</v>
      </c>
      <c r="N1846" s="248">
        <v>56189213</v>
      </c>
      <c r="O1846" s="249">
        <v>45753434</v>
      </c>
      <c r="P1846" s="249">
        <v>9222967</v>
      </c>
      <c r="Q1846" s="249">
        <v>5368091</v>
      </c>
      <c r="R1846" s="249">
        <v>5485906</v>
      </c>
      <c r="S1846" s="249">
        <v>21272129</v>
      </c>
      <c r="T1846" s="249">
        <v>30749955</v>
      </c>
      <c r="U1846" s="249">
        <v>18527141</v>
      </c>
      <c r="V1846" s="249">
        <v>7037754</v>
      </c>
      <c r="W1846" s="249">
        <v>30285805</v>
      </c>
      <c r="X1846" s="250">
        <v>77429747</v>
      </c>
      <c r="Y1846" s="250">
        <f t="shared" si="409"/>
        <v>389778762</v>
      </c>
      <c r="AB1846" s="251"/>
      <c r="AC1846" s="252" t="s">
        <v>11</v>
      </c>
      <c r="AD1846" s="253">
        <f>K197</f>
        <v>166297187</v>
      </c>
      <c r="AE1846" s="253">
        <f t="shared" ref="AE1846:AO1846" si="432">L197</f>
        <v>0</v>
      </c>
      <c r="AF1846" s="253">
        <f t="shared" si="432"/>
        <v>0</v>
      </c>
      <c r="AG1846" s="253">
        <f t="shared" si="432"/>
        <v>0</v>
      </c>
      <c r="AH1846" s="253">
        <f t="shared" si="432"/>
        <v>0</v>
      </c>
      <c r="AI1846" s="253">
        <f t="shared" si="432"/>
        <v>0</v>
      </c>
      <c r="AJ1846" s="253">
        <f t="shared" si="432"/>
        <v>0</v>
      </c>
      <c r="AK1846" s="253">
        <f t="shared" si="432"/>
        <v>0</v>
      </c>
      <c r="AL1846" s="253">
        <f t="shared" si="432"/>
        <v>0</v>
      </c>
      <c r="AM1846" s="253">
        <f t="shared" si="432"/>
        <v>0</v>
      </c>
      <c r="AN1846" s="253">
        <f t="shared" si="432"/>
        <v>0</v>
      </c>
      <c r="AO1846" s="253">
        <f t="shared" si="432"/>
        <v>0</v>
      </c>
      <c r="AP1846" s="256">
        <f t="shared" si="407"/>
        <v>166297187</v>
      </c>
    </row>
    <row r="1847" spans="9:42" x14ac:dyDescent="0.3">
      <c r="I1847"/>
      <c r="J1847" s="251"/>
      <c r="K1847" s="252" t="s">
        <v>11</v>
      </c>
      <c r="L1847" s="253">
        <v>14497182</v>
      </c>
      <c r="M1847" s="254">
        <f>K1543</f>
        <v>13312637</v>
      </c>
      <c r="N1847" s="254">
        <f t="shared" ref="N1847:W1847" si="433">L1543</f>
        <v>13673751</v>
      </c>
      <c r="O1847" s="254">
        <f t="shared" si="433"/>
        <v>11329090</v>
      </c>
      <c r="P1847" s="254">
        <f t="shared" si="433"/>
        <v>11788511</v>
      </c>
      <c r="Q1847" s="254">
        <f t="shared" si="433"/>
        <v>8990715.6955999993</v>
      </c>
      <c r="R1847" s="254">
        <f t="shared" si="433"/>
        <v>16268007.2872</v>
      </c>
      <c r="S1847" s="254">
        <f t="shared" si="433"/>
        <v>30890754</v>
      </c>
      <c r="T1847" s="254">
        <f t="shared" si="433"/>
        <v>30191979</v>
      </c>
      <c r="U1847" s="254">
        <f t="shared" si="433"/>
        <v>20808952.11885</v>
      </c>
      <c r="V1847" s="254">
        <f t="shared" si="433"/>
        <v>31820788</v>
      </c>
      <c r="W1847" s="254">
        <f t="shared" si="433"/>
        <v>8007788</v>
      </c>
      <c r="X1847" s="256">
        <v>13732212</v>
      </c>
      <c r="Y1847" s="256">
        <f t="shared" si="409"/>
        <v>210815185.10165</v>
      </c>
      <c r="AB1847" s="235" t="s">
        <v>176</v>
      </c>
      <c r="AC1847" s="257" t="s">
        <v>439</v>
      </c>
      <c r="AD1847" s="237">
        <f t="shared" ref="AD1847:AO1847" si="434">SUM(AD1848:AD1852)</f>
        <v>103299520</v>
      </c>
      <c r="AE1847" s="237">
        <f t="shared" si="434"/>
        <v>0</v>
      </c>
      <c r="AF1847" s="237">
        <f t="shared" si="434"/>
        <v>0</v>
      </c>
      <c r="AG1847" s="237">
        <f t="shared" si="434"/>
        <v>0</v>
      </c>
      <c r="AH1847" s="237">
        <f t="shared" si="434"/>
        <v>0</v>
      </c>
      <c r="AI1847" s="237">
        <f t="shared" si="434"/>
        <v>0</v>
      </c>
      <c r="AJ1847" s="237">
        <f t="shared" si="434"/>
        <v>0</v>
      </c>
      <c r="AK1847" s="237">
        <f t="shared" si="434"/>
        <v>0</v>
      </c>
      <c r="AL1847" s="237">
        <f t="shared" si="434"/>
        <v>0</v>
      </c>
      <c r="AM1847" s="237">
        <f t="shared" si="434"/>
        <v>0</v>
      </c>
      <c r="AN1847" s="237">
        <f t="shared" si="434"/>
        <v>0</v>
      </c>
      <c r="AO1847" s="237">
        <f t="shared" si="434"/>
        <v>0</v>
      </c>
      <c r="AP1847" s="239">
        <f t="shared" si="407"/>
        <v>103299520</v>
      </c>
    </row>
    <row r="1848" spans="9:42" x14ac:dyDescent="0.3">
      <c r="I1848"/>
      <c r="J1848" s="235" t="s">
        <v>176</v>
      </c>
      <c r="K1848" s="257" t="s">
        <v>439</v>
      </c>
      <c r="L1848" s="237">
        <f t="shared" ref="L1848:W1848" si="435">SUM(L1849:L1853)</f>
        <v>147927949</v>
      </c>
      <c r="M1848" s="238">
        <f t="shared" si="435"/>
        <v>172145547</v>
      </c>
      <c r="N1848" s="238">
        <f t="shared" si="435"/>
        <v>134610588</v>
      </c>
      <c r="O1848" s="238">
        <f t="shared" si="435"/>
        <v>112729027</v>
      </c>
      <c r="P1848" s="238">
        <f t="shared" si="435"/>
        <v>56032950</v>
      </c>
      <c r="Q1848" s="238">
        <f t="shared" si="435"/>
        <v>55056321</v>
      </c>
      <c r="R1848" s="238">
        <f t="shared" si="435"/>
        <v>82335988</v>
      </c>
      <c r="S1848" s="238">
        <f t="shared" si="435"/>
        <v>103231295</v>
      </c>
      <c r="T1848" s="238">
        <f t="shared" si="435"/>
        <v>102573255</v>
      </c>
      <c r="U1848" s="238">
        <f t="shared" si="435"/>
        <v>72496149</v>
      </c>
      <c r="V1848" s="238">
        <f t="shared" si="435"/>
        <v>57919706</v>
      </c>
      <c r="W1848" s="238">
        <f t="shared" si="435"/>
        <v>86302313.900000006</v>
      </c>
      <c r="X1848" s="239">
        <v>162012569.06239998</v>
      </c>
      <c r="Y1848" s="239">
        <f t="shared" si="409"/>
        <v>1197445708.9624</v>
      </c>
      <c r="AB1848" s="240"/>
      <c r="AC1848" s="241" t="s">
        <v>21</v>
      </c>
      <c r="AD1848" s="242"/>
      <c r="AE1848" s="242"/>
      <c r="AF1848" s="242"/>
      <c r="AG1848" s="242"/>
      <c r="AH1848" s="242"/>
      <c r="AI1848" s="242"/>
      <c r="AJ1848" s="242"/>
      <c r="AK1848" s="242"/>
      <c r="AL1848" s="242"/>
      <c r="AM1848" s="242"/>
      <c r="AN1848" s="242"/>
      <c r="AO1848" s="242"/>
      <c r="AP1848" s="245">
        <f t="shared" si="407"/>
        <v>0</v>
      </c>
    </row>
    <row r="1849" spans="9:42" x14ac:dyDescent="0.3">
      <c r="I1849"/>
      <c r="J1849" s="240"/>
      <c r="K1849" s="241" t="s">
        <v>21</v>
      </c>
      <c r="L1849" s="242">
        <v>1596008</v>
      </c>
      <c r="M1849" s="243">
        <v>1866339</v>
      </c>
      <c r="N1849" s="243">
        <v>1512020</v>
      </c>
      <c r="O1849" s="244">
        <v>1614560</v>
      </c>
      <c r="P1849" s="244">
        <v>1549728</v>
      </c>
      <c r="Q1849" s="244">
        <v>1517042</v>
      </c>
      <c r="R1849" s="244">
        <v>1419588</v>
      </c>
      <c r="S1849" s="244">
        <v>1652515</v>
      </c>
      <c r="T1849" s="244">
        <v>1697547</v>
      </c>
      <c r="U1849" s="244">
        <v>1276975</v>
      </c>
      <c r="V1849" s="244">
        <v>1560604</v>
      </c>
      <c r="W1849" s="244">
        <v>1797008</v>
      </c>
      <c r="X1849" s="245">
        <v>1726152</v>
      </c>
      <c r="Y1849" s="245">
        <f t="shared" si="409"/>
        <v>19190078</v>
      </c>
      <c r="AB1849" s="240"/>
      <c r="AC1849" s="246" t="s">
        <v>27</v>
      </c>
      <c r="AD1849" s="247"/>
      <c r="AE1849" s="247"/>
      <c r="AF1849" s="247"/>
      <c r="AG1849" s="247"/>
      <c r="AH1849" s="247"/>
      <c r="AI1849" s="247"/>
      <c r="AJ1849" s="247"/>
      <c r="AK1849" s="247"/>
      <c r="AL1849" s="247"/>
      <c r="AM1849" s="247"/>
      <c r="AN1849" s="247"/>
      <c r="AO1849" s="247"/>
      <c r="AP1849" s="250">
        <f t="shared" si="407"/>
        <v>0</v>
      </c>
    </row>
    <row r="1850" spans="9:42" x14ac:dyDescent="0.3">
      <c r="I1850"/>
      <c r="J1850" s="240"/>
      <c r="K1850" s="246" t="s">
        <v>27</v>
      </c>
      <c r="L1850" s="247">
        <v>13356248</v>
      </c>
      <c r="M1850" s="248">
        <v>15053268</v>
      </c>
      <c r="N1850" s="248">
        <v>13622150</v>
      </c>
      <c r="O1850" s="249">
        <v>15982847</v>
      </c>
      <c r="P1850" s="249">
        <v>16806497</v>
      </c>
      <c r="Q1850" s="249">
        <v>17140496</v>
      </c>
      <c r="R1850" s="249">
        <v>21915935</v>
      </c>
      <c r="S1850" s="249">
        <v>25228909</v>
      </c>
      <c r="T1850" s="249">
        <v>27371262</v>
      </c>
      <c r="U1850" s="249">
        <v>20406991</v>
      </c>
      <c r="V1850" s="249">
        <v>19951930</v>
      </c>
      <c r="W1850" s="249">
        <v>16678950</v>
      </c>
      <c r="X1850" s="250">
        <v>16753532</v>
      </c>
      <c r="Y1850" s="250">
        <f t="shared" si="409"/>
        <v>226912767</v>
      </c>
      <c r="AB1850" s="240"/>
      <c r="AC1850" s="246" t="s">
        <v>28</v>
      </c>
      <c r="AD1850" s="247"/>
      <c r="AE1850" s="247"/>
      <c r="AF1850" s="247"/>
      <c r="AG1850" s="247"/>
      <c r="AH1850" s="247"/>
      <c r="AI1850" s="247"/>
      <c r="AJ1850" s="247"/>
      <c r="AK1850" s="247"/>
      <c r="AL1850" s="247"/>
      <c r="AM1850" s="247"/>
      <c r="AN1850" s="247"/>
      <c r="AO1850" s="247"/>
      <c r="AP1850" s="250">
        <f t="shared" si="407"/>
        <v>0</v>
      </c>
    </row>
    <row r="1851" spans="9:42" x14ac:dyDescent="0.3">
      <c r="I1851"/>
      <c r="J1851" s="240"/>
      <c r="K1851" s="246" t="s">
        <v>28</v>
      </c>
      <c r="L1851" s="247">
        <v>631382</v>
      </c>
      <c r="M1851" s="248">
        <v>744559</v>
      </c>
      <c r="N1851" s="248">
        <v>693738</v>
      </c>
      <c r="O1851" s="249">
        <v>741432</v>
      </c>
      <c r="P1851" s="249">
        <v>4074</v>
      </c>
      <c r="Q1851" s="249">
        <v>17995</v>
      </c>
      <c r="R1851" s="249">
        <v>0</v>
      </c>
      <c r="S1851" s="249">
        <v>0</v>
      </c>
      <c r="T1851" s="249">
        <v>0</v>
      </c>
      <c r="U1851" s="249">
        <v>0</v>
      </c>
      <c r="V1851" s="249">
        <v>0</v>
      </c>
      <c r="W1851" s="249">
        <v>0</v>
      </c>
      <c r="X1851" s="250">
        <v>0</v>
      </c>
      <c r="Y1851" s="250">
        <f t="shared" si="409"/>
        <v>2201798</v>
      </c>
      <c r="AB1851" s="240"/>
      <c r="AC1851" s="246" t="s">
        <v>26</v>
      </c>
      <c r="AD1851" s="247"/>
      <c r="AE1851" s="247"/>
      <c r="AF1851" s="247"/>
      <c r="AG1851" s="247"/>
      <c r="AH1851" s="247"/>
      <c r="AI1851" s="247"/>
      <c r="AJ1851" s="247"/>
      <c r="AK1851" s="247"/>
      <c r="AL1851" s="247"/>
      <c r="AM1851" s="247"/>
      <c r="AN1851" s="247"/>
      <c r="AO1851" s="247"/>
      <c r="AP1851" s="250">
        <f t="shared" si="407"/>
        <v>0</v>
      </c>
    </row>
    <row r="1852" spans="9:42" x14ac:dyDescent="0.3">
      <c r="I1852"/>
      <c r="J1852" s="240"/>
      <c r="K1852" s="246" t="s">
        <v>26</v>
      </c>
      <c r="L1852" s="247">
        <v>109855824</v>
      </c>
      <c r="M1852" s="248">
        <v>133425522</v>
      </c>
      <c r="N1852" s="248">
        <v>97205306</v>
      </c>
      <c r="O1852" s="249">
        <v>76080976</v>
      </c>
      <c r="P1852" s="249">
        <v>17737411</v>
      </c>
      <c r="Q1852" s="249">
        <v>8830310</v>
      </c>
      <c r="R1852" s="249">
        <v>16130318</v>
      </c>
      <c r="S1852" s="249">
        <v>21502048</v>
      </c>
      <c r="T1852" s="249">
        <v>21441718</v>
      </c>
      <c r="U1852" s="249">
        <v>9619351</v>
      </c>
      <c r="V1852" s="249">
        <v>8035146</v>
      </c>
      <c r="W1852" s="249">
        <v>35752258</v>
      </c>
      <c r="X1852" s="250">
        <v>121267032</v>
      </c>
      <c r="Y1852" s="250">
        <f t="shared" si="409"/>
        <v>567027396</v>
      </c>
      <c r="AB1852" s="251"/>
      <c r="AC1852" s="252" t="s">
        <v>11</v>
      </c>
      <c r="AD1852" s="311">
        <f>K249-L1779</f>
        <v>103299520</v>
      </c>
      <c r="AE1852" s="311">
        <f t="shared" ref="AE1852:AO1852" si="436">L249-M1779</f>
        <v>0</v>
      </c>
      <c r="AF1852" s="311">
        <f t="shared" si="436"/>
        <v>0</v>
      </c>
      <c r="AG1852" s="311">
        <f t="shared" si="436"/>
        <v>0</v>
      </c>
      <c r="AH1852" s="311">
        <f t="shared" si="436"/>
        <v>0</v>
      </c>
      <c r="AI1852" s="311">
        <f t="shared" si="436"/>
        <v>0</v>
      </c>
      <c r="AJ1852" s="311">
        <f t="shared" si="436"/>
        <v>0</v>
      </c>
      <c r="AK1852" s="311">
        <f t="shared" si="436"/>
        <v>0</v>
      </c>
      <c r="AL1852" s="311">
        <f t="shared" si="436"/>
        <v>0</v>
      </c>
      <c r="AM1852" s="311">
        <f t="shared" si="436"/>
        <v>0</v>
      </c>
      <c r="AN1852" s="311">
        <f t="shared" si="436"/>
        <v>0</v>
      </c>
      <c r="AO1852" s="311">
        <f t="shared" si="436"/>
        <v>0</v>
      </c>
      <c r="AP1852" s="256">
        <f t="shared" si="407"/>
        <v>103299520</v>
      </c>
    </row>
    <row r="1853" spans="9:42" x14ac:dyDescent="0.3">
      <c r="I1853"/>
      <c r="J1853" s="251"/>
      <c r="K1853" s="252" t="s">
        <v>11</v>
      </c>
      <c r="L1853" s="253">
        <v>22488487</v>
      </c>
      <c r="M1853" s="254">
        <f>K1547-K1063</f>
        <v>21055859</v>
      </c>
      <c r="N1853" s="254">
        <f t="shared" ref="N1853:V1853" si="437">L1547-L1063</f>
        <v>21577374</v>
      </c>
      <c r="O1853" s="254">
        <f t="shared" si="437"/>
        <v>18309212</v>
      </c>
      <c r="P1853" s="254">
        <f t="shared" si="437"/>
        <v>19935240</v>
      </c>
      <c r="Q1853" s="254">
        <f t="shared" si="437"/>
        <v>27550478</v>
      </c>
      <c r="R1853" s="254">
        <f t="shared" si="437"/>
        <v>42870147</v>
      </c>
      <c r="S1853" s="254">
        <f t="shared" si="437"/>
        <v>54847823</v>
      </c>
      <c r="T1853" s="254">
        <f t="shared" si="437"/>
        <v>52062728</v>
      </c>
      <c r="U1853" s="254">
        <f t="shared" si="437"/>
        <v>41192832</v>
      </c>
      <c r="V1853" s="254">
        <f t="shared" si="437"/>
        <v>28372026</v>
      </c>
      <c r="W1853" s="255">
        <v>32074097.900000002</v>
      </c>
      <c r="X1853" s="256">
        <v>22265853.062399998</v>
      </c>
      <c r="Y1853" s="256">
        <f t="shared" si="409"/>
        <v>382113669.96239996</v>
      </c>
      <c r="AB1853" s="258" t="s">
        <v>178</v>
      </c>
      <c r="AC1853" s="257" t="s">
        <v>439</v>
      </c>
      <c r="AD1853" s="237">
        <f>SUM(AD1854:AD1858)</f>
        <v>212762215</v>
      </c>
      <c r="AE1853" s="237">
        <f t="shared" ref="AE1853:AO1853" si="438">SUM(AE1854:AE1858)</f>
        <v>0</v>
      </c>
      <c r="AF1853" s="237">
        <f t="shared" si="438"/>
        <v>0</v>
      </c>
      <c r="AG1853" s="237">
        <f t="shared" si="438"/>
        <v>0</v>
      </c>
      <c r="AH1853" s="237">
        <f t="shared" si="438"/>
        <v>0</v>
      </c>
      <c r="AI1853" s="237">
        <f t="shared" si="438"/>
        <v>0</v>
      </c>
      <c r="AJ1853" s="237">
        <f t="shared" si="438"/>
        <v>0</v>
      </c>
      <c r="AK1853" s="237">
        <f t="shared" si="438"/>
        <v>0</v>
      </c>
      <c r="AL1853" s="237">
        <f t="shared" si="438"/>
        <v>0</v>
      </c>
      <c r="AM1853" s="237">
        <f t="shared" si="438"/>
        <v>0</v>
      </c>
      <c r="AN1853" s="237">
        <f t="shared" si="438"/>
        <v>0</v>
      </c>
      <c r="AO1853" s="237">
        <f t="shared" si="438"/>
        <v>0</v>
      </c>
      <c r="AP1853" s="239">
        <f t="shared" si="407"/>
        <v>212762215</v>
      </c>
    </row>
    <row r="1854" spans="9:42" x14ac:dyDescent="0.3">
      <c r="I1854"/>
      <c r="J1854" s="258" t="s">
        <v>178</v>
      </c>
      <c r="K1854" s="257" t="s">
        <v>439</v>
      </c>
      <c r="L1854" s="237">
        <f t="shared" ref="L1854:W1854" si="439">SUM(L1855:L1859)</f>
        <v>116239976</v>
      </c>
      <c r="M1854" s="238">
        <f t="shared" si="439"/>
        <v>143452364</v>
      </c>
      <c r="N1854" s="238">
        <f t="shared" si="439"/>
        <v>116132596</v>
      </c>
      <c r="O1854" s="238">
        <f t="shared" si="439"/>
        <v>99666013</v>
      </c>
      <c r="P1854" s="238">
        <f t="shared" si="439"/>
        <v>50873786</v>
      </c>
      <c r="Q1854" s="238">
        <f t="shared" si="439"/>
        <v>52608266</v>
      </c>
      <c r="R1854" s="238">
        <f t="shared" si="439"/>
        <v>72885997</v>
      </c>
      <c r="S1854" s="238">
        <f t="shared" si="439"/>
        <v>98205985</v>
      </c>
      <c r="T1854" s="238">
        <f t="shared" si="439"/>
        <v>102114630</v>
      </c>
      <c r="U1854" s="238">
        <f t="shared" si="439"/>
        <v>79772955</v>
      </c>
      <c r="V1854" s="238">
        <f t="shared" si="439"/>
        <v>56211589</v>
      </c>
      <c r="W1854" s="238">
        <f t="shared" si="439"/>
        <v>74766977</v>
      </c>
      <c r="X1854" s="239">
        <v>121257301.104</v>
      </c>
      <c r="Y1854" s="239">
        <f t="shared" si="409"/>
        <v>1067948459.104</v>
      </c>
      <c r="AB1854" s="240"/>
      <c r="AC1854" s="241" t="s">
        <v>21</v>
      </c>
      <c r="AD1854" s="242"/>
      <c r="AE1854" s="242"/>
      <c r="AF1854" s="242"/>
      <c r="AG1854" s="242"/>
      <c r="AH1854" s="242"/>
      <c r="AI1854" s="242"/>
      <c r="AJ1854" s="242"/>
      <c r="AK1854" s="242"/>
      <c r="AL1854" s="242"/>
      <c r="AM1854" s="242"/>
      <c r="AN1854" s="242"/>
      <c r="AO1854" s="242"/>
      <c r="AP1854" s="245">
        <f t="shared" si="407"/>
        <v>0</v>
      </c>
    </row>
    <row r="1855" spans="9:42" x14ac:dyDescent="0.3">
      <c r="I1855"/>
      <c r="J1855" s="240"/>
      <c r="K1855" s="241" t="s">
        <v>21</v>
      </c>
      <c r="L1855" s="242">
        <v>3089222</v>
      </c>
      <c r="M1855" s="243">
        <v>3510449</v>
      </c>
      <c r="N1855" s="243">
        <v>2876293</v>
      </c>
      <c r="O1855" s="244">
        <v>3131088</v>
      </c>
      <c r="P1855" s="244">
        <v>2999844</v>
      </c>
      <c r="Q1855" s="244">
        <v>2944282</v>
      </c>
      <c r="R1855" s="244">
        <v>2723663</v>
      </c>
      <c r="S1855" s="244">
        <v>3393701</v>
      </c>
      <c r="T1855" s="244">
        <v>3259426</v>
      </c>
      <c r="U1855" s="244">
        <v>2728082</v>
      </c>
      <c r="V1855" s="244">
        <v>3361169</v>
      </c>
      <c r="W1855" s="244">
        <v>3638827</v>
      </c>
      <c r="X1855" s="245">
        <v>3203453</v>
      </c>
      <c r="Y1855" s="245">
        <f t="shared" si="409"/>
        <v>37770277</v>
      </c>
      <c r="AB1855" s="240"/>
      <c r="AC1855" s="246" t="s">
        <v>27</v>
      </c>
      <c r="AD1855" s="247"/>
      <c r="AE1855" s="247"/>
      <c r="AF1855" s="247"/>
      <c r="AG1855" s="247"/>
      <c r="AH1855" s="247"/>
      <c r="AI1855" s="247"/>
      <c r="AJ1855" s="247"/>
      <c r="AK1855" s="247"/>
      <c r="AL1855" s="247"/>
      <c r="AM1855" s="247"/>
      <c r="AN1855" s="247"/>
      <c r="AO1855" s="247"/>
      <c r="AP1855" s="250">
        <f t="shared" si="407"/>
        <v>0</v>
      </c>
    </row>
    <row r="1856" spans="9:42" x14ac:dyDescent="0.3">
      <c r="I1856"/>
      <c r="J1856" s="240"/>
      <c r="K1856" s="246" t="s">
        <v>27</v>
      </c>
      <c r="L1856" s="247">
        <v>13334809</v>
      </c>
      <c r="M1856" s="248">
        <v>15029106</v>
      </c>
      <c r="N1856" s="248">
        <v>13600285</v>
      </c>
      <c r="O1856" s="249">
        <v>15957192</v>
      </c>
      <c r="P1856" s="249">
        <v>16779519</v>
      </c>
      <c r="Q1856" s="249">
        <v>17112983</v>
      </c>
      <c r="R1856" s="249">
        <v>21880756</v>
      </c>
      <c r="S1856" s="249">
        <v>25188412</v>
      </c>
      <c r="T1856" s="249">
        <v>27327327</v>
      </c>
      <c r="U1856" s="249">
        <v>20374235</v>
      </c>
      <c r="V1856" s="249">
        <v>19919905</v>
      </c>
      <c r="W1856" s="249">
        <v>16652178</v>
      </c>
      <c r="X1856" s="250">
        <v>16726641</v>
      </c>
      <c r="Y1856" s="250">
        <f t="shared" si="409"/>
        <v>226548539</v>
      </c>
      <c r="AB1856" s="240"/>
      <c r="AC1856" s="246" t="s">
        <v>28</v>
      </c>
      <c r="AD1856" s="247"/>
      <c r="AE1856" s="247"/>
      <c r="AF1856" s="247"/>
      <c r="AG1856" s="247"/>
      <c r="AH1856" s="247"/>
      <c r="AI1856" s="247"/>
      <c r="AJ1856" s="247"/>
      <c r="AK1856" s="247"/>
      <c r="AL1856" s="247"/>
      <c r="AM1856" s="247"/>
      <c r="AN1856" s="247"/>
      <c r="AO1856" s="247"/>
      <c r="AP1856" s="250">
        <f t="shared" si="407"/>
        <v>0</v>
      </c>
    </row>
    <row r="1857" spans="9:42" x14ac:dyDescent="0.3">
      <c r="I1857"/>
      <c r="J1857" s="240"/>
      <c r="K1857" s="246" t="s">
        <v>28</v>
      </c>
      <c r="L1857" s="247">
        <v>630369</v>
      </c>
      <c r="M1857" s="248">
        <v>743365</v>
      </c>
      <c r="N1857" s="248">
        <v>692625</v>
      </c>
      <c r="O1857" s="249">
        <v>740243</v>
      </c>
      <c r="P1857" s="249">
        <v>4068</v>
      </c>
      <c r="Q1857" s="249">
        <v>17967</v>
      </c>
      <c r="R1857" s="249">
        <v>0</v>
      </c>
      <c r="S1857" s="249">
        <v>0</v>
      </c>
      <c r="T1857" s="249">
        <v>0</v>
      </c>
      <c r="U1857" s="249">
        <v>0</v>
      </c>
      <c r="V1857" s="249">
        <v>0</v>
      </c>
      <c r="W1857" s="249">
        <v>0</v>
      </c>
      <c r="X1857" s="250">
        <v>0</v>
      </c>
      <c r="Y1857" s="250">
        <f t="shared" si="409"/>
        <v>2198268</v>
      </c>
      <c r="AB1857" s="240"/>
      <c r="AC1857" s="246" t="s">
        <v>26</v>
      </c>
      <c r="AD1857" s="247"/>
      <c r="AE1857" s="247"/>
      <c r="AF1857" s="247"/>
      <c r="AG1857" s="247"/>
      <c r="AH1857" s="247"/>
      <c r="AI1857" s="247"/>
      <c r="AJ1857" s="247"/>
      <c r="AK1857" s="247"/>
      <c r="AL1857" s="247"/>
      <c r="AM1857" s="247"/>
      <c r="AN1857" s="247"/>
      <c r="AO1857" s="247"/>
      <c r="AP1857" s="250">
        <f t="shared" si="407"/>
        <v>0</v>
      </c>
    </row>
    <row r="1858" spans="9:42" x14ac:dyDescent="0.3">
      <c r="I1858"/>
      <c r="J1858" s="240"/>
      <c r="K1858" s="246" t="s">
        <v>26</v>
      </c>
      <c r="L1858" s="247">
        <v>76740391</v>
      </c>
      <c r="M1858" s="248">
        <v>103154129</v>
      </c>
      <c r="N1858" s="248">
        <v>77427568</v>
      </c>
      <c r="O1858" s="249">
        <v>61563532</v>
      </c>
      <c r="P1858" s="249">
        <v>11193502</v>
      </c>
      <c r="Q1858" s="249">
        <v>5419568</v>
      </c>
      <c r="R1858" s="249">
        <v>14776073</v>
      </c>
      <c r="S1858" s="249">
        <v>32617165</v>
      </c>
      <c r="T1858" s="249">
        <v>35983878</v>
      </c>
      <c r="U1858" s="249">
        <v>25797311</v>
      </c>
      <c r="V1858" s="249">
        <v>4899860</v>
      </c>
      <c r="W1858" s="249">
        <v>25120794</v>
      </c>
      <c r="X1858" s="250">
        <v>79098021</v>
      </c>
      <c r="Y1858" s="250">
        <f t="shared" si="409"/>
        <v>477051401</v>
      </c>
      <c r="AB1858" s="251"/>
      <c r="AC1858" s="252" t="s">
        <v>11</v>
      </c>
      <c r="AD1858" s="311">
        <f>K261-L1785</f>
        <v>212762215</v>
      </c>
      <c r="AE1858" s="311">
        <f t="shared" ref="AE1858:AO1858" si="440">L261-M1785</f>
        <v>0</v>
      </c>
      <c r="AF1858" s="311">
        <f t="shared" si="440"/>
        <v>0</v>
      </c>
      <c r="AG1858" s="311">
        <f t="shared" si="440"/>
        <v>0</v>
      </c>
      <c r="AH1858" s="311">
        <f t="shared" si="440"/>
        <v>0</v>
      </c>
      <c r="AI1858" s="311">
        <f t="shared" si="440"/>
        <v>0</v>
      </c>
      <c r="AJ1858" s="311">
        <f t="shared" si="440"/>
        <v>0</v>
      </c>
      <c r="AK1858" s="311">
        <f t="shared" si="440"/>
        <v>0</v>
      </c>
      <c r="AL1858" s="311">
        <f t="shared" si="440"/>
        <v>0</v>
      </c>
      <c r="AM1858" s="311">
        <f t="shared" si="440"/>
        <v>0</v>
      </c>
      <c r="AN1858" s="311">
        <f t="shared" si="440"/>
        <v>0</v>
      </c>
      <c r="AO1858" s="311">
        <f t="shared" si="440"/>
        <v>0</v>
      </c>
      <c r="AP1858" s="256">
        <f t="shared" si="407"/>
        <v>212762215</v>
      </c>
    </row>
    <row r="1859" spans="9:42" x14ac:dyDescent="0.3">
      <c r="I1859"/>
      <c r="J1859" s="251"/>
      <c r="K1859" s="252" t="s">
        <v>11</v>
      </c>
      <c r="L1859" s="253">
        <v>22445185</v>
      </c>
      <c r="M1859" s="254">
        <f>K1559-K1075</f>
        <v>21015315</v>
      </c>
      <c r="N1859" s="254">
        <f t="shared" ref="N1859:W1859" si="441">L1559-L1075</f>
        <v>21535825</v>
      </c>
      <c r="O1859" s="254">
        <f t="shared" si="441"/>
        <v>18273958</v>
      </c>
      <c r="P1859" s="254">
        <f t="shared" si="441"/>
        <v>19896853</v>
      </c>
      <c r="Q1859" s="254">
        <f t="shared" si="441"/>
        <v>27113466</v>
      </c>
      <c r="R1859" s="254">
        <f t="shared" si="441"/>
        <v>33505505</v>
      </c>
      <c r="S1859" s="254">
        <f t="shared" si="441"/>
        <v>37006707</v>
      </c>
      <c r="T1859" s="254">
        <f t="shared" si="441"/>
        <v>35543999</v>
      </c>
      <c r="U1859" s="254">
        <f t="shared" si="441"/>
        <v>30873327</v>
      </c>
      <c r="V1859" s="254">
        <f t="shared" si="441"/>
        <v>28030655</v>
      </c>
      <c r="W1859" s="254">
        <f t="shared" si="441"/>
        <v>29355178</v>
      </c>
      <c r="X1859" s="256">
        <v>22229186.104000002</v>
      </c>
      <c r="Y1859" s="256">
        <f t="shared" si="409"/>
        <v>324379974.10399997</v>
      </c>
      <c r="AB1859" s="235" t="s">
        <v>464</v>
      </c>
      <c r="AC1859" s="257" t="s">
        <v>439</v>
      </c>
      <c r="AD1859" s="237">
        <f t="shared" ref="AD1859:AO1859" si="442">SUM(AD1860:AD1864)</f>
        <v>80468039</v>
      </c>
      <c r="AE1859" s="237">
        <f t="shared" si="442"/>
        <v>0</v>
      </c>
      <c r="AF1859" s="237">
        <f t="shared" si="442"/>
        <v>0</v>
      </c>
      <c r="AG1859" s="237">
        <f t="shared" si="442"/>
        <v>0</v>
      </c>
      <c r="AH1859" s="237">
        <f t="shared" si="442"/>
        <v>0</v>
      </c>
      <c r="AI1859" s="237">
        <f t="shared" si="442"/>
        <v>0</v>
      </c>
      <c r="AJ1859" s="237">
        <f t="shared" si="442"/>
        <v>0</v>
      </c>
      <c r="AK1859" s="237">
        <f t="shared" si="442"/>
        <v>0</v>
      </c>
      <c r="AL1859" s="237">
        <f t="shared" si="442"/>
        <v>0</v>
      </c>
      <c r="AM1859" s="237">
        <f t="shared" si="442"/>
        <v>0</v>
      </c>
      <c r="AN1859" s="237">
        <f t="shared" si="442"/>
        <v>0</v>
      </c>
      <c r="AO1859" s="237">
        <f t="shared" si="442"/>
        <v>0</v>
      </c>
      <c r="AP1859" s="239">
        <f t="shared" si="407"/>
        <v>80468039</v>
      </c>
    </row>
    <row r="1860" spans="9:42" x14ac:dyDescent="0.3">
      <c r="I1860"/>
      <c r="J1860" s="235" t="s">
        <v>464</v>
      </c>
      <c r="K1860" s="257" t="s">
        <v>439</v>
      </c>
      <c r="L1860" s="237">
        <f t="shared" ref="L1860:W1860" si="443">SUM(L1861:L1865)</f>
        <v>133953683</v>
      </c>
      <c r="M1860" s="238">
        <f t="shared" si="443"/>
        <v>156591065</v>
      </c>
      <c r="N1860" s="238">
        <f t="shared" si="443"/>
        <v>121359314</v>
      </c>
      <c r="O1860" s="238">
        <f t="shared" si="443"/>
        <v>95947677</v>
      </c>
      <c r="P1860" s="238">
        <f t="shared" si="443"/>
        <v>50991299</v>
      </c>
      <c r="Q1860" s="238">
        <f t="shared" si="443"/>
        <v>53555629</v>
      </c>
      <c r="R1860" s="238">
        <f t="shared" si="443"/>
        <v>92919057</v>
      </c>
      <c r="S1860" s="238">
        <f t="shared" si="443"/>
        <v>122076192</v>
      </c>
      <c r="T1860" s="238">
        <f t="shared" si="443"/>
        <v>132041836</v>
      </c>
      <c r="U1860" s="238">
        <f t="shared" si="443"/>
        <v>100981711</v>
      </c>
      <c r="V1860" s="238">
        <f t="shared" si="443"/>
        <v>56110563</v>
      </c>
      <c r="W1860" s="238">
        <f t="shared" si="443"/>
        <v>77894283</v>
      </c>
      <c r="X1860" s="239">
        <v>140523810.79839998</v>
      </c>
      <c r="Y1860" s="239">
        <f t="shared" si="409"/>
        <v>1200992436.7983999</v>
      </c>
      <c r="AB1860" s="240"/>
      <c r="AC1860" s="241" t="s">
        <v>21</v>
      </c>
      <c r="AD1860" s="242"/>
      <c r="AE1860" s="242"/>
      <c r="AF1860" s="242"/>
      <c r="AG1860" s="242"/>
      <c r="AH1860" s="242"/>
      <c r="AI1860" s="242"/>
      <c r="AJ1860" s="242"/>
      <c r="AK1860" s="242"/>
      <c r="AL1860" s="242"/>
      <c r="AM1860" s="242"/>
      <c r="AN1860" s="242"/>
      <c r="AO1860" s="242"/>
      <c r="AP1860" s="245">
        <f t="shared" si="407"/>
        <v>0</v>
      </c>
    </row>
    <row r="1861" spans="9:42" x14ac:dyDescent="0.3">
      <c r="I1861"/>
      <c r="J1861" s="240"/>
      <c r="K1861" s="241" t="s">
        <v>21</v>
      </c>
      <c r="L1861" s="242">
        <v>2607714</v>
      </c>
      <c r="M1861" s="243">
        <v>3590298</v>
      </c>
      <c r="N1861" s="243">
        <v>3150914</v>
      </c>
      <c r="O1861" s="244">
        <v>3249580</v>
      </c>
      <c r="P1861" s="244">
        <v>3128034</v>
      </c>
      <c r="Q1861" s="244">
        <v>3100636</v>
      </c>
      <c r="R1861" s="244">
        <v>2968367</v>
      </c>
      <c r="S1861" s="244">
        <v>3363248</v>
      </c>
      <c r="T1861" s="244">
        <v>3010983</v>
      </c>
      <c r="U1861" s="244">
        <v>2497978</v>
      </c>
      <c r="V1861" s="244">
        <v>3099782</v>
      </c>
      <c r="W1861" s="244">
        <v>3134933</v>
      </c>
      <c r="X1861" s="245">
        <v>2884690</v>
      </c>
      <c r="Y1861" s="245">
        <f t="shared" si="409"/>
        <v>37179443</v>
      </c>
      <c r="AB1861" s="240"/>
      <c r="AC1861" s="246" t="s">
        <v>27</v>
      </c>
      <c r="AD1861" s="247"/>
      <c r="AE1861" s="247"/>
      <c r="AF1861" s="247"/>
      <c r="AG1861" s="247"/>
      <c r="AH1861" s="247"/>
      <c r="AI1861" s="247"/>
      <c r="AJ1861" s="247"/>
      <c r="AK1861" s="247"/>
      <c r="AL1861" s="247"/>
      <c r="AM1861" s="247"/>
      <c r="AN1861" s="247"/>
      <c r="AO1861" s="247"/>
      <c r="AP1861" s="250">
        <f t="shared" si="407"/>
        <v>0</v>
      </c>
    </row>
    <row r="1862" spans="9:42" x14ac:dyDescent="0.3">
      <c r="I1862"/>
      <c r="J1862" s="240"/>
      <c r="K1862" s="246" t="s">
        <v>27</v>
      </c>
      <c r="L1862" s="247">
        <v>13321946</v>
      </c>
      <c r="M1862" s="248">
        <v>15014609</v>
      </c>
      <c r="N1862" s="248">
        <v>13587166</v>
      </c>
      <c r="O1862" s="249">
        <v>15941800</v>
      </c>
      <c r="P1862" s="249">
        <v>16763334</v>
      </c>
      <c r="Q1862" s="249">
        <v>17096476</v>
      </c>
      <c r="R1862" s="249">
        <v>21859650</v>
      </c>
      <c r="S1862" s="249">
        <v>25164115</v>
      </c>
      <c r="T1862" s="249">
        <v>27300967</v>
      </c>
      <c r="U1862" s="249">
        <v>20354582</v>
      </c>
      <c r="V1862" s="249">
        <v>19900689</v>
      </c>
      <c r="W1862" s="249">
        <v>16636115</v>
      </c>
      <c r="X1862" s="250">
        <v>16710505</v>
      </c>
      <c r="Y1862" s="250">
        <f t="shared" si="409"/>
        <v>226330008</v>
      </c>
      <c r="AB1862" s="240"/>
      <c r="AC1862" s="246" t="s">
        <v>28</v>
      </c>
      <c r="AD1862" s="247"/>
      <c r="AE1862" s="247"/>
      <c r="AF1862" s="247"/>
      <c r="AG1862" s="247"/>
      <c r="AH1862" s="247"/>
      <c r="AI1862" s="247"/>
      <c r="AJ1862" s="247"/>
      <c r="AK1862" s="247"/>
      <c r="AL1862" s="247"/>
      <c r="AM1862" s="247"/>
      <c r="AN1862" s="247"/>
      <c r="AO1862" s="247"/>
      <c r="AP1862" s="250">
        <f t="shared" si="407"/>
        <v>0</v>
      </c>
    </row>
    <row r="1863" spans="9:42" x14ac:dyDescent="0.3">
      <c r="I1863"/>
      <c r="J1863" s="240"/>
      <c r="K1863" s="246" t="s">
        <v>28</v>
      </c>
      <c r="L1863" s="247">
        <v>629761</v>
      </c>
      <c r="M1863" s="248">
        <v>742648</v>
      </c>
      <c r="N1863" s="248">
        <v>691957</v>
      </c>
      <c r="O1863" s="249">
        <v>739528</v>
      </c>
      <c r="P1863" s="249">
        <v>4064</v>
      </c>
      <c r="Q1863" s="249">
        <v>17949</v>
      </c>
      <c r="R1863" s="249">
        <v>0</v>
      </c>
      <c r="S1863" s="249">
        <v>0</v>
      </c>
      <c r="T1863" s="249">
        <v>0</v>
      </c>
      <c r="U1863" s="249">
        <v>0</v>
      </c>
      <c r="V1863" s="249">
        <v>0</v>
      </c>
      <c r="W1863" s="249">
        <v>0</v>
      </c>
      <c r="X1863" s="250">
        <v>0</v>
      </c>
      <c r="Y1863" s="250">
        <f t="shared" si="409"/>
        <v>2196146</v>
      </c>
      <c r="AB1863" s="240"/>
      <c r="AC1863" s="246" t="s">
        <v>26</v>
      </c>
      <c r="AD1863" s="247"/>
      <c r="AE1863" s="247"/>
      <c r="AF1863" s="247"/>
      <c r="AG1863" s="247"/>
      <c r="AH1863" s="247"/>
      <c r="AI1863" s="247"/>
      <c r="AJ1863" s="247"/>
      <c r="AK1863" s="247"/>
      <c r="AL1863" s="247"/>
      <c r="AM1863" s="247"/>
      <c r="AN1863" s="247"/>
      <c r="AO1863" s="247"/>
      <c r="AP1863" s="250">
        <f t="shared" si="407"/>
        <v>0</v>
      </c>
    </row>
    <row r="1864" spans="9:42" x14ac:dyDescent="0.3">
      <c r="I1864"/>
      <c r="J1864" s="240"/>
      <c r="K1864" s="246" t="s">
        <v>26</v>
      </c>
      <c r="L1864" s="247">
        <v>94977947</v>
      </c>
      <c r="M1864" s="248">
        <v>116255224</v>
      </c>
      <c r="N1864" s="248">
        <v>82421151</v>
      </c>
      <c r="O1864" s="249">
        <v>57766314</v>
      </c>
      <c r="P1864" s="249">
        <v>11224604</v>
      </c>
      <c r="Q1864" s="249">
        <v>5608468</v>
      </c>
      <c r="R1864" s="249">
        <v>27719950</v>
      </c>
      <c r="S1864" s="249">
        <v>48863193</v>
      </c>
      <c r="T1864" s="249">
        <v>58516406</v>
      </c>
      <c r="U1864" s="249">
        <v>39764157</v>
      </c>
      <c r="V1864" s="249">
        <v>4787488</v>
      </c>
      <c r="W1864" s="249">
        <v>28805812</v>
      </c>
      <c r="X1864" s="250">
        <v>101947242</v>
      </c>
      <c r="Y1864" s="250">
        <f t="shared" si="409"/>
        <v>583680009</v>
      </c>
      <c r="AB1864" s="251"/>
      <c r="AC1864" s="252" t="s">
        <v>11</v>
      </c>
      <c r="AD1864" s="253">
        <f>K257+K265</f>
        <v>80468039</v>
      </c>
      <c r="AE1864" s="253">
        <f t="shared" ref="AE1864:AO1864" si="444">L257+L265</f>
        <v>0</v>
      </c>
      <c r="AF1864" s="253">
        <f t="shared" si="444"/>
        <v>0</v>
      </c>
      <c r="AG1864" s="253">
        <f t="shared" si="444"/>
        <v>0</v>
      </c>
      <c r="AH1864" s="253">
        <f t="shared" si="444"/>
        <v>0</v>
      </c>
      <c r="AI1864" s="253">
        <f t="shared" si="444"/>
        <v>0</v>
      </c>
      <c r="AJ1864" s="253">
        <f t="shared" si="444"/>
        <v>0</v>
      </c>
      <c r="AK1864" s="253">
        <f t="shared" si="444"/>
        <v>0</v>
      </c>
      <c r="AL1864" s="253">
        <f t="shared" si="444"/>
        <v>0</v>
      </c>
      <c r="AM1864" s="253">
        <f t="shared" si="444"/>
        <v>0</v>
      </c>
      <c r="AN1864" s="253">
        <f t="shared" si="444"/>
        <v>0</v>
      </c>
      <c r="AO1864" s="253">
        <f t="shared" si="444"/>
        <v>0</v>
      </c>
      <c r="AP1864" s="256">
        <f t="shared" si="407"/>
        <v>80468039</v>
      </c>
    </row>
    <row r="1865" spans="9:42" ht="28.5" x14ac:dyDescent="0.3">
      <c r="I1865"/>
      <c r="J1865" s="251"/>
      <c r="K1865" s="252" t="s">
        <v>11</v>
      </c>
      <c r="L1865" s="253">
        <v>22416315</v>
      </c>
      <c r="M1865" s="254">
        <f>K1555</f>
        <v>20988286</v>
      </c>
      <c r="N1865" s="254">
        <f t="shared" ref="N1865:W1865" si="445">L1555</f>
        <v>21508126</v>
      </c>
      <c r="O1865" s="254">
        <f t="shared" si="445"/>
        <v>18250455</v>
      </c>
      <c r="P1865" s="254">
        <f t="shared" si="445"/>
        <v>19871263</v>
      </c>
      <c r="Q1865" s="254">
        <f t="shared" si="445"/>
        <v>27732100</v>
      </c>
      <c r="R1865" s="254">
        <f t="shared" si="445"/>
        <v>40371090</v>
      </c>
      <c r="S1865" s="254">
        <f t="shared" si="445"/>
        <v>44685636</v>
      </c>
      <c r="T1865" s="254">
        <f t="shared" si="445"/>
        <v>43213480</v>
      </c>
      <c r="U1865" s="254">
        <f t="shared" si="445"/>
        <v>38364994</v>
      </c>
      <c r="V1865" s="254">
        <f t="shared" si="445"/>
        <v>28322604</v>
      </c>
      <c r="W1865" s="254">
        <f t="shared" si="445"/>
        <v>29317423</v>
      </c>
      <c r="X1865" s="256">
        <v>18981373.7984</v>
      </c>
      <c r="Y1865" s="256">
        <f t="shared" si="409"/>
        <v>351606830.79839998</v>
      </c>
      <c r="AB1865" s="258" t="s">
        <v>465</v>
      </c>
      <c r="AC1865" s="257" t="s">
        <v>439</v>
      </c>
      <c r="AD1865" s="237">
        <f t="shared" ref="AD1865:AO1865" si="446">SUM(AD1866:AD1870)</f>
        <v>11246745</v>
      </c>
      <c r="AE1865" s="237">
        <f t="shared" si="446"/>
        <v>0</v>
      </c>
      <c r="AF1865" s="237">
        <f t="shared" si="446"/>
        <v>0</v>
      </c>
      <c r="AG1865" s="237">
        <f t="shared" si="446"/>
        <v>0</v>
      </c>
      <c r="AH1865" s="237">
        <f t="shared" si="446"/>
        <v>0</v>
      </c>
      <c r="AI1865" s="237">
        <f t="shared" si="446"/>
        <v>0</v>
      </c>
      <c r="AJ1865" s="237">
        <f t="shared" si="446"/>
        <v>0</v>
      </c>
      <c r="AK1865" s="237">
        <f t="shared" si="446"/>
        <v>0</v>
      </c>
      <c r="AL1865" s="237">
        <f t="shared" si="446"/>
        <v>0</v>
      </c>
      <c r="AM1865" s="237">
        <f t="shared" si="446"/>
        <v>0</v>
      </c>
      <c r="AN1865" s="237">
        <f t="shared" si="446"/>
        <v>0</v>
      </c>
      <c r="AO1865" s="237">
        <f t="shared" si="446"/>
        <v>0</v>
      </c>
      <c r="AP1865" s="239">
        <f t="shared" si="407"/>
        <v>11246745</v>
      </c>
    </row>
    <row r="1866" spans="9:42" x14ac:dyDescent="0.3">
      <c r="I1866"/>
      <c r="J1866" s="258" t="s">
        <v>465</v>
      </c>
      <c r="K1866" s="257" t="s">
        <v>439</v>
      </c>
      <c r="L1866" s="237">
        <f t="shared" ref="L1866:W1866" si="447">SUM(L1867:L1871)</f>
        <v>29396354</v>
      </c>
      <c r="M1866" s="238">
        <f t="shared" si="447"/>
        <v>35437388</v>
      </c>
      <c r="N1866" s="238">
        <f t="shared" si="447"/>
        <v>26462307</v>
      </c>
      <c r="O1866" s="238">
        <f t="shared" si="447"/>
        <v>20225693</v>
      </c>
      <c r="P1866" s="238">
        <f t="shared" si="447"/>
        <v>10734155</v>
      </c>
      <c r="Q1866" s="238">
        <f t="shared" si="447"/>
        <v>11329059</v>
      </c>
      <c r="R1866" s="238">
        <f t="shared" si="447"/>
        <v>19238318</v>
      </c>
      <c r="S1866" s="238">
        <f t="shared" si="447"/>
        <v>28065448</v>
      </c>
      <c r="T1866" s="238">
        <f t="shared" si="447"/>
        <v>30456062</v>
      </c>
      <c r="U1866" s="238">
        <f t="shared" si="447"/>
        <v>22464553</v>
      </c>
      <c r="V1866" s="238">
        <f t="shared" si="447"/>
        <v>11936210</v>
      </c>
      <c r="W1866" s="238">
        <f t="shared" si="447"/>
        <v>16413129</v>
      </c>
      <c r="X1866" s="239">
        <v>29519529.0352</v>
      </c>
      <c r="Y1866" s="239">
        <f t="shared" si="409"/>
        <v>262281851.0352</v>
      </c>
      <c r="AB1866" s="240"/>
      <c r="AC1866" s="241" t="s">
        <v>21</v>
      </c>
      <c r="AD1866" s="242"/>
      <c r="AE1866" s="242"/>
      <c r="AF1866" s="242"/>
      <c r="AG1866" s="242"/>
      <c r="AH1866" s="242"/>
      <c r="AI1866" s="242"/>
      <c r="AJ1866" s="242"/>
      <c r="AK1866" s="242"/>
      <c r="AL1866" s="242"/>
      <c r="AM1866" s="242"/>
      <c r="AN1866" s="242"/>
      <c r="AO1866" s="242"/>
      <c r="AP1866" s="245">
        <f t="shared" si="407"/>
        <v>0</v>
      </c>
    </row>
    <row r="1867" spans="9:42" x14ac:dyDescent="0.3">
      <c r="I1867"/>
      <c r="J1867" s="240"/>
      <c r="K1867" s="241" t="s">
        <v>21</v>
      </c>
      <c r="L1867" s="242">
        <v>435907</v>
      </c>
      <c r="M1867" s="243">
        <v>653219</v>
      </c>
      <c r="N1867" s="243">
        <v>490624</v>
      </c>
      <c r="O1867" s="244">
        <v>529378</v>
      </c>
      <c r="P1867" s="244">
        <v>487454</v>
      </c>
      <c r="Q1867" s="244">
        <v>456235</v>
      </c>
      <c r="R1867" s="244">
        <v>487888</v>
      </c>
      <c r="S1867" s="244">
        <v>547256</v>
      </c>
      <c r="T1867" s="244">
        <v>511299</v>
      </c>
      <c r="U1867" s="244">
        <v>407001</v>
      </c>
      <c r="V1867" s="244">
        <v>548482</v>
      </c>
      <c r="W1867" s="244">
        <v>574311</v>
      </c>
      <c r="X1867" s="245">
        <v>508525</v>
      </c>
      <c r="Y1867" s="245">
        <f t="shared" si="409"/>
        <v>6201672</v>
      </c>
      <c r="AB1867" s="240"/>
      <c r="AC1867" s="246" t="s">
        <v>27</v>
      </c>
      <c r="AD1867" s="247"/>
      <c r="AE1867" s="247"/>
      <c r="AF1867" s="247"/>
      <c r="AG1867" s="247"/>
      <c r="AH1867" s="247"/>
      <c r="AI1867" s="247"/>
      <c r="AJ1867" s="247"/>
      <c r="AK1867" s="247"/>
      <c r="AL1867" s="247"/>
      <c r="AM1867" s="247"/>
      <c r="AN1867" s="247"/>
      <c r="AO1867" s="247"/>
      <c r="AP1867" s="250">
        <f t="shared" si="407"/>
        <v>0</v>
      </c>
    </row>
    <row r="1868" spans="9:42" x14ac:dyDescent="0.3">
      <c r="I1868"/>
      <c r="J1868" s="240"/>
      <c r="K1868" s="246" t="s">
        <v>27</v>
      </c>
      <c r="L1868" s="247">
        <v>2864197</v>
      </c>
      <c r="M1868" s="248">
        <v>3228117</v>
      </c>
      <c r="N1868" s="248">
        <v>2921219</v>
      </c>
      <c r="O1868" s="249">
        <v>3427461</v>
      </c>
      <c r="P1868" s="249">
        <v>3604090</v>
      </c>
      <c r="Q1868" s="249">
        <v>3675715</v>
      </c>
      <c r="R1868" s="249">
        <v>4699789</v>
      </c>
      <c r="S1868" s="249">
        <v>5410244</v>
      </c>
      <c r="T1868" s="249">
        <v>5869664</v>
      </c>
      <c r="U1868" s="249">
        <v>4376202</v>
      </c>
      <c r="V1868" s="249">
        <v>4278616</v>
      </c>
      <c r="W1868" s="249">
        <v>3576737</v>
      </c>
      <c r="X1868" s="250">
        <v>3592732</v>
      </c>
      <c r="Y1868" s="250">
        <f t="shared" si="409"/>
        <v>48660586</v>
      </c>
      <c r="AB1868" s="240"/>
      <c r="AC1868" s="246" t="s">
        <v>28</v>
      </c>
      <c r="AD1868" s="247"/>
      <c r="AE1868" s="247"/>
      <c r="AF1868" s="247"/>
      <c r="AG1868" s="247"/>
      <c r="AH1868" s="247"/>
      <c r="AI1868" s="247"/>
      <c r="AJ1868" s="247"/>
      <c r="AK1868" s="247"/>
      <c r="AL1868" s="247"/>
      <c r="AM1868" s="247"/>
      <c r="AN1868" s="247"/>
      <c r="AO1868" s="247"/>
      <c r="AP1868" s="250">
        <f t="shared" si="407"/>
        <v>0</v>
      </c>
    </row>
    <row r="1869" spans="9:42" x14ac:dyDescent="0.3">
      <c r="I1869"/>
      <c r="J1869" s="240"/>
      <c r="K1869" s="246" t="s">
        <v>28</v>
      </c>
      <c r="L1869" s="247">
        <v>135398</v>
      </c>
      <c r="M1869" s="248">
        <v>159668</v>
      </c>
      <c r="N1869" s="248">
        <v>148770</v>
      </c>
      <c r="O1869" s="249">
        <v>158997</v>
      </c>
      <c r="P1869" s="249">
        <v>874</v>
      </c>
      <c r="Q1869" s="249">
        <v>3859</v>
      </c>
      <c r="R1869" s="249">
        <v>0</v>
      </c>
      <c r="S1869" s="249">
        <v>0</v>
      </c>
      <c r="T1869" s="249">
        <v>0</v>
      </c>
      <c r="U1869" s="249">
        <v>0</v>
      </c>
      <c r="V1869" s="249">
        <v>0</v>
      </c>
      <c r="W1869" s="249">
        <v>0</v>
      </c>
      <c r="X1869" s="250">
        <v>0</v>
      </c>
      <c r="Y1869" s="250">
        <f t="shared" si="409"/>
        <v>472168</v>
      </c>
      <c r="AB1869" s="240"/>
      <c r="AC1869" s="246" t="s">
        <v>26</v>
      </c>
      <c r="AD1869" s="247"/>
      <c r="AE1869" s="247"/>
      <c r="AF1869" s="247"/>
      <c r="AG1869" s="247"/>
      <c r="AH1869" s="247"/>
      <c r="AI1869" s="247"/>
      <c r="AJ1869" s="247"/>
      <c r="AK1869" s="247"/>
      <c r="AL1869" s="247"/>
      <c r="AM1869" s="247"/>
      <c r="AN1869" s="247"/>
      <c r="AO1869" s="247"/>
      <c r="AP1869" s="250">
        <f t="shared" ref="AP1869:AP1876" si="448">SUM(AD1869:AO1869)</f>
        <v>0</v>
      </c>
    </row>
    <row r="1870" spans="9:42" x14ac:dyDescent="0.3">
      <c r="I1870"/>
      <c r="J1870" s="240"/>
      <c r="K1870" s="246" t="s">
        <v>26</v>
      </c>
      <c r="L1870" s="247">
        <v>21139829</v>
      </c>
      <c r="M1870" s="248">
        <v>26882483</v>
      </c>
      <c r="N1870" s="248">
        <v>18275992</v>
      </c>
      <c r="O1870" s="249">
        <v>12184776</v>
      </c>
      <c r="P1870" s="249">
        <v>2368072</v>
      </c>
      <c r="Q1870" s="249">
        <v>1244081</v>
      </c>
      <c r="R1870" s="249">
        <v>5228714</v>
      </c>
      <c r="S1870" s="249">
        <v>10214329</v>
      </c>
      <c r="T1870" s="249">
        <v>12799925</v>
      </c>
      <c r="U1870" s="249">
        <v>8869142</v>
      </c>
      <c r="V1870" s="249">
        <v>1009717</v>
      </c>
      <c r="W1870" s="249">
        <v>5956853</v>
      </c>
      <c r="X1870" s="250">
        <v>21335994</v>
      </c>
      <c r="Y1870" s="250">
        <f t="shared" ref="X1870:Y1877" si="449">SUM(M1870:X1870)</f>
        <v>126370078</v>
      </c>
      <c r="AB1870" s="251"/>
      <c r="AC1870" s="252" t="s">
        <v>11</v>
      </c>
      <c r="AD1870" s="253">
        <f>K253</f>
        <v>11246745</v>
      </c>
      <c r="AE1870" s="253">
        <f t="shared" ref="AE1870:AO1870" si="450">L253</f>
        <v>0</v>
      </c>
      <c r="AF1870" s="253">
        <f t="shared" si="450"/>
        <v>0</v>
      </c>
      <c r="AG1870" s="253">
        <f t="shared" si="450"/>
        <v>0</v>
      </c>
      <c r="AH1870" s="253">
        <f t="shared" si="450"/>
        <v>0</v>
      </c>
      <c r="AI1870" s="253">
        <f t="shared" si="450"/>
        <v>0</v>
      </c>
      <c r="AJ1870" s="253">
        <f t="shared" si="450"/>
        <v>0</v>
      </c>
      <c r="AK1870" s="253">
        <f t="shared" si="450"/>
        <v>0</v>
      </c>
      <c r="AL1870" s="253">
        <f t="shared" si="450"/>
        <v>0</v>
      </c>
      <c r="AM1870" s="253">
        <f t="shared" si="450"/>
        <v>0</v>
      </c>
      <c r="AN1870" s="253">
        <f t="shared" si="450"/>
        <v>0</v>
      </c>
      <c r="AO1870" s="253">
        <f t="shared" si="450"/>
        <v>0</v>
      </c>
      <c r="AP1870" s="256">
        <f t="shared" si="448"/>
        <v>11246745</v>
      </c>
    </row>
    <row r="1871" spans="9:42" x14ac:dyDescent="0.3">
      <c r="I1871"/>
      <c r="J1871" s="251"/>
      <c r="K1871" s="252" t="s">
        <v>11</v>
      </c>
      <c r="L1871" s="253">
        <v>4821023</v>
      </c>
      <c r="M1871" s="254">
        <f>K1551</f>
        <v>4513901</v>
      </c>
      <c r="N1871" s="254">
        <f t="shared" ref="N1871:W1871" si="451">L1551</f>
        <v>4625702</v>
      </c>
      <c r="O1871" s="254">
        <f t="shared" si="451"/>
        <v>3925081</v>
      </c>
      <c r="P1871" s="254">
        <f t="shared" si="451"/>
        <v>4273665</v>
      </c>
      <c r="Q1871" s="254">
        <f t="shared" si="451"/>
        <v>5949169</v>
      </c>
      <c r="R1871" s="254">
        <f t="shared" si="451"/>
        <v>8821927</v>
      </c>
      <c r="S1871" s="254">
        <f t="shared" si="451"/>
        <v>11893619</v>
      </c>
      <c r="T1871" s="254">
        <f t="shared" si="451"/>
        <v>11275174</v>
      </c>
      <c r="U1871" s="254">
        <f t="shared" si="451"/>
        <v>8812208</v>
      </c>
      <c r="V1871" s="254">
        <f t="shared" si="451"/>
        <v>6099395</v>
      </c>
      <c r="W1871" s="254">
        <f t="shared" si="451"/>
        <v>6305228</v>
      </c>
      <c r="X1871" s="256">
        <v>4082278.0351999998</v>
      </c>
      <c r="Y1871" s="256">
        <f t="shared" si="449"/>
        <v>80577347.0352</v>
      </c>
      <c r="AB1871" s="259" t="s">
        <v>380</v>
      </c>
      <c r="AC1871" s="260"/>
      <c r="AD1871" s="237">
        <f t="shared" ref="AD1871:AO1871" si="452">SUM(AD1872:AD1876)</f>
        <v>1724943126</v>
      </c>
      <c r="AE1871" s="237">
        <f t="shared" si="452"/>
        <v>0</v>
      </c>
      <c r="AF1871" s="237">
        <f t="shared" si="452"/>
        <v>0</v>
      </c>
      <c r="AG1871" s="237">
        <f t="shared" si="452"/>
        <v>0</v>
      </c>
      <c r="AH1871" s="237">
        <f t="shared" si="452"/>
        <v>0</v>
      </c>
      <c r="AI1871" s="237">
        <f t="shared" si="452"/>
        <v>0</v>
      </c>
      <c r="AJ1871" s="237">
        <f t="shared" si="452"/>
        <v>0</v>
      </c>
      <c r="AK1871" s="237">
        <f t="shared" si="452"/>
        <v>0</v>
      </c>
      <c r="AL1871" s="237">
        <f t="shared" si="452"/>
        <v>0</v>
      </c>
      <c r="AM1871" s="237">
        <f t="shared" si="452"/>
        <v>0</v>
      </c>
      <c r="AN1871" s="237">
        <f t="shared" si="452"/>
        <v>0</v>
      </c>
      <c r="AO1871" s="237">
        <f t="shared" si="452"/>
        <v>0</v>
      </c>
      <c r="AP1871" s="239">
        <f t="shared" si="448"/>
        <v>1724943126</v>
      </c>
    </row>
    <row r="1872" spans="9:42" x14ac:dyDescent="0.3">
      <c r="I1872"/>
      <c r="J1872" s="259" t="s">
        <v>380</v>
      </c>
      <c r="K1872" s="260"/>
      <c r="L1872" s="237">
        <f t="shared" ref="L1872:W1872" si="453">SUM(L1873:L1877)</f>
        <v>2583599184</v>
      </c>
      <c r="M1872" s="238">
        <f t="shared" si="453"/>
        <v>2769805409</v>
      </c>
      <c r="N1872" s="238">
        <f t="shared" si="453"/>
        <v>2215329672</v>
      </c>
      <c r="O1872" s="238">
        <f t="shared" si="453"/>
        <v>1865212215</v>
      </c>
      <c r="P1872" s="238">
        <f t="shared" si="453"/>
        <v>1041510316</v>
      </c>
      <c r="Q1872" s="238">
        <f t="shared" si="453"/>
        <v>1047758675</v>
      </c>
      <c r="R1872" s="238">
        <f t="shared" si="453"/>
        <v>1285255554</v>
      </c>
      <c r="S1872" s="238">
        <f t="shared" si="453"/>
        <v>2010465538</v>
      </c>
      <c r="T1872" s="238">
        <f t="shared" si="453"/>
        <v>2105019966</v>
      </c>
      <c r="U1872" s="238">
        <f t="shared" si="453"/>
        <v>1566766640</v>
      </c>
      <c r="V1872" s="238">
        <f t="shared" si="453"/>
        <v>1047496122</v>
      </c>
      <c r="W1872" s="238">
        <f t="shared" si="453"/>
        <v>1538576747.9000001</v>
      </c>
      <c r="X1872" s="239">
        <f t="shared" si="449"/>
        <v>21076796038.900002</v>
      </c>
      <c r="Y1872" s="239">
        <f t="shared" si="449"/>
        <v>39569992893.800003</v>
      </c>
      <c r="AB1872" s="276"/>
      <c r="AC1872" s="261" t="s">
        <v>21</v>
      </c>
      <c r="AD1872" s="262">
        <f t="shared" ref="AD1872:AO1876" si="454">SUM(AD1806,AD1866,AD1860,AD1854,AD1848,AD1842,AD1836,AD1830,AD1824,AD1818,AD1812)</f>
        <v>0</v>
      </c>
      <c r="AE1872" s="263">
        <f t="shared" si="454"/>
        <v>0</v>
      </c>
      <c r="AF1872" s="263">
        <f t="shared" si="454"/>
        <v>0</v>
      </c>
      <c r="AG1872" s="264">
        <f t="shared" si="454"/>
        <v>0</v>
      </c>
      <c r="AH1872" s="264">
        <f t="shared" si="454"/>
        <v>0</v>
      </c>
      <c r="AI1872" s="264">
        <f t="shared" si="454"/>
        <v>0</v>
      </c>
      <c r="AJ1872" s="264">
        <f t="shared" si="454"/>
        <v>0</v>
      </c>
      <c r="AK1872" s="264">
        <f t="shared" si="454"/>
        <v>0</v>
      </c>
      <c r="AL1872" s="264">
        <f t="shared" si="454"/>
        <v>0</v>
      </c>
      <c r="AM1872" s="264">
        <f t="shared" si="454"/>
        <v>0</v>
      </c>
      <c r="AN1872" s="264">
        <f t="shared" si="454"/>
        <v>0</v>
      </c>
      <c r="AO1872" s="264">
        <f t="shared" si="454"/>
        <v>0</v>
      </c>
      <c r="AP1872" s="265">
        <f t="shared" si="448"/>
        <v>0</v>
      </c>
    </row>
    <row r="1873" spans="10:42" x14ac:dyDescent="0.3">
      <c r="J1873" s="276"/>
      <c r="K1873" s="261" t="s">
        <v>21</v>
      </c>
      <c r="L1873" s="262">
        <f t="shared" ref="L1873:W1877" si="455">SUM(L1807,L1867,L1861,L1855,L1849,L1843,L1837,L1831,L1825,L1819,L1813)</f>
        <v>90374617</v>
      </c>
      <c r="M1873" s="263">
        <f t="shared" si="455"/>
        <v>111641217</v>
      </c>
      <c r="N1873" s="263">
        <f t="shared" si="455"/>
        <v>91053507</v>
      </c>
      <c r="O1873" s="264">
        <f t="shared" si="455"/>
        <v>87420722</v>
      </c>
      <c r="P1873" s="264">
        <f t="shared" si="455"/>
        <v>74290932</v>
      </c>
      <c r="Q1873" s="264">
        <f t="shared" si="455"/>
        <v>59877301</v>
      </c>
      <c r="R1873" s="264">
        <f t="shared" si="455"/>
        <v>49414116</v>
      </c>
      <c r="S1873" s="264">
        <f t="shared" si="455"/>
        <v>55921385</v>
      </c>
      <c r="T1873" s="264">
        <f t="shared" si="455"/>
        <v>53324218</v>
      </c>
      <c r="U1873" s="264">
        <f t="shared" si="455"/>
        <v>53060334</v>
      </c>
      <c r="V1873" s="264">
        <f t="shared" si="455"/>
        <v>63134876</v>
      </c>
      <c r="W1873" s="264">
        <f t="shared" si="455"/>
        <v>79433796</v>
      </c>
      <c r="X1873" s="265">
        <f t="shared" si="449"/>
        <v>868947021</v>
      </c>
      <c r="Y1873" s="265">
        <f t="shared" si="449"/>
        <v>1647519425</v>
      </c>
      <c r="AB1873" s="277"/>
      <c r="AC1873" s="266" t="s">
        <v>27</v>
      </c>
      <c r="AD1873" s="267">
        <f t="shared" si="454"/>
        <v>0</v>
      </c>
      <c r="AE1873" s="268">
        <f t="shared" si="454"/>
        <v>0</v>
      </c>
      <c r="AF1873" s="268">
        <f t="shared" si="454"/>
        <v>0</v>
      </c>
      <c r="AG1873" s="269">
        <f t="shared" si="454"/>
        <v>0</v>
      </c>
      <c r="AH1873" s="269">
        <f t="shared" si="454"/>
        <v>0</v>
      </c>
      <c r="AI1873" s="269">
        <f t="shared" si="454"/>
        <v>0</v>
      </c>
      <c r="AJ1873" s="269">
        <f t="shared" si="454"/>
        <v>0</v>
      </c>
      <c r="AK1873" s="269">
        <f t="shared" si="454"/>
        <v>0</v>
      </c>
      <c r="AL1873" s="269">
        <f t="shared" si="454"/>
        <v>0</v>
      </c>
      <c r="AM1873" s="269">
        <f t="shared" si="454"/>
        <v>0</v>
      </c>
      <c r="AN1873" s="269">
        <f t="shared" si="454"/>
        <v>0</v>
      </c>
      <c r="AO1873" s="269">
        <f t="shared" si="454"/>
        <v>0</v>
      </c>
      <c r="AP1873" s="270">
        <f t="shared" si="448"/>
        <v>0</v>
      </c>
    </row>
    <row r="1874" spans="10:42" x14ac:dyDescent="0.3">
      <c r="J1874" s="277"/>
      <c r="K1874" s="266" t="s">
        <v>27</v>
      </c>
      <c r="L1874" s="267">
        <f t="shared" si="455"/>
        <v>156171570</v>
      </c>
      <c r="M1874" s="268">
        <f t="shared" si="455"/>
        <v>154641300</v>
      </c>
      <c r="N1874" s="268">
        <f t="shared" si="455"/>
        <v>184736610</v>
      </c>
      <c r="O1874" s="269">
        <f t="shared" si="455"/>
        <v>174972030</v>
      </c>
      <c r="P1874" s="269">
        <f t="shared" si="455"/>
        <v>172775520</v>
      </c>
      <c r="Q1874" s="269">
        <f t="shared" si="455"/>
        <v>182463760</v>
      </c>
      <c r="R1874" s="269">
        <f t="shared" si="455"/>
        <v>193803720</v>
      </c>
      <c r="S1874" s="269">
        <f t="shared" si="455"/>
        <v>344089420</v>
      </c>
      <c r="T1874" s="269">
        <f t="shared" si="455"/>
        <v>372519130</v>
      </c>
      <c r="U1874" s="269">
        <f t="shared" si="455"/>
        <v>306585660</v>
      </c>
      <c r="V1874" s="269">
        <f t="shared" si="455"/>
        <v>200632680</v>
      </c>
      <c r="W1874" s="269">
        <f t="shared" si="455"/>
        <v>175988740</v>
      </c>
      <c r="X1874" s="270">
        <f t="shared" si="449"/>
        <v>2619380140</v>
      </c>
      <c r="Y1874" s="270">
        <f t="shared" si="449"/>
        <v>5082588710</v>
      </c>
      <c r="AB1874" s="277"/>
      <c r="AC1874" s="266" t="s">
        <v>28</v>
      </c>
      <c r="AD1874" s="267">
        <f t="shared" si="454"/>
        <v>0</v>
      </c>
      <c r="AE1874" s="268">
        <f t="shared" si="454"/>
        <v>0</v>
      </c>
      <c r="AF1874" s="268">
        <f t="shared" si="454"/>
        <v>0</v>
      </c>
      <c r="AG1874" s="269">
        <f t="shared" si="454"/>
        <v>0</v>
      </c>
      <c r="AH1874" s="269">
        <f t="shared" si="454"/>
        <v>0</v>
      </c>
      <c r="AI1874" s="269">
        <f t="shared" si="454"/>
        <v>0</v>
      </c>
      <c r="AJ1874" s="269">
        <f t="shared" si="454"/>
        <v>0</v>
      </c>
      <c r="AK1874" s="269">
        <f t="shared" si="454"/>
        <v>0</v>
      </c>
      <c r="AL1874" s="269">
        <f t="shared" si="454"/>
        <v>0</v>
      </c>
      <c r="AM1874" s="269">
        <f t="shared" si="454"/>
        <v>0</v>
      </c>
      <c r="AN1874" s="269">
        <f t="shared" si="454"/>
        <v>0</v>
      </c>
      <c r="AO1874" s="269">
        <f t="shared" si="454"/>
        <v>0</v>
      </c>
      <c r="AP1874" s="270">
        <f t="shared" si="448"/>
        <v>0</v>
      </c>
    </row>
    <row r="1875" spans="10:42" x14ac:dyDescent="0.3">
      <c r="J1875" s="277"/>
      <c r="K1875" s="266" t="s">
        <v>28</v>
      </c>
      <c r="L1875" s="267">
        <f t="shared" si="455"/>
        <v>4587090</v>
      </c>
      <c r="M1875" s="268">
        <f t="shared" si="455"/>
        <v>4564260</v>
      </c>
      <c r="N1875" s="268">
        <f t="shared" si="455"/>
        <v>4787270</v>
      </c>
      <c r="O1875" s="269">
        <f t="shared" si="455"/>
        <v>4946920</v>
      </c>
      <c r="P1875" s="269">
        <f t="shared" si="455"/>
        <v>2833940</v>
      </c>
      <c r="Q1875" s="269">
        <f t="shared" si="455"/>
        <v>2519690</v>
      </c>
      <c r="R1875" s="269">
        <f t="shared" si="455"/>
        <v>2820860</v>
      </c>
      <c r="S1875" s="269">
        <f t="shared" si="455"/>
        <v>2996400</v>
      </c>
      <c r="T1875" s="269">
        <f t="shared" si="455"/>
        <v>2485500</v>
      </c>
      <c r="U1875" s="269">
        <f t="shared" si="455"/>
        <v>2239280</v>
      </c>
      <c r="V1875" s="269">
        <f t="shared" si="455"/>
        <v>2574580</v>
      </c>
      <c r="W1875" s="269">
        <f t="shared" si="455"/>
        <v>2820860</v>
      </c>
      <c r="X1875" s="270">
        <f t="shared" si="449"/>
        <v>40176650</v>
      </c>
      <c r="Y1875" s="270">
        <f t="shared" si="449"/>
        <v>75766210</v>
      </c>
      <c r="AB1875" s="277"/>
      <c r="AC1875" s="266" t="s">
        <v>26</v>
      </c>
      <c r="AD1875" s="267">
        <f t="shared" si="454"/>
        <v>0</v>
      </c>
      <c r="AE1875" s="268">
        <f t="shared" si="454"/>
        <v>0</v>
      </c>
      <c r="AF1875" s="268">
        <f t="shared" si="454"/>
        <v>0</v>
      </c>
      <c r="AG1875" s="269">
        <f t="shared" si="454"/>
        <v>0</v>
      </c>
      <c r="AH1875" s="269">
        <f t="shared" si="454"/>
        <v>0</v>
      </c>
      <c r="AI1875" s="269">
        <f t="shared" si="454"/>
        <v>0</v>
      </c>
      <c r="AJ1875" s="269">
        <f t="shared" si="454"/>
        <v>0</v>
      </c>
      <c r="AK1875" s="269">
        <f t="shared" si="454"/>
        <v>0</v>
      </c>
      <c r="AL1875" s="269">
        <f t="shared" si="454"/>
        <v>0</v>
      </c>
      <c r="AM1875" s="269">
        <f t="shared" si="454"/>
        <v>0</v>
      </c>
      <c r="AN1875" s="269">
        <f t="shared" si="454"/>
        <v>0</v>
      </c>
      <c r="AO1875" s="269">
        <f t="shared" si="454"/>
        <v>0</v>
      </c>
      <c r="AP1875" s="270">
        <f t="shared" si="448"/>
        <v>0</v>
      </c>
    </row>
    <row r="1876" spans="10:42" ht="17.25" thickBot="1" x14ac:dyDescent="0.35">
      <c r="J1876" s="277"/>
      <c r="K1876" s="266" t="s">
        <v>26</v>
      </c>
      <c r="L1876" s="267">
        <f t="shared" si="455"/>
        <v>1601807374</v>
      </c>
      <c r="M1876" s="268">
        <f t="shared" si="455"/>
        <v>1815372296</v>
      </c>
      <c r="N1876" s="268">
        <f t="shared" si="455"/>
        <v>1255349565</v>
      </c>
      <c r="O1876" s="269">
        <f t="shared" si="455"/>
        <v>994636721</v>
      </c>
      <c r="P1876" s="269">
        <f t="shared" si="455"/>
        <v>205341537</v>
      </c>
      <c r="Q1876" s="269">
        <f t="shared" si="455"/>
        <v>137344678</v>
      </c>
      <c r="R1876" s="269">
        <f t="shared" si="455"/>
        <v>148930868</v>
      </c>
      <c r="S1876" s="269">
        <f t="shared" si="455"/>
        <v>363508813</v>
      </c>
      <c r="T1876" s="269">
        <f t="shared" si="455"/>
        <v>467184313</v>
      </c>
      <c r="U1876" s="269">
        <f t="shared" si="455"/>
        <v>299236474</v>
      </c>
      <c r="V1876" s="269">
        <f t="shared" si="455"/>
        <v>164368204</v>
      </c>
      <c r="W1876" s="269">
        <f t="shared" si="455"/>
        <v>595685828</v>
      </c>
      <c r="X1876" s="270">
        <f t="shared" si="449"/>
        <v>8048766671</v>
      </c>
      <c r="Y1876" s="270">
        <f t="shared" si="449"/>
        <v>14495725968</v>
      </c>
      <c r="AB1876" s="278"/>
      <c r="AC1876" s="271" t="s">
        <v>11</v>
      </c>
      <c r="AD1876" s="272">
        <f t="shared" si="454"/>
        <v>1724943126</v>
      </c>
      <c r="AE1876" s="273">
        <f t="shared" si="454"/>
        <v>0</v>
      </c>
      <c r="AF1876" s="273">
        <f t="shared" si="454"/>
        <v>0</v>
      </c>
      <c r="AG1876" s="274">
        <f t="shared" si="454"/>
        <v>0</v>
      </c>
      <c r="AH1876" s="274">
        <f t="shared" si="454"/>
        <v>0</v>
      </c>
      <c r="AI1876" s="274">
        <f t="shared" si="454"/>
        <v>0</v>
      </c>
      <c r="AJ1876" s="274">
        <f t="shared" si="454"/>
        <v>0</v>
      </c>
      <c r="AK1876" s="274">
        <f t="shared" si="454"/>
        <v>0</v>
      </c>
      <c r="AL1876" s="274">
        <f t="shared" si="454"/>
        <v>0</v>
      </c>
      <c r="AM1876" s="274">
        <f t="shared" si="454"/>
        <v>0</v>
      </c>
      <c r="AN1876" s="274">
        <f t="shared" si="454"/>
        <v>0</v>
      </c>
      <c r="AO1876" s="274">
        <f t="shared" si="454"/>
        <v>0</v>
      </c>
      <c r="AP1876" s="275">
        <f t="shared" si="448"/>
        <v>1724943126</v>
      </c>
    </row>
    <row r="1877" spans="10:42" ht="17.25" thickBot="1" x14ac:dyDescent="0.35">
      <c r="J1877" s="278"/>
      <c r="K1877" s="271" t="s">
        <v>11</v>
      </c>
      <c r="L1877" s="272">
        <f t="shared" si="455"/>
        <v>730658533</v>
      </c>
      <c r="M1877" s="273">
        <f t="shared" si="455"/>
        <v>683586336</v>
      </c>
      <c r="N1877" s="273">
        <f t="shared" si="455"/>
        <v>679402720</v>
      </c>
      <c r="O1877" s="274">
        <f t="shared" si="455"/>
        <v>603235822</v>
      </c>
      <c r="P1877" s="274">
        <f t="shared" si="455"/>
        <v>586268387</v>
      </c>
      <c r="Q1877" s="274">
        <f t="shared" si="455"/>
        <v>665553246</v>
      </c>
      <c r="R1877" s="274">
        <f t="shared" si="455"/>
        <v>890285990</v>
      </c>
      <c r="S1877" s="274">
        <f t="shared" si="455"/>
        <v>1243949520</v>
      </c>
      <c r="T1877" s="274">
        <f t="shared" si="455"/>
        <v>1209506805</v>
      </c>
      <c r="U1877" s="274">
        <f t="shared" si="455"/>
        <v>905644892.00000012</v>
      </c>
      <c r="V1877" s="274">
        <f t="shared" si="455"/>
        <v>616785782</v>
      </c>
      <c r="W1877" s="274">
        <f t="shared" si="455"/>
        <v>684647523.89999998</v>
      </c>
      <c r="X1877" s="275">
        <f t="shared" si="449"/>
        <v>9499525556.8999996</v>
      </c>
      <c r="Y1877" s="275">
        <f t="shared" si="449"/>
        <v>18268392580.799999</v>
      </c>
    </row>
  </sheetData>
  <protectedRanges>
    <protectedRange sqref="J271 J273 J283 J285 J289 J307 J309 J313 J331 J333 J337 J339 J343 J345 J349 J351 J355 J357 J361 J363 J367 J369 J373 J375 J415 J417 J427 J429 J439 J441 J451 J453 J463 J465 J475 J477 J499 J503 J507 J515 J519 J523 J527 J531 J535 J547 J555 J291 J295 J297 J301 J303 J511 J315 J319 J321 J325 J327 D92:G92 D100:G100 D124:G124 D128:G128 D136:G136 D140:G140 D189:H191 D148:G148 D152:G152 D160:G160 D164:G164 D172:G172 D176:G176 D184:G184 D188:G188 D220:G220 D236:G236 D252:G252 D256:G256 D260:G260 D264:G264 D268:G268 J269 J281 J287 J293 J299 J305 J311 J317 J323 J329 J335 J341 J347 J353 J359 J365 J371 J413 J425 J437 J449 J461 J473 D265:H267 D261:H263 D257:H259 D253:H255 D249:H251 D233:H235 D217:H219 D185:H187 D181:H183 D173:H175 D169:H171 D161:H163 D157:H159 D149:H151 D145:H147 D177:H179 D137:H139 D133:H135 D125:H127 D121:H123 D97:H99 J457 J459 J455 J469 J471 J467 J421 J423 J419 J433 J435 J431 J551 J559 D224:G224 D221:H223 D228:G228 D225:H227 D229:H231 D232:G232 D240:G240 D237:H239 D244:G244 D241:H243 D245:H247 D248:G248 J445 J447 J443 J481 J483 J479 J487 J489 J485 J493 J495 J491 D93:H95 D96:G96 D105:H107 D108:G108 D120:G120 D117:H119 D101:H103 D104:G104 D112:G116 H113:H115 D109:H111 J277 J279 J275 D129:H131 D132:G132 D141:H143 D144:G144 D153:H155 D156:G156 D165:H167 D168:G168 D180:G180 D192:G216 J563 J567 D648:G648 D652:G652 D649:H651 D645:H647 D653:H655 D656:G656 J659 J661 J665 J667 J657 J663 J671 J713:J715 J717:J719 J721:J723 J725:J727 J729:J731 J709:J711 J189:J191 J265:J267 J261:J263 J257:J259 J253:J255 J249:J251 J233:J235 J217:J219 J185:J187 J181:J183 J173:J175 J169:J171 J161:J163 J157:J159 J149:J151 J145:J147 J177:J179 J137:J139 J133:J135 J125:J127 J121:J123 J97:J99 J221:J223 J225:J227 J229:J231 J237:J239 J241:J243 J245:J247 J93:J95 J105:J107 J117:J119 J101:J103 J113:J115 J109:J111 J129:J131 J141:J143 J153:J155 J165:J167 J649:J651 J645:J647 J653:J655 J705:J707 D89:J89 D90:H91 J90:J91 J733:J735 J737:J739 J741:J743 J745:J747 J751 J753 J749 J757 J759 J755 J763 J765 J761 J769 J771 J767 J775 J777 J773 J781 J783 J779 J787 J789 J785 J793 J795 J791 J799 J801 J797 J805 J807 J803 J809 J811 J813 J817 J821 J825 J829 J833 J837 J841 J845 J849 J853 J857 I881:I900 I749:I878 J1085 J1087 J1097 J1099 J1103 J1121 J1123 J1127 J1145 J1147 J1151 J1153 J1157 J1159 J1163 J1165 J1169 J1171 J1175 J1177 J1181 J1183 J1187 J1189 J1229 J1231 J1241 J1243 J1253 J1255 J1265 J1267 J1277 J1279 J1289 J1291 J1313 J1317 J1321 J1329 J1333 J1337 J1341 J1345 J1349 J1361 J1369 J1105 J1109 J1111 J1115 J1117 J1325 J1129 J1133 J1135 J1139 J1141 D906:G906 D914:G914 D938:G938 D942:G942 D950:G950 D954:G954 D1003:H1005 D962:G962 D966:G966 D974:G974 D978:G978 D986:G986 D990:G990 D998:G998 D1002:G1002 D1034:G1034 D1050:G1050 D1066:G1066 D1070:G1070 D1074:G1074 D1078:G1078 D1082:G1082 J1083 J1095 J1101 J1107 J1113 J1119 J1125 J1131 J1137 J1143 J1149 J1155 J1161 J1167 J1173 J1179 J1185 J1227 J1239 J1251 J1263 J1275 J1287 D1079:H1081 D1075:H1077 D1071:H1073 D1067:H1069 D1063:H1065 D1047:H1049 D1031:H1033 D999:H1001 D995:H997 D987:H989 D983:H985 D975:H977 D971:H973 D963:H965 D959:H961 D991:H993 D951:H953 D947:H949 D939:H941 D935:H937 D911:H913 J1271 J1273 J1269 J1283 J1285 J1281 J1235 J1237 J1233 J1247 J1249 J1245 J1365 J1373 D1038:G1038 D1035:H1037 D1042:G1042 D1039:H1041 D1043:H1045 D1046:G1046 D1054:G1054 D1051:H1053 D1058:G1058 D1055:H1057 D1059:H1061 D1062:G1062 J1259 J1261 J1257 J1295 J1297 J1293 J1301 J1303 J1299 J1307 J1309 J1305 D907:H909 D910:G910 D919:H921 D922:G922 D934:G934 D931:H933 D915:H917 D918:G918 D926:G930 H927:H929 D923:H925 J1091 J1093 J1089 D943:H945 D946:G946 D955:H957 D958:G958 D967:H969 D970:G970 D979:H981 D982:G982 D994:G994 D1006:G1030 J1377 J1381 D1462:G1462 D1466:G1466 D1463:H1465 D1459:H1461 D1467:H1469 D1470:G1470 J1473 J1475 J1479 J1481 J1471 J1477 J1485 I90:I679 J1003:J1005 J1079:J1081 J1075:J1077 J1071:J1073 J1067:J1069 J1063:J1065 J1047:J1049 J1031:J1033 J999:J1001 J995:J997 J987:J989 J983:J985 J975:J977 J971:J973 J963:J965 J959:J961 J991:J993 J951:J953 J947:J949 J939:J941 J935:J937 J911:J913 J1035:J1037 J1039:J1041 J1043:J1045 J1051:J1053 J1055:J1057 J1059:J1061 J907:J909 J919:J921 J931:J933 J915:J917 J927:J929 J923:J925 J943:J945 J955:J957 J967:J969 J979:J981 J1463:J1465 J1459:J1461 J1467:J1469 D903:J903 D904:H905 J904:J905 J1527:J1529 J1531:J1533 J1535:J1537 J1539:J1541 J1543:J1545 J1523:J1525 J1519:J1521 J1547:J1549 D1519:I1562 J1551:J1553 J1555:J1557 J1559:J1561 J1565 J1567 J1563 J1571 J1573 J1569 J1577 J1579 J1575 J1583 J1585 J1581 J1589 J1591 J1587 J1595 J1597 J1593 J1601 J1603 J1599 J1607 J1609 J1605 J1613 J1615 J1611 J1619 J1621 J1617 J1623 J1625 J1627 J1631 J1635 J1639 J1643 J1647 J1651 J1655 J1659 J1663 J1667 J1671 I1695:I1714 I1563:I1692 E749:G902 E1563:G1716 D680:G680 D684:G684 D677:H679 J687 J689 J685 J693 J695 J691 J699 D705:I748 J677:J679 D681:J683 I904:I1518" name="범위1"/>
  </protectedRanges>
  <autoFilter ref="J39:W83" xr:uid="{00000000-0009-0000-0000-000005000000}">
    <filterColumn colId="0">
      <filters>
        <filter val="24년 SP 총 에너지비용"/>
      </filters>
    </filterColumn>
  </autoFilter>
  <mergeCells count="12">
    <mergeCell ref="J1793:J1798"/>
    <mergeCell ref="I1730:K1731"/>
    <mergeCell ref="J1733:J1738"/>
    <mergeCell ref="J1739:J1744"/>
    <mergeCell ref="J1745:J1750"/>
    <mergeCell ref="J1751:J1756"/>
    <mergeCell ref="J1757:J1762"/>
    <mergeCell ref="J1763:J1768"/>
    <mergeCell ref="J1769:J1774"/>
    <mergeCell ref="J1775:J1780"/>
    <mergeCell ref="J1781:J1786"/>
    <mergeCell ref="J1787:J1792"/>
  </mergeCells>
  <phoneticPr fontId="1" type="noConversion"/>
  <conditionalFormatting sqref="K86:V86">
    <cfRule type="cellIs" dxfId="101" priority="1" operator="lessThan">
      <formula>0</formula>
    </cfRule>
    <cfRule type="cellIs" dxfId="100"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A5CA-248F-483B-B1CE-5FAB833A655E}">
  <sheetPr codeName="Sheet17" filterMode="1">
    <tabColor rgb="FFFF0000"/>
  </sheetPr>
  <dimension ref="A6:AP1877"/>
  <sheetViews>
    <sheetView zoomScale="55" zoomScaleNormal="55" workbookViewId="0">
      <selection activeCell="G40" sqref="G40"/>
    </sheetView>
  </sheetViews>
  <sheetFormatPr defaultColWidth="9" defaultRowHeight="16.5" x14ac:dyDescent="0.3"/>
  <cols>
    <col min="1" max="1" width="5.125" style="6" customWidth="1"/>
    <col min="2" max="2" width="3.125" style="6" customWidth="1"/>
    <col min="3" max="3" width="25.625" style="12" bestFit="1" customWidth="1"/>
    <col min="4" max="4" width="9.875" style="6" customWidth="1"/>
    <col min="5" max="5" width="15.125" style="6" customWidth="1"/>
    <col min="6" max="6" width="15.25" style="6" customWidth="1"/>
    <col min="7" max="7" width="12.25" style="6" customWidth="1"/>
    <col min="8" max="8" width="22.25" style="6" customWidth="1"/>
    <col min="9" max="9" width="15.625" style="6" customWidth="1"/>
    <col min="10" max="10" width="28.5" style="6" customWidth="1"/>
    <col min="11" max="22" width="21.625" style="6" customWidth="1"/>
    <col min="23" max="23" width="22.375" style="42" bestFit="1" customWidth="1"/>
    <col min="24" max="24" width="29.25" style="43" bestFit="1" customWidth="1"/>
    <col min="25" max="25" width="15.125" style="6" bestFit="1" customWidth="1"/>
    <col min="26" max="26" width="12.375" style="6" bestFit="1" customWidth="1"/>
    <col min="27" max="27" width="15.125" style="6" bestFit="1" customWidth="1"/>
    <col min="28" max="28" width="12.375" style="6" bestFit="1" customWidth="1"/>
    <col min="29" max="29" width="9" style="6"/>
    <col min="30" max="42" width="22.625" style="6" customWidth="1"/>
    <col min="43" max="16384" width="9" style="6"/>
  </cols>
  <sheetData>
    <row r="6" spans="3:24" x14ac:dyDescent="0.3">
      <c r="X6" s="6"/>
    </row>
    <row r="7" spans="3:24" x14ac:dyDescent="0.3">
      <c r="X7" s="6"/>
    </row>
    <row r="8" spans="3:24" x14ac:dyDescent="0.3">
      <c r="X8" s="6"/>
    </row>
    <row r="9" spans="3:24" x14ac:dyDescent="0.3">
      <c r="X9" s="6"/>
    </row>
    <row r="10" spans="3:24" x14ac:dyDescent="0.3">
      <c r="X10" s="6"/>
    </row>
    <row r="11" spans="3:24" x14ac:dyDescent="0.3">
      <c r="C11" s="6"/>
      <c r="X11" s="6"/>
    </row>
    <row r="12" spans="3:24" x14ac:dyDescent="0.3">
      <c r="X12" s="6"/>
    </row>
    <row r="13" spans="3:24" x14ac:dyDescent="0.3">
      <c r="X13" s="6"/>
    </row>
    <row r="14" spans="3:24" x14ac:dyDescent="0.3">
      <c r="X14" s="6"/>
    </row>
    <row r="38" spans="8:24" x14ac:dyDescent="0.3">
      <c r="K38" s="7"/>
      <c r="P38" s="7"/>
      <c r="W38" s="43"/>
    </row>
    <row r="39" spans="8:24" ht="34.5" customHeight="1" x14ac:dyDescent="0.3">
      <c r="J39" s="167"/>
      <c r="K39" s="168" t="s">
        <v>444</v>
      </c>
      <c r="L39" s="168" t="s">
        <v>10</v>
      </c>
      <c r="M39" s="168" t="s">
        <v>0</v>
      </c>
      <c r="N39" s="168" t="s">
        <v>1</v>
      </c>
      <c r="O39" s="168" t="s">
        <v>2</v>
      </c>
      <c r="P39" s="168" t="s">
        <v>3</v>
      </c>
      <c r="Q39" s="168" t="s">
        <v>4</v>
      </c>
      <c r="R39" s="168" t="s">
        <v>5</v>
      </c>
      <c r="S39" s="168" t="s">
        <v>6</v>
      </c>
      <c r="T39" s="168" t="s">
        <v>7</v>
      </c>
      <c r="U39" s="168" t="s">
        <v>8</v>
      </c>
      <c r="V39" s="168" t="s">
        <v>9</v>
      </c>
      <c r="W39" s="169" t="s">
        <v>435</v>
      </c>
      <c r="X39" s="170" t="s">
        <v>436</v>
      </c>
    </row>
    <row r="40" spans="8:24" ht="33" customHeight="1" x14ac:dyDescent="0.3">
      <c r="J40" s="171" t="s">
        <v>430</v>
      </c>
      <c r="K40" s="172">
        <f t="shared" ref="K40:V40" si="0">SUBTOTAL(9,K903:K1716)</f>
        <v>6048694290.2352295</v>
      </c>
      <c r="L40" s="172">
        <f t="shared" si="0"/>
        <v>4940123530.6508741</v>
      </c>
      <c r="M40" s="172">
        <f t="shared" si="0"/>
        <v>4316998716.8251724</v>
      </c>
      <c r="N40" s="172">
        <f t="shared" si="0"/>
        <v>3251363645.6468601</v>
      </c>
      <c r="O40" s="172">
        <f t="shared" si="0"/>
        <v>3359994253.4947748</v>
      </c>
      <c r="P40" s="172">
        <f t="shared" si="0"/>
        <v>4125996545.4768229</v>
      </c>
      <c r="Q40" s="172">
        <f t="shared" si="0"/>
        <v>5754121127.6163235</v>
      </c>
      <c r="R40" s="172">
        <f t="shared" si="0"/>
        <v>6119657599.3070688</v>
      </c>
      <c r="S40" s="172">
        <f t="shared" si="0"/>
        <v>4391767543.9270411</v>
      </c>
      <c r="T40" s="172">
        <f t="shared" si="0"/>
        <v>3545787968.9494581</v>
      </c>
      <c r="U40" s="172">
        <f t="shared" si="0"/>
        <v>4263993331.7453375</v>
      </c>
      <c r="V40" s="172">
        <f t="shared" si="0"/>
        <v>5676561627.7004108</v>
      </c>
      <c r="W40" s="173">
        <f>SUM(K40:V84)</f>
        <v>55795060181.575371</v>
      </c>
      <c r="X40" s="172">
        <f>SUM(K40:V40)</f>
        <v>55795060181.575371</v>
      </c>
    </row>
    <row r="41" spans="8:24" hidden="1" x14ac:dyDescent="0.3">
      <c r="H41" s="8"/>
      <c r="I41" s="8"/>
      <c r="J41" s="165" t="s">
        <v>429</v>
      </c>
      <c r="K41" s="9"/>
      <c r="L41" s="9"/>
      <c r="M41" s="9"/>
      <c r="N41" s="9"/>
      <c r="O41" s="9"/>
      <c r="P41" s="9"/>
      <c r="Q41" s="9"/>
      <c r="R41" s="9"/>
      <c r="S41" s="9"/>
      <c r="T41" s="9"/>
      <c r="U41" s="9"/>
      <c r="V41" s="9"/>
      <c r="W41" s="82" t="e">
        <f>#REF!</f>
        <v>#REF!</v>
      </c>
    </row>
    <row r="42" spans="8:24" hidden="1" x14ac:dyDescent="0.3">
      <c r="H42" s="8"/>
      <c r="I42" s="8"/>
      <c r="J42" s="84"/>
      <c r="K42" s="9"/>
      <c r="L42" s="9"/>
      <c r="M42" s="9"/>
      <c r="N42" s="9"/>
      <c r="O42" s="9"/>
      <c r="P42" s="9"/>
      <c r="Q42" s="9"/>
      <c r="R42" s="9"/>
      <c r="S42" s="9"/>
      <c r="T42" s="9"/>
      <c r="U42" s="9"/>
      <c r="V42" s="9"/>
      <c r="W42" s="82" t="e">
        <f>#REF!</f>
        <v>#REF!</v>
      </c>
    </row>
    <row r="43" spans="8:24" hidden="1" x14ac:dyDescent="0.3">
      <c r="H43" s="8"/>
      <c r="I43" s="8"/>
      <c r="J43" s="84"/>
      <c r="K43" s="9"/>
      <c r="L43" s="9"/>
      <c r="M43" s="9"/>
      <c r="N43" s="9"/>
      <c r="O43" s="9"/>
      <c r="P43" s="9"/>
      <c r="Q43" s="9"/>
      <c r="R43" s="9"/>
      <c r="S43" s="9"/>
      <c r="T43" s="9"/>
      <c r="U43" s="9"/>
      <c r="V43" s="9"/>
      <c r="W43" s="82" t="e">
        <f>#REF!</f>
        <v>#REF!</v>
      </c>
    </row>
    <row r="44" spans="8:24" hidden="1" x14ac:dyDescent="0.3">
      <c r="H44" s="8"/>
      <c r="I44" s="8"/>
      <c r="J44" s="84"/>
      <c r="K44" s="9"/>
      <c r="L44" s="9"/>
      <c r="M44" s="9"/>
      <c r="N44" s="9"/>
      <c r="O44" s="9"/>
      <c r="P44" s="9"/>
      <c r="Q44" s="9"/>
      <c r="R44" s="9"/>
      <c r="S44" s="9"/>
      <c r="T44" s="9"/>
      <c r="U44" s="9"/>
      <c r="V44" s="9"/>
      <c r="W44" s="82" t="e">
        <f>#REF!</f>
        <v>#REF!</v>
      </c>
    </row>
    <row r="45" spans="8:24" hidden="1" x14ac:dyDescent="0.3">
      <c r="H45" s="8"/>
      <c r="I45" s="8"/>
      <c r="J45" s="84"/>
      <c r="K45" s="9"/>
      <c r="L45" s="9"/>
      <c r="M45" s="9"/>
      <c r="N45" s="9"/>
      <c r="O45" s="9"/>
      <c r="P45" s="9"/>
      <c r="Q45" s="9"/>
      <c r="R45" s="9"/>
      <c r="S45" s="9"/>
      <c r="T45" s="9"/>
      <c r="U45" s="9"/>
      <c r="V45" s="9"/>
      <c r="W45" s="82" t="e">
        <f>#REF!</f>
        <v>#REF!</v>
      </c>
    </row>
    <row r="46" spans="8:24" hidden="1" x14ac:dyDescent="0.3">
      <c r="H46" s="8"/>
      <c r="I46" s="8"/>
      <c r="J46" s="84"/>
      <c r="K46" s="9"/>
      <c r="L46" s="9"/>
      <c r="M46" s="9"/>
      <c r="N46" s="9"/>
      <c r="O46" s="9"/>
      <c r="P46" s="9"/>
      <c r="Q46" s="9"/>
      <c r="R46" s="9"/>
      <c r="S46" s="9"/>
      <c r="T46" s="9"/>
      <c r="U46" s="9"/>
      <c r="V46" s="9"/>
      <c r="W46" s="82" t="e">
        <f>#REF!</f>
        <v>#REF!</v>
      </c>
    </row>
    <row r="47" spans="8:24" hidden="1" x14ac:dyDescent="0.3">
      <c r="H47" s="8"/>
      <c r="I47" s="8"/>
      <c r="J47" s="84"/>
      <c r="K47" s="9"/>
      <c r="L47" s="9"/>
      <c r="M47" s="9"/>
      <c r="N47" s="9"/>
      <c r="O47" s="9"/>
      <c r="P47" s="9"/>
      <c r="Q47" s="9"/>
      <c r="R47" s="9"/>
      <c r="S47" s="9"/>
      <c r="T47" s="9"/>
      <c r="U47" s="9"/>
      <c r="V47" s="9"/>
      <c r="W47" s="82" t="e">
        <f>#REF!</f>
        <v>#REF!</v>
      </c>
    </row>
    <row r="48" spans="8:24" hidden="1" x14ac:dyDescent="0.3">
      <c r="H48" s="8"/>
      <c r="I48" s="8"/>
      <c r="J48" s="84"/>
      <c r="K48" s="9"/>
      <c r="L48" s="9"/>
      <c r="M48" s="9"/>
      <c r="N48" s="9"/>
      <c r="O48" s="9"/>
      <c r="P48" s="9"/>
      <c r="Q48" s="9"/>
      <c r="R48" s="9"/>
      <c r="S48" s="9"/>
      <c r="T48" s="9"/>
      <c r="U48" s="9"/>
      <c r="V48" s="9"/>
      <c r="W48" s="82" t="e">
        <f>#REF!</f>
        <v>#REF!</v>
      </c>
    </row>
    <row r="49" spans="8:23" hidden="1" x14ac:dyDescent="0.3">
      <c r="H49" s="8"/>
      <c r="I49" s="8"/>
      <c r="J49" s="84"/>
      <c r="K49" s="9"/>
      <c r="L49" s="9"/>
      <c r="M49" s="9"/>
      <c r="N49" s="9"/>
      <c r="O49" s="9"/>
      <c r="P49" s="9"/>
      <c r="Q49" s="9"/>
      <c r="R49" s="9"/>
      <c r="S49" s="9"/>
      <c r="T49" s="9"/>
      <c r="U49" s="9"/>
      <c r="V49" s="9"/>
      <c r="W49" s="82" t="e">
        <f>#REF!</f>
        <v>#REF!</v>
      </c>
    </row>
    <row r="50" spans="8:23" hidden="1" x14ac:dyDescent="0.3">
      <c r="H50" s="8"/>
      <c r="I50" s="8"/>
      <c r="J50" s="84"/>
      <c r="K50" s="9"/>
      <c r="L50" s="9"/>
      <c r="M50" s="9"/>
      <c r="N50" s="9"/>
      <c r="O50" s="9"/>
      <c r="P50" s="9"/>
      <c r="Q50" s="9"/>
      <c r="R50" s="9"/>
      <c r="S50" s="9"/>
      <c r="T50" s="9"/>
      <c r="U50" s="9"/>
      <c r="V50" s="9"/>
      <c r="W50" s="82" t="e">
        <f>#REF!</f>
        <v>#REF!</v>
      </c>
    </row>
    <row r="51" spans="8:23" hidden="1" x14ac:dyDescent="0.3">
      <c r="H51" s="8"/>
      <c r="I51" s="8"/>
      <c r="J51" s="84"/>
      <c r="K51" s="9"/>
      <c r="L51" s="9"/>
      <c r="M51" s="9"/>
      <c r="N51" s="9"/>
      <c r="O51" s="9"/>
      <c r="P51" s="9"/>
      <c r="Q51" s="9"/>
      <c r="R51" s="9"/>
      <c r="S51" s="9"/>
      <c r="T51" s="9"/>
      <c r="U51" s="9"/>
      <c r="V51" s="9"/>
      <c r="W51" s="82" t="e">
        <f>#REF!</f>
        <v>#REF!</v>
      </c>
    </row>
    <row r="52" spans="8:23" hidden="1" x14ac:dyDescent="0.3">
      <c r="H52" s="8"/>
      <c r="I52" s="8"/>
      <c r="J52" s="84"/>
      <c r="K52" s="9"/>
      <c r="L52" s="9"/>
      <c r="M52" s="9"/>
      <c r="N52" s="9"/>
      <c r="O52" s="9"/>
      <c r="P52" s="9"/>
      <c r="Q52" s="9"/>
      <c r="R52" s="9"/>
      <c r="S52" s="9"/>
      <c r="T52" s="9"/>
      <c r="U52" s="9"/>
      <c r="V52" s="9"/>
      <c r="W52" s="82" t="e">
        <f>#REF!</f>
        <v>#REF!</v>
      </c>
    </row>
    <row r="53" spans="8:23" hidden="1" x14ac:dyDescent="0.3">
      <c r="H53" s="8"/>
      <c r="I53" s="8"/>
      <c r="J53" s="84"/>
      <c r="K53" s="9"/>
      <c r="L53" s="9"/>
      <c r="M53" s="9"/>
      <c r="N53" s="9"/>
      <c r="O53" s="9"/>
      <c r="P53" s="9"/>
      <c r="Q53" s="9"/>
      <c r="R53" s="9"/>
      <c r="S53" s="9"/>
      <c r="T53" s="9"/>
      <c r="U53" s="9"/>
      <c r="V53" s="9"/>
      <c r="W53" s="82" t="e">
        <f>#REF!</f>
        <v>#REF!</v>
      </c>
    </row>
    <row r="54" spans="8:23" hidden="1" x14ac:dyDescent="0.3">
      <c r="H54" s="8"/>
      <c r="I54" s="8"/>
      <c r="J54" s="84"/>
      <c r="K54" s="9"/>
      <c r="L54" s="9"/>
      <c r="M54" s="9"/>
      <c r="N54" s="9"/>
      <c r="O54" s="9"/>
      <c r="P54" s="9"/>
      <c r="Q54" s="9"/>
      <c r="R54" s="9"/>
      <c r="S54" s="9"/>
      <c r="T54" s="9"/>
      <c r="U54" s="9"/>
      <c r="V54" s="9"/>
      <c r="W54" s="82" t="e">
        <f>#REF!</f>
        <v>#REF!</v>
      </c>
    </row>
    <row r="55" spans="8:23" hidden="1" x14ac:dyDescent="0.3">
      <c r="H55" s="8"/>
      <c r="I55" s="8"/>
      <c r="J55" s="84"/>
      <c r="K55" s="9"/>
      <c r="L55" s="9"/>
      <c r="M55" s="9"/>
      <c r="N55" s="9"/>
      <c r="O55" s="9"/>
      <c r="P55" s="9"/>
      <c r="Q55" s="9"/>
      <c r="R55" s="9"/>
      <c r="S55" s="9"/>
      <c r="T55" s="9"/>
      <c r="U55" s="9"/>
      <c r="V55" s="9"/>
      <c r="W55" s="82" t="e">
        <f>#REF!</f>
        <v>#REF!</v>
      </c>
    </row>
    <row r="56" spans="8:23" hidden="1" x14ac:dyDescent="0.3">
      <c r="H56" s="8"/>
      <c r="I56" s="8"/>
      <c r="J56" s="84"/>
      <c r="K56" s="9"/>
      <c r="L56" s="9"/>
      <c r="M56" s="9"/>
      <c r="N56" s="9"/>
      <c r="O56" s="9"/>
      <c r="P56" s="9"/>
      <c r="Q56" s="9"/>
      <c r="R56" s="9"/>
      <c r="S56" s="9"/>
      <c r="T56" s="9"/>
      <c r="U56" s="9"/>
      <c r="V56" s="9"/>
      <c r="W56" s="82" t="e">
        <f>#REF!</f>
        <v>#REF!</v>
      </c>
    </row>
    <row r="57" spans="8:23" hidden="1" x14ac:dyDescent="0.3">
      <c r="H57" s="8"/>
      <c r="I57" s="8"/>
      <c r="J57" s="84"/>
      <c r="K57" s="9"/>
      <c r="L57" s="9"/>
      <c r="M57" s="9"/>
      <c r="N57" s="9"/>
      <c r="O57" s="9"/>
      <c r="P57" s="9"/>
      <c r="Q57" s="9"/>
      <c r="R57" s="9"/>
      <c r="S57" s="9"/>
      <c r="T57" s="9"/>
      <c r="U57" s="9"/>
      <c r="V57" s="9"/>
      <c r="W57" s="82" t="e">
        <f>#REF!</f>
        <v>#REF!</v>
      </c>
    </row>
    <row r="58" spans="8:23" hidden="1" x14ac:dyDescent="0.3">
      <c r="H58" s="8"/>
      <c r="I58" s="8"/>
      <c r="J58" s="84"/>
      <c r="K58" s="9"/>
      <c r="L58" s="9"/>
      <c r="M58" s="9"/>
      <c r="N58" s="9"/>
      <c r="O58" s="9"/>
      <c r="P58" s="9"/>
      <c r="Q58" s="9"/>
      <c r="R58" s="9"/>
      <c r="S58" s="9"/>
      <c r="T58" s="9"/>
      <c r="U58" s="9"/>
      <c r="V58" s="9"/>
      <c r="W58" s="82" t="e">
        <f>#REF!</f>
        <v>#REF!</v>
      </c>
    </row>
    <row r="59" spans="8:23" hidden="1" x14ac:dyDescent="0.3">
      <c r="H59" s="8"/>
      <c r="I59" s="8"/>
      <c r="J59" s="84"/>
      <c r="K59" s="9"/>
      <c r="L59" s="9"/>
      <c r="M59" s="9"/>
      <c r="N59" s="9"/>
      <c r="O59" s="9"/>
      <c r="P59" s="9"/>
      <c r="Q59" s="9"/>
      <c r="R59" s="9"/>
      <c r="S59" s="9"/>
      <c r="T59" s="9"/>
      <c r="U59" s="9"/>
      <c r="V59" s="9"/>
      <c r="W59" s="82" t="e">
        <f>#REF!</f>
        <v>#REF!</v>
      </c>
    </row>
    <row r="60" spans="8:23" hidden="1" x14ac:dyDescent="0.3">
      <c r="H60" s="8"/>
      <c r="I60" s="8"/>
      <c r="J60" s="84"/>
      <c r="K60" s="9"/>
      <c r="L60" s="9"/>
      <c r="M60" s="9"/>
      <c r="N60" s="9"/>
      <c r="O60" s="9"/>
      <c r="P60" s="9"/>
      <c r="Q60" s="9"/>
      <c r="R60" s="9"/>
      <c r="S60" s="9"/>
      <c r="T60" s="9"/>
      <c r="U60" s="9"/>
      <c r="V60" s="9"/>
      <c r="W60" s="82" t="e">
        <f>#REF!</f>
        <v>#REF!</v>
      </c>
    </row>
    <row r="61" spans="8:23" hidden="1" x14ac:dyDescent="0.3">
      <c r="H61" s="8"/>
      <c r="I61" s="8"/>
      <c r="J61" s="84"/>
      <c r="K61" s="9"/>
      <c r="L61" s="9"/>
      <c r="M61" s="9"/>
      <c r="N61" s="9"/>
      <c r="O61" s="9"/>
      <c r="P61" s="9"/>
      <c r="Q61" s="9"/>
      <c r="R61" s="9"/>
      <c r="S61" s="9"/>
      <c r="T61" s="9"/>
      <c r="U61" s="9"/>
      <c r="V61" s="9"/>
      <c r="W61" s="82" t="e">
        <f>#REF!</f>
        <v>#REF!</v>
      </c>
    </row>
    <row r="62" spans="8:23" hidden="1" x14ac:dyDescent="0.3">
      <c r="H62" s="8"/>
      <c r="I62" s="8"/>
      <c r="J62" s="84"/>
      <c r="K62" s="9"/>
      <c r="L62" s="9"/>
      <c r="M62" s="9"/>
      <c r="N62" s="9"/>
      <c r="O62" s="9"/>
      <c r="P62" s="9"/>
      <c r="Q62" s="9"/>
      <c r="R62" s="9"/>
      <c r="S62" s="9"/>
      <c r="T62" s="9"/>
      <c r="U62" s="9"/>
      <c r="V62" s="9"/>
      <c r="W62" s="82" t="e">
        <f>#REF!</f>
        <v>#REF!</v>
      </c>
    </row>
    <row r="63" spans="8:23" hidden="1" x14ac:dyDescent="0.3">
      <c r="H63" s="8"/>
      <c r="I63" s="8"/>
      <c r="J63" s="84"/>
      <c r="K63" s="9"/>
      <c r="L63" s="9"/>
      <c r="M63" s="9"/>
      <c r="N63" s="9"/>
      <c r="O63" s="9"/>
      <c r="P63" s="9"/>
      <c r="Q63" s="9"/>
      <c r="R63" s="9"/>
      <c r="S63" s="9"/>
      <c r="T63" s="9"/>
      <c r="U63" s="9"/>
      <c r="V63" s="9"/>
      <c r="W63" s="82" t="e">
        <f>#REF!</f>
        <v>#REF!</v>
      </c>
    </row>
    <row r="64" spans="8:23" hidden="1" x14ac:dyDescent="0.3">
      <c r="H64" s="8"/>
      <c r="I64" s="8"/>
      <c r="J64" s="84"/>
      <c r="K64" s="9"/>
      <c r="L64" s="9"/>
      <c r="M64" s="9"/>
      <c r="N64" s="9"/>
      <c r="O64" s="9"/>
      <c r="P64" s="9"/>
      <c r="Q64" s="9"/>
      <c r="R64" s="9"/>
      <c r="S64" s="9"/>
      <c r="T64" s="9"/>
      <c r="U64" s="9"/>
      <c r="V64" s="9"/>
      <c r="W64" s="82" t="e">
        <f>#REF!</f>
        <v>#REF!</v>
      </c>
    </row>
    <row r="65" spans="8:23" hidden="1" x14ac:dyDescent="0.3">
      <c r="H65" s="8"/>
      <c r="I65" s="8"/>
      <c r="J65" s="84"/>
      <c r="K65" s="9"/>
      <c r="L65" s="9"/>
      <c r="M65" s="9"/>
      <c r="N65" s="9"/>
      <c r="O65" s="9"/>
      <c r="P65" s="9"/>
      <c r="Q65" s="9"/>
      <c r="R65" s="9"/>
      <c r="S65" s="9"/>
      <c r="T65" s="9"/>
      <c r="U65" s="9"/>
      <c r="V65" s="9"/>
      <c r="W65" s="82" t="e">
        <f>#REF!</f>
        <v>#REF!</v>
      </c>
    </row>
    <row r="66" spans="8:23" hidden="1" x14ac:dyDescent="0.3">
      <c r="H66" s="8"/>
      <c r="I66" s="8"/>
      <c r="J66" s="84"/>
      <c r="K66" s="9"/>
      <c r="L66" s="9"/>
      <c r="M66" s="9"/>
      <c r="N66" s="9"/>
      <c r="O66" s="9"/>
      <c r="P66" s="9"/>
      <c r="Q66" s="9"/>
      <c r="R66" s="9"/>
      <c r="S66" s="9"/>
      <c r="T66" s="9"/>
      <c r="U66" s="9"/>
      <c r="V66" s="9"/>
      <c r="W66" s="82" t="e">
        <f>#REF!</f>
        <v>#REF!</v>
      </c>
    </row>
    <row r="67" spans="8:23" hidden="1" x14ac:dyDescent="0.3">
      <c r="H67" s="8"/>
      <c r="I67" s="8"/>
      <c r="J67" s="84"/>
      <c r="K67" s="9"/>
      <c r="L67" s="9"/>
      <c r="M67" s="9"/>
      <c r="N67" s="9"/>
      <c r="O67" s="9"/>
      <c r="P67" s="9"/>
      <c r="Q67" s="9"/>
      <c r="R67" s="9"/>
      <c r="S67" s="9"/>
      <c r="T67" s="9"/>
      <c r="U67" s="9"/>
      <c r="V67" s="9"/>
      <c r="W67" s="82" t="e">
        <f>#REF!</f>
        <v>#REF!</v>
      </c>
    </row>
    <row r="68" spans="8:23" hidden="1" x14ac:dyDescent="0.3">
      <c r="H68" s="8"/>
      <c r="I68" s="8"/>
      <c r="J68" s="84"/>
      <c r="K68" s="9"/>
      <c r="L68" s="9"/>
      <c r="M68" s="9"/>
      <c r="N68" s="9"/>
      <c r="O68" s="9"/>
      <c r="P68" s="9"/>
      <c r="Q68" s="9"/>
      <c r="R68" s="9"/>
      <c r="S68" s="9"/>
      <c r="T68" s="9"/>
      <c r="U68" s="9"/>
      <c r="V68" s="9"/>
      <c r="W68" s="82" t="e">
        <f>#REF!</f>
        <v>#REF!</v>
      </c>
    </row>
    <row r="69" spans="8:23" hidden="1" x14ac:dyDescent="0.3">
      <c r="H69" s="8"/>
      <c r="I69" s="8"/>
      <c r="J69" s="84"/>
      <c r="K69" s="9"/>
      <c r="L69" s="9"/>
      <c r="M69" s="9"/>
      <c r="N69" s="9"/>
      <c r="O69" s="9"/>
      <c r="P69" s="9"/>
      <c r="Q69" s="9"/>
      <c r="R69" s="9"/>
      <c r="S69" s="9"/>
      <c r="T69" s="9"/>
      <c r="U69" s="9"/>
      <c r="V69" s="9"/>
      <c r="W69" s="82" t="e">
        <f>#REF!</f>
        <v>#REF!</v>
      </c>
    </row>
    <row r="70" spans="8:23" hidden="1" x14ac:dyDescent="0.3">
      <c r="H70" s="8"/>
      <c r="I70" s="8"/>
      <c r="J70" s="84"/>
      <c r="K70" s="9"/>
      <c r="L70" s="9"/>
      <c r="M70" s="9"/>
      <c r="N70" s="9"/>
      <c r="O70" s="9"/>
      <c r="P70" s="9"/>
      <c r="Q70" s="9"/>
      <c r="R70" s="9"/>
      <c r="S70" s="9"/>
      <c r="T70" s="9"/>
      <c r="U70" s="9"/>
      <c r="V70" s="9"/>
      <c r="W70" s="82" t="e">
        <f>#REF!</f>
        <v>#REF!</v>
      </c>
    </row>
    <row r="71" spans="8:23" hidden="1" x14ac:dyDescent="0.3">
      <c r="H71" s="8"/>
      <c r="I71" s="8"/>
      <c r="J71" s="84"/>
      <c r="K71" s="9"/>
      <c r="L71" s="9"/>
      <c r="M71" s="9"/>
      <c r="N71" s="9"/>
      <c r="O71" s="9"/>
      <c r="P71" s="9"/>
      <c r="Q71" s="9"/>
      <c r="R71" s="9"/>
      <c r="S71" s="9"/>
      <c r="T71" s="9"/>
      <c r="U71" s="9"/>
      <c r="V71" s="9"/>
      <c r="W71" s="82" t="e">
        <f>#REF!</f>
        <v>#REF!</v>
      </c>
    </row>
    <row r="72" spans="8:23" hidden="1" x14ac:dyDescent="0.3">
      <c r="H72" s="8"/>
      <c r="I72" s="8"/>
      <c r="J72" s="84"/>
      <c r="K72" s="9"/>
      <c r="L72" s="9"/>
      <c r="M72" s="9"/>
      <c r="N72" s="9"/>
      <c r="O72" s="9"/>
      <c r="P72" s="9"/>
      <c r="Q72" s="9"/>
      <c r="R72" s="9"/>
      <c r="S72" s="9"/>
      <c r="T72" s="9"/>
      <c r="U72" s="9"/>
      <c r="V72" s="9"/>
      <c r="W72" s="82" t="e">
        <f>#REF!</f>
        <v>#REF!</v>
      </c>
    </row>
    <row r="73" spans="8:23" hidden="1" x14ac:dyDescent="0.3">
      <c r="H73" s="8"/>
      <c r="I73" s="8"/>
      <c r="J73" s="84"/>
      <c r="K73" s="9"/>
      <c r="L73" s="9"/>
      <c r="M73" s="9"/>
      <c r="N73" s="9"/>
      <c r="O73" s="9"/>
      <c r="P73" s="9"/>
      <c r="Q73" s="9"/>
      <c r="R73" s="9"/>
      <c r="S73" s="9"/>
      <c r="T73" s="9"/>
      <c r="U73" s="9"/>
      <c r="V73" s="9"/>
      <c r="W73" s="82" t="e">
        <f>#REF!</f>
        <v>#REF!</v>
      </c>
    </row>
    <row r="74" spans="8:23" hidden="1" x14ac:dyDescent="0.3">
      <c r="H74" s="8"/>
      <c r="I74" s="8"/>
      <c r="J74" s="84"/>
      <c r="K74" s="9"/>
      <c r="L74" s="9"/>
      <c r="M74" s="9"/>
      <c r="N74" s="9"/>
      <c r="O74" s="9"/>
      <c r="P74" s="9"/>
      <c r="Q74" s="9"/>
      <c r="R74" s="9"/>
      <c r="S74" s="9"/>
      <c r="T74" s="9"/>
      <c r="U74" s="9"/>
      <c r="V74" s="9"/>
      <c r="W74" s="82" t="e">
        <f>#REF!</f>
        <v>#REF!</v>
      </c>
    </row>
    <row r="75" spans="8:23" hidden="1" x14ac:dyDescent="0.3">
      <c r="H75" s="8"/>
      <c r="I75" s="8"/>
      <c r="J75" s="84"/>
      <c r="K75" s="9"/>
      <c r="L75" s="9"/>
      <c r="M75" s="9"/>
      <c r="N75" s="9"/>
      <c r="O75" s="9"/>
      <c r="P75" s="9"/>
      <c r="Q75" s="9"/>
      <c r="R75" s="9"/>
      <c r="S75" s="9"/>
      <c r="T75" s="9"/>
      <c r="U75" s="9"/>
      <c r="V75" s="9"/>
      <c r="W75" s="82" t="e">
        <f>#REF!</f>
        <v>#REF!</v>
      </c>
    </row>
    <row r="76" spans="8:23" hidden="1" x14ac:dyDescent="0.3">
      <c r="H76" s="8"/>
      <c r="I76" s="8"/>
      <c r="J76" s="84"/>
      <c r="K76" s="9"/>
      <c r="L76" s="9"/>
      <c r="M76" s="9"/>
      <c r="N76" s="9"/>
      <c r="O76" s="9"/>
      <c r="P76" s="9"/>
      <c r="Q76" s="9"/>
      <c r="R76" s="9"/>
      <c r="S76" s="9"/>
      <c r="T76" s="9"/>
      <c r="U76" s="9"/>
      <c r="V76" s="9"/>
      <c r="W76" s="82" t="e">
        <f>#REF!</f>
        <v>#REF!</v>
      </c>
    </row>
    <row r="77" spans="8:23" hidden="1" x14ac:dyDescent="0.3">
      <c r="H77" s="8"/>
      <c r="I77" s="8"/>
      <c r="J77" s="84"/>
      <c r="K77" s="9"/>
      <c r="L77" s="9"/>
      <c r="M77" s="9"/>
      <c r="N77" s="9"/>
      <c r="O77" s="9"/>
      <c r="P77" s="9"/>
      <c r="Q77" s="9"/>
      <c r="R77" s="9"/>
      <c r="S77" s="9"/>
      <c r="T77" s="9"/>
      <c r="U77" s="9"/>
      <c r="V77" s="9"/>
      <c r="W77" s="82" t="e">
        <f>#REF!</f>
        <v>#REF!</v>
      </c>
    </row>
    <row r="78" spans="8:23" hidden="1" x14ac:dyDescent="0.3">
      <c r="H78" s="8"/>
      <c r="I78" s="8"/>
      <c r="J78" s="84"/>
      <c r="K78" s="9"/>
      <c r="L78" s="9"/>
      <c r="M78" s="9"/>
      <c r="N78" s="9"/>
      <c r="O78" s="9"/>
      <c r="P78" s="9"/>
      <c r="Q78" s="9"/>
      <c r="R78" s="9"/>
      <c r="S78" s="9"/>
      <c r="T78" s="9"/>
      <c r="U78" s="9"/>
      <c r="V78" s="9"/>
      <c r="W78" s="82" t="e">
        <f>#REF!</f>
        <v>#REF!</v>
      </c>
    </row>
    <row r="79" spans="8:23" hidden="1" x14ac:dyDescent="0.3">
      <c r="H79" s="8"/>
      <c r="I79" s="8"/>
      <c r="J79" s="84"/>
      <c r="K79" s="9"/>
      <c r="L79" s="9"/>
      <c r="M79" s="9"/>
      <c r="N79" s="9"/>
      <c r="O79" s="9"/>
      <c r="P79" s="9"/>
      <c r="Q79" s="9"/>
      <c r="R79" s="9"/>
      <c r="S79" s="9"/>
      <c r="T79" s="9"/>
      <c r="U79" s="9"/>
      <c r="V79" s="9"/>
      <c r="W79" s="82" t="e">
        <f>#REF!</f>
        <v>#REF!</v>
      </c>
    </row>
    <row r="80" spans="8:23" hidden="1" x14ac:dyDescent="0.3">
      <c r="H80" s="8"/>
      <c r="I80" s="8"/>
      <c r="J80" s="84"/>
      <c r="K80" s="9"/>
      <c r="L80" s="9"/>
      <c r="M80" s="9"/>
      <c r="N80" s="9"/>
      <c r="O80" s="9"/>
      <c r="P80" s="9"/>
      <c r="Q80" s="9"/>
      <c r="R80" s="9"/>
      <c r="S80" s="9"/>
      <c r="T80" s="9"/>
      <c r="U80" s="9"/>
      <c r="V80" s="9"/>
      <c r="W80" s="82" t="e">
        <f>#REF!</f>
        <v>#REF!</v>
      </c>
    </row>
    <row r="81" spans="1:27" hidden="1" x14ac:dyDescent="0.3">
      <c r="H81" s="8"/>
      <c r="I81" s="8"/>
      <c r="J81" s="84"/>
      <c r="K81" s="9"/>
      <c r="L81" s="9"/>
      <c r="M81" s="9"/>
      <c r="N81" s="9"/>
      <c r="O81" s="9"/>
      <c r="P81" s="9"/>
      <c r="Q81" s="9"/>
      <c r="R81" s="9"/>
      <c r="S81" s="9"/>
      <c r="T81" s="9"/>
      <c r="U81" s="9"/>
      <c r="V81" s="9"/>
      <c r="W81" s="82" t="e">
        <f>#REF!</f>
        <v>#REF!</v>
      </c>
    </row>
    <row r="82" spans="1:27" hidden="1" x14ac:dyDescent="0.3">
      <c r="H82" s="8"/>
      <c r="I82" s="8"/>
      <c r="J82" s="84"/>
      <c r="K82" s="9"/>
      <c r="L82" s="9"/>
      <c r="M82" s="9"/>
      <c r="N82" s="9"/>
      <c r="O82" s="9"/>
      <c r="P82" s="9"/>
      <c r="Q82" s="9"/>
      <c r="R82" s="9"/>
      <c r="S82" s="9"/>
      <c r="T82" s="9"/>
      <c r="U82" s="9"/>
      <c r="V82" s="9"/>
      <c r="W82" s="82" t="e">
        <f>#REF!</f>
        <v>#REF!</v>
      </c>
    </row>
    <row r="83" spans="1:27" hidden="1" x14ac:dyDescent="0.3">
      <c r="H83" s="8"/>
      <c r="I83" s="8"/>
      <c r="J83" s="84"/>
      <c r="K83" s="9"/>
      <c r="L83" s="9"/>
      <c r="M83" s="9"/>
      <c r="N83" s="9"/>
      <c r="O83" s="9"/>
      <c r="P83" s="9"/>
      <c r="Q83" s="9"/>
      <c r="R83" s="9"/>
      <c r="S83" s="9"/>
      <c r="T83" s="9"/>
      <c r="U83" s="9"/>
      <c r="V83" s="9"/>
      <c r="W83" s="82" t="e">
        <f>#REF!</f>
        <v>#REF!</v>
      </c>
    </row>
    <row r="84" spans="1:27" hidden="1" x14ac:dyDescent="0.3">
      <c r="H84" s="8"/>
      <c r="I84" s="8"/>
      <c r="J84" s="84"/>
      <c r="K84" s="9"/>
      <c r="L84" s="9"/>
      <c r="M84" s="9"/>
      <c r="N84" s="9"/>
      <c r="O84" s="9"/>
      <c r="P84" s="9"/>
      <c r="Q84" s="9"/>
      <c r="R84" s="9"/>
      <c r="S84" s="9"/>
      <c r="T84" s="9"/>
      <c r="U84" s="9"/>
      <c r="V84" s="9"/>
      <c r="W84" s="82"/>
    </row>
    <row r="85" spans="1:27" ht="30.75" customHeight="1" x14ac:dyDescent="0.3">
      <c r="J85" s="174" t="s">
        <v>429</v>
      </c>
      <c r="K85" s="175">
        <f t="shared" ref="K85:V85" si="1">SUBTOTAL(9,K89:K902)</f>
        <v>5851367214.551137</v>
      </c>
      <c r="L85" s="175">
        <f t="shared" si="1"/>
        <v>5919973460.357954</v>
      </c>
      <c r="M85" s="175">
        <f t="shared" si="1"/>
        <v>4385421365.9096594</v>
      </c>
      <c r="N85" s="175">
        <f t="shared" si="1"/>
        <v>3655119064.833396</v>
      </c>
      <c r="O85" s="175">
        <f t="shared" si="1"/>
        <v>3493083028.0686755</v>
      </c>
      <c r="P85" s="175">
        <f t="shared" si="1"/>
        <v>4377286190.7744818</v>
      </c>
      <c r="Q85" s="175">
        <f t="shared" si="1"/>
        <v>5850585066.556633</v>
      </c>
      <c r="R85" s="175">
        <f t="shared" si="1"/>
        <v>5880801720.8119316</v>
      </c>
      <c r="S85" s="175">
        <f t="shared" si="1"/>
        <v>4428917135.0216789</v>
      </c>
      <c r="T85" s="175">
        <f t="shared" si="1"/>
        <v>3491630115.6520476</v>
      </c>
      <c r="U85" s="175">
        <f t="shared" si="1"/>
        <v>4269510446.3461552</v>
      </c>
      <c r="V85" s="175">
        <f t="shared" si="1"/>
        <v>5743766752.728529</v>
      </c>
      <c r="W85" s="176">
        <f>SUM(K85:V85)</f>
        <v>57347461561.612289</v>
      </c>
      <c r="X85" s="175">
        <f>SUM(K85:V85)</f>
        <v>57347461561.612289</v>
      </c>
    </row>
    <row r="86" spans="1:27" ht="38.25" customHeight="1" x14ac:dyDescent="0.3">
      <c r="J86" s="177"/>
      <c r="K86" s="178">
        <f>(K85/K40)-1</f>
        <v>-3.2623086275437863E-2</v>
      </c>
      <c r="L86" s="178">
        <f t="shared" ref="L86:V86" si="2">(L85/L40)-1</f>
        <v>0.19834522833844637</v>
      </c>
      <c r="M86" s="178">
        <f t="shared" si="2"/>
        <v>1.5849587542802634E-2</v>
      </c>
      <c r="N86" s="178">
        <f t="shared" si="2"/>
        <v>0.12418033268198414</v>
      </c>
      <c r="O86" s="178">
        <f t="shared" si="2"/>
        <v>3.9609822080937551E-2</v>
      </c>
      <c r="P86" s="178">
        <f t="shared" si="2"/>
        <v>6.0903988291783229E-2</v>
      </c>
      <c r="Q86" s="178">
        <f t="shared" si="2"/>
        <v>1.676432191831001E-2</v>
      </c>
      <c r="R86" s="178">
        <f t="shared" si="2"/>
        <v>-3.9030922011418223E-2</v>
      </c>
      <c r="S86" s="178">
        <f t="shared" si="2"/>
        <v>8.458915624076857E-3</v>
      </c>
      <c r="T86" s="178">
        <f t="shared" si="2"/>
        <v>-1.5273855563748273E-2</v>
      </c>
      <c r="U86" s="178">
        <f t="shared" si="2"/>
        <v>1.2938844345142808E-3</v>
      </c>
      <c r="V86" s="178">
        <f t="shared" si="2"/>
        <v>1.1839054948363792E-2</v>
      </c>
      <c r="W86" s="179">
        <f>W85/W40</f>
        <v>1.0278232763793944</v>
      </c>
      <c r="X86" s="180"/>
    </row>
    <row r="88" spans="1:27" x14ac:dyDescent="0.3">
      <c r="A88" s="166"/>
      <c r="B88" s="166" t="s">
        <v>461</v>
      </c>
      <c r="C88" s="12" t="s">
        <v>69</v>
      </c>
      <c r="D88" s="12" t="s">
        <v>70</v>
      </c>
      <c r="E88" s="12" t="s">
        <v>32</v>
      </c>
      <c r="F88" s="12" t="s">
        <v>91</v>
      </c>
      <c r="G88" s="12" t="s">
        <v>85</v>
      </c>
      <c r="H88" s="12" t="s">
        <v>33</v>
      </c>
      <c r="I88" s="12" t="s">
        <v>379</v>
      </c>
      <c r="J88" s="12" t="s">
        <v>71</v>
      </c>
      <c r="K88" s="12" t="s">
        <v>24</v>
      </c>
      <c r="L88" s="12" t="s">
        <v>10</v>
      </c>
      <c r="M88" s="12" t="s">
        <v>0</v>
      </c>
      <c r="N88" s="12" t="s">
        <v>1</v>
      </c>
      <c r="O88" s="12" t="s">
        <v>2</v>
      </c>
      <c r="P88" s="12" t="s">
        <v>3</v>
      </c>
      <c r="Q88" s="12" t="s">
        <v>4</v>
      </c>
      <c r="R88" s="12" t="s">
        <v>5</v>
      </c>
      <c r="S88" s="12" t="s">
        <v>6</v>
      </c>
      <c r="T88" s="12" t="s">
        <v>7</v>
      </c>
      <c r="U88" s="12" t="s">
        <v>8</v>
      </c>
      <c r="V88" s="12" t="s">
        <v>9</v>
      </c>
      <c r="W88" s="12" t="s">
        <v>66</v>
      </c>
      <c r="X88" s="13" t="s">
        <v>92</v>
      </c>
      <c r="AA88" s="93"/>
    </row>
    <row r="89" spans="1:27" x14ac:dyDescent="0.3">
      <c r="A89" s="166" t="s">
        <v>260</v>
      </c>
      <c r="B89" s="166">
        <v>2025</v>
      </c>
      <c r="C89" s="60" t="s">
        <v>432</v>
      </c>
      <c r="D89" s="14" t="s">
        <v>11</v>
      </c>
      <c r="E89" s="14" t="s">
        <v>12</v>
      </c>
      <c r="F89" s="14" t="s">
        <v>67</v>
      </c>
      <c r="G89" s="14" t="s">
        <v>12</v>
      </c>
      <c r="H89" s="14" t="s">
        <v>97</v>
      </c>
      <c r="I89" s="14"/>
      <c r="J89" s="14" t="s">
        <v>13</v>
      </c>
      <c r="K89" s="15">
        <v>396862099</v>
      </c>
      <c r="L89" s="69">
        <v>397030250</v>
      </c>
      <c r="M89" s="15">
        <v>328682844</v>
      </c>
      <c r="N89" s="15">
        <v>322055901</v>
      </c>
      <c r="O89" s="69">
        <v>335078523</v>
      </c>
      <c r="P89" s="15">
        <v>447033168</v>
      </c>
      <c r="Q89" s="15">
        <v>567155545</v>
      </c>
      <c r="R89" s="15">
        <v>534897333</v>
      </c>
      <c r="S89" s="15">
        <v>413975865</v>
      </c>
      <c r="T89" s="15">
        <v>333271541</v>
      </c>
      <c r="U89" s="15">
        <v>381233895</v>
      </c>
      <c r="V89" s="69">
        <v>420701457</v>
      </c>
      <c r="W89" s="44">
        <f>SUM(표4_256[[#This Row],[1월]:[12월]])</f>
        <v>4877978421</v>
      </c>
      <c r="X89" s="44">
        <f t="shared" ref="X89:X152" si="3">AVERAGE(K89:V89)</f>
        <v>406498201.75</v>
      </c>
    </row>
    <row r="90" spans="1:27" x14ac:dyDescent="0.3">
      <c r="A90" s="166"/>
      <c r="B90" s="166">
        <v>2025</v>
      </c>
      <c r="C90" s="61" t="s">
        <v>431</v>
      </c>
      <c r="D90" s="16" t="s">
        <v>11</v>
      </c>
      <c r="E90" s="16" t="s">
        <v>12</v>
      </c>
      <c r="F90" s="16" t="s">
        <v>67</v>
      </c>
      <c r="G90" s="16" t="s">
        <v>12</v>
      </c>
      <c r="H90" s="16" t="s">
        <v>97</v>
      </c>
      <c r="I90" s="16"/>
      <c r="J90" s="16" t="s">
        <v>14</v>
      </c>
      <c r="K90" s="4">
        <v>2323954</v>
      </c>
      <c r="L90" s="68">
        <v>2255972</v>
      </c>
      <c r="M90" s="4">
        <v>2226958</v>
      </c>
      <c r="N90" s="4">
        <v>2153528</v>
      </c>
      <c r="O90" s="68">
        <v>2278957</v>
      </c>
      <c r="P90" s="4">
        <v>2551359</v>
      </c>
      <c r="Q90" s="4">
        <v>3223342</v>
      </c>
      <c r="R90" s="4">
        <v>3083612</v>
      </c>
      <c r="S90" s="4">
        <v>2845996</v>
      </c>
      <c r="T90" s="4">
        <v>2259888</v>
      </c>
      <c r="U90" s="4">
        <v>2129016</v>
      </c>
      <c r="V90" s="68">
        <v>2397508</v>
      </c>
      <c r="W90" s="45">
        <f>SUM(표4_256[[#This Row],[1월]:[12월]])</f>
        <v>29730090</v>
      </c>
      <c r="X90" s="45">
        <f t="shared" si="3"/>
        <v>2477507.5</v>
      </c>
    </row>
    <row r="91" spans="1:27" x14ac:dyDescent="0.3">
      <c r="A91" s="166"/>
      <c r="B91" s="166">
        <v>2025</v>
      </c>
      <c r="C91" s="62" t="s">
        <v>431</v>
      </c>
      <c r="D91" s="17" t="s">
        <v>11</v>
      </c>
      <c r="E91" s="17" t="s">
        <v>12</v>
      </c>
      <c r="F91" s="17" t="s">
        <v>67</v>
      </c>
      <c r="G91" s="17" t="s">
        <v>12</v>
      </c>
      <c r="H91" s="17" t="s">
        <v>97</v>
      </c>
      <c r="I91" s="17"/>
      <c r="J91" s="17" t="s">
        <v>458</v>
      </c>
      <c r="K91" s="18">
        <f t="shared" ref="K91:Q91" si="4">(K90/1000)*0.229</f>
        <v>532.18546600000002</v>
      </c>
      <c r="L91" s="18">
        <f t="shared" si="4"/>
        <v>516.61758800000007</v>
      </c>
      <c r="M91" s="18">
        <f t="shared" si="4"/>
        <v>509.97338200000002</v>
      </c>
      <c r="N91" s="18">
        <f>(N90/1000)*0.229</f>
        <v>493.15791199999995</v>
      </c>
      <c r="O91" s="18">
        <f>(O90/1000)*0.229</f>
        <v>521.88115300000004</v>
      </c>
      <c r="P91" s="18">
        <f>(P90/1000)*0.229</f>
        <v>584.261211</v>
      </c>
      <c r="Q91" s="18">
        <f t="shared" si="4"/>
        <v>738.14531800000009</v>
      </c>
      <c r="R91" s="18">
        <f>(R90/1000)*0.229</f>
        <v>706.14714800000002</v>
      </c>
      <c r="S91" s="18">
        <f>(S90/1000)*0.229</f>
        <v>651.73308400000008</v>
      </c>
      <c r="T91" s="18">
        <f>(T90/1000)*0.229</f>
        <v>517.51435200000003</v>
      </c>
      <c r="U91" s="18">
        <f>(U90/1000)*0.229</f>
        <v>487.54466400000001</v>
      </c>
      <c r="V91" s="18">
        <f>(V90/1000)*0.229</f>
        <v>549.02933199999995</v>
      </c>
      <c r="W91" s="46">
        <f>SUM(표4_256[[#This Row],[1월]:[12월]])</f>
        <v>6808.1906100000006</v>
      </c>
      <c r="X91" s="46">
        <f t="shared" si="3"/>
        <v>567.34921750000001</v>
      </c>
    </row>
    <row r="92" spans="1:27" x14ac:dyDescent="0.3">
      <c r="A92" s="166"/>
      <c r="B92" s="166">
        <v>2025</v>
      </c>
      <c r="C92" s="63" t="s">
        <v>431</v>
      </c>
      <c r="D92" s="19" t="s">
        <v>11</v>
      </c>
      <c r="E92" s="19" t="s">
        <v>12</v>
      </c>
      <c r="F92" s="19" t="s">
        <v>67</v>
      </c>
      <c r="G92" s="19" t="s">
        <v>12</v>
      </c>
      <c r="H92" s="20" t="s">
        <v>97</v>
      </c>
      <c r="I92" s="20"/>
      <c r="J92" s="20" t="s">
        <v>96</v>
      </c>
      <c r="K92" s="21">
        <f t="shared" ref="K92:Q92" si="5">K90*0.4747/1000</f>
        <v>1103.1809638</v>
      </c>
      <c r="L92" s="21">
        <f t="shared" si="5"/>
        <v>1070.9099084000002</v>
      </c>
      <c r="M92" s="21">
        <f t="shared" si="5"/>
        <v>1057.1369626000001</v>
      </c>
      <c r="N92" s="21">
        <f>N90*0.4747/1000</f>
        <v>1022.2797416000001</v>
      </c>
      <c r="O92" s="21">
        <f>O90*0.4747/1000</f>
        <v>1081.8208878999999</v>
      </c>
      <c r="P92" s="21">
        <f>P90*0.4747/1000</f>
        <v>1211.1301172999999</v>
      </c>
      <c r="Q92" s="21">
        <f t="shared" si="5"/>
        <v>1530.1204473999999</v>
      </c>
      <c r="R92" s="21">
        <f>R90*0.4747/1000</f>
        <v>1463.7906163999999</v>
      </c>
      <c r="S92" s="21">
        <f>S90*0.4747/1000</f>
        <v>1350.9943012000001</v>
      </c>
      <c r="T92" s="21">
        <f>T90*0.4747/1000</f>
        <v>1072.7688336000001</v>
      </c>
      <c r="U92" s="21">
        <f>U90*0.4747/1000</f>
        <v>1010.6438952</v>
      </c>
      <c r="V92" s="21">
        <f>V90*0.4747/1000</f>
        <v>1138.0970476</v>
      </c>
      <c r="W92" s="47">
        <f>SUM(표4_256[[#This Row],[1월]:[12월]])</f>
        <v>14112.873723000002</v>
      </c>
      <c r="X92" s="47">
        <f t="shared" si="3"/>
        <v>1176.0728102500002</v>
      </c>
    </row>
    <row r="93" spans="1:27" x14ac:dyDescent="0.3">
      <c r="A93" s="166"/>
      <c r="B93" s="166">
        <v>2025</v>
      </c>
      <c r="C93" s="60" t="s">
        <v>431</v>
      </c>
      <c r="D93" s="14" t="s">
        <v>11</v>
      </c>
      <c r="E93" s="14" t="s">
        <v>12</v>
      </c>
      <c r="F93" s="14" t="s">
        <v>67</v>
      </c>
      <c r="G93" s="14" t="s">
        <v>12</v>
      </c>
      <c r="H93" s="14" t="s">
        <v>131</v>
      </c>
      <c r="I93" s="14"/>
      <c r="J93" s="14" t="s">
        <v>13</v>
      </c>
      <c r="K93" s="22">
        <v>559196</v>
      </c>
      <c r="L93" s="76">
        <v>559196</v>
      </c>
      <c r="M93" s="76">
        <v>559196</v>
      </c>
      <c r="N93" s="22">
        <v>3943068</v>
      </c>
      <c r="O93" s="76">
        <v>9032641</v>
      </c>
      <c r="P93" s="22">
        <v>10471672</v>
      </c>
      <c r="Q93" s="22">
        <v>13435833</v>
      </c>
      <c r="R93" s="76">
        <v>1223918</v>
      </c>
      <c r="S93" s="22">
        <v>11025727</v>
      </c>
      <c r="T93" s="22">
        <v>4334052</v>
      </c>
      <c r="U93" s="22">
        <v>516241</v>
      </c>
      <c r="V93" s="76">
        <v>516241</v>
      </c>
      <c r="W93" s="44">
        <f>SUM(표4_256[[#This Row],[1월]:[12월]])</f>
        <v>56176981</v>
      </c>
      <c r="X93" s="44">
        <f t="shared" si="3"/>
        <v>4681415.083333333</v>
      </c>
    </row>
    <row r="94" spans="1:27" x14ac:dyDescent="0.3">
      <c r="A94" s="166"/>
      <c r="B94" s="166">
        <v>2025</v>
      </c>
      <c r="C94" s="61" t="s">
        <v>431</v>
      </c>
      <c r="D94" s="16" t="s">
        <v>11</v>
      </c>
      <c r="E94" s="16" t="s">
        <v>12</v>
      </c>
      <c r="F94" s="16" t="s">
        <v>67</v>
      </c>
      <c r="G94" s="16" t="s">
        <v>12</v>
      </c>
      <c r="H94" s="16" t="s">
        <v>131</v>
      </c>
      <c r="I94" s="16"/>
      <c r="J94" s="16" t="s">
        <v>14</v>
      </c>
      <c r="K94" s="4">
        <v>1098</v>
      </c>
      <c r="L94" s="68">
        <v>990</v>
      </c>
      <c r="M94" s="68">
        <v>1134</v>
      </c>
      <c r="N94" s="4">
        <v>13140</v>
      </c>
      <c r="O94" s="68">
        <v>93582</v>
      </c>
      <c r="P94" s="4">
        <v>111492</v>
      </c>
      <c r="Q94" s="4">
        <v>145260</v>
      </c>
      <c r="R94" s="68">
        <v>131904</v>
      </c>
      <c r="S94" s="68">
        <v>117378</v>
      </c>
      <c r="T94" s="4">
        <v>43146</v>
      </c>
      <c r="U94" s="4">
        <v>1962</v>
      </c>
      <c r="V94" s="68">
        <v>2052</v>
      </c>
      <c r="W94" s="45">
        <f>SUM(표4_256[[#This Row],[1월]:[12월]])</f>
        <v>663138</v>
      </c>
      <c r="X94" s="45">
        <f t="shared" si="3"/>
        <v>55261.5</v>
      </c>
    </row>
    <row r="95" spans="1:27" x14ac:dyDescent="0.3">
      <c r="A95" s="166"/>
      <c r="B95" s="166">
        <v>2025</v>
      </c>
      <c r="C95" s="62" t="s">
        <v>431</v>
      </c>
      <c r="D95" s="17" t="s">
        <v>11</v>
      </c>
      <c r="E95" s="17" t="s">
        <v>12</v>
      </c>
      <c r="F95" s="17" t="s">
        <v>67</v>
      </c>
      <c r="G95" s="17" t="s">
        <v>12</v>
      </c>
      <c r="H95" s="17" t="s">
        <v>131</v>
      </c>
      <c r="I95" s="17"/>
      <c r="J95" s="17" t="s">
        <v>15</v>
      </c>
      <c r="K95" s="18">
        <f>(K94/1000)*0.229</f>
        <v>0.25144200000000005</v>
      </c>
      <c r="L95" s="18">
        <f>(L94/1000)*0.229</f>
        <v>0.22670999999999999</v>
      </c>
      <c r="M95" s="18">
        <f>(M94/1000)*0.229</f>
        <v>0.25968599999999997</v>
      </c>
      <c r="N95" s="18">
        <f t="shared" ref="N95:P95" si="6">(N94/1000)*0.229</f>
        <v>3.0090600000000003</v>
      </c>
      <c r="O95" s="18">
        <f t="shared" si="6"/>
        <v>21.430277999999998</v>
      </c>
      <c r="P95" s="18">
        <f t="shared" si="6"/>
        <v>25.531668000000003</v>
      </c>
      <c r="Q95" s="18">
        <f t="shared" ref="Q95:V95" si="7">(Q94/1000)*0.229</f>
        <v>33.264539999999997</v>
      </c>
      <c r="R95" s="18">
        <f t="shared" si="7"/>
        <v>30.206016000000002</v>
      </c>
      <c r="S95" s="18">
        <f t="shared" si="7"/>
        <v>26.879562</v>
      </c>
      <c r="T95" s="18">
        <f t="shared" si="7"/>
        <v>9.880434000000001</v>
      </c>
      <c r="U95" s="18">
        <f t="shared" si="7"/>
        <v>0.44929800000000003</v>
      </c>
      <c r="V95" s="18">
        <f t="shared" si="7"/>
        <v>0.46990800000000005</v>
      </c>
      <c r="W95" s="46">
        <f>SUM(표4_256[[#This Row],[1월]:[12월]])</f>
        <v>151.85860200000002</v>
      </c>
      <c r="X95" s="46">
        <f t="shared" si="3"/>
        <v>12.654883500000002</v>
      </c>
    </row>
    <row r="96" spans="1:27" x14ac:dyDescent="0.3">
      <c r="A96" s="166"/>
      <c r="B96" s="166">
        <v>2025</v>
      </c>
      <c r="C96" s="63" t="s">
        <v>431</v>
      </c>
      <c r="D96" s="19" t="s">
        <v>11</v>
      </c>
      <c r="E96" s="19" t="s">
        <v>12</v>
      </c>
      <c r="F96" s="19" t="s">
        <v>67</v>
      </c>
      <c r="G96" s="19" t="s">
        <v>12</v>
      </c>
      <c r="H96" s="20" t="s">
        <v>131</v>
      </c>
      <c r="I96" s="20"/>
      <c r="J96" s="20" t="s">
        <v>96</v>
      </c>
      <c r="K96" s="21">
        <f>K94*0.4747/1000</f>
        <v>0.52122060000000003</v>
      </c>
      <c r="L96" s="21">
        <f>L94*0.4747/1000</f>
        <v>0.46995300000000001</v>
      </c>
      <c r="M96" s="21">
        <f>M94*0.4747/1000</f>
        <v>0.53830979999999995</v>
      </c>
      <c r="N96" s="21">
        <f t="shared" ref="N96:P96" si="8">N94*0.4747/1000</f>
        <v>6.2375579999999999</v>
      </c>
      <c r="O96" s="21">
        <f t="shared" si="8"/>
        <v>44.423375400000005</v>
      </c>
      <c r="P96" s="21">
        <f t="shared" si="8"/>
        <v>52.925252399999998</v>
      </c>
      <c r="Q96" s="21">
        <f>Q94*0.4747/1000</f>
        <v>68.95492200000001</v>
      </c>
      <c r="R96" s="21">
        <f t="shared" ref="R96:V96" si="9">R94*0.4747/1000</f>
        <v>62.614828800000005</v>
      </c>
      <c r="S96" s="21">
        <f t="shared" si="9"/>
        <v>55.719336600000005</v>
      </c>
      <c r="T96" s="21">
        <f t="shared" si="9"/>
        <v>20.481406200000002</v>
      </c>
      <c r="U96" s="21">
        <f t="shared" si="9"/>
        <v>0.93136140000000001</v>
      </c>
      <c r="V96" s="21">
        <f t="shared" si="9"/>
        <v>0.97408440000000007</v>
      </c>
      <c r="W96" s="47">
        <f>SUM(표4_256[[#This Row],[1월]:[12월]])</f>
        <v>314.79160860000002</v>
      </c>
      <c r="X96" s="47">
        <f t="shared" si="3"/>
        <v>26.232634050000001</v>
      </c>
    </row>
    <row r="97" spans="1:24" x14ac:dyDescent="0.3">
      <c r="A97" s="166" t="s">
        <v>239</v>
      </c>
      <c r="B97" s="166">
        <v>2025</v>
      </c>
      <c r="C97" s="60" t="s">
        <v>431</v>
      </c>
      <c r="D97" s="14" t="s">
        <v>11</v>
      </c>
      <c r="E97" s="14" t="s">
        <v>16</v>
      </c>
      <c r="F97" s="14" t="s">
        <v>65</v>
      </c>
      <c r="G97" s="14" t="s">
        <v>172</v>
      </c>
      <c r="H97" s="14" t="s">
        <v>133</v>
      </c>
      <c r="I97" s="14"/>
      <c r="J97" s="14" t="s">
        <v>13</v>
      </c>
      <c r="K97" s="197">
        <v>96691434</v>
      </c>
      <c r="L97" s="197">
        <v>98154824</v>
      </c>
      <c r="M97" s="197">
        <v>94259430</v>
      </c>
      <c r="N97" s="197">
        <v>112204545</v>
      </c>
      <c r="O97" s="197">
        <v>147162849</v>
      </c>
      <c r="P97" s="197">
        <v>269897389</v>
      </c>
      <c r="Q97" s="197">
        <v>473196126</v>
      </c>
      <c r="R97" s="197">
        <v>467360280</v>
      </c>
      <c r="S97" s="197">
        <v>257285447</v>
      </c>
      <c r="T97" s="197">
        <v>142830038</v>
      </c>
      <c r="U97" s="197">
        <v>105000732</v>
      </c>
      <c r="V97" s="198">
        <v>106447366</v>
      </c>
      <c r="W97" s="44">
        <f>SUM(표4_256[[#This Row],[1월]:[12월]])</f>
        <v>2370490460</v>
      </c>
      <c r="X97" s="44">
        <f t="shared" si="3"/>
        <v>197540871.66666666</v>
      </c>
    </row>
    <row r="98" spans="1:24" x14ac:dyDescent="0.3">
      <c r="A98" s="166"/>
      <c r="B98" s="166">
        <v>2025</v>
      </c>
      <c r="C98" s="61" t="s">
        <v>431</v>
      </c>
      <c r="D98" s="16" t="s">
        <v>11</v>
      </c>
      <c r="E98" s="16" t="s">
        <v>16</v>
      </c>
      <c r="F98" s="16" t="s">
        <v>65</v>
      </c>
      <c r="G98" s="16" t="s">
        <v>172</v>
      </c>
      <c r="H98" s="16" t="s">
        <v>133</v>
      </c>
      <c r="I98" s="16"/>
      <c r="J98" s="16" t="s">
        <v>14</v>
      </c>
      <c r="K98" s="199">
        <v>586973</v>
      </c>
      <c r="L98" s="199">
        <v>540746</v>
      </c>
      <c r="M98" s="199">
        <v>610608.4086812454</v>
      </c>
      <c r="N98" s="199">
        <v>716180</v>
      </c>
      <c r="O98" s="199">
        <v>1042571</v>
      </c>
      <c r="P98" s="199">
        <v>1658160.5</v>
      </c>
      <c r="Q98" s="199">
        <v>2924651</v>
      </c>
      <c r="R98" s="199">
        <v>2971971.5989250257</v>
      </c>
      <c r="S98" s="199">
        <v>1885740</v>
      </c>
      <c r="T98" s="199">
        <v>973080</v>
      </c>
      <c r="U98" s="199">
        <v>579368</v>
      </c>
      <c r="V98" s="200">
        <v>601064</v>
      </c>
      <c r="W98" s="45">
        <f>SUM(표4_256[[#This Row],[1월]:[12월]])</f>
        <v>15091113.507606272</v>
      </c>
      <c r="X98" s="45">
        <f t="shared" si="3"/>
        <v>1257592.7923005226</v>
      </c>
    </row>
    <row r="99" spans="1:24" x14ac:dyDescent="0.3">
      <c r="A99" s="166"/>
      <c r="B99" s="166">
        <v>2025</v>
      </c>
      <c r="C99" s="62" t="s">
        <v>431</v>
      </c>
      <c r="D99" s="17" t="s">
        <v>11</v>
      </c>
      <c r="E99" s="17" t="s">
        <v>16</v>
      </c>
      <c r="F99" s="17" t="s">
        <v>65</v>
      </c>
      <c r="G99" s="17" t="s">
        <v>172</v>
      </c>
      <c r="H99" s="17" t="s">
        <v>133</v>
      </c>
      <c r="I99" s="17"/>
      <c r="J99" s="17" t="s">
        <v>15</v>
      </c>
      <c r="K99" s="201">
        <f>(K98/1000)*0.229</f>
        <v>134.41681700000001</v>
      </c>
      <c r="L99" s="201">
        <f>(L98/1000)*0.229</f>
        <v>123.830834</v>
      </c>
      <c r="M99" s="201">
        <f t="shared" ref="M99:V99" si="10">(M98/1000)*0.229</f>
        <v>139.82932558800519</v>
      </c>
      <c r="N99" s="201">
        <f t="shared" si="10"/>
        <v>164.00522000000001</v>
      </c>
      <c r="O99" s="201">
        <f t="shared" si="10"/>
        <v>238.74875899999998</v>
      </c>
      <c r="P99" s="201">
        <f t="shared" si="10"/>
        <v>379.71875449999999</v>
      </c>
      <c r="Q99" s="201">
        <f t="shared" si="10"/>
        <v>669.74507900000003</v>
      </c>
      <c r="R99" s="201">
        <f t="shared" si="10"/>
        <v>680.58149615383093</v>
      </c>
      <c r="S99" s="201">
        <f t="shared" si="10"/>
        <v>431.83446000000004</v>
      </c>
      <c r="T99" s="201">
        <f t="shared" si="10"/>
        <v>222.83532000000002</v>
      </c>
      <c r="U99" s="201">
        <f t="shared" si="10"/>
        <v>132.67527200000001</v>
      </c>
      <c r="V99" s="201">
        <f t="shared" si="10"/>
        <v>137.64365599999999</v>
      </c>
      <c r="W99" s="46">
        <f>SUM(표4_256[[#This Row],[1월]:[12월]])</f>
        <v>3455.8649932418366</v>
      </c>
      <c r="X99" s="46">
        <f t="shared" si="3"/>
        <v>287.98874943681972</v>
      </c>
    </row>
    <row r="100" spans="1:24" x14ac:dyDescent="0.3">
      <c r="A100" s="166"/>
      <c r="B100" s="166">
        <v>2025</v>
      </c>
      <c r="C100" s="63" t="s">
        <v>431</v>
      </c>
      <c r="D100" s="19" t="s">
        <v>11</v>
      </c>
      <c r="E100" s="19" t="s">
        <v>16</v>
      </c>
      <c r="F100" s="19" t="s">
        <v>65</v>
      </c>
      <c r="G100" s="19" t="s">
        <v>172</v>
      </c>
      <c r="H100" s="20" t="s">
        <v>133</v>
      </c>
      <c r="I100" s="20"/>
      <c r="J100" s="20" t="s">
        <v>96</v>
      </c>
      <c r="K100" s="202">
        <f>K98*0.4747/1000</f>
        <v>278.63608310000001</v>
      </c>
      <c r="L100" s="202">
        <f>L98*0.4747/1000</f>
        <v>256.69212620000002</v>
      </c>
      <c r="M100" s="202">
        <f t="shared" ref="M100:V100" si="11">M98*0.4747/1000</f>
        <v>289.85581160098724</v>
      </c>
      <c r="N100" s="202">
        <f t="shared" si="11"/>
        <v>339.97064599999999</v>
      </c>
      <c r="O100" s="202">
        <f t="shared" si="11"/>
        <v>494.9084537</v>
      </c>
      <c r="P100" s="202">
        <f t="shared" si="11"/>
        <v>787.12878935000003</v>
      </c>
      <c r="Q100" s="202">
        <f t="shared" si="11"/>
        <v>1388.3318297000001</v>
      </c>
      <c r="R100" s="202">
        <f t="shared" si="11"/>
        <v>1410.7949180097098</v>
      </c>
      <c r="S100" s="202">
        <f t="shared" si="11"/>
        <v>895.16077800000005</v>
      </c>
      <c r="T100" s="202">
        <f t="shared" si="11"/>
        <v>461.92107600000003</v>
      </c>
      <c r="U100" s="202">
        <f t="shared" si="11"/>
        <v>275.0259896</v>
      </c>
      <c r="V100" s="202">
        <f t="shared" si="11"/>
        <v>285.32508080000002</v>
      </c>
      <c r="W100" s="47">
        <f>SUM(표4_256[[#This Row],[1월]:[12월]])</f>
        <v>7163.7515820606968</v>
      </c>
      <c r="X100" s="47">
        <f t="shared" si="3"/>
        <v>596.97929850505807</v>
      </c>
    </row>
    <row r="101" spans="1:24" x14ac:dyDescent="0.3">
      <c r="A101" s="166" t="s">
        <v>238</v>
      </c>
      <c r="B101" s="166">
        <v>2025</v>
      </c>
      <c r="C101" s="60" t="s">
        <v>431</v>
      </c>
      <c r="D101" s="14" t="s">
        <v>11</v>
      </c>
      <c r="E101" s="14" t="s">
        <v>16</v>
      </c>
      <c r="F101" s="14" t="s">
        <v>65</v>
      </c>
      <c r="G101" s="14" t="s">
        <v>172</v>
      </c>
      <c r="H101" s="14" t="s">
        <v>134</v>
      </c>
      <c r="I101" s="14"/>
      <c r="J101" s="14" t="s">
        <v>13</v>
      </c>
      <c r="K101" s="197">
        <v>147943216</v>
      </c>
      <c r="L101" s="197">
        <v>157031637</v>
      </c>
      <c r="M101" s="197">
        <v>140676322</v>
      </c>
      <c r="N101" s="197">
        <v>130618855</v>
      </c>
      <c r="O101" s="197">
        <v>122670408</v>
      </c>
      <c r="P101" s="197">
        <v>144716577</v>
      </c>
      <c r="Q101" s="197">
        <v>160367910</v>
      </c>
      <c r="R101" s="197">
        <v>160805328</v>
      </c>
      <c r="S101" s="197">
        <v>120645037</v>
      </c>
      <c r="T101" s="197">
        <v>120450133</v>
      </c>
      <c r="U101" s="197">
        <v>141615100</v>
      </c>
      <c r="V101" s="198">
        <v>163386569</v>
      </c>
      <c r="W101" s="44">
        <f>SUM(표4_256[[#This Row],[1월]:[12월]])</f>
        <v>1710927092</v>
      </c>
      <c r="X101" s="44">
        <f t="shared" si="3"/>
        <v>142577257.66666666</v>
      </c>
    </row>
    <row r="102" spans="1:24" x14ac:dyDescent="0.3">
      <c r="A102" s="166"/>
      <c r="B102" s="166">
        <v>2025</v>
      </c>
      <c r="C102" s="61" t="s">
        <v>431</v>
      </c>
      <c r="D102" s="16" t="s">
        <v>11</v>
      </c>
      <c r="E102" s="16" t="s">
        <v>16</v>
      </c>
      <c r="F102" s="16" t="s">
        <v>65</v>
      </c>
      <c r="G102" s="16" t="s">
        <v>172</v>
      </c>
      <c r="H102" s="16" t="s">
        <v>134</v>
      </c>
      <c r="I102" s="16"/>
      <c r="J102" s="16" t="s">
        <v>14</v>
      </c>
      <c r="K102" s="199">
        <v>898101</v>
      </c>
      <c r="L102" s="199">
        <v>865105</v>
      </c>
      <c r="M102" s="199">
        <v>911294.97647405171</v>
      </c>
      <c r="N102" s="199">
        <v>833715</v>
      </c>
      <c r="O102" s="199">
        <v>869055</v>
      </c>
      <c r="P102" s="199">
        <v>889090.89999999991</v>
      </c>
      <c r="Q102" s="199">
        <v>991175</v>
      </c>
      <c r="R102" s="199">
        <v>1022570.5737626408</v>
      </c>
      <c r="S102" s="199">
        <v>884252</v>
      </c>
      <c r="T102" s="199">
        <v>820609</v>
      </c>
      <c r="U102" s="199">
        <v>781397</v>
      </c>
      <c r="V102" s="200">
        <v>922576</v>
      </c>
      <c r="W102" s="45">
        <f>SUM(표4_256[[#This Row],[1월]:[12월]])</f>
        <v>10688941.450236693</v>
      </c>
      <c r="X102" s="45">
        <f t="shared" si="3"/>
        <v>890745.12085305771</v>
      </c>
    </row>
    <row r="103" spans="1:24" x14ac:dyDescent="0.3">
      <c r="A103" s="166"/>
      <c r="B103" s="166">
        <v>2025</v>
      </c>
      <c r="C103" s="62" t="s">
        <v>431</v>
      </c>
      <c r="D103" s="17" t="s">
        <v>11</v>
      </c>
      <c r="E103" s="17" t="s">
        <v>16</v>
      </c>
      <c r="F103" s="17" t="s">
        <v>65</v>
      </c>
      <c r="G103" s="17" t="s">
        <v>172</v>
      </c>
      <c r="H103" s="17" t="s">
        <v>456</v>
      </c>
      <c r="I103" s="17"/>
      <c r="J103" s="17" t="s">
        <v>15</v>
      </c>
      <c r="K103" s="201">
        <f>(K102/1000)*0.229</f>
        <v>205.66512900000001</v>
      </c>
      <c r="L103" s="201">
        <f>(L102/1000)*0.229</f>
        <v>198.10904500000001</v>
      </c>
      <c r="M103" s="201">
        <f t="shared" ref="M103:V103" si="12">(M102/1000)*0.229</f>
        <v>208.68654961255785</v>
      </c>
      <c r="N103" s="201">
        <f t="shared" si="12"/>
        <v>190.92073500000001</v>
      </c>
      <c r="O103" s="201">
        <f t="shared" si="12"/>
        <v>199.01359500000001</v>
      </c>
      <c r="P103" s="201">
        <f t="shared" si="12"/>
        <v>203.60181609999998</v>
      </c>
      <c r="Q103" s="201">
        <f t="shared" si="12"/>
        <v>226.97907499999999</v>
      </c>
      <c r="R103" s="201">
        <f t="shared" si="12"/>
        <v>234.16866139164475</v>
      </c>
      <c r="S103" s="201">
        <f t="shared" si="12"/>
        <v>202.493708</v>
      </c>
      <c r="T103" s="201">
        <f t="shared" si="12"/>
        <v>187.91946100000001</v>
      </c>
      <c r="U103" s="201">
        <f t="shared" si="12"/>
        <v>178.93991300000002</v>
      </c>
      <c r="V103" s="201">
        <f t="shared" si="12"/>
        <v>211.26990400000003</v>
      </c>
      <c r="W103" s="46">
        <f>SUM(표4_256[[#This Row],[1월]:[12월]])</f>
        <v>2447.7675921042032</v>
      </c>
      <c r="X103" s="46">
        <f t="shared" si="3"/>
        <v>203.98063267535028</v>
      </c>
    </row>
    <row r="104" spans="1:24" x14ac:dyDescent="0.3">
      <c r="A104" s="166"/>
      <c r="B104" s="166">
        <v>2025</v>
      </c>
      <c r="C104" s="63" t="s">
        <v>431</v>
      </c>
      <c r="D104" s="19" t="s">
        <v>11</v>
      </c>
      <c r="E104" s="19" t="s">
        <v>16</v>
      </c>
      <c r="F104" s="19" t="s">
        <v>65</v>
      </c>
      <c r="G104" s="19" t="s">
        <v>172</v>
      </c>
      <c r="H104" s="20" t="s">
        <v>134</v>
      </c>
      <c r="I104" s="20"/>
      <c r="J104" s="20" t="s">
        <v>96</v>
      </c>
      <c r="K104" s="202">
        <f>K102*0.4747/1000</f>
        <v>426.32854470000001</v>
      </c>
      <c r="L104" s="202">
        <f>L102*0.4747/1000</f>
        <v>410.66534350000001</v>
      </c>
      <c r="M104" s="202">
        <f t="shared" ref="M104:V104" si="13">M102*0.4747/1000</f>
        <v>432.59172533223239</v>
      </c>
      <c r="N104" s="202">
        <f t="shared" si="13"/>
        <v>395.76451050000003</v>
      </c>
      <c r="O104" s="202">
        <f t="shared" si="13"/>
        <v>412.54040850000001</v>
      </c>
      <c r="P104" s="202">
        <f t="shared" si="13"/>
        <v>422.05145022999994</v>
      </c>
      <c r="Q104" s="202">
        <f t="shared" si="13"/>
        <v>470.51077250000003</v>
      </c>
      <c r="R104" s="202">
        <f t="shared" si="13"/>
        <v>485.41425136512561</v>
      </c>
      <c r="S104" s="202">
        <f t="shared" si="13"/>
        <v>419.7544244</v>
      </c>
      <c r="T104" s="202">
        <f t="shared" si="13"/>
        <v>389.54309230000001</v>
      </c>
      <c r="U104" s="202">
        <f t="shared" si="13"/>
        <v>370.92915590000001</v>
      </c>
      <c r="V104" s="202">
        <f t="shared" si="13"/>
        <v>437.94682719999997</v>
      </c>
      <c r="W104" s="47">
        <f>SUM(표4_256[[#This Row],[1월]:[12월]])</f>
        <v>5074.0405064273582</v>
      </c>
      <c r="X104" s="47">
        <f t="shared" si="3"/>
        <v>422.83670886894652</v>
      </c>
    </row>
    <row r="105" spans="1:24" x14ac:dyDescent="0.3">
      <c r="A105" s="166" t="s">
        <v>240</v>
      </c>
      <c r="B105" s="166">
        <v>2025</v>
      </c>
      <c r="C105" s="24" t="s">
        <v>431</v>
      </c>
      <c r="D105" s="14" t="s">
        <v>11</v>
      </c>
      <c r="E105" s="14" t="s">
        <v>16</v>
      </c>
      <c r="F105" s="14" t="s">
        <v>65</v>
      </c>
      <c r="G105" s="14" t="s">
        <v>172</v>
      </c>
      <c r="H105" s="14" t="s">
        <v>132</v>
      </c>
      <c r="I105" s="14"/>
      <c r="J105" s="14" t="s">
        <v>13</v>
      </c>
      <c r="K105" s="197">
        <v>1624436</v>
      </c>
      <c r="L105" s="197">
        <v>1624436</v>
      </c>
      <c r="M105" s="197">
        <v>1624436</v>
      </c>
      <c r="N105" s="197">
        <v>1624436</v>
      </c>
      <c r="O105" s="197">
        <v>14594268</v>
      </c>
      <c r="P105" s="197">
        <v>15644254</v>
      </c>
      <c r="Q105" s="197">
        <v>94475163</v>
      </c>
      <c r="R105" s="197">
        <v>84367118</v>
      </c>
      <c r="S105" s="197">
        <v>112873899</v>
      </c>
      <c r="T105" s="197">
        <v>1613999</v>
      </c>
      <c r="U105" s="197">
        <v>1613999</v>
      </c>
      <c r="V105" s="198">
        <v>1613999</v>
      </c>
      <c r="W105" s="48">
        <f>SUM(표4_256[[#This Row],[1월]:[12월]])</f>
        <v>333294443</v>
      </c>
      <c r="X105" s="48">
        <f t="shared" si="3"/>
        <v>27774536.916666668</v>
      </c>
    </row>
    <row r="106" spans="1:24" x14ac:dyDescent="0.3">
      <c r="A106" s="166"/>
      <c r="B106" s="166">
        <v>2025</v>
      </c>
      <c r="C106" s="61" t="s">
        <v>431</v>
      </c>
      <c r="D106" s="16" t="s">
        <v>11</v>
      </c>
      <c r="E106" s="16" t="s">
        <v>16</v>
      </c>
      <c r="F106" s="16" t="s">
        <v>65</v>
      </c>
      <c r="G106" s="16" t="s">
        <v>172</v>
      </c>
      <c r="H106" s="16" t="s">
        <v>132</v>
      </c>
      <c r="I106" s="16"/>
      <c r="J106" s="16" t="s">
        <v>14</v>
      </c>
      <c r="K106" s="199">
        <v>1152</v>
      </c>
      <c r="L106" s="199">
        <v>720</v>
      </c>
      <c r="M106" s="199">
        <v>720</v>
      </c>
      <c r="N106" s="199">
        <v>1104</v>
      </c>
      <c r="O106" s="199">
        <v>64560</v>
      </c>
      <c r="P106" s="199">
        <v>43248</v>
      </c>
      <c r="Q106" s="199">
        <v>701760</v>
      </c>
      <c r="R106" s="199">
        <v>622272</v>
      </c>
      <c r="S106" s="199">
        <v>385872</v>
      </c>
      <c r="T106" s="199">
        <v>17088</v>
      </c>
      <c r="U106" s="199">
        <v>11280</v>
      </c>
      <c r="V106" s="200">
        <v>768</v>
      </c>
      <c r="W106" s="45">
        <f>SUM(표4_256[[#This Row],[1월]:[12월]])</f>
        <v>1850544</v>
      </c>
      <c r="X106" s="45">
        <f t="shared" si="3"/>
        <v>154212</v>
      </c>
    </row>
    <row r="107" spans="1:24" x14ac:dyDescent="0.3">
      <c r="A107" s="166"/>
      <c r="B107" s="166">
        <v>2025</v>
      </c>
      <c r="C107" s="62" t="s">
        <v>431</v>
      </c>
      <c r="D107" s="17" t="s">
        <v>11</v>
      </c>
      <c r="E107" s="17" t="s">
        <v>16</v>
      </c>
      <c r="F107" s="17" t="s">
        <v>65</v>
      </c>
      <c r="G107" s="17" t="s">
        <v>172</v>
      </c>
      <c r="H107" s="17" t="s">
        <v>132</v>
      </c>
      <c r="I107" s="17"/>
      <c r="J107" s="17" t="s">
        <v>15</v>
      </c>
      <c r="K107" s="201">
        <f>(K106/1000)*0.229</f>
        <v>0.26380799999999999</v>
      </c>
      <c r="L107" s="201">
        <f>(L106/1000)*0.229</f>
        <v>0.16488</v>
      </c>
      <c r="M107" s="201">
        <f t="shared" ref="M107:V107" si="14">(M106/1000)*0.229</f>
        <v>0.16488</v>
      </c>
      <c r="N107" s="201">
        <f t="shared" si="14"/>
        <v>0.25281600000000004</v>
      </c>
      <c r="O107" s="201">
        <f t="shared" si="14"/>
        <v>14.78424</v>
      </c>
      <c r="P107" s="201">
        <f t="shared" si="14"/>
        <v>9.9037919999999993</v>
      </c>
      <c r="Q107" s="201">
        <f t="shared" si="14"/>
        <v>160.70304000000002</v>
      </c>
      <c r="R107" s="201">
        <f t="shared" si="14"/>
        <v>142.50028800000001</v>
      </c>
      <c r="S107" s="201">
        <f t="shared" si="14"/>
        <v>88.364688000000001</v>
      </c>
      <c r="T107" s="201">
        <f t="shared" si="14"/>
        <v>3.9131520000000002</v>
      </c>
      <c r="U107" s="201">
        <f t="shared" si="14"/>
        <v>2.5831200000000001</v>
      </c>
      <c r="V107" s="201">
        <f t="shared" si="14"/>
        <v>0.175872</v>
      </c>
      <c r="W107" s="46">
        <f>SUM(표4_256[[#This Row],[1월]:[12월]])</f>
        <v>423.77457600000008</v>
      </c>
      <c r="X107" s="46">
        <f t="shared" si="3"/>
        <v>35.314548000000009</v>
      </c>
    </row>
    <row r="108" spans="1:24" x14ac:dyDescent="0.3">
      <c r="A108" s="166"/>
      <c r="B108" s="166">
        <v>2025</v>
      </c>
      <c r="C108" s="63" t="s">
        <v>431</v>
      </c>
      <c r="D108" s="19" t="s">
        <v>11</v>
      </c>
      <c r="E108" s="19" t="s">
        <v>16</v>
      </c>
      <c r="F108" s="19" t="s">
        <v>65</v>
      </c>
      <c r="G108" s="19" t="s">
        <v>172</v>
      </c>
      <c r="H108" s="20" t="s">
        <v>132</v>
      </c>
      <c r="I108" s="20"/>
      <c r="J108" s="20" t="s">
        <v>96</v>
      </c>
      <c r="K108" s="202">
        <f>K106*0.4747/1000</f>
        <v>0.54685440000000007</v>
      </c>
      <c r="L108" s="202">
        <f>L106*0.4747/1000</f>
        <v>0.34178399999999998</v>
      </c>
      <c r="M108" s="202">
        <f t="shared" ref="M108:V108" si="15">M106*0.4747/1000</f>
        <v>0.34178399999999998</v>
      </c>
      <c r="N108" s="202">
        <f t="shared" si="15"/>
        <v>0.5240688</v>
      </c>
      <c r="O108" s="202">
        <f t="shared" si="15"/>
        <v>30.646632</v>
      </c>
      <c r="P108" s="202">
        <f t="shared" si="15"/>
        <v>20.529825599999999</v>
      </c>
      <c r="Q108" s="202">
        <f t="shared" si="15"/>
        <v>333.125472</v>
      </c>
      <c r="R108" s="202">
        <f t="shared" si="15"/>
        <v>295.39251840000003</v>
      </c>
      <c r="S108" s="202">
        <f t="shared" si="15"/>
        <v>183.17343840000001</v>
      </c>
      <c r="T108" s="202">
        <f t="shared" si="15"/>
        <v>8.1116735999999996</v>
      </c>
      <c r="U108" s="202">
        <f t="shared" si="15"/>
        <v>5.354616</v>
      </c>
      <c r="V108" s="202">
        <f t="shared" si="15"/>
        <v>0.36456960000000005</v>
      </c>
      <c r="W108" s="47">
        <f>SUM(표4_256[[#This Row],[1월]:[12월]])</f>
        <v>878.45323680000001</v>
      </c>
      <c r="X108" s="47">
        <f t="shared" si="3"/>
        <v>73.204436400000006</v>
      </c>
    </row>
    <row r="109" spans="1:24" x14ac:dyDescent="0.3">
      <c r="A109" s="166" t="s">
        <v>242</v>
      </c>
      <c r="B109" s="166">
        <v>2025</v>
      </c>
      <c r="C109" s="60" t="s">
        <v>431</v>
      </c>
      <c r="D109" s="14" t="s">
        <v>11</v>
      </c>
      <c r="E109" s="14" t="s">
        <v>16</v>
      </c>
      <c r="F109" s="14" t="s">
        <v>90</v>
      </c>
      <c r="G109" s="14" t="s">
        <v>172</v>
      </c>
      <c r="H109" s="14" t="s">
        <v>133</v>
      </c>
      <c r="I109" s="14"/>
      <c r="J109" s="14" t="s">
        <v>13</v>
      </c>
      <c r="K109" s="197">
        <v>0</v>
      </c>
      <c r="L109" s="197">
        <v>0</v>
      </c>
      <c r="M109" s="197">
        <v>38109</v>
      </c>
      <c r="N109" s="197">
        <v>12438</v>
      </c>
      <c r="O109" s="197">
        <v>748069</v>
      </c>
      <c r="P109" s="197">
        <v>5020697</v>
      </c>
      <c r="Q109" s="197">
        <v>12319541</v>
      </c>
      <c r="R109" s="197">
        <v>10654263</v>
      </c>
      <c r="S109" s="197">
        <v>6887828</v>
      </c>
      <c r="T109" s="197">
        <v>914329</v>
      </c>
      <c r="U109" s="197">
        <v>105084</v>
      </c>
      <c r="V109" s="198">
        <v>0</v>
      </c>
      <c r="W109" s="44">
        <f>SUM(표4_256[[#This Row],[1월]:[12월]])</f>
        <v>36700358</v>
      </c>
      <c r="X109" s="44">
        <f t="shared" si="3"/>
        <v>3058363.1666666665</v>
      </c>
    </row>
    <row r="110" spans="1:24" x14ac:dyDescent="0.3">
      <c r="A110" s="166"/>
      <c r="B110" s="166">
        <v>2025</v>
      </c>
      <c r="C110" s="61" t="s">
        <v>431</v>
      </c>
      <c r="D110" s="16" t="s">
        <v>11</v>
      </c>
      <c r="E110" s="16" t="s">
        <v>16</v>
      </c>
      <c r="F110" s="16" t="s">
        <v>90</v>
      </c>
      <c r="G110" s="16" t="s">
        <v>172</v>
      </c>
      <c r="H110" s="16" t="s">
        <v>133</v>
      </c>
      <c r="I110" s="16"/>
      <c r="J110" s="16" t="s">
        <v>14</v>
      </c>
      <c r="K110" s="203">
        <v>0</v>
      </c>
      <c r="L110" s="203">
        <v>0</v>
      </c>
      <c r="M110" s="203">
        <v>247</v>
      </c>
      <c r="N110" s="203">
        <v>80</v>
      </c>
      <c r="O110" s="203">
        <v>5301</v>
      </c>
      <c r="P110" s="203">
        <v>30836.81</v>
      </c>
      <c r="Q110" s="203">
        <v>76114.399999999994</v>
      </c>
      <c r="R110" s="203">
        <v>67779.66</v>
      </c>
      <c r="S110" s="203">
        <v>50520.86</v>
      </c>
      <c r="T110" s="203">
        <v>6228</v>
      </c>
      <c r="U110" s="203">
        <v>580</v>
      </c>
      <c r="V110" s="204">
        <v>0</v>
      </c>
      <c r="W110" s="45">
        <f>SUM(표4_256[[#This Row],[1월]:[12월]])</f>
        <v>237687.72999999998</v>
      </c>
      <c r="X110" s="45">
        <f t="shared" si="3"/>
        <v>19807.310833333333</v>
      </c>
    </row>
    <row r="111" spans="1:24" x14ac:dyDescent="0.3">
      <c r="A111" s="166"/>
      <c r="B111" s="166">
        <v>2025</v>
      </c>
      <c r="C111" s="62" t="s">
        <v>431</v>
      </c>
      <c r="D111" s="17" t="s">
        <v>11</v>
      </c>
      <c r="E111" s="17" t="s">
        <v>16</v>
      </c>
      <c r="F111" s="17" t="s">
        <v>90</v>
      </c>
      <c r="G111" s="17" t="s">
        <v>172</v>
      </c>
      <c r="H111" s="17" t="s">
        <v>133</v>
      </c>
      <c r="I111" s="17"/>
      <c r="J111" s="17" t="s">
        <v>15</v>
      </c>
      <c r="K111" s="201">
        <f>(K110/1000)*0.229</f>
        <v>0</v>
      </c>
      <c r="L111" s="201">
        <f>(L110/1000)*0.229</f>
        <v>0</v>
      </c>
      <c r="M111" s="201">
        <f t="shared" ref="M111:V111" si="16">(M110/1000)*0.229</f>
        <v>5.6563000000000002E-2</v>
      </c>
      <c r="N111" s="201">
        <f t="shared" si="16"/>
        <v>1.8319999999999999E-2</v>
      </c>
      <c r="O111" s="201">
        <f t="shared" si="16"/>
        <v>1.213929</v>
      </c>
      <c r="P111" s="201">
        <f t="shared" si="16"/>
        <v>7.0616294900000005</v>
      </c>
      <c r="Q111" s="201">
        <f t="shared" si="16"/>
        <v>17.4301976</v>
      </c>
      <c r="R111" s="201">
        <f t="shared" si="16"/>
        <v>15.521542140000003</v>
      </c>
      <c r="S111" s="201">
        <f t="shared" si="16"/>
        <v>11.56927694</v>
      </c>
      <c r="T111" s="201">
        <f t="shared" si="16"/>
        <v>1.426212</v>
      </c>
      <c r="U111" s="201">
        <f t="shared" si="16"/>
        <v>0.13281999999999999</v>
      </c>
      <c r="V111" s="201">
        <f t="shared" si="16"/>
        <v>0</v>
      </c>
      <c r="W111" s="46">
        <f>SUM(표4_256[[#This Row],[1월]:[12월]])</f>
        <v>54.430490170000006</v>
      </c>
      <c r="X111" s="46">
        <f t="shared" si="3"/>
        <v>4.5358741808333338</v>
      </c>
    </row>
    <row r="112" spans="1:24" x14ac:dyDescent="0.3">
      <c r="A112" s="166"/>
      <c r="B112" s="166">
        <v>2025</v>
      </c>
      <c r="C112" s="63" t="s">
        <v>431</v>
      </c>
      <c r="D112" s="19" t="s">
        <v>11</v>
      </c>
      <c r="E112" s="19" t="s">
        <v>16</v>
      </c>
      <c r="F112" s="19" t="s">
        <v>90</v>
      </c>
      <c r="G112" s="19" t="s">
        <v>172</v>
      </c>
      <c r="H112" s="20" t="s">
        <v>133</v>
      </c>
      <c r="I112" s="20"/>
      <c r="J112" s="20" t="s">
        <v>96</v>
      </c>
      <c r="K112" s="202">
        <f>K110*0.4747/1000</f>
        <v>0</v>
      </c>
      <c r="L112" s="202">
        <f>L110*0.4747/1000</f>
        <v>0</v>
      </c>
      <c r="M112" s="202">
        <f t="shared" ref="M112:V112" si="17">M110*0.4747/1000</f>
        <v>0.11725090000000001</v>
      </c>
      <c r="N112" s="202">
        <f t="shared" si="17"/>
        <v>3.7975999999999996E-2</v>
      </c>
      <c r="O112" s="202">
        <f t="shared" si="17"/>
        <v>2.5163847000000001</v>
      </c>
      <c r="P112" s="202">
        <f t="shared" si="17"/>
        <v>14.638233707000001</v>
      </c>
      <c r="Q112" s="202">
        <f t="shared" si="17"/>
        <v>36.131505679999997</v>
      </c>
      <c r="R112" s="202">
        <f t="shared" si="17"/>
        <v>32.175004602000001</v>
      </c>
      <c r="S112" s="202">
        <f t="shared" si="17"/>
        <v>23.982252242000001</v>
      </c>
      <c r="T112" s="202">
        <f t="shared" si="17"/>
        <v>2.9564315999999997</v>
      </c>
      <c r="U112" s="202">
        <f t="shared" si="17"/>
        <v>0.27532600000000002</v>
      </c>
      <c r="V112" s="202">
        <f t="shared" si="17"/>
        <v>0</v>
      </c>
      <c r="W112" s="47">
        <f>SUM(표4_256[[#This Row],[1월]:[12월]])</f>
        <v>112.830365431</v>
      </c>
      <c r="X112" s="47">
        <f t="shared" si="3"/>
        <v>9.4025304525833331</v>
      </c>
    </row>
    <row r="113" spans="1:24" x14ac:dyDescent="0.3">
      <c r="A113" s="166" t="s">
        <v>243</v>
      </c>
      <c r="B113" s="166">
        <v>2025</v>
      </c>
      <c r="C113" s="60" t="s">
        <v>431</v>
      </c>
      <c r="D113" s="14" t="s">
        <v>11</v>
      </c>
      <c r="E113" s="14" t="s">
        <v>16</v>
      </c>
      <c r="F113" s="14" t="s">
        <v>90</v>
      </c>
      <c r="G113" s="14" t="s">
        <v>172</v>
      </c>
      <c r="H113" s="14" t="s">
        <v>134</v>
      </c>
      <c r="I113" s="14"/>
      <c r="J113" s="14" t="s">
        <v>13</v>
      </c>
      <c r="K113" s="198">
        <f>141756864.89444+4077651</f>
        <v>145834515.89444</v>
      </c>
      <c r="L113" s="197">
        <f>150517953.4733+4145682</f>
        <v>154663635.47330001</v>
      </c>
      <c r="M113" s="197">
        <f>136154440+3509485</f>
        <v>139663925</v>
      </c>
      <c r="N113" s="197">
        <f>114582838.9695+3858625</f>
        <v>118441463.96950001</v>
      </c>
      <c r="O113" s="197">
        <v>107209616.99999999</v>
      </c>
      <c r="P113" s="197">
        <v>77654465.00000003</v>
      </c>
      <c r="Q113" s="197">
        <v>-35976251.999999955</v>
      </c>
      <c r="R113" s="198">
        <v>-2264134.9999999804</v>
      </c>
      <c r="S113" s="197">
        <v>43569893.000000015</v>
      </c>
      <c r="T113" s="197">
        <v>90765393.999999985</v>
      </c>
      <c r="U113" s="198">
        <f>137102437.59-F38</f>
        <v>137102437.59</v>
      </c>
      <c r="V113" s="197">
        <v>161789852</v>
      </c>
      <c r="W113" s="44">
        <f>SUM(표4_256[[#This Row],[1월]:[12월]])</f>
        <v>1138454811.9272399</v>
      </c>
      <c r="X113" s="44">
        <f t="shared" si="3"/>
        <v>94871234.327269986</v>
      </c>
    </row>
    <row r="114" spans="1:24" x14ac:dyDescent="0.3">
      <c r="A114" s="166"/>
      <c r="B114" s="166">
        <v>2025</v>
      </c>
      <c r="C114" s="61" t="s">
        <v>431</v>
      </c>
      <c r="D114" s="16" t="s">
        <v>11</v>
      </c>
      <c r="E114" s="16" t="s">
        <v>16</v>
      </c>
      <c r="F114" s="16" t="s">
        <v>90</v>
      </c>
      <c r="G114" s="16" t="s">
        <v>172</v>
      </c>
      <c r="H114" s="16" t="s">
        <v>134</v>
      </c>
      <c r="I114" s="16"/>
      <c r="J114" s="16" t="s">
        <v>14</v>
      </c>
      <c r="K114" s="204">
        <f>860609.2909+24712</f>
        <v>885321.29090000002</v>
      </c>
      <c r="L114" s="203">
        <f>829317.5945+22776</f>
        <v>852093.59450000001</v>
      </c>
      <c r="M114" s="203">
        <f>881930+22791</f>
        <v>904721</v>
      </c>
      <c r="N114" s="203">
        <f>731576.3435+24576</f>
        <v>756152.34349999996</v>
      </c>
      <c r="O114" s="199">
        <v>759404</v>
      </c>
      <c r="P114" s="199">
        <v>477666.89999999991</v>
      </c>
      <c r="Q114" s="199">
        <v>-220826.00000000012</v>
      </c>
      <c r="R114" s="200">
        <v>-16088.427312333079</v>
      </c>
      <c r="S114" s="199">
        <v>317522.99999999959</v>
      </c>
      <c r="T114" s="199">
        <v>618671.99999999977</v>
      </c>
      <c r="U114" s="200">
        <f>756464.2573-F39</f>
        <v>756464.25730000006</v>
      </c>
      <c r="V114" s="200">
        <v>913555</v>
      </c>
      <c r="W114" s="45">
        <f>SUM(표4_256[[#This Row],[1월]:[12월]])</f>
        <v>7004658.9588876665</v>
      </c>
      <c r="X114" s="45">
        <f t="shared" si="3"/>
        <v>583721.57990730554</v>
      </c>
    </row>
    <row r="115" spans="1:24" x14ac:dyDescent="0.3">
      <c r="A115" s="166"/>
      <c r="B115" s="166">
        <v>2025</v>
      </c>
      <c r="C115" s="62" t="s">
        <v>431</v>
      </c>
      <c r="D115" s="17" t="s">
        <v>11</v>
      </c>
      <c r="E115" s="17" t="s">
        <v>16</v>
      </c>
      <c r="F115" s="17" t="s">
        <v>90</v>
      </c>
      <c r="G115" s="17" t="s">
        <v>172</v>
      </c>
      <c r="H115" s="17" t="s">
        <v>134</v>
      </c>
      <c r="I115" s="17"/>
      <c r="J115" s="17" t="s">
        <v>15</v>
      </c>
      <c r="K115" s="201">
        <f>(K114/1000)*0.229</f>
        <v>202.73857561610001</v>
      </c>
      <c r="L115" s="201">
        <f>(L114/1000)*0.229</f>
        <v>195.1294331405</v>
      </c>
      <c r="M115" s="201">
        <f t="shared" ref="M115:V115" si="18">(M114/1000)*0.229</f>
        <v>207.18110900000002</v>
      </c>
      <c r="N115" s="201">
        <f t="shared" si="18"/>
        <v>173.15888666149999</v>
      </c>
      <c r="O115" s="201">
        <f t="shared" si="18"/>
        <v>173.903516</v>
      </c>
      <c r="P115" s="201">
        <f t="shared" si="18"/>
        <v>109.38572009999997</v>
      </c>
      <c r="Q115" s="201">
        <f t="shared" si="18"/>
        <v>-50.569154000000026</v>
      </c>
      <c r="R115" s="201">
        <f t="shared" si="18"/>
        <v>-3.6842498545242748</v>
      </c>
      <c r="S115" s="201">
        <f t="shared" si="18"/>
        <v>72.7127669999999</v>
      </c>
      <c r="T115" s="201">
        <f t="shared" si="18"/>
        <v>141.67588799999996</v>
      </c>
      <c r="U115" s="201">
        <f t="shared" si="18"/>
        <v>173.23031492170003</v>
      </c>
      <c r="V115" s="201">
        <f t="shared" si="18"/>
        <v>209.204095</v>
      </c>
      <c r="W115" s="46">
        <f>SUM(표4_256[[#This Row],[1월]:[12월]])</f>
        <v>1604.0669015852757</v>
      </c>
      <c r="X115" s="46">
        <f t="shared" si="3"/>
        <v>133.67224179877297</v>
      </c>
    </row>
    <row r="116" spans="1:24" x14ac:dyDescent="0.3">
      <c r="A116" s="166"/>
      <c r="B116" s="166">
        <v>2025</v>
      </c>
      <c r="C116" s="63" t="s">
        <v>431</v>
      </c>
      <c r="D116" s="19" t="s">
        <v>11</v>
      </c>
      <c r="E116" s="19" t="s">
        <v>16</v>
      </c>
      <c r="F116" s="19" t="s">
        <v>90</v>
      </c>
      <c r="G116" s="19" t="s">
        <v>172</v>
      </c>
      <c r="H116" s="20" t="s">
        <v>134</v>
      </c>
      <c r="I116" s="20"/>
      <c r="J116" s="20" t="s">
        <v>96</v>
      </c>
      <c r="K116" s="202">
        <f>K114*0.4747/1000</f>
        <v>420.26201679023001</v>
      </c>
      <c r="L116" s="202">
        <f>L114*0.4747/1000</f>
        <v>404.48882930914999</v>
      </c>
      <c r="M116" s="202">
        <f t="shared" ref="M116:V116" si="19">M114*0.4747/1000</f>
        <v>429.47105870000001</v>
      </c>
      <c r="N116" s="202">
        <f t="shared" si="19"/>
        <v>358.94551745945</v>
      </c>
      <c r="O116" s="202">
        <f t="shared" si="19"/>
        <v>360.48907880000002</v>
      </c>
      <c r="P116" s="202">
        <f t="shared" si="19"/>
        <v>226.74847742999998</v>
      </c>
      <c r="Q116" s="202">
        <f t="shared" si="19"/>
        <v>-104.82610220000005</v>
      </c>
      <c r="R116" s="202">
        <f t="shared" si="19"/>
        <v>-7.6371764451645126</v>
      </c>
      <c r="S116" s="202">
        <f t="shared" si="19"/>
        <v>150.72816809999981</v>
      </c>
      <c r="T116" s="202">
        <f t="shared" si="19"/>
        <v>293.68359839999988</v>
      </c>
      <c r="U116" s="202">
        <f t="shared" si="19"/>
        <v>359.09358294031</v>
      </c>
      <c r="V116" s="202">
        <f t="shared" si="19"/>
        <v>433.6645585</v>
      </c>
      <c r="W116" s="47">
        <f>SUM(표4_256[[#This Row],[1월]:[12월]])</f>
        <v>3325.1116077839752</v>
      </c>
      <c r="X116" s="47">
        <f t="shared" si="3"/>
        <v>277.09263398199795</v>
      </c>
    </row>
    <row r="117" spans="1:24" x14ac:dyDescent="0.3">
      <c r="A117" s="166" t="s">
        <v>241</v>
      </c>
      <c r="B117" s="166">
        <v>2025</v>
      </c>
      <c r="C117" s="60" t="s">
        <v>431</v>
      </c>
      <c r="D117" s="14" t="s">
        <v>11</v>
      </c>
      <c r="E117" s="14" t="s">
        <v>16</v>
      </c>
      <c r="F117" s="14" t="s">
        <v>90</v>
      </c>
      <c r="G117" s="14" t="s">
        <v>172</v>
      </c>
      <c r="H117" s="14" t="s">
        <v>132</v>
      </c>
      <c r="I117" s="14"/>
      <c r="J117" s="14" t="s">
        <v>13</v>
      </c>
      <c r="K117" s="197">
        <v>0</v>
      </c>
      <c r="L117" s="197">
        <v>0</v>
      </c>
      <c r="M117" s="197">
        <v>650</v>
      </c>
      <c r="N117" s="197">
        <v>162</v>
      </c>
      <c r="O117" s="197">
        <v>67133</v>
      </c>
      <c r="P117" s="197">
        <v>233099</v>
      </c>
      <c r="Q117" s="197">
        <v>1738342</v>
      </c>
      <c r="R117" s="197">
        <v>1425804</v>
      </c>
      <c r="S117" s="197">
        <v>2325202</v>
      </c>
      <c r="T117" s="197">
        <v>8554</v>
      </c>
      <c r="U117" s="197">
        <v>1614</v>
      </c>
      <c r="V117" s="198">
        <v>0</v>
      </c>
      <c r="W117" s="44">
        <f>SUM(표4_256[[#This Row],[1월]:[12월]])</f>
        <v>5800560</v>
      </c>
      <c r="X117" s="44">
        <f t="shared" si="3"/>
        <v>483380</v>
      </c>
    </row>
    <row r="118" spans="1:24" x14ac:dyDescent="0.3">
      <c r="A118" s="166"/>
      <c r="B118" s="166">
        <v>2025</v>
      </c>
      <c r="C118" s="61" t="s">
        <v>431</v>
      </c>
      <c r="D118" s="16" t="s">
        <v>11</v>
      </c>
      <c r="E118" s="16" t="s">
        <v>16</v>
      </c>
      <c r="F118" s="16" t="s">
        <v>90</v>
      </c>
      <c r="G118" s="16" t="s">
        <v>172</v>
      </c>
      <c r="H118" s="16" t="s">
        <v>132</v>
      </c>
      <c r="I118" s="16"/>
      <c r="J118" s="16" t="s">
        <v>14</v>
      </c>
      <c r="K118" s="203">
        <v>0</v>
      </c>
      <c r="L118" s="203">
        <v>0</v>
      </c>
      <c r="M118" s="203">
        <v>0</v>
      </c>
      <c r="N118" s="203">
        <v>0</v>
      </c>
      <c r="O118" s="203">
        <v>297</v>
      </c>
      <c r="P118" s="203">
        <v>644</v>
      </c>
      <c r="Q118" s="203">
        <v>12912</v>
      </c>
      <c r="R118" s="203">
        <v>10516</v>
      </c>
      <c r="S118" s="203">
        <v>7949</v>
      </c>
      <c r="T118" s="203">
        <v>91</v>
      </c>
      <c r="U118" s="203">
        <v>11</v>
      </c>
      <c r="V118" s="204">
        <v>0</v>
      </c>
      <c r="W118" s="45">
        <f>SUM(표4_256[[#This Row],[1월]:[12월]])</f>
        <v>32420</v>
      </c>
      <c r="X118" s="45">
        <f t="shared" si="3"/>
        <v>2701.6666666666665</v>
      </c>
    </row>
    <row r="119" spans="1:24" x14ac:dyDescent="0.3">
      <c r="A119" s="166"/>
      <c r="B119" s="166">
        <v>2025</v>
      </c>
      <c r="C119" s="62" t="s">
        <v>431</v>
      </c>
      <c r="D119" s="17" t="s">
        <v>11</v>
      </c>
      <c r="E119" s="17" t="s">
        <v>16</v>
      </c>
      <c r="F119" s="17" t="s">
        <v>90</v>
      </c>
      <c r="G119" s="17" t="s">
        <v>172</v>
      </c>
      <c r="H119" s="17" t="s">
        <v>132</v>
      </c>
      <c r="I119" s="17"/>
      <c r="J119" s="17" t="s">
        <v>15</v>
      </c>
      <c r="K119" s="201">
        <f>(K118/1000)*0.229</f>
        <v>0</v>
      </c>
      <c r="L119" s="201">
        <f>(L118/1000)*0.229</f>
        <v>0</v>
      </c>
      <c r="M119" s="201">
        <f t="shared" ref="M119:V119" si="20">(M118/1000)*0.229</f>
        <v>0</v>
      </c>
      <c r="N119" s="201">
        <f t="shared" si="20"/>
        <v>0</v>
      </c>
      <c r="O119" s="201">
        <f t="shared" si="20"/>
        <v>6.8013000000000004E-2</v>
      </c>
      <c r="P119" s="201">
        <f t="shared" si="20"/>
        <v>0.147476</v>
      </c>
      <c r="Q119" s="201">
        <f t="shared" si="20"/>
        <v>2.9568480000000004</v>
      </c>
      <c r="R119" s="201">
        <f t="shared" si="20"/>
        <v>2.4081640000000002</v>
      </c>
      <c r="S119" s="201">
        <f t="shared" si="20"/>
        <v>1.8203210000000001</v>
      </c>
      <c r="T119" s="201">
        <f t="shared" si="20"/>
        <v>2.0839E-2</v>
      </c>
      <c r="U119" s="201">
        <f t="shared" si="20"/>
        <v>2.519E-3</v>
      </c>
      <c r="V119" s="201">
        <f t="shared" si="20"/>
        <v>0</v>
      </c>
      <c r="W119" s="46">
        <f>SUM(표4_256[[#This Row],[1월]:[12월]])</f>
        <v>7.4241799999999998</v>
      </c>
      <c r="X119" s="46">
        <f t="shared" si="3"/>
        <v>0.61868166666666669</v>
      </c>
    </row>
    <row r="120" spans="1:24" x14ac:dyDescent="0.3">
      <c r="A120" s="166"/>
      <c r="B120" s="166">
        <v>2025</v>
      </c>
      <c r="C120" s="63" t="s">
        <v>431</v>
      </c>
      <c r="D120" s="19" t="s">
        <v>11</v>
      </c>
      <c r="E120" s="19" t="s">
        <v>16</v>
      </c>
      <c r="F120" s="19" t="s">
        <v>90</v>
      </c>
      <c r="G120" s="19" t="s">
        <v>172</v>
      </c>
      <c r="H120" s="20" t="s">
        <v>132</v>
      </c>
      <c r="I120" s="20"/>
      <c r="J120" s="20" t="s">
        <v>96</v>
      </c>
      <c r="K120" s="202">
        <f>K118*0.4747/1000</f>
        <v>0</v>
      </c>
      <c r="L120" s="202">
        <f>L118*0.4747/1000</f>
        <v>0</v>
      </c>
      <c r="M120" s="202">
        <f t="shared" ref="M120:V120" si="21">M118*0.4747/1000</f>
        <v>0</v>
      </c>
      <c r="N120" s="202">
        <f t="shared" si="21"/>
        <v>0</v>
      </c>
      <c r="O120" s="202">
        <f t="shared" si="21"/>
        <v>0.14098590000000003</v>
      </c>
      <c r="P120" s="202">
        <f t="shared" si="21"/>
        <v>0.3057068</v>
      </c>
      <c r="Q120" s="202">
        <f t="shared" si="21"/>
        <v>6.1293264000000001</v>
      </c>
      <c r="R120" s="202">
        <f t="shared" si="21"/>
        <v>4.9919452</v>
      </c>
      <c r="S120" s="202">
        <f t="shared" si="21"/>
        <v>3.7733903</v>
      </c>
      <c r="T120" s="202">
        <f t="shared" si="21"/>
        <v>4.3197699999999999E-2</v>
      </c>
      <c r="U120" s="202">
        <f t="shared" si="21"/>
        <v>5.2217000000000001E-3</v>
      </c>
      <c r="V120" s="202">
        <f t="shared" si="21"/>
        <v>0</v>
      </c>
      <c r="W120" s="47">
        <f>SUM(표4_256[[#This Row],[1월]:[12월]])</f>
        <v>15.389773999999999</v>
      </c>
      <c r="X120" s="47">
        <f t="shared" si="3"/>
        <v>1.2824811666666667</v>
      </c>
    </row>
    <row r="121" spans="1:24" x14ac:dyDescent="0.3">
      <c r="A121" s="166" t="s">
        <v>382</v>
      </c>
      <c r="B121" s="166">
        <v>2025</v>
      </c>
      <c r="C121" s="60" t="s">
        <v>431</v>
      </c>
      <c r="D121" s="14" t="s">
        <v>11</v>
      </c>
      <c r="E121" s="14" t="s">
        <v>16</v>
      </c>
      <c r="F121" s="14" t="s">
        <v>67</v>
      </c>
      <c r="G121" s="14" t="s">
        <v>86</v>
      </c>
      <c r="H121" s="14" t="s">
        <v>34</v>
      </c>
      <c r="I121" s="14"/>
      <c r="J121" s="14" t="s">
        <v>13</v>
      </c>
      <c r="K121" s="197">
        <v>46139750</v>
      </c>
      <c r="L121" s="197">
        <v>45029211</v>
      </c>
      <c r="M121" s="197">
        <v>30197430</v>
      </c>
      <c r="N121" s="197">
        <v>27739518</v>
      </c>
      <c r="O121" s="197">
        <v>26385142.5</v>
      </c>
      <c r="P121" s="197">
        <v>29551238.5</v>
      </c>
      <c r="Q121" s="197">
        <v>39940431.5</v>
      </c>
      <c r="R121" s="197">
        <v>39265659.5</v>
      </c>
      <c r="S121" s="197">
        <v>37717483.5</v>
      </c>
      <c r="T121" s="197">
        <v>36643834</v>
      </c>
      <c r="U121" s="197">
        <v>43616313</v>
      </c>
      <c r="V121" s="198">
        <v>52509446</v>
      </c>
      <c r="W121" s="44">
        <f>SUM(표4_256[[#This Row],[1월]:[12월]])</f>
        <v>454735457.5</v>
      </c>
      <c r="X121" s="44">
        <f t="shared" si="3"/>
        <v>37894621.458333336</v>
      </c>
    </row>
    <row r="122" spans="1:24" x14ac:dyDescent="0.3">
      <c r="A122" s="166"/>
      <c r="B122" s="166">
        <v>2025</v>
      </c>
      <c r="C122" s="61" t="s">
        <v>431</v>
      </c>
      <c r="D122" s="16" t="s">
        <v>11</v>
      </c>
      <c r="E122" s="16" t="s">
        <v>16</v>
      </c>
      <c r="F122" s="16" t="s">
        <v>67</v>
      </c>
      <c r="G122" s="16" t="s">
        <v>86</v>
      </c>
      <c r="H122" s="16" t="s">
        <v>34</v>
      </c>
      <c r="I122" s="16"/>
      <c r="J122" s="16" t="s">
        <v>14</v>
      </c>
      <c r="K122" s="199">
        <v>280095</v>
      </c>
      <c r="L122" s="199">
        <v>248071</v>
      </c>
      <c r="M122" s="199">
        <v>195618</v>
      </c>
      <c r="N122" s="199">
        <v>177056</v>
      </c>
      <c r="O122" s="199">
        <v>174151</v>
      </c>
      <c r="P122" s="199">
        <v>170475.6</v>
      </c>
      <c r="Q122" s="199">
        <v>235713</v>
      </c>
      <c r="R122" s="199">
        <v>238226.8</v>
      </c>
      <c r="S122" s="199">
        <v>263230.09999999998</v>
      </c>
      <c r="T122" s="199">
        <v>237365</v>
      </c>
      <c r="U122" s="199">
        <v>240664</v>
      </c>
      <c r="V122" s="200">
        <v>296499</v>
      </c>
      <c r="W122" s="45">
        <f>SUM(표4_256[[#This Row],[1월]:[12월]])</f>
        <v>2757164.5</v>
      </c>
      <c r="X122" s="45">
        <f t="shared" si="3"/>
        <v>229763.70833333334</v>
      </c>
    </row>
    <row r="123" spans="1:24" x14ac:dyDescent="0.3">
      <c r="A123" s="166"/>
      <c r="B123" s="166">
        <v>2025</v>
      </c>
      <c r="C123" s="62" t="s">
        <v>431</v>
      </c>
      <c r="D123" s="17" t="s">
        <v>11</v>
      </c>
      <c r="E123" s="17" t="s">
        <v>16</v>
      </c>
      <c r="F123" s="17" t="s">
        <v>67</v>
      </c>
      <c r="G123" s="17" t="s">
        <v>86</v>
      </c>
      <c r="H123" s="17" t="s">
        <v>34</v>
      </c>
      <c r="I123" s="17"/>
      <c r="J123" s="17" t="s">
        <v>15</v>
      </c>
      <c r="K123" s="201">
        <f>(K122/1000)*0.229</f>
        <v>64.141755000000003</v>
      </c>
      <c r="L123" s="201">
        <f>(L122/1000)*0.229</f>
        <v>56.808259</v>
      </c>
      <c r="M123" s="201">
        <f t="shared" ref="M123:V123" si="22">(M122/1000)*0.229</f>
        <v>44.796522000000003</v>
      </c>
      <c r="N123" s="201">
        <f t="shared" si="22"/>
        <v>40.545824000000003</v>
      </c>
      <c r="O123" s="201">
        <f t="shared" si="22"/>
        <v>39.880579000000004</v>
      </c>
      <c r="P123" s="201">
        <f t="shared" si="22"/>
        <v>39.038912400000008</v>
      </c>
      <c r="Q123" s="201">
        <f t="shared" si="22"/>
        <v>53.978276999999999</v>
      </c>
      <c r="R123" s="201">
        <f t="shared" si="22"/>
        <v>54.5539372</v>
      </c>
      <c r="S123" s="201">
        <f t="shared" si="22"/>
        <v>60.279692900000001</v>
      </c>
      <c r="T123" s="201">
        <f t="shared" si="22"/>
        <v>54.356585000000003</v>
      </c>
      <c r="U123" s="201">
        <f t="shared" si="22"/>
        <v>55.112056000000003</v>
      </c>
      <c r="V123" s="201">
        <f t="shared" si="22"/>
        <v>67.898271000000008</v>
      </c>
      <c r="W123" s="46">
        <f>SUM(표4_256[[#This Row],[1월]:[12월]])</f>
        <v>631.39067050000006</v>
      </c>
      <c r="X123" s="46">
        <f t="shared" si="3"/>
        <v>52.615889208333336</v>
      </c>
    </row>
    <row r="124" spans="1:24" x14ac:dyDescent="0.3">
      <c r="A124" s="166"/>
      <c r="B124" s="166">
        <v>2025</v>
      </c>
      <c r="C124" s="63" t="s">
        <v>431</v>
      </c>
      <c r="D124" s="19" t="s">
        <v>11</v>
      </c>
      <c r="E124" s="19" t="s">
        <v>16</v>
      </c>
      <c r="F124" s="19" t="s">
        <v>67</v>
      </c>
      <c r="G124" s="19" t="s">
        <v>86</v>
      </c>
      <c r="H124" s="20" t="s">
        <v>34</v>
      </c>
      <c r="I124" s="20"/>
      <c r="J124" s="20" t="s">
        <v>96</v>
      </c>
      <c r="K124" s="202">
        <f>K122*0.4747/1000</f>
        <v>132.96109650000002</v>
      </c>
      <c r="L124" s="202">
        <f>L122*0.4747/1000</f>
        <v>117.7593037</v>
      </c>
      <c r="M124" s="202">
        <f t="shared" ref="M124:V124" si="23">M122*0.4747/1000</f>
        <v>92.859864599999995</v>
      </c>
      <c r="N124" s="202">
        <f t="shared" si="23"/>
        <v>84.048483200000007</v>
      </c>
      <c r="O124" s="202">
        <f t="shared" si="23"/>
        <v>82.669479699999997</v>
      </c>
      <c r="P124" s="202">
        <f t="shared" si="23"/>
        <v>80.924767320000001</v>
      </c>
      <c r="Q124" s="202">
        <f t="shared" si="23"/>
        <v>111.89296109999999</v>
      </c>
      <c r="R124" s="202">
        <f t="shared" si="23"/>
        <v>113.08626196</v>
      </c>
      <c r="S124" s="202">
        <f t="shared" si="23"/>
        <v>124.95532847</v>
      </c>
      <c r="T124" s="202">
        <f t="shared" si="23"/>
        <v>112.6771655</v>
      </c>
      <c r="U124" s="202">
        <f t="shared" si="23"/>
        <v>114.24320080000001</v>
      </c>
      <c r="V124" s="202">
        <f t="shared" si="23"/>
        <v>140.74807530000001</v>
      </c>
      <c r="W124" s="47">
        <f>SUM(표4_256[[#This Row],[1월]:[12월]])</f>
        <v>1308.8259881500003</v>
      </c>
      <c r="X124" s="47">
        <f t="shared" si="3"/>
        <v>109.06883234583336</v>
      </c>
    </row>
    <row r="125" spans="1:24" x14ac:dyDescent="0.3">
      <c r="A125" s="166" t="s">
        <v>223</v>
      </c>
      <c r="B125" s="166">
        <v>2025</v>
      </c>
      <c r="C125" s="60" t="s">
        <v>431</v>
      </c>
      <c r="D125" s="14" t="s">
        <v>11</v>
      </c>
      <c r="E125" s="14" t="s">
        <v>16</v>
      </c>
      <c r="F125" s="14" t="s">
        <v>88</v>
      </c>
      <c r="G125" s="14" t="s">
        <v>86</v>
      </c>
      <c r="H125" s="14" t="s">
        <v>135</v>
      </c>
      <c r="I125" s="14"/>
      <c r="J125" s="14" t="s">
        <v>13</v>
      </c>
      <c r="K125" s="197">
        <v>0</v>
      </c>
      <c r="L125" s="197">
        <v>0</v>
      </c>
      <c r="M125" s="197">
        <v>95272</v>
      </c>
      <c r="N125" s="197">
        <v>2276190</v>
      </c>
      <c r="O125" s="197">
        <v>8179969</v>
      </c>
      <c r="P125" s="197">
        <v>25878490</v>
      </c>
      <c r="Q125" s="197">
        <v>37025578</v>
      </c>
      <c r="R125" s="197">
        <v>33854077</v>
      </c>
      <c r="S125" s="197">
        <v>24976736</v>
      </c>
      <c r="T125" s="197">
        <v>14560247</v>
      </c>
      <c r="U125" s="197">
        <v>8648413</v>
      </c>
      <c r="V125" s="198">
        <v>5304964</v>
      </c>
      <c r="W125" s="44">
        <f>SUM(표4_256[[#This Row],[1월]:[12월]])</f>
        <v>160799936</v>
      </c>
      <c r="X125" s="44">
        <f t="shared" si="3"/>
        <v>13399994.666666666</v>
      </c>
    </row>
    <row r="126" spans="1:24" x14ac:dyDescent="0.3">
      <c r="A126" s="166"/>
      <c r="B126" s="166">
        <v>2025</v>
      </c>
      <c r="C126" s="61" t="s">
        <v>431</v>
      </c>
      <c r="D126" s="16" t="s">
        <v>11</v>
      </c>
      <c r="E126" s="16" t="s">
        <v>16</v>
      </c>
      <c r="F126" s="16" t="s">
        <v>88</v>
      </c>
      <c r="G126" s="16" t="s">
        <v>86</v>
      </c>
      <c r="H126" s="16" t="s">
        <v>135</v>
      </c>
      <c r="I126" s="16"/>
      <c r="J126" s="16" t="s">
        <v>14</v>
      </c>
      <c r="K126" s="203">
        <v>0</v>
      </c>
      <c r="L126" s="203">
        <v>0</v>
      </c>
      <c r="M126" s="203">
        <v>617</v>
      </c>
      <c r="N126" s="203">
        <v>14525</v>
      </c>
      <c r="O126" s="203">
        <v>57957</v>
      </c>
      <c r="P126" s="203">
        <v>158944.09</v>
      </c>
      <c r="Q126" s="203">
        <v>228756.86</v>
      </c>
      <c r="R126" s="203">
        <v>215370.86</v>
      </c>
      <c r="S126" s="203">
        <v>183199.43</v>
      </c>
      <c r="T126" s="203">
        <v>99171</v>
      </c>
      <c r="U126" s="203">
        <v>47720</v>
      </c>
      <c r="V126" s="204">
        <v>29955</v>
      </c>
      <c r="W126" s="45">
        <f>SUM(표4_256[[#This Row],[1월]:[12월]])</f>
        <v>1036216.24</v>
      </c>
      <c r="X126" s="45">
        <f t="shared" si="3"/>
        <v>86351.353333333333</v>
      </c>
    </row>
    <row r="127" spans="1:24" x14ac:dyDescent="0.3">
      <c r="A127" s="166"/>
      <c r="B127" s="166">
        <v>2025</v>
      </c>
      <c r="C127" s="62" t="s">
        <v>431</v>
      </c>
      <c r="D127" s="17" t="s">
        <v>11</v>
      </c>
      <c r="E127" s="17" t="s">
        <v>16</v>
      </c>
      <c r="F127" s="17" t="s">
        <v>88</v>
      </c>
      <c r="G127" s="17" t="s">
        <v>86</v>
      </c>
      <c r="H127" s="17" t="s">
        <v>135</v>
      </c>
      <c r="I127" s="17"/>
      <c r="J127" s="17" t="s">
        <v>15</v>
      </c>
      <c r="K127" s="201">
        <f>(K126/1000)*0.229</f>
        <v>0</v>
      </c>
      <c r="L127" s="201">
        <f>(L126/1000)*0.229</f>
        <v>0</v>
      </c>
      <c r="M127" s="201">
        <f t="shared" ref="M127:V127" si="24">(M126/1000)*0.229</f>
        <v>0.141293</v>
      </c>
      <c r="N127" s="201">
        <f t="shared" si="24"/>
        <v>3.3262250000000004</v>
      </c>
      <c r="O127" s="201">
        <f t="shared" si="24"/>
        <v>13.272153000000001</v>
      </c>
      <c r="P127" s="201">
        <f t="shared" si="24"/>
        <v>36.398196609999999</v>
      </c>
      <c r="Q127" s="201">
        <f t="shared" si="24"/>
        <v>52.38532094</v>
      </c>
      <c r="R127" s="201">
        <f t="shared" si="24"/>
        <v>49.319926940000002</v>
      </c>
      <c r="S127" s="201">
        <f t="shared" si="24"/>
        <v>41.952669470000004</v>
      </c>
      <c r="T127" s="201">
        <f t="shared" si="24"/>
        <v>22.710159000000001</v>
      </c>
      <c r="U127" s="201">
        <f t="shared" si="24"/>
        <v>10.92788</v>
      </c>
      <c r="V127" s="201">
        <f t="shared" si="24"/>
        <v>6.8596950000000003</v>
      </c>
      <c r="W127" s="46">
        <f>SUM(표4_256[[#This Row],[1월]:[12월]])</f>
        <v>237.29351895999997</v>
      </c>
      <c r="X127" s="46">
        <f t="shared" si="3"/>
        <v>19.774459913333331</v>
      </c>
    </row>
    <row r="128" spans="1:24" x14ac:dyDescent="0.3">
      <c r="A128" s="166"/>
      <c r="B128" s="166">
        <v>2025</v>
      </c>
      <c r="C128" s="63" t="s">
        <v>431</v>
      </c>
      <c r="D128" s="19" t="s">
        <v>11</v>
      </c>
      <c r="E128" s="19" t="s">
        <v>16</v>
      </c>
      <c r="F128" s="19" t="s">
        <v>88</v>
      </c>
      <c r="G128" s="19" t="s">
        <v>86</v>
      </c>
      <c r="H128" s="20" t="s">
        <v>135</v>
      </c>
      <c r="I128" s="20"/>
      <c r="J128" s="20" t="s">
        <v>96</v>
      </c>
      <c r="K128" s="202">
        <f>K126*0.4747/1000</f>
        <v>0</v>
      </c>
      <c r="L128" s="202">
        <f>L126*0.4747/1000</f>
        <v>0</v>
      </c>
      <c r="M128" s="202">
        <f t="shared" ref="M128:V128" si="25">M126*0.4747/1000</f>
        <v>0.29288990000000004</v>
      </c>
      <c r="N128" s="202">
        <f t="shared" si="25"/>
        <v>6.8950174999999998</v>
      </c>
      <c r="O128" s="202">
        <f t="shared" si="25"/>
        <v>27.512187900000001</v>
      </c>
      <c r="P128" s="202">
        <f t="shared" si="25"/>
        <v>75.450759523000002</v>
      </c>
      <c r="Q128" s="202">
        <f t="shared" si="25"/>
        <v>108.590881442</v>
      </c>
      <c r="R128" s="202">
        <f t="shared" si="25"/>
        <v>102.236547242</v>
      </c>
      <c r="S128" s="202">
        <f t="shared" si="25"/>
        <v>86.964769421</v>
      </c>
      <c r="T128" s="202">
        <f t="shared" si="25"/>
        <v>47.076473700000001</v>
      </c>
      <c r="U128" s="202">
        <f t="shared" si="25"/>
        <v>22.652684000000001</v>
      </c>
      <c r="V128" s="202">
        <f t="shared" si="25"/>
        <v>14.2196385</v>
      </c>
      <c r="W128" s="47">
        <f>SUM(표4_256[[#This Row],[1월]:[12월]])</f>
        <v>491.89184912800005</v>
      </c>
      <c r="X128" s="47">
        <f t="shared" si="3"/>
        <v>40.990987427333337</v>
      </c>
    </row>
    <row r="129" spans="1:24" x14ac:dyDescent="0.3">
      <c r="A129" s="166" t="s">
        <v>224</v>
      </c>
      <c r="B129" s="166">
        <v>2025</v>
      </c>
      <c r="C129" s="60" t="s">
        <v>431</v>
      </c>
      <c r="D129" s="14" t="s">
        <v>11</v>
      </c>
      <c r="E129" s="14" t="s">
        <v>16</v>
      </c>
      <c r="F129" s="14" t="s">
        <v>88</v>
      </c>
      <c r="G129" s="14" t="s">
        <v>86</v>
      </c>
      <c r="H129" s="14" t="s">
        <v>156</v>
      </c>
      <c r="I129" s="14"/>
      <c r="J129" s="14" t="s">
        <v>13</v>
      </c>
      <c r="K129" s="197">
        <v>0</v>
      </c>
      <c r="L129" s="197">
        <v>0</v>
      </c>
      <c r="M129" s="197">
        <v>1624</v>
      </c>
      <c r="N129" s="197">
        <v>29727</v>
      </c>
      <c r="O129" s="197">
        <v>734092</v>
      </c>
      <c r="P129" s="197">
        <v>1201479</v>
      </c>
      <c r="Q129" s="197">
        <v>5224477</v>
      </c>
      <c r="R129" s="197">
        <v>4530514</v>
      </c>
      <c r="S129" s="197">
        <v>8431680</v>
      </c>
      <c r="T129" s="197">
        <v>136222</v>
      </c>
      <c r="U129" s="197">
        <v>132832</v>
      </c>
      <c r="V129" s="198">
        <v>79247</v>
      </c>
      <c r="W129" s="44">
        <f>SUM(표4_256[[#This Row],[1월]:[12월]])</f>
        <v>20501894</v>
      </c>
      <c r="X129" s="44">
        <f t="shared" si="3"/>
        <v>1708491.1666666667</v>
      </c>
    </row>
    <row r="130" spans="1:24" x14ac:dyDescent="0.3">
      <c r="A130" s="166"/>
      <c r="B130" s="166">
        <v>2025</v>
      </c>
      <c r="C130" s="61" t="s">
        <v>431</v>
      </c>
      <c r="D130" s="16" t="s">
        <v>11</v>
      </c>
      <c r="E130" s="16" t="s">
        <v>16</v>
      </c>
      <c r="F130" s="16" t="s">
        <v>88</v>
      </c>
      <c r="G130" s="16" t="s">
        <v>86</v>
      </c>
      <c r="H130" s="16" t="s">
        <v>156</v>
      </c>
      <c r="I130" s="16"/>
      <c r="J130" s="16" t="s">
        <v>14</v>
      </c>
      <c r="K130" s="205">
        <v>0</v>
      </c>
      <c r="L130" s="205">
        <v>0</v>
      </c>
      <c r="M130" s="205">
        <v>1</v>
      </c>
      <c r="N130" s="205">
        <v>20</v>
      </c>
      <c r="O130" s="205">
        <v>3247</v>
      </c>
      <c r="P130" s="205">
        <v>3321</v>
      </c>
      <c r="Q130" s="205">
        <v>38808</v>
      </c>
      <c r="R130" s="205">
        <v>33417</v>
      </c>
      <c r="S130" s="205">
        <v>28825</v>
      </c>
      <c r="T130" s="205">
        <v>1442</v>
      </c>
      <c r="U130" s="205">
        <v>928</v>
      </c>
      <c r="V130" s="206">
        <v>38</v>
      </c>
      <c r="W130" s="45">
        <f>SUM(표4_256[[#This Row],[1월]:[12월]])</f>
        <v>110047</v>
      </c>
      <c r="X130" s="45">
        <f t="shared" si="3"/>
        <v>9170.5833333333339</v>
      </c>
    </row>
    <row r="131" spans="1:24" x14ac:dyDescent="0.3">
      <c r="A131" s="166"/>
      <c r="B131" s="166">
        <v>2025</v>
      </c>
      <c r="C131" s="62" t="s">
        <v>431</v>
      </c>
      <c r="D131" s="17" t="s">
        <v>11</v>
      </c>
      <c r="E131" s="17" t="s">
        <v>16</v>
      </c>
      <c r="F131" s="17" t="s">
        <v>88</v>
      </c>
      <c r="G131" s="17" t="s">
        <v>86</v>
      </c>
      <c r="H131" s="17" t="s">
        <v>156</v>
      </c>
      <c r="I131" s="17"/>
      <c r="J131" s="17" t="s">
        <v>15</v>
      </c>
      <c r="K131" s="201">
        <f>(K130/1000)*0.229</f>
        <v>0</v>
      </c>
      <c r="L131" s="201">
        <f>(L130/1000)*0.229</f>
        <v>0</v>
      </c>
      <c r="M131" s="201">
        <f t="shared" ref="M131:N131" si="26">(M130/1000)*0.229</f>
        <v>2.2900000000000001E-4</v>
      </c>
      <c r="N131" s="201">
        <f t="shared" si="26"/>
        <v>4.5799999999999999E-3</v>
      </c>
      <c r="O131" s="201">
        <f t="shared" ref="O131:T131" si="27">(O130/1000)*0.229</f>
        <v>0.74356299999999997</v>
      </c>
      <c r="P131" s="201">
        <f t="shared" si="27"/>
        <v>0.7605090000000001</v>
      </c>
      <c r="Q131" s="201">
        <f t="shared" si="27"/>
        <v>8.8870319999999996</v>
      </c>
      <c r="R131" s="201">
        <f t="shared" si="27"/>
        <v>7.6524930000000007</v>
      </c>
      <c r="S131" s="201">
        <f t="shared" si="27"/>
        <v>6.6009250000000002</v>
      </c>
      <c r="T131" s="201">
        <f t="shared" si="27"/>
        <v>0.33021800000000001</v>
      </c>
      <c r="U131" s="201">
        <f>(U130/1000)*0.229</f>
        <v>0.21251200000000001</v>
      </c>
      <c r="V131" s="201">
        <f>(V130/1000)*0.229</f>
        <v>8.7019999999999997E-3</v>
      </c>
      <c r="W131" s="46">
        <f>SUM(표4_256[[#This Row],[1월]:[12월]])</f>
        <v>25.200762999999998</v>
      </c>
      <c r="X131" s="46">
        <f t="shared" si="3"/>
        <v>2.1000635833333332</v>
      </c>
    </row>
    <row r="132" spans="1:24" x14ac:dyDescent="0.3">
      <c r="A132" s="166"/>
      <c r="B132" s="166">
        <v>2025</v>
      </c>
      <c r="C132" s="63" t="s">
        <v>431</v>
      </c>
      <c r="D132" s="19" t="s">
        <v>11</v>
      </c>
      <c r="E132" s="19" t="s">
        <v>16</v>
      </c>
      <c r="F132" s="19" t="s">
        <v>88</v>
      </c>
      <c r="G132" s="19" t="s">
        <v>86</v>
      </c>
      <c r="H132" s="20" t="s">
        <v>156</v>
      </c>
      <c r="I132" s="20"/>
      <c r="J132" s="20" t="s">
        <v>96</v>
      </c>
      <c r="K132" s="202">
        <f>K130*0.4747/1000</f>
        <v>0</v>
      </c>
      <c r="L132" s="202">
        <f>L130*0.4747/1000</f>
        <v>0</v>
      </c>
      <c r="M132" s="202">
        <f t="shared" ref="M132:V132" si="28">M130*0.4747/1000</f>
        <v>4.7469999999999999E-4</v>
      </c>
      <c r="N132" s="202">
        <f t="shared" si="28"/>
        <v>9.493999999999999E-3</v>
      </c>
      <c r="O132" s="202">
        <f t="shared" si="28"/>
        <v>1.5413509000000001</v>
      </c>
      <c r="P132" s="202">
        <f t="shared" si="28"/>
        <v>1.5764787</v>
      </c>
      <c r="Q132" s="202">
        <f t="shared" si="28"/>
        <v>18.422157599999998</v>
      </c>
      <c r="R132" s="202">
        <f t="shared" si="28"/>
        <v>15.8630499</v>
      </c>
      <c r="S132" s="202">
        <f t="shared" si="28"/>
        <v>13.683227500000001</v>
      </c>
      <c r="T132" s="202">
        <f t="shared" si="28"/>
        <v>0.68451740000000005</v>
      </c>
      <c r="U132" s="202">
        <f t="shared" si="28"/>
        <v>0.44052160000000001</v>
      </c>
      <c r="V132" s="202">
        <f t="shared" si="28"/>
        <v>1.8038599999999998E-2</v>
      </c>
      <c r="W132" s="47">
        <f>SUM(표4_256[[#This Row],[1월]:[12월]])</f>
        <v>52.239310899999992</v>
      </c>
      <c r="X132" s="47">
        <f t="shared" si="3"/>
        <v>4.353275908333333</v>
      </c>
    </row>
    <row r="133" spans="1:24" x14ac:dyDescent="0.3">
      <c r="A133" s="166" t="s">
        <v>382</v>
      </c>
      <c r="B133" s="166">
        <v>2025</v>
      </c>
      <c r="C133" s="60" t="s">
        <v>431</v>
      </c>
      <c r="D133" s="14" t="s">
        <v>11</v>
      </c>
      <c r="E133" s="14" t="s">
        <v>16</v>
      </c>
      <c r="F133" s="14" t="s">
        <v>67</v>
      </c>
      <c r="G133" s="14" t="s">
        <v>87</v>
      </c>
      <c r="H133" s="14" t="s">
        <v>35</v>
      </c>
      <c r="I133" s="14"/>
      <c r="J133" s="14" t="s">
        <v>13</v>
      </c>
      <c r="K133" s="197">
        <v>326249308</v>
      </c>
      <c r="L133" s="197">
        <v>310786582</v>
      </c>
      <c r="M133" s="197">
        <v>279921118</v>
      </c>
      <c r="N133" s="197">
        <v>252367436</v>
      </c>
      <c r="O133" s="197">
        <v>272081544.5</v>
      </c>
      <c r="P133" s="197">
        <v>311166322.5</v>
      </c>
      <c r="Q133" s="197">
        <v>334123004.5</v>
      </c>
      <c r="R133" s="197">
        <v>321977759.5</v>
      </c>
      <c r="S133" s="197">
        <v>263996658.5</v>
      </c>
      <c r="T133" s="197">
        <v>230234185</v>
      </c>
      <c r="U133" s="197">
        <v>298227807</v>
      </c>
      <c r="V133" s="198">
        <v>314650799</v>
      </c>
      <c r="W133" s="44">
        <f>SUM(표4_256[[#This Row],[1월]:[12월]])</f>
        <v>3515782524.5</v>
      </c>
      <c r="X133" s="44">
        <f t="shared" si="3"/>
        <v>292981877.04166669</v>
      </c>
    </row>
    <row r="134" spans="1:24" x14ac:dyDescent="0.3">
      <c r="A134" s="166"/>
      <c r="B134" s="166">
        <v>2025</v>
      </c>
      <c r="C134" s="61" t="s">
        <v>431</v>
      </c>
      <c r="D134" s="16" t="s">
        <v>11</v>
      </c>
      <c r="E134" s="16" t="s">
        <v>16</v>
      </c>
      <c r="F134" s="16" t="s">
        <v>67</v>
      </c>
      <c r="G134" s="16" t="s">
        <v>87</v>
      </c>
      <c r="H134" s="16" t="s">
        <v>35</v>
      </c>
      <c r="I134" s="16"/>
      <c r="J134" s="16" t="s">
        <v>14</v>
      </c>
      <c r="K134" s="199">
        <v>2009808</v>
      </c>
      <c r="L134" s="199">
        <v>1837296</v>
      </c>
      <c r="M134" s="199">
        <v>1976832</v>
      </c>
      <c r="N134" s="199">
        <v>1708703.9119999995</v>
      </c>
      <c r="O134" s="199">
        <v>1883807.8890000002</v>
      </c>
      <c r="P134" s="199">
        <v>1843920</v>
      </c>
      <c r="Q134" s="199">
        <v>1954800</v>
      </c>
      <c r="R134" s="199">
        <v>1925136</v>
      </c>
      <c r="S134" s="199">
        <v>1789776</v>
      </c>
      <c r="T134" s="199">
        <v>1554048</v>
      </c>
      <c r="U134" s="199">
        <v>1765152</v>
      </c>
      <c r="V134" s="200">
        <v>1872000</v>
      </c>
      <c r="W134" s="45">
        <f>SUM(표4_256[[#This Row],[1월]:[12월]])</f>
        <v>22121279.800999999</v>
      </c>
      <c r="X134" s="45">
        <f t="shared" si="3"/>
        <v>1843439.9834166665</v>
      </c>
    </row>
    <row r="135" spans="1:24" x14ac:dyDescent="0.3">
      <c r="A135" s="166"/>
      <c r="B135" s="166">
        <v>2025</v>
      </c>
      <c r="C135" s="62" t="s">
        <v>431</v>
      </c>
      <c r="D135" s="17" t="s">
        <v>11</v>
      </c>
      <c r="E135" s="17" t="s">
        <v>16</v>
      </c>
      <c r="F135" s="17" t="s">
        <v>67</v>
      </c>
      <c r="G135" s="17" t="s">
        <v>87</v>
      </c>
      <c r="H135" s="17" t="s">
        <v>35</v>
      </c>
      <c r="I135" s="17"/>
      <c r="J135" s="17" t="s">
        <v>15</v>
      </c>
      <c r="K135" s="201">
        <f>(K134/1000)*0.229</f>
        <v>460.24603200000001</v>
      </c>
      <c r="L135" s="201">
        <f>(L134/1000)*0.229</f>
        <v>420.74078400000002</v>
      </c>
      <c r="M135" s="201">
        <f t="shared" ref="M135:V135" si="29">(M134/1000)*0.229</f>
        <v>452.69452800000005</v>
      </c>
      <c r="N135" s="201">
        <f t="shared" si="29"/>
        <v>391.29319584799993</v>
      </c>
      <c r="O135" s="201">
        <f t="shared" si="29"/>
        <v>431.39200658100003</v>
      </c>
      <c r="P135" s="201">
        <f t="shared" si="29"/>
        <v>422.25768000000005</v>
      </c>
      <c r="Q135" s="201">
        <f t="shared" si="29"/>
        <v>447.64920000000001</v>
      </c>
      <c r="R135" s="201">
        <f t="shared" si="29"/>
        <v>440.85614400000003</v>
      </c>
      <c r="S135" s="201">
        <f t="shared" si="29"/>
        <v>409.85870400000005</v>
      </c>
      <c r="T135" s="201">
        <f t="shared" si="29"/>
        <v>355.87699200000003</v>
      </c>
      <c r="U135" s="201">
        <f t="shared" si="29"/>
        <v>404.219808</v>
      </c>
      <c r="V135" s="201">
        <f t="shared" si="29"/>
        <v>428.68800000000005</v>
      </c>
      <c r="W135" s="46">
        <f>SUM(표4_256[[#This Row],[1월]:[12월]])</f>
        <v>5065.7730744290002</v>
      </c>
      <c r="X135" s="46">
        <f t="shared" si="3"/>
        <v>422.1477562024167</v>
      </c>
    </row>
    <row r="136" spans="1:24" x14ac:dyDescent="0.3">
      <c r="A136" s="166"/>
      <c r="B136" s="166">
        <v>2025</v>
      </c>
      <c r="C136" s="63" t="s">
        <v>431</v>
      </c>
      <c r="D136" s="19" t="s">
        <v>11</v>
      </c>
      <c r="E136" s="19" t="s">
        <v>16</v>
      </c>
      <c r="F136" s="19" t="s">
        <v>67</v>
      </c>
      <c r="G136" s="19" t="s">
        <v>87</v>
      </c>
      <c r="H136" s="20" t="s">
        <v>35</v>
      </c>
      <c r="I136" s="20"/>
      <c r="J136" s="20" t="s">
        <v>96</v>
      </c>
      <c r="K136" s="202">
        <f>K134*0.4747/1000</f>
        <v>954.05585759999997</v>
      </c>
      <c r="L136" s="202">
        <f>L134*0.4747/1000</f>
        <v>872.16441120000002</v>
      </c>
      <c r="M136" s="202">
        <f t="shared" ref="M136:V136" si="30">M134*0.4747/1000</f>
        <v>938.4021504000001</v>
      </c>
      <c r="N136" s="202">
        <f t="shared" si="30"/>
        <v>811.12174702639982</v>
      </c>
      <c r="O136" s="202">
        <f t="shared" si="30"/>
        <v>894.24360490830009</v>
      </c>
      <c r="P136" s="202">
        <f t="shared" si="30"/>
        <v>875.30882400000007</v>
      </c>
      <c r="Q136" s="202">
        <f t="shared" si="30"/>
        <v>927.94356000000005</v>
      </c>
      <c r="R136" s="202">
        <f t="shared" si="30"/>
        <v>913.86205919999998</v>
      </c>
      <c r="S136" s="202">
        <f t="shared" si="30"/>
        <v>849.60666720000006</v>
      </c>
      <c r="T136" s="202">
        <f t="shared" si="30"/>
        <v>737.70658560000004</v>
      </c>
      <c r="U136" s="202">
        <f t="shared" si="30"/>
        <v>837.91765439999995</v>
      </c>
      <c r="V136" s="202">
        <f t="shared" si="30"/>
        <v>888.63840000000005</v>
      </c>
      <c r="W136" s="47">
        <f>SUM(표4_256[[#This Row],[1월]:[12월]])</f>
        <v>10500.971521534699</v>
      </c>
      <c r="X136" s="47">
        <f t="shared" si="3"/>
        <v>875.08096012789156</v>
      </c>
    </row>
    <row r="137" spans="1:24" x14ac:dyDescent="0.3">
      <c r="A137" s="166" t="s">
        <v>225</v>
      </c>
      <c r="B137" s="166">
        <v>2025</v>
      </c>
      <c r="C137" s="60" t="s">
        <v>431</v>
      </c>
      <c r="D137" s="14" t="s">
        <v>11</v>
      </c>
      <c r="E137" s="14" t="s">
        <v>16</v>
      </c>
      <c r="F137" s="14" t="s">
        <v>88</v>
      </c>
      <c r="G137" s="14" t="s">
        <v>87</v>
      </c>
      <c r="H137" s="14" t="s">
        <v>136</v>
      </c>
      <c r="I137" s="14"/>
      <c r="J137" s="14" t="s">
        <v>13</v>
      </c>
      <c r="K137" s="197">
        <v>25846115</v>
      </c>
      <c r="L137" s="197">
        <v>26548078</v>
      </c>
      <c r="M137" s="197">
        <v>26695166</v>
      </c>
      <c r="N137" s="197">
        <v>33831887</v>
      </c>
      <c r="O137" s="197">
        <v>40460762</v>
      </c>
      <c r="P137" s="197">
        <v>77163726</v>
      </c>
      <c r="Q137" s="197">
        <v>129623000</v>
      </c>
      <c r="R137" s="197">
        <v>128418539</v>
      </c>
      <c r="S137" s="197">
        <v>78875663</v>
      </c>
      <c r="T137" s="197">
        <v>44612321</v>
      </c>
      <c r="U137" s="197">
        <v>24589654</v>
      </c>
      <c r="V137" s="198">
        <v>23326718</v>
      </c>
      <c r="W137" s="44">
        <f>SUM(표4_256[[#This Row],[1월]:[12월]])</f>
        <v>659991629</v>
      </c>
      <c r="X137" s="44">
        <f t="shared" si="3"/>
        <v>54999302.416666664</v>
      </c>
    </row>
    <row r="138" spans="1:24" x14ac:dyDescent="0.3">
      <c r="A138" s="166"/>
      <c r="B138" s="166">
        <v>2025</v>
      </c>
      <c r="C138" s="61" t="s">
        <v>431</v>
      </c>
      <c r="D138" s="16" t="s">
        <v>11</v>
      </c>
      <c r="E138" s="16" t="s">
        <v>16</v>
      </c>
      <c r="F138" s="16" t="s">
        <v>88</v>
      </c>
      <c r="G138" s="16" t="s">
        <v>87</v>
      </c>
      <c r="H138" s="16" t="s">
        <v>136</v>
      </c>
      <c r="I138" s="16"/>
      <c r="J138" s="16" t="s">
        <v>14</v>
      </c>
      <c r="K138" s="203">
        <v>156895</v>
      </c>
      <c r="L138" s="203">
        <v>146247</v>
      </c>
      <c r="M138" s="203">
        <v>172935</v>
      </c>
      <c r="N138" s="203">
        <v>215899</v>
      </c>
      <c r="O138" s="203">
        <v>286673</v>
      </c>
      <c r="P138" s="203">
        <v>473934.85</v>
      </c>
      <c r="Q138" s="203">
        <v>800855.83</v>
      </c>
      <c r="R138" s="203">
        <v>816965.45</v>
      </c>
      <c r="S138" s="203">
        <v>578537.43999999994</v>
      </c>
      <c r="T138" s="203">
        <v>303860</v>
      </c>
      <c r="U138" s="203">
        <v>135680</v>
      </c>
      <c r="V138" s="204">
        <v>131717</v>
      </c>
      <c r="W138" s="45">
        <f>SUM(표4_256[[#This Row],[1월]:[12월]])</f>
        <v>4220199.57</v>
      </c>
      <c r="X138" s="45">
        <f t="shared" si="3"/>
        <v>351683.29750000004</v>
      </c>
    </row>
    <row r="139" spans="1:24" x14ac:dyDescent="0.3">
      <c r="A139" s="166"/>
      <c r="B139" s="166">
        <v>2025</v>
      </c>
      <c r="C139" s="62" t="s">
        <v>431</v>
      </c>
      <c r="D139" s="17" t="s">
        <v>11</v>
      </c>
      <c r="E139" s="17" t="s">
        <v>16</v>
      </c>
      <c r="F139" s="17" t="s">
        <v>88</v>
      </c>
      <c r="G139" s="17" t="s">
        <v>87</v>
      </c>
      <c r="H139" s="17" t="s">
        <v>136</v>
      </c>
      <c r="I139" s="17"/>
      <c r="J139" s="17" t="s">
        <v>15</v>
      </c>
      <c r="K139" s="201">
        <f>(K138/1000)*0.229</f>
        <v>35.928955000000002</v>
      </c>
      <c r="L139" s="201">
        <f>(L138/1000)*0.229</f>
        <v>33.490563000000002</v>
      </c>
      <c r="M139" s="201">
        <f t="shared" ref="M139:V139" si="31">(M138/1000)*0.229</f>
        <v>39.602115000000005</v>
      </c>
      <c r="N139" s="201">
        <f t="shared" si="31"/>
        <v>49.440871000000001</v>
      </c>
      <c r="O139" s="201">
        <f t="shared" si="31"/>
        <v>65.648116999999999</v>
      </c>
      <c r="P139" s="201">
        <f t="shared" si="31"/>
        <v>108.53108065000001</v>
      </c>
      <c r="Q139" s="201">
        <f t="shared" si="31"/>
        <v>183.39598506999999</v>
      </c>
      <c r="R139" s="201">
        <f t="shared" si="31"/>
        <v>187.08508805</v>
      </c>
      <c r="S139" s="201">
        <f t="shared" si="31"/>
        <v>132.48507376000001</v>
      </c>
      <c r="T139" s="201">
        <f t="shared" si="31"/>
        <v>69.583940000000013</v>
      </c>
      <c r="U139" s="201">
        <f t="shared" si="31"/>
        <v>31.070720000000001</v>
      </c>
      <c r="V139" s="201">
        <f t="shared" si="31"/>
        <v>30.163193000000003</v>
      </c>
      <c r="W139" s="46">
        <f>SUM(표4_256[[#This Row],[1월]:[12월]])</f>
        <v>966.42570152999997</v>
      </c>
      <c r="X139" s="46">
        <f t="shared" si="3"/>
        <v>80.535475127499993</v>
      </c>
    </row>
    <row r="140" spans="1:24" x14ac:dyDescent="0.3">
      <c r="A140" s="166"/>
      <c r="B140" s="166">
        <v>2025</v>
      </c>
      <c r="C140" s="63" t="s">
        <v>431</v>
      </c>
      <c r="D140" s="19" t="s">
        <v>11</v>
      </c>
      <c r="E140" s="19" t="s">
        <v>16</v>
      </c>
      <c r="F140" s="19" t="s">
        <v>88</v>
      </c>
      <c r="G140" s="19" t="s">
        <v>87</v>
      </c>
      <c r="H140" s="20" t="s">
        <v>136</v>
      </c>
      <c r="I140" s="20"/>
      <c r="J140" s="20" t="s">
        <v>96</v>
      </c>
      <c r="K140" s="202">
        <f>K138*0.4747/1000</f>
        <v>74.478056500000008</v>
      </c>
      <c r="L140" s="202">
        <f>L138*0.4747/1000</f>
        <v>69.423450899999992</v>
      </c>
      <c r="M140" s="202">
        <f t="shared" ref="M140:V140" si="32">M138*0.4747/1000</f>
        <v>82.092244500000007</v>
      </c>
      <c r="N140" s="202">
        <f t="shared" si="32"/>
        <v>102.4872553</v>
      </c>
      <c r="O140" s="202">
        <f t="shared" si="32"/>
        <v>136.08367310000003</v>
      </c>
      <c r="P140" s="202">
        <f t="shared" si="32"/>
        <v>224.97687329499999</v>
      </c>
      <c r="Q140" s="202">
        <f t="shared" si="32"/>
        <v>380.16626250099995</v>
      </c>
      <c r="R140" s="202">
        <f t="shared" si="32"/>
        <v>387.81349911500001</v>
      </c>
      <c r="S140" s="202">
        <f t="shared" si="32"/>
        <v>274.63172276799997</v>
      </c>
      <c r="T140" s="202">
        <f t="shared" si="32"/>
        <v>144.24234200000001</v>
      </c>
      <c r="U140" s="202">
        <f t="shared" si="32"/>
        <v>64.407296000000002</v>
      </c>
      <c r="V140" s="202">
        <f t="shared" si="32"/>
        <v>62.5260599</v>
      </c>
      <c r="W140" s="47">
        <f>SUM(표4_256[[#This Row],[1월]:[12월]])</f>
        <v>2003.3287358790001</v>
      </c>
      <c r="X140" s="47">
        <f t="shared" si="3"/>
        <v>166.94406132325</v>
      </c>
    </row>
    <row r="141" spans="1:24" x14ac:dyDescent="0.3">
      <c r="A141" s="166" t="s">
        <v>226</v>
      </c>
      <c r="B141" s="166">
        <v>2025</v>
      </c>
      <c r="C141" s="60" t="s">
        <v>431</v>
      </c>
      <c r="D141" s="14" t="s">
        <v>11</v>
      </c>
      <c r="E141" s="14" t="s">
        <v>16</v>
      </c>
      <c r="F141" s="14" t="s">
        <v>88</v>
      </c>
      <c r="G141" s="14" t="s">
        <v>87</v>
      </c>
      <c r="H141" s="14" t="s">
        <v>157</v>
      </c>
      <c r="I141" s="14"/>
      <c r="J141" s="14" t="s">
        <v>13</v>
      </c>
      <c r="K141" s="197">
        <v>424952</v>
      </c>
      <c r="L141" s="197">
        <v>429014</v>
      </c>
      <c r="M141" s="197">
        <v>455167</v>
      </c>
      <c r="N141" s="197">
        <v>441847</v>
      </c>
      <c r="O141" s="197">
        <v>3631054</v>
      </c>
      <c r="P141" s="197">
        <v>3582534</v>
      </c>
      <c r="Q141" s="197">
        <v>18290392</v>
      </c>
      <c r="R141" s="197">
        <v>17185582</v>
      </c>
      <c r="S141" s="197">
        <v>26626953</v>
      </c>
      <c r="T141" s="197">
        <v>417380</v>
      </c>
      <c r="U141" s="197">
        <v>377676</v>
      </c>
      <c r="V141" s="198">
        <v>348462</v>
      </c>
      <c r="W141" s="44">
        <f>SUM(표4_256[[#This Row],[1월]:[12월]])</f>
        <v>72211013</v>
      </c>
      <c r="X141" s="44">
        <f t="shared" si="3"/>
        <v>6017584.416666667</v>
      </c>
    </row>
    <row r="142" spans="1:24" x14ac:dyDescent="0.3">
      <c r="A142" s="166"/>
      <c r="B142" s="166">
        <v>2025</v>
      </c>
      <c r="C142" s="61" t="s">
        <v>431</v>
      </c>
      <c r="D142" s="16" t="s">
        <v>11</v>
      </c>
      <c r="E142" s="16" t="s">
        <v>16</v>
      </c>
      <c r="F142" s="16" t="s">
        <v>88</v>
      </c>
      <c r="G142" s="16" t="s">
        <v>87</v>
      </c>
      <c r="H142" s="16" t="s">
        <v>157</v>
      </c>
      <c r="I142" s="16"/>
      <c r="J142" s="16" t="s">
        <v>14</v>
      </c>
      <c r="K142" s="203">
        <v>301</v>
      </c>
      <c r="L142" s="203">
        <v>190</v>
      </c>
      <c r="M142" s="203">
        <v>202</v>
      </c>
      <c r="N142" s="203">
        <v>300</v>
      </c>
      <c r="O142" s="203">
        <v>16063</v>
      </c>
      <c r="P142" s="203">
        <v>9904</v>
      </c>
      <c r="Q142" s="203">
        <v>135861</v>
      </c>
      <c r="R142" s="203">
        <v>126757</v>
      </c>
      <c r="S142" s="203">
        <v>91027</v>
      </c>
      <c r="T142" s="203">
        <v>4419</v>
      </c>
      <c r="U142" s="203">
        <v>2640</v>
      </c>
      <c r="V142" s="204">
        <v>166</v>
      </c>
      <c r="W142" s="45">
        <f>SUM(표4_256[[#This Row],[1월]:[12월]])</f>
        <v>387830</v>
      </c>
      <c r="X142" s="45">
        <f t="shared" si="3"/>
        <v>32319.166666666668</v>
      </c>
    </row>
    <row r="143" spans="1:24" x14ac:dyDescent="0.3">
      <c r="A143" s="166"/>
      <c r="B143" s="166">
        <v>2025</v>
      </c>
      <c r="C143" s="62" t="s">
        <v>431</v>
      </c>
      <c r="D143" s="17" t="s">
        <v>11</v>
      </c>
      <c r="E143" s="17" t="s">
        <v>16</v>
      </c>
      <c r="F143" s="17" t="s">
        <v>88</v>
      </c>
      <c r="G143" s="17" t="s">
        <v>87</v>
      </c>
      <c r="H143" s="17" t="s">
        <v>157</v>
      </c>
      <c r="I143" s="17"/>
      <c r="J143" s="17" t="s">
        <v>15</v>
      </c>
      <c r="K143" s="201">
        <f>(K142/1000)*0.229</f>
        <v>6.8929000000000004E-2</v>
      </c>
      <c r="L143" s="201">
        <f>(L142/1000)*0.229</f>
        <v>4.351E-2</v>
      </c>
      <c r="M143" s="201">
        <f t="shared" ref="M143:V143" si="33">(M142/1000)*0.229</f>
        <v>4.6258000000000007E-2</v>
      </c>
      <c r="N143" s="201">
        <f t="shared" si="33"/>
        <v>6.8699999999999997E-2</v>
      </c>
      <c r="O143" s="201">
        <f t="shared" si="33"/>
        <v>3.6784269999999997</v>
      </c>
      <c r="P143" s="201">
        <f t="shared" si="33"/>
        <v>2.2680160000000003</v>
      </c>
      <c r="Q143" s="201">
        <f t="shared" si="33"/>
        <v>31.112168999999998</v>
      </c>
      <c r="R143" s="201">
        <f t="shared" si="33"/>
        <v>29.027353000000002</v>
      </c>
      <c r="S143" s="201">
        <f t="shared" si="33"/>
        <v>20.845183000000002</v>
      </c>
      <c r="T143" s="201">
        <f t="shared" si="33"/>
        <v>1.011951</v>
      </c>
      <c r="U143" s="201">
        <f t="shared" si="33"/>
        <v>0.6045600000000001</v>
      </c>
      <c r="V143" s="201">
        <f t="shared" si="33"/>
        <v>3.8014000000000006E-2</v>
      </c>
      <c r="W143" s="46">
        <f>SUM(표4_256[[#This Row],[1월]:[12월]])</f>
        <v>88.81307000000001</v>
      </c>
      <c r="X143" s="46">
        <f t="shared" si="3"/>
        <v>7.4010891666666678</v>
      </c>
    </row>
    <row r="144" spans="1:24" x14ac:dyDescent="0.3">
      <c r="A144" s="166"/>
      <c r="B144" s="166">
        <v>2025</v>
      </c>
      <c r="C144" s="63" t="s">
        <v>431</v>
      </c>
      <c r="D144" s="19" t="s">
        <v>11</v>
      </c>
      <c r="E144" s="19" t="s">
        <v>16</v>
      </c>
      <c r="F144" s="19" t="s">
        <v>88</v>
      </c>
      <c r="G144" s="19" t="s">
        <v>87</v>
      </c>
      <c r="H144" s="20" t="s">
        <v>157</v>
      </c>
      <c r="I144" s="20"/>
      <c r="J144" s="20" t="s">
        <v>96</v>
      </c>
      <c r="K144" s="202">
        <f>K142*0.4747/1000</f>
        <v>0.1428847</v>
      </c>
      <c r="L144" s="202">
        <f>L142*0.4747/1000</f>
        <v>9.0192999999999995E-2</v>
      </c>
      <c r="M144" s="202">
        <f t="shared" ref="M144:V144" si="34">M142*0.4747/1000</f>
        <v>9.5889400000000014E-2</v>
      </c>
      <c r="N144" s="202">
        <f t="shared" si="34"/>
        <v>0.14241000000000001</v>
      </c>
      <c r="O144" s="202">
        <f t="shared" si="34"/>
        <v>7.6251061</v>
      </c>
      <c r="P144" s="202">
        <f t="shared" si="34"/>
        <v>4.7014287999999995</v>
      </c>
      <c r="Q144" s="202">
        <f t="shared" si="34"/>
        <v>64.493216700000005</v>
      </c>
      <c r="R144" s="202">
        <f t="shared" si="34"/>
        <v>60.1715479</v>
      </c>
      <c r="S144" s="202">
        <f t="shared" si="34"/>
        <v>43.210516900000002</v>
      </c>
      <c r="T144" s="202">
        <f t="shared" si="34"/>
        <v>2.0976993000000004</v>
      </c>
      <c r="U144" s="202">
        <f t="shared" si="34"/>
        <v>1.2532080000000001</v>
      </c>
      <c r="V144" s="202">
        <f t="shared" si="34"/>
        <v>7.8800200000000001E-2</v>
      </c>
      <c r="W144" s="47">
        <f>SUM(표4_256[[#This Row],[1월]:[12월]])</f>
        <v>184.102901</v>
      </c>
      <c r="X144" s="47">
        <f t="shared" si="3"/>
        <v>15.341908416666667</v>
      </c>
    </row>
    <row r="145" spans="1:24" x14ac:dyDescent="0.3">
      <c r="A145" s="166"/>
      <c r="B145" s="166">
        <v>2025</v>
      </c>
      <c r="C145" s="60" t="s">
        <v>431</v>
      </c>
      <c r="D145" s="14" t="s">
        <v>11</v>
      </c>
      <c r="E145" s="14" t="s">
        <v>16</v>
      </c>
      <c r="F145" s="14" t="s">
        <v>67</v>
      </c>
      <c r="G145" s="14" t="s">
        <v>173</v>
      </c>
      <c r="H145" s="14" t="s">
        <v>36</v>
      </c>
      <c r="I145" s="14"/>
      <c r="J145" s="14" t="s">
        <v>13</v>
      </c>
      <c r="K145" s="197">
        <v>64561408</v>
      </c>
      <c r="L145" s="197">
        <v>63124057</v>
      </c>
      <c r="M145" s="197">
        <v>53403298</v>
      </c>
      <c r="N145" s="197">
        <v>54773400</v>
      </c>
      <c r="O145" s="197">
        <v>55066350</v>
      </c>
      <c r="P145" s="197">
        <v>68265035</v>
      </c>
      <c r="Q145" s="197">
        <v>84379259</v>
      </c>
      <c r="R145" s="197">
        <v>82020847</v>
      </c>
      <c r="S145" s="197">
        <v>65142566</v>
      </c>
      <c r="T145" s="197">
        <v>58914774</v>
      </c>
      <c r="U145" s="197">
        <v>68207286</v>
      </c>
      <c r="V145" s="198">
        <v>72514978</v>
      </c>
      <c r="W145" s="44">
        <f>SUM(표4_256[[#This Row],[1월]:[12월]])</f>
        <v>790373258</v>
      </c>
      <c r="X145" s="44">
        <f t="shared" si="3"/>
        <v>65864438.166666664</v>
      </c>
    </row>
    <row r="146" spans="1:24" x14ac:dyDescent="0.3">
      <c r="A146" s="166"/>
      <c r="B146" s="166">
        <v>2025</v>
      </c>
      <c r="C146" s="61" t="s">
        <v>431</v>
      </c>
      <c r="D146" s="16" t="s">
        <v>11</v>
      </c>
      <c r="E146" s="16" t="s">
        <v>16</v>
      </c>
      <c r="F146" s="16" t="s">
        <v>67</v>
      </c>
      <c r="G146" s="16" t="s">
        <v>173</v>
      </c>
      <c r="H146" s="16" t="s">
        <v>36</v>
      </c>
      <c r="I146" s="16"/>
      <c r="J146" s="16" t="s">
        <v>14</v>
      </c>
      <c r="K146" s="199">
        <v>377648</v>
      </c>
      <c r="L146" s="199">
        <v>355424</v>
      </c>
      <c r="M146" s="199">
        <v>358448</v>
      </c>
      <c r="N146" s="199">
        <v>364400</v>
      </c>
      <c r="O146" s="199">
        <v>371360</v>
      </c>
      <c r="P146" s="199">
        <v>386480</v>
      </c>
      <c r="Q146" s="199">
        <v>479024</v>
      </c>
      <c r="R146" s="199">
        <v>480224</v>
      </c>
      <c r="S146" s="199">
        <v>447728</v>
      </c>
      <c r="T146" s="199">
        <v>408080</v>
      </c>
      <c r="U146" s="199">
        <v>393680</v>
      </c>
      <c r="V146" s="200">
        <v>420320</v>
      </c>
      <c r="W146" s="45">
        <f>SUM(표4_256[[#This Row],[1월]:[12월]])</f>
        <v>4842816</v>
      </c>
      <c r="X146" s="45">
        <f t="shared" si="3"/>
        <v>403568</v>
      </c>
    </row>
    <row r="147" spans="1:24" x14ac:dyDescent="0.3">
      <c r="A147" s="166"/>
      <c r="B147" s="166">
        <v>2025</v>
      </c>
      <c r="C147" s="62" t="s">
        <v>431</v>
      </c>
      <c r="D147" s="17" t="s">
        <v>11</v>
      </c>
      <c r="E147" s="17" t="s">
        <v>16</v>
      </c>
      <c r="F147" s="17" t="s">
        <v>67</v>
      </c>
      <c r="G147" s="17" t="s">
        <v>173</v>
      </c>
      <c r="H147" s="17" t="s">
        <v>36</v>
      </c>
      <c r="I147" s="17"/>
      <c r="J147" s="17" t="s">
        <v>15</v>
      </c>
      <c r="K147" s="201">
        <f>(K146/1000)*0.229</f>
        <v>86.481392000000014</v>
      </c>
      <c r="L147" s="201">
        <f>(L146/1000)*0.229</f>
        <v>81.392095999999995</v>
      </c>
      <c r="M147" s="201">
        <f t="shared" ref="M147:V147" si="35">(M146/1000)*0.229</f>
        <v>82.084592000000001</v>
      </c>
      <c r="N147" s="201">
        <f t="shared" si="35"/>
        <v>83.447599999999994</v>
      </c>
      <c r="O147" s="201">
        <f t="shared" si="35"/>
        <v>85.041440000000009</v>
      </c>
      <c r="P147" s="201">
        <f t="shared" si="35"/>
        <v>88.503920000000008</v>
      </c>
      <c r="Q147" s="201">
        <f t="shared" si="35"/>
        <v>109.69649600000001</v>
      </c>
      <c r="R147" s="201">
        <f t="shared" si="35"/>
        <v>109.971296</v>
      </c>
      <c r="S147" s="201">
        <f t="shared" si="35"/>
        <v>102.529712</v>
      </c>
      <c r="T147" s="201">
        <f t="shared" si="35"/>
        <v>93.450320000000005</v>
      </c>
      <c r="U147" s="201">
        <f t="shared" si="35"/>
        <v>90.152720000000002</v>
      </c>
      <c r="V147" s="201">
        <f t="shared" si="35"/>
        <v>96.253280000000004</v>
      </c>
      <c r="W147" s="46">
        <f>SUM(표4_256[[#This Row],[1월]:[12월]])</f>
        <v>1109.004864</v>
      </c>
      <c r="X147" s="46">
        <f t="shared" si="3"/>
        <v>92.417072000000005</v>
      </c>
    </row>
    <row r="148" spans="1:24" x14ac:dyDescent="0.3">
      <c r="A148" s="166"/>
      <c r="B148" s="166">
        <v>2025</v>
      </c>
      <c r="C148" s="63" t="s">
        <v>431</v>
      </c>
      <c r="D148" s="19" t="s">
        <v>11</v>
      </c>
      <c r="E148" s="19" t="s">
        <v>16</v>
      </c>
      <c r="F148" s="19" t="s">
        <v>67</v>
      </c>
      <c r="G148" s="19" t="s">
        <v>173</v>
      </c>
      <c r="H148" s="20" t="s">
        <v>36</v>
      </c>
      <c r="I148" s="20"/>
      <c r="J148" s="20" t="s">
        <v>96</v>
      </c>
      <c r="K148" s="202">
        <f>K146*0.4747/1000</f>
        <v>179.2695056</v>
      </c>
      <c r="L148" s="202">
        <f>L146*0.4747/1000</f>
        <v>168.71977280000002</v>
      </c>
      <c r="M148" s="202">
        <f t="shared" ref="M148:V148" si="36">M146*0.4747/1000</f>
        <v>170.15526560000001</v>
      </c>
      <c r="N148" s="202">
        <f t="shared" si="36"/>
        <v>172.98068000000001</v>
      </c>
      <c r="O148" s="202">
        <f t="shared" si="36"/>
        <v>176.284592</v>
      </c>
      <c r="P148" s="202">
        <f t="shared" si="36"/>
        <v>183.46205600000002</v>
      </c>
      <c r="Q148" s="202">
        <f t="shared" si="36"/>
        <v>227.39269280000002</v>
      </c>
      <c r="R148" s="202">
        <f t="shared" si="36"/>
        <v>227.96233280000001</v>
      </c>
      <c r="S148" s="202">
        <f t="shared" si="36"/>
        <v>212.5364816</v>
      </c>
      <c r="T148" s="202">
        <f t="shared" si="36"/>
        <v>193.715576</v>
      </c>
      <c r="U148" s="202">
        <f t="shared" si="36"/>
        <v>186.879896</v>
      </c>
      <c r="V148" s="202">
        <f t="shared" si="36"/>
        <v>199.525904</v>
      </c>
      <c r="W148" s="47">
        <f>SUM(표4_256[[#This Row],[1월]:[12월]])</f>
        <v>2298.8847552000002</v>
      </c>
      <c r="X148" s="47">
        <f t="shared" si="3"/>
        <v>191.57372960000001</v>
      </c>
    </row>
    <row r="149" spans="1:24" x14ac:dyDescent="0.3">
      <c r="A149" s="166" t="s">
        <v>227</v>
      </c>
      <c r="B149" s="166">
        <v>2025</v>
      </c>
      <c r="C149" s="60" t="s">
        <v>431</v>
      </c>
      <c r="D149" s="14" t="s">
        <v>11</v>
      </c>
      <c r="E149" s="14" t="s">
        <v>16</v>
      </c>
      <c r="F149" s="14" t="s">
        <v>88</v>
      </c>
      <c r="G149" s="14" t="s">
        <v>173</v>
      </c>
      <c r="H149" s="14" t="s">
        <v>137</v>
      </c>
      <c r="I149" s="14"/>
      <c r="J149" s="14" t="s">
        <v>13</v>
      </c>
      <c r="K149" s="197">
        <v>7291450</v>
      </c>
      <c r="L149" s="197">
        <v>7509056</v>
      </c>
      <c r="M149" s="197">
        <v>7250186</v>
      </c>
      <c r="N149" s="197">
        <v>9875925</v>
      </c>
      <c r="O149" s="197">
        <v>12213035</v>
      </c>
      <c r="P149" s="197">
        <v>23182813</v>
      </c>
      <c r="Q149" s="197">
        <v>39770693</v>
      </c>
      <c r="R149" s="197">
        <v>43688781</v>
      </c>
      <c r="S149" s="197">
        <v>2507704</v>
      </c>
      <c r="T149" s="197">
        <v>11213461</v>
      </c>
      <c r="U149" s="197">
        <v>8595870</v>
      </c>
      <c r="V149" s="198">
        <v>7022865</v>
      </c>
      <c r="W149" s="44">
        <f>SUM(표4_256[[#This Row],[1월]:[12월]])</f>
        <v>180121839</v>
      </c>
      <c r="X149" s="44">
        <f t="shared" si="3"/>
        <v>15010153.25</v>
      </c>
    </row>
    <row r="150" spans="1:24" x14ac:dyDescent="0.3">
      <c r="A150" s="166"/>
      <c r="B150" s="166">
        <v>2025</v>
      </c>
      <c r="C150" s="61" t="s">
        <v>431</v>
      </c>
      <c r="D150" s="16" t="s">
        <v>11</v>
      </c>
      <c r="E150" s="16" t="s">
        <v>16</v>
      </c>
      <c r="F150" s="16" t="s">
        <v>88</v>
      </c>
      <c r="G150" s="16" t="s">
        <v>173</v>
      </c>
      <c r="H150" s="16" t="s">
        <v>137</v>
      </c>
      <c r="I150" s="16"/>
      <c r="J150" s="16" t="s">
        <v>14</v>
      </c>
      <c r="K150" s="199">
        <v>44262</v>
      </c>
      <c r="L150" s="199">
        <v>41366</v>
      </c>
      <c r="M150" s="199">
        <v>46967</v>
      </c>
      <c r="N150" s="199">
        <v>63023</v>
      </c>
      <c r="O150" s="199">
        <v>86531</v>
      </c>
      <c r="P150" s="199">
        <v>142387.41</v>
      </c>
      <c r="Q150" s="199">
        <v>245717.12</v>
      </c>
      <c r="R150" s="199">
        <v>277936.7</v>
      </c>
      <c r="S150" s="199">
        <v>18393.52</v>
      </c>
      <c r="T150" s="199">
        <v>76376</v>
      </c>
      <c r="U150" s="199">
        <v>47430</v>
      </c>
      <c r="V150" s="200">
        <v>39656</v>
      </c>
      <c r="W150" s="45">
        <f>SUM(표4_256[[#This Row],[1월]:[12월]])</f>
        <v>1130045.75</v>
      </c>
      <c r="X150" s="45">
        <f t="shared" si="3"/>
        <v>94170.479166666672</v>
      </c>
    </row>
    <row r="151" spans="1:24" x14ac:dyDescent="0.3">
      <c r="A151" s="166"/>
      <c r="B151" s="166">
        <v>2025</v>
      </c>
      <c r="C151" s="62" t="s">
        <v>431</v>
      </c>
      <c r="D151" s="17" t="s">
        <v>11</v>
      </c>
      <c r="E151" s="17" t="s">
        <v>16</v>
      </c>
      <c r="F151" s="17" t="s">
        <v>88</v>
      </c>
      <c r="G151" s="17" t="s">
        <v>173</v>
      </c>
      <c r="H151" s="17" t="s">
        <v>137</v>
      </c>
      <c r="I151" s="17"/>
      <c r="J151" s="17" t="s">
        <v>15</v>
      </c>
      <c r="K151" s="201">
        <f>(K150/1000)*0.229</f>
        <v>10.135998000000001</v>
      </c>
      <c r="L151" s="201">
        <f>(L150/1000)*0.229</f>
        <v>9.4728139999999996</v>
      </c>
      <c r="M151" s="201">
        <f t="shared" ref="M151:V151" si="37">(M150/1000)*0.229</f>
        <v>10.755443</v>
      </c>
      <c r="N151" s="201">
        <f t="shared" si="37"/>
        <v>14.432267000000001</v>
      </c>
      <c r="O151" s="201">
        <f t="shared" si="37"/>
        <v>19.815599000000002</v>
      </c>
      <c r="P151" s="201">
        <f t="shared" si="37"/>
        <v>32.606716890000008</v>
      </c>
      <c r="Q151" s="201">
        <f t="shared" si="37"/>
        <v>56.269220480000001</v>
      </c>
      <c r="R151" s="201">
        <f t="shared" si="37"/>
        <v>63.647504300000008</v>
      </c>
      <c r="S151" s="201">
        <f t="shared" si="37"/>
        <v>4.2121160799999995</v>
      </c>
      <c r="T151" s="201">
        <f t="shared" si="37"/>
        <v>17.490104000000002</v>
      </c>
      <c r="U151" s="201">
        <f t="shared" si="37"/>
        <v>10.861470000000001</v>
      </c>
      <c r="V151" s="201">
        <f t="shared" si="37"/>
        <v>9.0812240000000006</v>
      </c>
      <c r="W151" s="46">
        <f>SUM(표4_256[[#This Row],[1월]:[12월]])</f>
        <v>258.78047674999999</v>
      </c>
      <c r="X151" s="46">
        <f t="shared" si="3"/>
        <v>21.565039729166667</v>
      </c>
    </row>
    <row r="152" spans="1:24" x14ac:dyDescent="0.3">
      <c r="A152" s="166"/>
      <c r="B152" s="166">
        <v>2025</v>
      </c>
      <c r="C152" s="63" t="s">
        <v>431</v>
      </c>
      <c r="D152" s="19" t="s">
        <v>11</v>
      </c>
      <c r="E152" s="19" t="s">
        <v>16</v>
      </c>
      <c r="F152" s="19" t="s">
        <v>88</v>
      </c>
      <c r="G152" s="19" t="s">
        <v>173</v>
      </c>
      <c r="H152" s="20" t="s">
        <v>137</v>
      </c>
      <c r="I152" s="20"/>
      <c r="J152" s="20" t="s">
        <v>96</v>
      </c>
      <c r="K152" s="202">
        <f>K150*0.4747/1000</f>
        <v>21.011171399999998</v>
      </c>
      <c r="L152" s="202">
        <f>L150*0.4747/1000</f>
        <v>19.636440200000003</v>
      </c>
      <c r="M152" s="202">
        <f t="shared" ref="M152:V152" si="38">M150*0.4747/1000</f>
        <v>22.295234900000001</v>
      </c>
      <c r="N152" s="202">
        <f t="shared" si="38"/>
        <v>29.9170181</v>
      </c>
      <c r="O152" s="202">
        <f t="shared" si="38"/>
        <v>41.0762657</v>
      </c>
      <c r="P152" s="202">
        <f t="shared" si="38"/>
        <v>67.591303526999994</v>
      </c>
      <c r="Q152" s="202">
        <f t="shared" si="38"/>
        <v>116.641916864</v>
      </c>
      <c r="R152" s="202">
        <f t="shared" si="38"/>
        <v>131.93655149</v>
      </c>
      <c r="S152" s="202">
        <f t="shared" si="38"/>
        <v>8.7314039440000002</v>
      </c>
      <c r="T152" s="202">
        <f t="shared" si="38"/>
        <v>36.255687199999997</v>
      </c>
      <c r="U152" s="202">
        <f t="shared" si="38"/>
        <v>22.515021000000001</v>
      </c>
      <c r="V152" s="202">
        <f t="shared" si="38"/>
        <v>18.824703199999998</v>
      </c>
      <c r="W152" s="47">
        <f>SUM(표4_256[[#This Row],[1월]:[12월]])</f>
        <v>536.43271752500004</v>
      </c>
      <c r="X152" s="47">
        <f t="shared" si="3"/>
        <v>44.70272646041667</v>
      </c>
    </row>
    <row r="153" spans="1:24" x14ac:dyDescent="0.3">
      <c r="A153" s="166" t="s">
        <v>228</v>
      </c>
      <c r="B153" s="166">
        <v>2025</v>
      </c>
      <c r="C153" s="60" t="s">
        <v>431</v>
      </c>
      <c r="D153" s="14" t="s">
        <v>11</v>
      </c>
      <c r="E153" s="14" t="s">
        <v>16</v>
      </c>
      <c r="F153" s="14" t="s">
        <v>88</v>
      </c>
      <c r="G153" s="14" t="s">
        <v>173</v>
      </c>
      <c r="H153" s="14" t="s">
        <v>158</v>
      </c>
      <c r="I153" s="14"/>
      <c r="J153" s="14" t="s">
        <v>13</v>
      </c>
      <c r="K153" s="197">
        <v>119883</v>
      </c>
      <c r="L153" s="197">
        <v>121345</v>
      </c>
      <c r="M153" s="197">
        <v>123620</v>
      </c>
      <c r="N153" s="197">
        <v>128980</v>
      </c>
      <c r="O153" s="197">
        <v>1096030</v>
      </c>
      <c r="P153" s="197">
        <v>1076325</v>
      </c>
      <c r="Q153" s="197">
        <v>5611825</v>
      </c>
      <c r="R153" s="197">
        <v>5846641</v>
      </c>
      <c r="S153" s="197">
        <v>846554</v>
      </c>
      <c r="T153" s="197">
        <v>104910</v>
      </c>
      <c r="U153" s="197">
        <v>132025</v>
      </c>
      <c r="V153" s="198">
        <v>104910</v>
      </c>
      <c r="W153" s="44">
        <f>SUM(표4_256[[#This Row],[1월]:[12월]])</f>
        <v>15313048</v>
      </c>
      <c r="X153" s="44">
        <f t="shared" ref="X153:X216" si="39">AVERAGE(K153:V153)</f>
        <v>1276087.3333333333</v>
      </c>
    </row>
    <row r="154" spans="1:24" x14ac:dyDescent="0.3">
      <c r="A154" s="166"/>
      <c r="B154" s="166">
        <v>2025</v>
      </c>
      <c r="C154" s="61" t="s">
        <v>431</v>
      </c>
      <c r="D154" s="16" t="s">
        <v>11</v>
      </c>
      <c r="E154" s="16" t="s">
        <v>16</v>
      </c>
      <c r="F154" s="16" t="s">
        <v>88</v>
      </c>
      <c r="G154" s="16" t="s">
        <v>173</v>
      </c>
      <c r="H154" s="16" t="s">
        <v>158</v>
      </c>
      <c r="I154" s="16"/>
      <c r="J154" s="16" t="s">
        <v>14</v>
      </c>
      <c r="K154" s="199">
        <v>85</v>
      </c>
      <c r="L154" s="199">
        <v>54</v>
      </c>
      <c r="M154" s="199">
        <v>54</v>
      </c>
      <c r="N154" s="199">
        <v>88</v>
      </c>
      <c r="O154" s="199">
        <v>4848</v>
      </c>
      <c r="P154" s="199">
        <v>2975</v>
      </c>
      <c r="Q154" s="199">
        <v>41685</v>
      </c>
      <c r="R154" s="199">
        <v>43123</v>
      </c>
      <c r="S154" s="199">
        <v>2894</v>
      </c>
      <c r="T154" s="199">
        <v>1110</v>
      </c>
      <c r="U154" s="199">
        <v>923</v>
      </c>
      <c r="V154" s="200">
        <v>50</v>
      </c>
      <c r="W154" s="45">
        <f>SUM(표4_256[[#This Row],[1월]:[12월]])</f>
        <v>97889</v>
      </c>
      <c r="X154" s="45">
        <f t="shared" si="39"/>
        <v>8157.416666666667</v>
      </c>
    </row>
    <row r="155" spans="1:24" x14ac:dyDescent="0.3">
      <c r="A155" s="166"/>
      <c r="B155" s="166">
        <v>2025</v>
      </c>
      <c r="C155" s="62" t="s">
        <v>431</v>
      </c>
      <c r="D155" s="17" t="s">
        <v>11</v>
      </c>
      <c r="E155" s="17" t="s">
        <v>16</v>
      </c>
      <c r="F155" s="17" t="s">
        <v>88</v>
      </c>
      <c r="G155" s="17" t="s">
        <v>173</v>
      </c>
      <c r="H155" s="17" t="s">
        <v>158</v>
      </c>
      <c r="I155" s="17"/>
      <c r="J155" s="17" t="s">
        <v>15</v>
      </c>
      <c r="K155" s="201">
        <f>(K154/1000)*0.229</f>
        <v>1.9465000000000003E-2</v>
      </c>
      <c r="L155" s="201">
        <f>(L154/1000)*0.229</f>
        <v>1.2366E-2</v>
      </c>
      <c r="M155" s="201">
        <f t="shared" ref="M155:V155" si="40">(M154/1000)*0.229</f>
        <v>1.2366E-2</v>
      </c>
      <c r="N155" s="201">
        <f t="shared" si="40"/>
        <v>2.0152E-2</v>
      </c>
      <c r="O155" s="201">
        <f t="shared" si="40"/>
        <v>1.1101920000000001</v>
      </c>
      <c r="P155" s="201">
        <f t="shared" si="40"/>
        <v>0.68127500000000007</v>
      </c>
      <c r="Q155" s="201">
        <f t="shared" si="40"/>
        <v>9.5458650000000009</v>
      </c>
      <c r="R155" s="201">
        <f t="shared" si="40"/>
        <v>9.8751669999999994</v>
      </c>
      <c r="S155" s="201">
        <f t="shared" si="40"/>
        <v>0.66272600000000004</v>
      </c>
      <c r="T155" s="201">
        <f t="shared" si="40"/>
        <v>0.25419000000000003</v>
      </c>
      <c r="U155" s="201">
        <f t="shared" si="40"/>
        <v>0.21136700000000003</v>
      </c>
      <c r="V155" s="201">
        <f t="shared" si="40"/>
        <v>1.1450000000000002E-2</v>
      </c>
      <c r="W155" s="46">
        <f>SUM(표4_256[[#This Row],[1월]:[12월]])</f>
        <v>22.416581000000001</v>
      </c>
      <c r="X155" s="46">
        <f t="shared" si="39"/>
        <v>1.8680484166666667</v>
      </c>
    </row>
    <row r="156" spans="1:24" x14ac:dyDescent="0.3">
      <c r="A156" s="166"/>
      <c r="B156" s="166">
        <v>2025</v>
      </c>
      <c r="C156" s="63" t="s">
        <v>431</v>
      </c>
      <c r="D156" s="19" t="s">
        <v>11</v>
      </c>
      <c r="E156" s="19" t="s">
        <v>16</v>
      </c>
      <c r="F156" s="19" t="s">
        <v>88</v>
      </c>
      <c r="G156" s="19" t="s">
        <v>173</v>
      </c>
      <c r="H156" s="20" t="s">
        <v>158</v>
      </c>
      <c r="I156" s="20"/>
      <c r="J156" s="20" t="s">
        <v>96</v>
      </c>
      <c r="K156" s="202">
        <f>K154*0.4747/1000</f>
        <v>4.0349499999999996E-2</v>
      </c>
      <c r="L156" s="202">
        <f>L154*0.4747/1000</f>
        <v>2.5633800000000002E-2</v>
      </c>
      <c r="M156" s="202">
        <f t="shared" ref="M156:V156" si="41">M154*0.4747/1000</f>
        <v>2.5633800000000002E-2</v>
      </c>
      <c r="N156" s="202">
        <f t="shared" si="41"/>
        <v>4.1773600000000001E-2</v>
      </c>
      <c r="O156" s="202">
        <f t="shared" si="41"/>
        <v>2.3013456000000003</v>
      </c>
      <c r="P156" s="202">
        <f t="shared" si="41"/>
        <v>1.4122325</v>
      </c>
      <c r="Q156" s="202">
        <f t="shared" si="41"/>
        <v>19.787869499999999</v>
      </c>
      <c r="R156" s="202">
        <f t="shared" si="41"/>
        <v>20.470488099999997</v>
      </c>
      <c r="S156" s="202">
        <f t="shared" si="41"/>
        <v>1.3737817999999999</v>
      </c>
      <c r="T156" s="202">
        <f t="shared" si="41"/>
        <v>0.52691700000000008</v>
      </c>
      <c r="U156" s="202">
        <f t="shared" si="41"/>
        <v>0.43814809999999998</v>
      </c>
      <c r="V156" s="202">
        <f t="shared" si="41"/>
        <v>2.3734999999999999E-2</v>
      </c>
      <c r="W156" s="47">
        <f>SUM(표4_256[[#This Row],[1월]:[12월]])</f>
        <v>46.467908299999998</v>
      </c>
      <c r="X156" s="47">
        <f t="shared" si="39"/>
        <v>3.8723256916666666</v>
      </c>
    </row>
    <row r="157" spans="1:24" x14ac:dyDescent="0.3">
      <c r="A157" s="166"/>
      <c r="B157" s="166">
        <v>2025</v>
      </c>
      <c r="C157" s="60" t="s">
        <v>431</v>
      </c>
      <c r="D157" s="14" t="s">
        <v>11</v>
      </c>
      <c r="E157" s="14" t="s">
        <v>16</v>
      </c>
      <c r="F157" s="14" t="s">
        <v>67</v>
      </c>
      <c r="G157" s="14" t="s">
        <v>410</v>
      </c>
      <c r="H157" s="14" t="s">
        <v>411</v>
      </c>
      <c r="I157" s="14"/>
      <c r="J157" s="14" t="s">
        <v>13</v>
      </c>
      <c r="K157" s="197">
        <v>89129059</v>
      </c>
      <c r="L157" s="197">
        <v>88623721</v>
      </c>
      <c r="M157" s="197">
        <v>77655671</v>
      </c>
      <c r="N157" s="197">
        <v>82138947</v>
      </c>
      <c r="O157" s="198">
        <v>80378640</v>
      </c>
      <c r="P157" s="197">
        <v>108669170</v>
      </c>
      <c r="Q157" s="197">
        <v>117316300</v>
      </c>
      <c r="R157" s="197">
        <v>115800324</v>
      </c>
      <c r="S157" s="198">
        <v>90780804</v>
      </c>
      <c r="T157" s="197">
        <v>87690620</v>
      </c>
      <c r="U157" s="197">
        <v>84153254</v>
      </c>
      <c r="V157" s="198">
        <v>90390636</v>
      </c>
      <c r="W157" s="44">
        <f>SUM(표4_256[[#This Row],[1월]:[12월]])</f>
        <v>1112727146</v>
      </c>
      <c r="X157" s="44">
        <f t="shared" si="39"/>
        <v>92727262.166666672</v>
      </c>
    </row>
    <row r="158" spans="1:24" x14ac:dyDescent="0.3">
      <c r="A158" s="166"/>
      <c r="B158" s="166">
        <v>2025</v>
      </c>
      <c r="C158" s="61" t="s">
        <v>431</v>
      </c>
      <c r="D158" s="16" t="s">
        <v>11</v>
      </c>
      <c r="E158" s="16" t="s">
        <v>16</v>
      </c>
      <c r="F158" s="16" t="s">
        <v>67</v>
      </c>
      <c r="G158" s="16" t="s">
        <v>410</v>
      </c>
      <c r="H158" s="16" t="s">
        <v>411</v>
      </c>
      <c r="I158" s="16"/>
      <c r="J158" s="16" t="s">
        <v>14</v>
      </c>
      <c r="K158" s="199">
        <v>495618</v>
      </c>
      <c r="L158" s="199">
        <v>475242</v>
      </c>
      <c r="M158" s="199">
        <v>494106</v>
      </c>
      <c r="N158" s="199">
        <v>525282</v>
      </c>
      <c r="O158" s="200">
        <v>515634</v>
      </c>
      <c r="P158" s="199">
        <v>524562</v>
      </c>
      <c r="Q158" s="199">
        <v>655314</v>
      </c>
      <c r="R158" s="199">
        <v>667122</v>
      </c>
      <c r="S158" s="200">
        <v>593754</v>
      </c>
      <c r="T158" s="199">
        <v>500442</v>
      </c>
      <c r="U158" s="199">
        <v>446802</v>
      </c>
      <c r="V158" s="200">
        <v>485610</v>
      </c>
      <c r="W158" s="45">
        <f>SUM(표4_256[[#This Row],[1월]:[12월]])</f>
        <v>6379488</v>
      </c>
      <c r="X158" s="45">
        <f t="shared" si="39"/>
        <v>531624</v>
      </c>
    </row>
    <row r="159" spans="1:24" x14ac:dyDescent="0.3">
      <c r="A159" s="166"/>
      <c r="B159" s="166">
        <v>2025</v>
      </c>
      <c r="C159" s="62" t="s">
        <v>431</v>
      </c>
      <c r="D159" s="17" t="s">
        <v>11</v>
      </c>
      <c r="E159" s="17" t="s">
        <v>16</v>
      </c>
      <c r="F159" s="17" t="s">
        <v>67</v>
      </c>
      <c r="G159" s="17" t="s">
        <v>410</v>
      </c>
      <c r="H159" s="17" t="s">
        <v>411</v>
      </c>
      <c r="I159" s="17"/>
      <c r="J159" s="17" t="s">
        <v>15</v>
      </c>
      <c r="K159" s="201">
        <f>(K158/1000)*0.229</f>
        <v>113.496522</v>
      </c>
      <c r="L159" s="201">
        <f>(L158/1000)*0.229</f>
        <v>108.83041800000001</v>
      </c>
      <c r="M159" s="201">
        <f t="shared" ref="M159:Q159" si="42">(M158/1000)*0.229</f>
        <v>113.15027400000001</v>
      </c>
      <c r="N159" s="201">
        <f t="shared" si="42"/>
        <v>120.28957800000002</v>
      </c>
      <c r="O159" s="201">
        <f t="shared" si="42"/>
        <v>118.08018600000001</v>
      </c>
      <c r="P159" s="201">
        <f t="shared" si="42"/>
        <v>120.12469800000001</v>
      </c>
      <c r="Q159" s="201">
        <f t="shared" si="42"/>
        <v>150.06690599999999</v>
      </c>
      <c r="R159" s="201">
        <f>(R158/1000)*0.229</f>
        <v>152.770938</v>
      </c>
      <c r="S159" s="201">
        <f>(S158/1000)*0.229</f>
        <v>135.96966600000002</v>
      </c>
      <c r="T159" s="201">
        <f>(T158/1000)*0.229</f>
        <v>114.601218</v>
      </c>
      <c r="U159" s="201">
        <f>(U158/1000)*0.229</f>
        <v>102.31765800000001</v>
      </c>
      <c r="V159" s="201">
        <f>(V158/1000)*0.229</f>
        <v>111.20469000000001</v>
      </c>
      <c r="W159" s="46">
        <f>SUM(표4_256[[#This Row],[1월]:[12월]])</f>
        <v>1460.902752</v>
      </c>
      <c r="X159" s="46">
        <f t="shared" si="39"/>
        <v>121.741896</v>
      </c>
    </row>
    <row r="160" spans="1:24" x14ac:dyDescent="0.3">
      <c r="A160" s="166"/>
      <c r="B160" s="166">
        <v>2025</v>
      </c>
      <c r="C160" s="63" t="s">
        <v>431</v>
      </c>
      <c r="D160" s="19" t="s">
        <v>11</v>
      </c>
      <c r="E160" s="19" t="s">
        <v>16</v>
      </c>
      <c r="F160" s="19" t="s">
        <v>67</v>
      </c>
      <c r="G160" s="19" t="s">
        <v>410</v>
      </c>
      <c r="H160" s="20" t="s">
        <v>411</v>
      </c>
      <c r="I160" s="20"/>
      <c r="J160" s="20" t="s">
        <v>96</v>
      </c>
      <c r="K160" s="202">
        <f>K158*0.4747/1000</f>
        <v>235.26986460000001</v>
      </c>
      <c r="L160" s="202">
        <f>L158*0.4747/1000</f>
        <v>225.5973774</v>
      </c>
      <c r="M160" s="202">
        <f t="shared" ref="M160:Q160" si="43">M158*0.4747/1000</f>
        <v>234.5521182</v>
      </c>
      <c r="N160" s="202">
        <f t="shared" si="43"/>
        <v>249.35136540000002</v>
      </c>
      <c r="O160" s="202">
        <f t="shared" si="43"/>
        <v>244.7714598</v>
      </c>
      <c r="P160" s="202">
        <f t="shared" si="43"/>
        <v>249.0095814</v>
      </c>
      <c r="Q160" s="202">
        <f t="shared" si="43"/>
        <v>311.07755580000003</v>
      </c>
      <c r="R160" s="202">
        <f>R158*0.4747/1000</f>
        <v>316.68281339999999</v>
      </c>
      <c r="S160" s="202">
        <f>S158*0.4747/1000</f>
        <v>281.85502380000003</v>
      </c>
      <c r="T160" s="202">
        <f>T158*0.4747/1000</f>
        <v>237.55981739999999</v>
      </c>
      <c r="U160" s="202">
        <f>U158*0.4747/1000</f>
        <v>212.09690940000002</v>
      </c>
      <c r="V160" s="202">
        <f>V158*0.4747/1000</f>
        <v>230.51906700000001</v>
      </c>
      <c r="W160" s="47">
        <f>SUM(표4_256[[#This Row],[1월]:[12월]])</f>
        <v>3028.3429536000008</v>
      </c>
      <c r="X160" s="47">
        <f t="shared" si="39"/>
        <v>252.36191280000006</v>
      </c>
    </row>
    <row r="161" spans="1:24" x14ac:dyDescent="0.3">
      <c r="A161" s="166" t="s">
        <v>229</v>
      </c>
      <c r="B161" s="166">
        <v>2025</v>
      </c>
      <c r="C161" s="60" t="s">
        <v>431</v>
      </c>
      <c r="D161" s="14" t="s">
        <v>11</v>
      </c>
      <c r="E161" s="14" t="s">
        <v>16</v>
      </c>
      <c r="F161" s="14" t="s">
        <v>88</v>
      </c>
      <c r="G161" s="14" t="s">
        <v>410</v>
      </c>
      <c r="H161" s="14" t="s">
        <v>412</v>
      </c>
      <c r="I161" s="14"/>
      <c r="J161" s="14" t="s">
        <v>13</v>
      </c>
      <c r="K161" s="197">
        <v>2845444</v>
      </c>
      <c r="L161" s="197">
        <v>3035789</v>
      </c>
      <c r="M161" s="197">
        <v>3305932</v>
      </c>
      <c r="N161" s="197">
        <v>3532447</v>
      </c>
      <c r="O161" s="197">
        <v>5838188</v>
      </c>
      <c r="P161" s="197">
        <v>14792522</v>
      </c>
      <c r="Q161" s="197">
        <v>32405750</v>
      </c>
      <c r="R161" s="197">
        <v>31395401</v>
      </c>
      <c r="S161" s="197">
        <v>14544686</v>
      </c>
      <c r="T161" s="197">
        <v>7642405</v>
      </c>
      <c r="U161" s="197">
        <v>4676238</v>
      </c>
      <c r="V161" s="198">
        <v>4289350</v>
      </c>
      <c r="W161" s="44">
        <f>SUM(표4_256[[#This Row],[1월]:[12월]])</f>
        <v>128304152</v>
      </c>
      <c r="X161" s="44">
        <f t="shared" si="39"/>
        <v>10692012.666666666</v>
      </c>
    </row>
    <row r="162" spans="1:24" x14ac:dyDescent="0.3">
      <c r="A162" s="166"/>
      <c r="B162" s="166">
        <v>2025</v>
      </c>
      <c r="C162" s="61" t="s">
        <v>431</v>
      </c>
      <c r="D162" s="16" t="s">
        <v>11</v>
      </c>
      <c r="E162" s="16" t="s">
        <v>16</v>
      </c>
      <c r="F162" s="16" t="s">
        <v>88</v>
      </c>
      <c r="G162" s="16" t="s">
        <v>410</v>
      </c>
      <c r="H162" s="16" t="s">
        <v>412</v>
      </c>
      <c r="I162" s="16"/>
      <c r="J162" s="16" t="s">
        <v>14</v>
      </c>
      <c r="K162" s="199">
        <v>17273</v>
      </c>
      <c r="L162" s="199">
        <v>16724</v>
      </c>
      <c r="M162" s="199">
        <v>21416</v>
      </c>
      <c r="N162" s="199">
        <v>22542</v>
      </c>
      <c r="O162" s="199">
        <v>41364</v>
      </c>
      <c r="P162" s="199">
        <v>90854.76</v>
      </c>
      <c r="Q162" s="199">
        <v>200213.96</v>
      </c>
      <c r="R162" s="199">
        <v>199729.4</v>
      </c>
      <c r="S162" s="199">
        <v>106682.4</v>
      </c>
      <c r="T162" s="199">
        <v>52053</v>
      </c>
      <c r="U162" s="199">
        <v>25802</v>
      </c>
      <c r="V162" s="200">
        <v>24220</v>
      </c>
      <c r="W162" s="45">
        <f>SUM(표4_256[[#This Row],[1월]:[12월]])</f>
        <v>818874.52</v>
      </c>
      <c r="X162" s="45">
        <f t="shared" si="39"/>
        <v>68239.543333333335</v>
      </c>
    </row>
    <row r="163" spans="1:24" x14ac:dyDescent="0.3">
      <c r="A163" s="166"/>
      <c r="B163" s="166">
        <v>2025</v>
      </c>
      <c r="C163" s="62" t="s">
        <v>431</v>
      </c>
      <c r="D163" s="17" t="s">
        <v>11</v>
      </c>
      <c r="E163" s="17" t="s">
        <v>16</v>
      </c>
      <c r="F163" s="17" t="s">
        <v>88</v>
      </c>
      <c r="G163" s="17" t="s">
        <v>410</v>
      </c>
      <c r="H163" s="17" t="s">
        <v>412</v>
      </c>
      <c r="I163" s="17"/>
      <c r="J163" s="17" t="s">
        <v>15</v>
      </c>
      <c r="K163" s="201">
        <f>(K162/1000)*0.229</f>
        <v>3.9555169999999999</v>
      </c>
      <c r="L163" s="201">
        <f>(L162/1000)*0.229</f>
        <v>3.829796</v>
      </c>
      <c r="M163" s="201">
        <f t="shared" ref="M163:V163" si="44">(M162/1000)*0.229</f>
        <v>4.9042640000000004</v>
      </c>
      <c r="N163" s="201">
        <f t="shared" si="44"/>
        <v>5.1621180000000004</v>
      </c>
      <c r="O163" s="201">
        <f t="shared" si="44"/>
        <v>9.4723559999999996</v>
      </c>
      <c r="P163" s="201">
        <f t="shared" si="44"/>
        <v>20.80574004</v>
      </c>
      <c r="Q163" s="201">
        <f t="shared" si="44"/>
        <v>45.848996839999998</v>
      </c>
      <c r="R163" s="201">
        <f t="shared" si="44"/>
        <v>45.738032600000004</v>
      </c>
      <c r="S163" s="201">
        <f t="shared" si="44"/>
        <v>24.430269600000003</v>
      </c>
      <c r="T163" s="201">
        <f t="shared" si="44"/>
        <v>11.920137</v>
      </c>
      <c r="U163" s="201">
        <f t="shared" si="44"/>
        <v>5.908658</v>
      </c>
      <c r="V163" s="201">
        <f t="shared" si="44"/>
        <v>5.5463800000000001</v>
      </c>
      <c r="W163" s="46">
        <f>SUM(표4_256[[#This Row],[1월]:[12월]])</f>
        <v>187.52226508000001</v>
      </c>
      <c r="X163" s="46">
        <f t="shared" si="39"/>
        <v>15.626855423333334</v>
      </c>
    </row>
    <row r="164" spans="1:24" x14ac:dyDescent="0.3">
      <c r="A164" s="166"/>
      <c r="B164" s="166">
        <v>2025</v>
      </c>
      <c r="C164" s="63" t="s">
        <v>431</v>
      </c>
      <c r="D164" s="19" t="s">
        <v>11</v>
      </c>
      <c r="E164" s="19" t="s">
        <v>16</v>
      </c>
      <c r="F164" s="19" t="s">
        <v>88</v>
      </c>
      <c r="G164" s="19" t="s">
        <v>410</v>
      </c>
      <c r="H164" s="20" t="s">
        <v>412</v>
      </c>
      <c r="I164" s="20"/>
      <c r="J164" s="20" t="s">
        <v>96</v>
      </c>
      <c r="K164" s="202">
        <f>K162*0.4747/1000</f>
        <v>8.1994930999999998</v>
      </c>
      <c r="L164" s="202">
        <f>L162*0.4747/1000</f>
        <v>7.9388828</v>
      </c>
      <c r="M164" s="202">
        <f t="shared" ref="M164:V164" si="45">M162*0.4747/1000</f>
        <v>10.1661752</v>
      </c>
      <c r="N164" s="202">
        <f t="shared" si="45"/>
        <v>10.700687400000001</v>
      </c>
      <c r="O164" s="202">
        <f t="shared" si="45"/>
        <v>19.635490799999999</v>
      </c>
      <c r="P164" s="202">
        <f t="shared" si="45"/>
        <v>43.128754571999998</v>
      </c>
      <c r="Q164" s="202">
        <f t="shared" si="45"/>
        <v>95.041566811999999</v>
      </c>
      <c r="R164" s="202">
        <f t="shared" si="45"/>
        <v>94.811546180000008</v>
      </c>
      <c r="S164" s="202">
        <f t="shared" si="45"/>
        <v>50.642135279999998</v>
      </c>
      <c r="T164" s="202">
        <f t="shared" si="45"/>
        <v>24.709559100000003</v>
      </c>
      <c r="U164" s="202">
        <f t="shared" si="45"/>
        <v>12.2482094</v>
      </c>
      <c r="V164" s="202">
        <f t="shared" si="45"/>
        <v>11.497234000000001</v>
      </c>
      <c r="W164" s="47">
        <f>SUM(표4_256[[#This Row],[1월]:[12월]])</f>
        <v>388.71973464399997</v>
      </c>
      <c r="X164" s="47">
        <f t="shared" si="39"/>
        <v>32.393311220333331</v>
      </c>
    </row>
    <row r="165" spans="1:24" x14ac:dyDescent="0.3">
      <c r="A165" s="166" t="s">
        <v>230</v>
      </c>
      <c r="B165" s="166">
        <v>2025</v>
      </c>
      <c r="C165" s="60" t="s">
        <v>431</v>
      </c>
      <c r="D165" s="14" t="s">
        <v>11</v>
      </c>
      <c r="E165" s="14" t="s">
        <v>16</v>
      </c>
      <c r="F165" s="14" t="s">
        <v>88</v>
      </c>
      <c r="G165" s="14" t="s">
        <v>410</v>
      </c>
      <c r="H165" s="14" t="s">
        <v>413</v>
      </c>
      <c r="I165" s="14"/>
      <c r="J165" s="14" t="s">
        <v>13</v>
      </c>
      <c r="K165" s="197">
        <v>46784</v>
      </c>
      <c r="L165" s="197">
        <v>49057</v>
      </c>
      <c r="M165" s="197">
        <v>56368</v>
      </c>
      <c r="N165" s="197">
        <v>46134</v>
      </c>
      <c r="O165" s="197">
        <v>523934</v>
      </c>
      <c r="P165" s="197">
        <v>686783</v>
      </c>
      <c r="Q165" s="197">
        <v>4572598</v>
      </c>
      <c r="R165" s="197">
        <v>4201482</v>
      </c>
      <c r="S165" s="197">
        <v>4910015</v>
      </c>
      <c r="T165" s="197">
        <v>71500</v>
      </c>
      <c r="U165" s="197">
        <v>71823</v>
      </c>
      <c r="V165" s="198">
        <v>64076</v>
      </c>
      <c r="W165" s="44">
        <f>SUM(표4_256[[#This Row],[1월]:[12월]])</f>
        <v>15300554</v>
      </c>
      <c r="X165" s="44">
        <f t="shared" si="39"/>
        <v>1275046.1666666667</v>
      </c>
    </row>
    <row r="166" spans="1:24" x14ac:dyDescent="0.3">
      <c r="A166" s="166"/>
      <c r="B166" s="166">
        <v>2025</v>
      </c>
      <c r="C166" s="61" t="s">
        <v>431</v>
      </c>
      <c r="D166" s="16" t="s">
        <v>11</v>
      </c>
      <c r="E166" s="16" t="s">
        <v>16</v>
      </c>
      <c r="F166" s="16" t="s">
        <v>88</v>
      </c>
      <c r="G166" s="16" t="s">
        <v>410</v>
      </c>
      <c r="H166" s="16" t="s">
        <v>413</v>
      </c>
      <c r="I166" s="16"/>
      <c r="J166" s="16" t="s">
        <v>14</v>
      </c>
      <c r="K166" s="199">
        <v>33</v>
      </c>
      <c r="L166" s="199">
        <v>22</v>
      </c>
      <c r="M166" s="199">
        <v>25</v>
      </c>
      <c r="N166" s="199">
        <v>31</v>
      </c>
      <c r="O166" s="199">
        <v>2318</v>
      </c>
      <c r="P166" s="199">
        <v>1899</v>
      </c>
      <c r="Q166" s="199">
        <v>33965</v>
      </c>
      <c r="R166" s="199">
        <v>30989</v>
      </c>
      <c r="S166" s="199">
        <v>16785</v>
      </c>
      <c r="T166" s="199">
        <v>757</v>
      </c>
      <c r="U166" s="199">
        <v>502</v>
      </c>
      <c r="V166" s="200">
        <v>30</v>
      </c>
      <c r="W166" s="45">
        <f>SUM(표4_256[[#This Row],[1월]:[12월]])</f>
        <v>87356</v>
      </c>
      <c r="X166" s="45">
        <f t="shared" si="39"/>
        <v>7279.666666666667</v>
      </c>
    </row>
    <row r="167" spans="1:24" x14ac:dyDescent="0.3">
      <c r="A167" s="166"/>
      <c r="B167" s="166">
        <v>2025</v>
      </c>
      <c r="C167" s="62" t="s">
        <v>431</v>
      </c>
      <c r="D167" s="17" t="s">
        <v>11</v>
      </c>
      <c r="E167" s="17" t="s">
        <v>16</v>
      </c>
      <c r="F167" s="17" t="s">
        <v>88</v>
      </c>
      <c r="G167" s="17" t="s">
        <v>410</v>
      </c>
      <c r="H167" s="17" t="s">
        <v>413</v>
      </c>
      <c r="I167" s="17"/>
      <c r="J167" s="17" t="s">
        <v>15</v>
      </c>
      <c r="K167" s="201">
        <f>(K166/1000)*0.229</f>
        <v>7.5570000000000003E-3</v>
      </c>
      <c r="L167" s="201">
        <f>(L166/1000)*0.229</f>
        <v>5.0379999999999999E-3</v>
      </c>
      <c r="M167" s="201">
        <f t="shared" ref="M167:V167" si="46">(M166/1000)*0.229</f>
        <v>5.7250000000000009E-3</v>
      </c>
      <c r="N167" s="201">
        <f t="shared" si="46"/>
        <v>7.0990000000000003E-3</v>
      </c>
      <c r="O167" s="201">
        <f t="shared" si="46"/>
        <v>0.53082200000000002</v>
      </c>
      <c r="P167" s="201">
        <f t="shared" si="46"/>
        <v>0.43487100000000001</v>
      </c>
      <c r="Q167" s="201">
        <f t="shared" si="46"/>
        <v>7.777985000000001</v>
      </c>
      <c r="R167" s="201">
        <f t="shared" si="46"/>
        <v>7.0964810000000007</v>
      </c>
      <c r="S167" s="201">
        <f t="shared" si="46"/>
        <v>3.8437650000000003</v>
      </c>
      <c r="T167" s="201">
        <f t="shared" si="46"/>
        <v>0.17335300000000001</v>
      </c>
      <c r="U167" s="201">
        <f t="shared" si="46"/>
        <v>0.114958</v>
      </c>
      <c r="V167" s="201">
        <f t="shared" si="46"/>
        <v>6.8700000000000002E-3</v>
      </c>
      <c r="W167" s="46">
        <f>SUM(표4_256[[#This Row],[1월]:[12월]])</f>
        <v>20.004524</v>
      </c>
      <c r="X167" s="46">
        <f t="shared" si="39"/>
        <v>1.6670436666666666</v>
      </c>
    </row>
    <row r="168" spans="1:24" x14ac:dyDescent="0.3">
      <c r="A168" s="166"/>
      <c r="B168" s="166">
        <v>2025</v>
      </c>
      <c r="C168" s="63" t="s">
        <v>431</v>
      </c>
      <c r="D168" s="19" t="s">
        <v>11</v>
      </c>
      <c r="E168" s="19" t="s">
        <v>16</v>
      </c>
      <c r="F168" s="19" t="s">
        <v>88</v>
      </c>
      <c r="G168" s="19" t="s">
        <v>410</v>
      </c>
      <c r="H168" s="20" t="s">
        <v>413</v>
      </c>
      <c r="I168" s="20"/>
      <c r="J168" s="20" t="s">
        <v>96</v>
      </c>
      <c r="K168" s="202">
        <f>K166*0.4747/1000</f>
        <v>1.5665100000000001E-2</v>
      </c>
      <c r="L168" s="202">
        <f>L166*0.4747/1000</f>
        <v>1.04434E-2</v>
      </c>
      <c r="M168" s="202">
        <f t="shared" ref="M168:V168" si="47">M166*0.4747/1000</f>
        <v>1.18675E-2</v>
      </c>
      <c r="N168" s="202">
        <f t="shared" si="47"/>
        <v>1.47157E-2</v>
      </c>
      <c r="O168" s="202">
        <f t="shared" si="47"/>
        <v>1.1003546000000002</v>
      </c>
      <c r="P168" s="202">
        <f t="shared" si="47"/>
        <v>0.90145529999999996</v>
      </c>
      <c r="Q168" s="202">
        <f t="shared" si="47"/>
        <v>16.123185499999998</v>
      </c>
      <c r="R168" s="202">
        <f t="shared" si="47"/>
        <v>14.7104783</v>
      </c>
      <c r="S168" s="202">
        <f t="shared" si="47"/>
        <v>7.9678395000000002</v>
      </c>
      <c r="T168" s="202">
        <f t="shared" si="47"/>
        <v>0.3593479</v>
      </c>
      <c r="U168" s="202">
        <f t="shared" si="47"/>
        <v>0.23829939999999999</v>
      </c>
      <c r="V168" s="202">
        <f t="shared" si="47"/>
        <v>1.4241E-2</v>
      </c>
      <c r="W168" s="47">
        <f>SUM(표4_256[[#This Row],[1월]:[12월]])</f>
        <v>41.467893200000006</v>
      </c>
      <c r="X168" s="47">
        <f t="shared" si="39"/>
        <v>3.455657766666667</v>
      </c>
    </row>
    <row r="169" spans="1:24" x14ac:dyDescent="0.3">
      <c r="A169" s="166" t="s">
        <v>254</v>
      </c>
      <c r="B169" s="166">
        <v>2025</v>
      </c>
      <c r="C169" s="60" t="s">
        <v>431</v>
      </c>
      <c r="D169" s="14" t="s">
        <v>11</v>
      </c>
      <c r="E169" s="14" t="s">
        <v>16</v>
      </c>
      <c r="F169" s="14" t="s">
        <v>67</v>
      </c>
      <c r="G169" s="14" t="s">
        <v>76</v>
      </c>
      <c r="H169" s="14" t="s">
        <v>38</v>
      </c>
      <c r="I169" s="14"/>
      <c r="J169" s="14" t="s">
        <v>13</v>
      </c>
      <c r="K169" s="197">
        <v>446112586</v>
      </c>
      <c r="L169" s="197">
        <v>433594380</v>
      </c>
      <c r="M169" s="197">
        <v>381357570</v>
      </c>
      <c r="N169" s="197">
        <v>377078840</v>
      </c>
      <c r="O169" s="197">
        <v>380131765</v>
      </c>
      <c r="P169" s="197">
        <v>422061449</v>
      </c>
      <c r="Q169" s="197">
        <v>467947090</v>
      </c>
      <c r="R169" s="197">
        <v>593399399</v>
      </c>
      <c r="S169" s="197">
        <v>461572984</v>
      </c>
      <c r="T169" s="197">
        <v>428419332</v>
      </c>
      <c r="U169" s="197">
        <v>500979524</v>
      </c>
      <c r="V169" s="198">
        <v>531109529</v>
      </c>
      <c r="W169" s="44">
        <f>SUM(표4_256[[#This Row],[1월]:[12월]])</f>
        <v>5423764448</v>
      </c>
      <c r="X169" s="44">
        <f t="shared" si="39"/>
        <v>451980370.66666669</v>
      </c>
    </row>
    <row r="170" spans="1:24" x14ac:dyDescent="0.3">
      <c r="A170" s="166"/>
      <c r="B170" s="166">
        <v>2025</v>
      </c>
      <c r="C170" s="61" t="s">
        <v>431</v>
      </c>
      <c r="D170" s="16" t="s">
        <v>11</v>
      </c>
      <c r="E170" s="16" t="s">
        <v>16</v>
      </c>
      <c r="F170" s="16" t="s">
        <v>67</v>
      </c>
      <c r="G170" s="16" t="s">
        <v>76</v>
      </c>
      <c r="H170" s="16" t="s">
        <v>38</v>
      </c>
      <c r="I170" s="16"/>
      <c r="J170" s="16" t="s">
        <v>14</v>
      </c>
      <c r="K170" s="203">
        <v>2830075</v>
      </c>
      <c r="L170" s="203">
        <v>2650491</v>
      </c>
      <c r="M170" s="203">
        <v>2798580</v>
      </c>
      <c r="N170" s="203">
        <v>2717269</v>
      </c>
      <c r="O170" s="199">
        <v>2778910</v>
      </c>
      <c r="P170" s="199">
        <v>2589875</v>
      </c>
      <c r="Q170" s="199">
        <v>2816238</v>
      </c>
      <c r="R170" s="199">
        <v>3774985</v>
      </c>
      <c r="S170" s="199">
        <v>3402211</v>
      </c>
      <c r="T170" s="199">
        <v>3217334</v>
      </c>
      <c r="U170" s="199">
        <v>3134381</v>
      </c>
      <c r="V170" s="200">
        <v>3331472</v>
      </c>
      <c r="W170" s="45">
        <f>SUM(표4_256[[#This Row],[1월]:[12월]])</f>
        <v>36041821</v>
      </c>
      <c r="X170" s="45">
        <f t="shared" si="39"/>
        <v>3003485.0833333335</v>
      </c>
    </row>
    <row r="171" spans="1:24" x14ac:dyDescent="0.3">
      <c r="A171" s="166"/>
      <c r="B171" s="166">
        <v>2025</v>
      </c>
      <c r="C171" s="62" t="s">
        <v>431</v>
      </c>
      <c r="D171" s="17" t="s">
        <v>11</v>
      </c>
      <c r="E171" s="17" t="s">
        <v>16</v>
      </c>
      <c r="F171" s="17" t="s">
        <v>67</v>
      </c>
      <c r="G171" s="17" t="s">
        <v>76</v>
      </c>
      <c r="H171" s="17" t="s">
        <v>38</v>
      </c>
      <c r="I171" s="17"/>
      <c r="J171" s="17" t="s">
        <v>15</v>
      </c>
      <c r="K171" s="201">
        <f>(K170/1000)*0.229</f>
        <v>648.087175</v>
      </c>
      <c r="L171" s="201">
        <f>(L170/1000)*0.229</f>
        <v>606.96243900000002</v>
      </c>
      <c r="M171" s="201">
        <f t="shared" ref="M171:V171" si="48">(M170/1000)*0.229</f>
        <v>640.87482</v>
      </c>
      <c r="N171" s="201">
        <f t="shared" si="48"/>
        <v>622.25460099999998</v>
      </c>
      <c r="O171" s="201">
        <f t="shared" si="48"/>
        <v>636.37039000000004</v>
      </c>
      <c r="P171" s="201">
        <f t="shared" si="48"/>
        <v>593.08137499999998</v>
      </c>
      <c r="Q171" s="201">
        <f t="shared" si="48"/>
        <v>644.91850199999999</v>
      </c>
      <c r="R171" s="201">
        <f t="shared" si="48"/>
        <v>864.47156500000006</v>
      </c>
      <c r="S171" s="201">
        <f t="shared" si="48"/>
        <v>779.10631899999998</v>
      </c>
      <c r="T171" s="201">
        <f t="shared" si="48"/>
        <v>736.76948600000003</v>
      </c>
      <c r="U171" s="201">
        <f t="shared" si="48"/>
        <v>717.77324899999996</v>
      </c>
      <c r="V171" s="201">
        <f t="shared" si="48"/>
        <v>762.90708800000004</v>
      </c>
      <c r="W171" s="46">
        <f>SUM(표4_256[[#This Row],[1월]:[12월]])</f>
        <v>8253.5770090000005</v>
      </c>
      <c r="X171" s="46">
        <f t="shared" si="39"/>
        <v>687.79808408333338</v>
      </c>
    </row>
    <row r="172" spans="1:24" x14ac:dyDescent="0.3">
      <c r="A172" s="166"/>
      <c r="B172" s="166">
        <v>2025</v>
      </c>
      <c r="C172" s="63" t="s">
        <v>431</v>
      </c>
      <c r="D172" s="19" t="s">
        <v>11</v>
      </c>
      <c r="E172" s="19" t="s">
        <v>16</v>
      </c>
      <c r="F172" s="19" t="s">
        <v>67</v>
      </c>
      <c r="G172" s="19" t="s">
        <v>76</v>
      </c>
      <c r="H172" s="20" t="s">
        <v>38</v>
      </c>
      <c r="I172" s="20"/>
      <c r="J172" s="20" t="s">
        <v>96</v>
      </c>
      <c r="K172" s="202">
        <f>K170*0.4747/1000</f>
        <v>1343.4366024999999</v>
      </c>
      <c r="L172" s="202">
        <f>L170*0.4747/1000</f>
        <v>1258.1880777000001</v>
      </c>
      <c r="M172" s="202">
        <f t="shared" ref="M172:V172" si="49">M170*0.4747/1000</f>
        <v>1328.4859260000001</v>
      </c>
      <c r="N172" s="202">
        <f t="shared" si="49"/>
        <v>1289.8875943</v>
      </c>
      <c r="O172" s="202">
        <f t="shared" si="49"/>
        <v>1319.1485770000002</v>
      </c>
      <c r="P172" s="202">
        <f t="shared" si="49"/>
        <v>1229.4136625000001</v>
      </c>
      <c r="Q172" s="202">
        <f t="shared" si="49"/>
        <v>1336.8681786</v>
      </c>
      <c r="R172" s="202">
        <f t="shared" si="49"/>
        <v>1791.9853795000001</v>
      </c>
      <c r="S172" s="202">
        <f t="shared" si="49"/>
        <v>1615.0295616999999</v>
      </c>
      <c r="T172" s="202">
        <f t="shared" si="49"/>
        <v>1527.2684498000001</v>
      </c>
      <c r="U172" s="202">
        <f t="shared" si="49"/>
        <v>1487.8906607000001</v>
      </c>
      <c r="V172" s="202">
        <f t="shared" si="49"/>
        <v>1581.4497583999998</v>
      </c>
      <c r="W172" s="47">
        <f>SUM(표4_256[[#This Row],[1월]:[12월]])</f>
        <v>17109.052428700001</v>
      </c>
      <c r="X172" s="47">
        <f t="shared" si="39"/>
        <v>1425.7543690583334</v>
      </c>
    </row>
    <row r="173" spans="1:24" x14ac:dyDescent="0.3">
      <c r="A173" s="166" t="s">
        <v>231</v>
      </c>
      <c r="B173" s="166">
        <v>2025</v>
      </c>
      <c r="C173" s="60" t="s">
        <v>431</v>
      </c>
      <c r="D173" s="14" t="s">
        <v>11</v>
      </c>
      <c r="E173" s="14" t="s">
        <v>16</v>
      </c>
      <c r="F173" s="14" t="s">
        <v>88</v>
      </c>
      <c r="G173" s="14" t="s">
        <v>76</v>
      </c>
      <c r="H173" s="14" t="s">
        <v>139</v>
      </c>
      <c r="I173" s="14"/>
      <c r="J173" s="14" t="s">
        <v>13</v>
      </c>
      <c r="K173" s="197">
        <v>15906822</v>
      </c>
      <c r="L173" s="197">
        <v>15942920</v>
      </c>
      <c r="M173" s="197">
        <v>16634460</v>
      </c>
      <c r="N173" s="197">
        <v>25585364</v>
      </c>
      <c r="O173" s="197">
        <v>36346383</v>
      </c>
      <c r="P173" s="197">
        <v>80903976</v>
      </c>
      <c r="Q173" s="197">
        <v>215123294</v>
      </c>
      <c r="R173" s="197">
        <v>185598516</v>
      </c>
      <c r="S173" s="197">
        <v>94690920</v>
      </c>
      <c r="T173" s="197">
        <v>36693893</v>
      </c>
      <c r="U173" s="197">
        <v>21006290</v>
      </c>
      <c r="V173" s="198">
        <v>22646040</v>
      </c>
      <c r="W173" s="44">
        <f>SUM(표4_256[[#This Row],[1월]:[12월]])</f>
        <v>767078878</v>
      </c>
      <c r="X173" s="44">
        <f t="shared" si="39"/>
        <v>63923239.833333336</v>
      </c>
    </row>
    <row r="174" spans="1:24" x14ac:dyDescent="0.3">
      <c r="A174" s="166"/>
      <c r="B174" s="166">
        <v>2025</v>
      </c>
      <c r="C174" s="61" t="s">
        <v>431</v>
      </c>
      <c r="D174" s="16" t="s">
        <v>11</v>
      </c>
      <c r="E174" s="16" t="s">
        <v>16</v>
      </c>
      <c r="F174" s="16" t="s">
        <v>88</v>
      </c>
      <c r="G174" s="16" t="s">
        <v>76</v>
      </c>
      <c r="H174" s="16" t="s">
        <v>139</v>
      </c>
      <c r="I174" s="16"/>
      <c r="J174" s="16" t="s">
        <v>14</v>
      </c>
      <c r="K174" s="199">
        <v>96561</v>
      </c>
      <c r="L174" s="199">
        <v>87826</v>
      </c>
      <c r="M174" s="199">
        <v>107761</v>
      </c>
      <c r="N174" s="199">
        <v>163273</v>
      </c>
      <c r="O174" s="199">
        <v>257522</v>
      </c>
      <c r="P174" s="199">
        <v>496907.24</v>
      </c>
      <c r="Q174" s="199">
        <v>1329106.29</v>
      </c>
      <c r="R174" s="199">
        <v>1180729.6499999999</v>
      </c>
      <c r="S174" s="199">
        <v>694539.22</v>
      </c>
      <c r="T174" s="199">
        <v>249926</v>
      </c>
      <c r="U174" s="199">
        <v>115908</v>
      </c>
      <c r="V174" s="200">
        <v>127874</v>
      </c>
      <c r="W174" s="45">
        <f>SUM(표4_256[[#This Row],[1월]:[12월]])</f>
        <v>4907933.4000000004</v>
      </c>
      <c r="X174" s="45">
        <f t="shared" si="39"/>
        <v>408994.45</v>
      </c>
    </row>
    <row r="175" spans="1:24" x14ac:dyDescent="0.3">
      <c r="A175" s="166"/>
      <c r="B175" s="166">
        <v>2025</v>
      </c>
      <c r="C175" s="62" t="s">
        <v>431</v>
      </c>
      <c r="D175" s="17" t="s">
        <v>11</v>
      </c>
      <c r="E175" s="17" t="s">
        <v>16</v>
      </c>
      <c r="F175" s="17" t="s">
        <v>88</v>
      </c>
      <c r="G175" s="17" t="s">
        <v>76</v>
      </c>
      <c r="H175" s="17" t="s">
        <v>139</v>
      </c>
      <c r="I175" s="17"/>
      <c r="J175" s="17" t="s">
        <v>15</v>
      </c>
      <c r="K175" s="201">
        <f>(K174/1000)*0.229</f>
        <v>22.112469000000001</v>
      </c>
      <c r="L175" s="201">
        <f>(L174/1000)*0.229</f>
        <v>20.112154</v>
      </c>
      <c r="M175" s="201">
        <f t="shared" ref="M175:V175" si="50">(M174/1000)*0.229</f>
        <v>24.677268999999999</v>
      </c>
      <c r="N175" s="201">
        <f t="shared" si="50"/>
        <v>37.389516999999998</v>
      </c>
      <c r="O175" s="201">
        <f t="shared" si="50"/>
        <v>58.972538</v>
      </c>
      <c r="P175" s="201">
        <f t="shared" si="50"/>
        <v>113.79175796</v>
      </c>
      <c r="Q175" s="201">
        <f t="shared" si="50"/>
        <v>304.36534040999999</v>
      </c>
      <c r="R175" s="201">
        <f t="shared" si="50"/>
        <v>270.38708985</v>
      </c>
      <c r="S175" s="201">
        <f t="shared" si="50"/>
        <v>159.04948138</v>
      </c>
      <c r="T175" s="201">
        <f t="shared" si="50"/>
        <v>57.233054000000003</v>
      </c>
      <c r="U175" s="201">
        <f t="shared" si="50"/>
        <v>26.542932</v>
      </c>
      <c r="V175" s="201">
        <f t="shared" si="50"/>
        <v>29.283145999999999</v>
      </c>
      <c r="W175" s="46">
        <f>SUM(표4_256[[#This Row],[1월]:[12월]])</f>
        <v>1123.9167485999999</v>
      </c>
      <c r="X175" s="46">
        <f t="shared" si="39"/>
        <v>93.659729049999996</v>
      </c>
    </row>
    <row r="176" spans="1:24" x14ac:dyDescent="0.3">
      <c r="A176" s="166"/>
      <c r="B176" s="166">
        <v>2025</v>
      </c>
      <c r="C176" s="63" t="s">
        <v>431</v>
      </c>
      <c r="D176" s="19" t="s">
        <v>11</v>
      </c>
      <c r="E176" s="19" t="s">
        <v>16</v>
      </c>
      <c r="F176" s="19" t="s">
        <v>88</v>
      </c>
      <c r="G176" s="19" t="s">
        <v>76</v>
      </c>
      <c r="H176" s="20" t="s">
        <v>139</v>
      </c>
      <c r="I176" s="20"/>
      <c r="J176" s="20" t="s">
        <v>96</v>
      </c>
      <c r="K176" s="202">
        <f>K174*0.4747/1000</f>
        <v>45.837506699999999</v>
      </c>
      <c r="L176" s="202">
        <f>L174*0.4747/1000</f>
        <v>41.6910022</v>
      </c>
      <c r="M176" s="202">
        <f t="shared" ref="M176:V176" si="51">M174*0.4747/1000</f>
        <v>51.154146700000005</v>
      </c>
      <c r="N176" s="202">
        <f t="shared" si="51"/>
        <v>77.505693100000002</v>
      </c>
      <c r="O176" s="202">
        <f t="shared" si="51"/>
        <v>122.24569340000001</v>
      </c>
      <c r="P176" s="202">
        <f t="shared" si="51"/>
        <v>235.881866828</v>
      </c>
      <c r="Q176" s="202">
        <f t="shared" si="51"/>
        <v>630.92675586300004</v>
      </c>
      <c r="R176" s="202">
        <f t="shared" si="51"/>
        <v>560.49236485499989</v>
      </c>
      <c r="S176" s="202">
        <f t="shared" si="51"/>
        <v>329.69776773399997</v>
      </c>
      <c r="T176" s="202">
        <f t="shared" si="51"/>
        <v>118.6398722</v>
      </c>
      <c r="U176" s="202">
        <f t="shared" si="51"/>
        <v>55.021527599999999</v>
      </c>
      <c r="V176" s="202">
        <f t="shared" si="51"/>
        <v>60.701787799999998</v>
      </c>
      <c r="W176" s="47">
        <f>SUM(표4_256[[#This Row],[1월]:[12월]])</f>
        <v>2329.79598498</v>
      </c>
      <c r="X176" s="47">
        <f t="shared" si="39"/>
        <v>194.14966541499999</v>
      </c>
    </row>
    <row r="177" spans="1:24" x14ac:dyDescent="0.3">
      <c r="A177" s="166" t="s">
        <v>232</v>
      </c>
      <c r="B177" s="166">
        <v>2025</v>
      </c>
      <c r="C177" s="60" t="s">
        <v>431</v>
      </c>
      <c r="D177" s="14" t="s">
        <v>11</v>
      </c>
      <c r="E177" s="14" t="s">
        <v>16</v>
      </c>
      <c r="F177" s="14" t="s">
        <v>88</v>
      </c>
      <c r="G177" s="14" t="s">
        <v>76</v>
      </c>
      <c r="H177" s="14" t="s">
        <v>160</v>
      </c>
      <c r="I177" s="14"/>
      <c r="J177" s="14" t="s">
        <v>13</v>
      </c>
      <c r="K177" s="197">
        <v>261535</v>
      </c>
      <c r="L177" s="197">
        <v>257636</v>
      </c>
      <c r="M177" s="197">
        <v>283627</v>
      </c>
      <c r="N177" s="197">
        <v>334146</v>
      </c>
      <c r="O177" s="197">
        <v>3261819</v>
      </c>
      <c r="P177" s="197">
        <v>3756185</v>
      </c>
      <c r="Q177" s="197">
        <v>30354870</v>
      </c>
      <c r="R177" s="197">
        <v>24837680</v>
      </c>
      <c r="S177" s="197">
        <v>31965888</v>
      </c>
      <c r="T177" s="197">
        <v>343298</v>
      </c>
      <c r="U177" s="197">
        <v>322638</v>
      </c>
      <c r="V177" s="198">
        <v>338294</v>
      </c>
      <c r="W177" s="44">
        <f>SUM(표4_256[[#This Row],[1월]:[12월]])</f>
        <v>96317616</v>
      </c>
      <c r="X177" s="44">
        <f t="shared" si="39"/>
        <v>8026468</v>
      </c>
    </row>
    <row r="178" spans="1:24" x14ac:dyDescent="0.3">
      <c r="A178" s="166"/>
      <c r="B178" s="166">
        <v>2025</v>
      </c>
      <c r="C178" s="61" t="s">
        <v>431</v>
      </c>
      <c r="D178" s="16" t="s">
        <v>11</v>
      </c>
      <c r="E178" s="16" t="s">
        <v>16</v>
      </c>
      <c r="F178" s="16" t="s">
        <v>88</v>
      </c>
      <c r="G178" s="16" t="s">
        <v>76</v>
      </c>
      <c r="H178" s="16" t="s">
        <v>160</v>
      </c>
      <c r="I178" s="16"/>
      <c r="J178" s="16" t="s">
        <v>14</v>
      </c>
      <c r="K178" s="199">
        <v>186</v>
      </c>
      <c r="L178" s="199">
        <v>114</v>
      </c>
      <c r="M178" s="199">
        <v>126</v>
      </c>
      <c r="N178" s="199">
        <v>227</v>
      </c>
      <c r="O178" s="199">
        <v>14429</v>
      </c>
      <c r="P178" s="199">
        <v>10384</v>
      </c>
      <c r="Q178" s="199">
        <v>225475</v>
      </c>
      <c r="R178" s="199">
        <v>183197</v>
      </c>
      <c r="S178" s="199">
        <v>109279</v>
      </c>
      <c r="T178" s="199">
        <v>3635</v>
      </c>
      <c r="U178" s="199">
        <v>2255</v>
      </c>
      <c r="V178" s="200">
        <v>161</v>
      </c>
      <c r="W178" s="45">
        <f>SUM(표4_256[[#This Row],[1월]:[12월]])</f>
        <v>549468</v>
      </c>
      <c r="X178" s="45">
        <f t="shared" si="39"/>
        <v>45789</v>
      </c>
    </row>
    <row r="179" spans="1:24" x14ac:dyDescent="0.3">
      <c r="A179" s="166"/>
      <c r="B179" s="166">
        <v>2025</v>
      </c>
      <c r="C179" s="62" t="s">
        <v>431</v>
      </c>
      <c r="D179" s="17" t="s">
        <v>11</v>
      </c>
      <c r="E179" s="17" t="s">
        <v>16</v>
      </c>
      <c r="F179" s="17" t="s">
        <v>88</v>
      </c>
      <c r="G179" s="17" t="s">
        <v>76</v>
      </c>
      <c r="H179" s="17" t="s">
        <v>160</v>
      </c>
      <c r="I179" s="17"/>
      <c r="J179" s="17" t="s">
        <v>15</v>
      </c>
      <c r="K179" s="201">
        <f>(K178/1000)*0.229</f>
        <v>4.2594E-2</v>
      </c>
      <c r="L179" s="201">
        <f>(L178/1000)*0.229</f>
        <v>2.6106000000000001E-2</v>
      </c>
      <c r="M179" s="201">
        <f t="shared" ref="M179:V179" si="52">(M178/1000)*0.229</f>
        <v>2.8854000000000001E-2</v>
      </c>
      <c r="N179" s="201">
        <f t="shared" si="52"/>
        <v>5.1983000000000001E-2</v>
      </c>
      <c r="O179" s="201">
        <f t="shared" si="52"/>
        <v>3.3042410000000002</v>
      </c>
      <c r="P179" s="201">
        <f t="shared" si="52"/>
        <v>2.377936</v>
      </c>
      <c r="Q179" s="201">
        <f t="shared" si="52"/>
        <v>51.633775</v>
      </c>
      <c r="R179" s="201">
        <f t="shared" si="52"/>
        <v>41.952113000000004</v>
      </c>
      <c r="S179" s="201">
        <f t="shared" si="52"/>
        <v>25.024891</v>
      </c>
      <c r="T179" s="201">
        <f t="shared" si="52"/>
        <v>0.83241500000000002</v>
      </c>
      <c r="U179" s="201">
        <f t="shared" si="52"/>
        <v>0.51639500000000005</v>
      </c>
      <c r="V179" s="201">
        <f t="shared" si="52"/>
        <v>3.6868999999999999E-2</v>
      </c>
      <c r="W179" s="46">
        <f>SUM(표4_256[[#This Row],[1월]:[12월]])</f>
        <v>125.828172</v>
      </c>
      <c r="X179" s="46">
        <f t="shared" si="39"/>
        <v>10.485681</v>
      </c>
    </row>
    <row r="180" spans="1:24" x14ac:dyDescent="0.3">
      <c r="A180" s="166"/>
      <c r="B180" s="166">
        <v>2025</v>
      </c>
      <c r="C180" s="63" t="s">
        <v>431</v>
      </c>
      <c r="D180" s="19" t="s">
        <v>11</v>
      </c>
      <c r="E180" s="19" t="s">
        <v>16</v>
      </c>
      <c r="F180" s="19" t="s">
        <v>88</v>
      </c>
      <c r="G180" s="19" t="s">
        <v>76</v>
      </c>
      <c r="H180" s="20" t="s">
        <v>160</v>
      </c>
      <c r="I180" s="20"/>
      <c r="J180" s="20" t="s">
        <v>96</v>
      </c>
      <c r="K180" s="202">
        <f>K178*0.4747/1000</f>
        <v>8.8294200000000003E-2</v>
      </c>
      <c r="L180" s="202">
        <f>L178*0.4747/1000</f>
        <v>5.4115799999999999E-2</v>
      </c>
      <c r="M180" s="202">
        <f t="shared" ref="M180:V180" si="53">M178*0.4747/1000</f>
        <v>5.9812200000000003E-2</v>
      </c>
      <c r="N180" s="202">
        <f t="shared" si="53"/>
        <v>0.1077569</v>
      </c>
      <c r="O180" s="202">
        <f t="shared" si="53"/>
        <v>6.8494463000000003</v>
      </c>
      <c r="P180" s="202">
        <f t="shared" si="53"/>
        <v>4.9292848000000005</v>
      </c>
      <c r="Q180" s="202">
        <f t="shared" si="53"/>
        <v>107.0329825</v>
      </c>
      <c r="R180" s="202">
        <f t="shared" si="53"/>
        <v>86.963615900000008</v>
      </c>
      <c r="S180" s="202">
        <f t="shared" si="53"/>
        <v>51.874741300000004</v>
      </c>
      <c r="T180" s="202">
        <f t="shared" si="53"/>
        <v>1.7255345</v>
      </c>
      <c r="U180" s="202">
        <f t="shared" si="53"/>
        <v>1.0704484999999999</v>
      </c>
      <c r="V180" s="202">
        <f t="shared" si="53"/>
        <v>7.64267E-2</v>
      </c>
      <c r="W180" s="47">
        <f>SUM(표4_256[[#This Row],[1월]:[12월]])</f>
        <v>260.83245959999999</v>
      </c>
      <c r="X180" s="47">
        <f t="shared" si="39"/>
        <v>21.736038300000001</v>
      </c>
    </row>
    <row r="181" spans="1:24" x14ac:dyDescent="0.3">
      <c r="A181" s="166"/>
      <c r="B181" s="166">
        <v>2025</v>
      </c>
      <c r="C181" s="60" t="s">
        <v>431</v>
      </c>
      <c r="D181" s="14" t="s">
        <v>11</v>
      </c>
      <c r="E181" s="14" t="s">
        <v>16</v>
      </c>
      <c r="F181" s="14" t="s">
        <v>67</v>
      </c>
      <c r="G181" s="14" t="s">
        <v>175</v>
      </c>
      <c r="H181" s="14" t="s">
        <v>39</v>
      </c>
      <c r="I181" s="14"/>
      <c r="J181" s="14" t="s">
        <v>13</v>
      </c>
      <c r="K181" s="197">
        <v>102192774</v>
      </c>
      <c r="L181" s="197">
        <v>102328644</v>
      </c>
      <c r="M181" s="197">
        <v>88911130</v>
      </c>
      <c r="N181" s="197">
        <v>86057895</v>
      </c>
      <c r="O181" s="197">
        <v>84691245</v>
      </c>
      <c r="P181" s="197">
        <v>105964459</v>
      </c>
      <c r="Q181" s="197">
        <v>128399605</v>
      </c>
      <c r="R181" s="197">
        <v>120434479</v>
      </c>
      <c r="S181" s="197">
        <v>94699341</v>
      </c>
      <c r="T181" s="197">
        <v>84335475</v>
      </c>
      <c r="U181" s="197">
        <v>101473700</v>
      </c>
      <c r="V181" s="198">
        <v>106151786</v>
      </c>
      <c r="W181" s="44">
        <f>SUM(표4_256[[#This Row],[1월]:[12월]])</f>
        <v>1205640533</v>
      </c>
      <c r="X181" s="44">
        <f t="shared" si="39"/>
        <v>100470044.41666667</v>
      </c>
    </row>
    <row r="182" spans="1:24" x14ac:dyDescent="0.3">
      <c r="A182" s="166"/>
      <c r="B182" s="166">
        <v>2025</v>
      </c>
      <c r="C182" s="61" t="s">
        <v>431</v>
      </c>
      <c r="D182" s="16" t="s">
        <v>11</v>
      </c>
      <c r="E182" s="16" t="s">
        <v>16</v>
      </c>
      <c r="F182" s="16" t="s">
        <v>67</v>
      </c>
      <c r="G182" s="16" t="s">
        <v>175</v>
      </c>
      <c r="H182" s="16" t="s">
        <v>39</v>
      </c>
      <c r="I182" s="16"/>
      <c r="J182" s="16" t="s">
        <v>14</v>
      </c>
      <c r="K182" s="199">
        <v>554810</v>
      </c>
      <c r="L182" s="199">
        <v>539510</v>
      </c>
      <c r="M182" s="199">
        <v>579770</v>
      </c>
      <c r="N182" s="199">
        <v>570230</v>
      </c>
      <c r="O182" s="199">
        <v>564170</v>
      </c>
      <c r="P182" s="199">
        <v>580730</v>
      </c>
      <c r="Q182" s="199">
        <v>717350</v>
      </c>
      <c r="R182" s="199">
        <v>688010</v>
      </c>
      <c r="S182" s="199">
        <v>641450</v>
      </c>
      <c r="T182" s="199">
        <v>571970</v>
      </c>
      <c r="U182" s="199">
        <v>566090</v>
      </c>
      <c r="V182" s="200">
        <v>593210</v>
      </c>
      <c r="W182" s="45">
        <f>SUM(표4_256[[#This Row],[1월]:[12월]])</f>
        <v>7167300</v>
      </c>
      <c r="X182" s="45">
        <f t="shared" si="39"/>
        <v>597275</v>
      </c>
    </row>
    <row r="183" spans="1:24" x14ac:dyDescent="0.3">
      <c r="A183" s="166"/>
      <c r="B183" s="166">
        <v>2025</v>
      </c>
      <c r="C183" s="62" t="s">
        <v>431</v>
      </c>
      <c r="D183" s="17" t="s">
        <v>11</v>
      </c>
      <c r="E183" s="17" t="s">
        <v>16</v>
      </c>
      <c r="F183" s="17" t="s">
        <v>67</v>
      </c>
      <c r="G183" s="17" t="s">
        <v>175</v>
      </c>
      <c r="H183" s="17" t="s">
        <v>39</v>
      </c>
      <c r="I183" s="17"/>
      <c r="J183" s="17" t="s">
        <v>15</v>
      </c>
      <c r="K183" s="201">
        <f>(K182/1000)*0.229</f>
        <v>127.05148999999999</v>
      </c>
      <c r="L183" s="201">
        <f>(L182/1000)*0.229</f>
        <v>123.54779000000001</v>
      </c>
      <c r="M183" s="201">
        <f t="shared" ref="M183:V183" si="54">(M182/1000)*0.229</f>
        <v>132.76732999999999</v>
      </c>
      <c r="N183" s="201">
        <f t="shared" si="54"/>
        <v>130.58267000000001</v>
      </c>
      <c r="O183" s="201">
        <f t="shared" si="54"/>
        <v>129.19493</v>
      </c>
      <c r="P183" s="201">
        <f t="shared" si="54"/>
        <v>132.98717000000002</v>
      </c>
      <c r="Q183" s="201">
        <f t="shared" si="54"/>
        <v>164.27315000000002</v>
      </c>
      <c r="R183" s="201">
        <f t="shared" si="54"/>
        <v>157.55429000000001</v>
      </c>
      <c r="S183" s="201">
        <f t="shared" si="54"/>
        <v>146.89205000000001</v>
      </c>
      <c r="T183" s="201">
        <f t="shared" si="54"/>
        <v>130.98113000000001</v>
      </c>
      <c r="U183" s="201">
        <f t="shared" si="54"/>
        <v>129.63461000000001</v>
      </c>
      <c r="V183" s="201">
        <f t="shared" si="54"/>
        <v>135.84509000000003</v>
      </c>
      <c r="W183" s="46">
        <f>SUM(표4_256[[#This Row],[1월]:[12월]])</f>
        <v>1641.3117</v>
      </c>
      <c r="X183" s="46">
        <f t="shared" si="39"/>
        <v>136.77597499999999</v>
      </c>
    </row>
    <row r="184" spans="1:24" x14ac:dyDescent="0.3">
      <c r="A184" s="166"/>
      <c r="B184" s="166">
        <v>2025</v>
      </c>
      <c r="C184" s="63" t="s">
        <v>431</v>
      </c>
      <c r="D184" s="19" t="s">
        <v>11</v>
      </c>
      <c r="E184" s="19" t="s">
        <v>16</v>
      </c>
      <c r="F184" s="19" t="s">
        <v>67</v>
      </c>
      <c r="G184" s="19" t="s">
        <v>175</v>
      </c>
      <c r="H184" s="20" t="s">
        <v>39</v>
      </c>
      <c r="I184" s="20"/>
      <c r="J184" s="20" t="s">
        <v>96</v>
      </c>
      <c r="K184" s="202">
        <f>K182*0.4747/1000</f>
        <v>263.36830700000002</v>
      </c>
      <c r="L184" s="202">
        <f>L182*0.4747/1000</f>
        <v>256.10539699999998</v>
      </c>
      <c r="M184" s="202">
        <f t="shared" ref="M184:V184" si="55">M182*0.4747/1000</f>
        <v>275.21681900000004</v>
      </c>
      <c r="N184" s="202">
        <f t="shared" si="55"/>
        <v>270.68818099999999</v>
      </c>
      <c r="O184" s="202">
        <f t="shared" si="55"/>
        <v>267.81149900000003</v>
      </c>
      <c r="P184" s="202">
        <f t="shared" si="55"/>
        <v>275.67253099999999</v>
      </c>
      <c r="Q184" s="202">
        <f t="shared" si="55"/>
        <v>340.52604500000001</v>
      </c>
      <c r="R184" s="202">
        <f t="shared" si="55"/>
        <v>326.59834699999999</v>
      </c>
      <c r="S184" s="202">
        <f t="shared" si="55"/>
        <v>304.49631499999998</v>
      </c>
      <c r="T184" s="202">
        <f t="shared" si="55"/>
        <v>271.51415900000001</v>
      </c>
      <c r="U184" s="202">
        <f t="shared" si="55"/>
        <v>268.72292300000004</v>
      </c>
      <c r="V184" s="202">
        <f t="shared" si="55"/>
        <v>281.59678700000001</v>
      </c>
      <c r="W184" s="47">
        <f>SUM(표4_256[[#This Row],[1월]:[12월]])</f>
        <v>3402.3173099999999</v>
      </c>
      <c r="X184" s="47">
        <f t="shared" si="39"/>
        <v>283.52644249999997</v>
      </c>
    </row>
    <row r="185" spans="1:24" x14ac:dyDescent="0.3">
      <c r="A185" s="166" t="s">
        <v>233</v>
      </c>
      <c r="B185" s="166">
        <v>2025</v>
      </c>
      <c r="C185" s="60" t="s">
        <v>431</v>
      </c>
      <c r="D185" s="14" t="s">
        <v>11</v>
      </c>
      <c r="E185" s="14" t="s">
        <v>16</v>
      </c>
      <c r="F185" s="14" t="s">
        <v>88</v>
      </c>
      <c r="G185" s="14" t="s">
        <v>175</v>
      </c>
      <c r="H185" s="14" t="s">
        <v>140</v>
      </c>
      <c r="I185" s="14"/>
      <c r="J185" s="14" t="s">
        <v>13</v>
      </c>
      <c r="K185" s="197">
        <v>7716290</v>
      </c>
      <c r="L185" s="197">
        <v>8102140</v>
      </c>
      <c r="M185" s="197">
        <v>7888508</v>
      </c>
      <c r="N185" s="197">
        <v>10448083</v>
      </c>
      <c r="O185" s="197">
        <v>16815285</v>
      </c>
      <c r="P185" s="197">
        <v>26619801</v>
      </c>
      <c r="Q185" s="197">
        <v>51755465</v>
      </c>
      <c r="R185" s="197">
        <v>49047435</v>
      </c>
      <c r="S185" s="197">
        <v>26748848</v>
      </c>
      <c r="T185" s="197">
        <v>12904105</v>
      </c>
      <c r="U185" s="197">
        <v>8564345</v>
      </c>
      <c r="V185" s="198">
        <v>8773180</v>
      </c>
      <c r="W185" s="44">
        <f>SUM(표4_256[[#This Row],[1월]:[12월]])</f>
        <v>235383485</v>
      </c>
      <c r="X185" s="44">
        <f t="shared" si="39"/>
        <v>19615290.416666668</v>
      </c>
    </row>
    <row r="186" spans="1:24" x14ac:dyDescent="0.3">
      <c r="A186" s="166"/>
      <c r="B186" s="166">
        <v>2025</v>
      </c>
      <c r="C186" s="61" t="s">
        <v>431</v>
      </c>
      <c r="D186" s="16" t="s">
        <v>11</v>
      </c>
      <c r="E186" s="16" t="s">
        <v>16</v>
      </c>
      <c r="F186" s="16" t="s">
        <v>88</v>
      </c>
      <c r="G186" s="16" t="s">
        <v>175</v>
      </c>
      <c r="H186" s="16" t="s">
        <v>140</v>
      </c>
      <c r="I186" s="16"/>
      <c r="J186" s="16" t="s">
        <v>14</v>
      </c>
      <c r="K186" s="199">
        <v>46841</v>
      </c>
      <c r="L186" s="199">
        <v>44633</v>
      </c>
      <c r="M186" s="199">
        <v>51102</v>
      </c>
      <c r="N186" s="199">
        <v>66674</v>
      </c>
      <c r="O186" s="199">
        <v>119140</v>
      </c>
      <c r="P186" s="199">
        <v>163497.18</v>
      </c>
      <c r="Q186" s="199">
        <v>319763.20000000001</v>
      </c>
      <c r="R186" s="199">
        <v>312027.06</v>
      </c>
      <c r="S186" s="199">
        <v>196197.52</v>
      </c>
      <c r="T186" s="199">
        <v>87891</v>
      </c>
      <c r="U186" s="199">
        <v>47255</v>
      </c>
      <c r="V186" s="200">
        <v>49539</v>
      </c>
      <c r="W186" s="45">
        <f>SUM(표4_256[[#This Row],[1월]:[12월]])</f>
        <v>1504559.96</v>
      </c>
      <c r="X186" s="45">
        <f t="shared" si="39"/>
        <v>125379.99666666666</v>
      </c>
    </row>
    <row r="187" spans="1:24" x14ac:dyDescent="0.3">
      <c r="A187" s="166"/>
      <c r="B187" s="166">
        <v>2025</v>
      </c>
      <c r="C187" s="62" t="s">
        <v>431</v>
      </c>
      <c r="D187" s="17" t="s">
        <v>11</v>
      </c>
      <c r="E187" s="17" t="s">
        <v>16</v>
      </c>
      <c r="F187" s="17" t="s">
        <v>88</v>
      </c>
      <c r="G187" s="17" t="s">
        <v>175</v>
      </c>
      <c r="H187" s="17" t="s">
        <v>140</v>
      </c>
      <c r="I187" s="17"/>
      <c r="J187" s="17" t="s">
        <v>15</v>
      </c>
      <c r="K187" s="201">
        <f>(K186/1000)*0.229</f>
        <v>10.726589000000001</v>
      </c>
      <c r="L187" s="201">
        <f>(L186/1000)*0.229</f>
        <v>10.220957</v>
      </c>
      <c r="M187" s="201">
        <f t="shared" ref="M187:V187" si="56">(M186/1000)*0.229</f>
        <v>11.702358</v>
      </c>
      <c r="N187" s="201">
        <f t="shared" si="56"/>
        <v>15.268346000000003</v>
      </c>
      <c r="O187" s="201">
        <f t="shared" si="56"/>
        <v>27.283060000000003</v>
      </c>
      <c r="P187" s="201">
        <f t="shared" si="56"/>
        <v>37.440854219999999</v>
      </c>
      <c r="Q187" s="201">
        <f t="shared" si="56"/>
        <v>73.225772800000001</v>
      </c>
      <c r="R187" s="201">
        <f t="shared" si="56"/>
        <v>71.45419674</v>
      </c>
      <c r="S187" s="201">
        <f t="shared" si="56"/>
        <v>44.929232079999998</v>
      </c>
      <c r="T187" s="201">
        <f t="shared" si="56"/>
        <v>20.127039000000003</v>
      </c>
      <c r="U187" s="201">
        <f t="shared" si="56"/>
        <v>10.821395000000001</v>
      </c>
      <c r="V187" s="201">
        <f t="shared" si="56"/>
        <v>11.344431</v>
      </c>
      <c r="W187" s="46">
        <f>SUM(표4_256[[#This Row],[1월]:[12월]])</f>
        <v>344.54423084000001</v>
      </c>
      <c r="X187" s="46">
        <f t="shared" si="39"/>
        <v>28.712019236666666</v>
      </c>
    </row>
    <row r="188" spans="1:24" x14ac:dyDescent="0.3">
      <c r="A188" s="166"/>
      <c r="B188" s="166">
        <v>2025</v>
      </c>
      <c r="C188" s="63" t="s">
        <v>431</v>
      </c>
      <c r="D188" s="19" t="s">
        <v>11</v>
      </c>
      <c r="E188" s="19" t="s">
        <v>16</v>
      </c>
      <c r="F188" s="19" t="s">
        <v>88</v>
      </c>
      <c r="G188" s="19" t="s">
        <v>175</v>
      </c>
      <c r="H188" s="20" t="s">
        <v>140</v>
      </c>
      <c r="I188" s="20"/>
      <c r="J188" s="20" t="s">
        <v>96</v>
      </c>
      <c r="K188" s="202">
        <f>K186*0.4747/1000</f>
        <v>22.235422700000001</v>
      </c>
      <c r="L188" s="202">
        <f>L186*0.4747/1000</f>
        <v>21.1872851</v>
      </c>
      <c r="M188" s="202">
        <f t="shared" ref="M188:V188" si="57">M186*0.4747/1000</f>
        <v>24.258119399999998</v>
      </c>
      <c r="N188" s="202">
        <f t="shared" si="57"/>
        <v>31.650147800000003</v>
      </c>
      <c r="O188" s="202">
        <f t="shared" si="57"/>
        <v>56.555758000000004</v>
      </c>
      <c r="P188" s="202">
        <f t="shared" si="57"/>
        <v>77.612111346000006</v>
      </c>
      <c r="Q188" s="202">
        <f t="shared" si="57"/>
        <v>151.79159103999999</v>
      </c>
      <c r="R188" s="202">
        <f t="shared" si="57"/>
        <v>148.119245382</v>
      </c>
      <c r="S188" s="202">
        <f t="shared" si="57"/>
        <v>93.134962744000006</v>
      </c>
      <c r="T188" s="202">
        <f t="shared" si="57"/>
        <v>41.721857700000001</v>
      </c>
      <c r="U188" s="202">
        <f t="shared" si="57"/>
        <v>22.431948500000001</v>
      </c>
      <c r="V188" s="202">
        <f t="shared" si="57"/>
        <v>23.516163299999999</v>
      </c>
      <c r="W188" s="47">
        <f>SUM(표4_256[[#This Row],[1월]:[12월]])</f>
        <v>714.21461301199997</v>
      </c>
      <c r="X188" s="47">
        <f t="shared" si="39"/>
        <v>59.517884417666664</v>
      </c>
    </row>
    <row r="189" spans="1:24" x14ac:dyDescent="0.3">
      <c r="A189" s="166" t="s">
        <v>234</v>
      </c>
      <c r="B189" s="166">
        <v>2025</v>
      </c>
      <c r="C189" s="60" t="s">
        <v>431</v>
      </c>
      <c r="D189" s="14" t="s">
        <v>11</v>
      </c>
      <c r="E189" s="14" t="s">
        <v>16</v>
      </c>
      <c r="F189" s="14" t="s">
        <v>88</v>
      </c>
      <c r="G189" s="14" t="s">
        <v>175</v>
      </c>
      <c r="H189" s="14" t="s">
        <v>161</v>
      </c>
      <c r="I189" s="14"/>
      <c r="J189" s="14" t="s">
        <v>13</v>
      </c>
      <c r="K189" s="207">
        <v>126868</v>
      </c>
      <c r="L189" s="207">
        <v>130930</v>
      </c>
      <c r="M189" s="207">
        <v>134503</v>
      </c>
      <c r="N189" s="207">
        <v>136453</v>
      </c>
      <c r="O189" s="207">
        <v>1509047</v>
      </c>
      <c r="P189" s="207">
        <v>1235896</v>
      </c>
      <c r="Q189" s="207">
        <v>7302930</v>
      </c>
      <c r="R189" s="207">
        <v>6563762</v>
      </c>
      <c r="S189" s="207">
        <v>9029912</v>
      </c>
      <c r="T189" s="207">
        <v>120727</v>
      </c>
      <c r="U189" s="207">
        <v>131541</v>
      </c>
      <c r="V189" s="208">
        <v>131057</v>
      </c>
      <c r="W189" s="44">
        <f>SUM(표4_256[[#This Row],[1월]:[12월]])</f>
        <v>26553626</v>
      </c>
      <c r="X189" s="44">
        <f t="shared" si="39"/>
        <v>2212802.1666666665</v>
      </c>
    </row>
    <row r="190" spans="1:24" x14ac:dyDescent="0.3">
      <c r="A190" s="166"/>
      <c r="B190" s="166">
        <v>2025</v>
      </c>
      <c r="C190" s="61" t="s">
        <v>431</v>
      </c>
      <c r="D190" s="16" t="s">
        <v>11</v>
      </c>
      <c r="E190" s="16" t="s">
        <v>16</v>
      </c>
      <c r="F190" s="16" t="s">
        <v>88</v>
      </c>
      <c r="G190" s="16" t="s">
        <v>175</v>
      </c>
      <c r="H190" s="16" t="s">
        <v>161</v>
      </c>
      <c r="I190" s="16"/>
      <c r="J190" s="16" t="s">
        <v>14</v>
      </c>
      <c r="K190" s="199">
        <v>90</v>
      </c>
      <c r="L190" s="199">
        <v>58</v>
      </c>
      <c r="M190" s="199">
        <v>60</v>
      </c>
      <c r="N190" s="199">
        <v>93</v>
      </c>
      <c r="O190" s="199">
        <v>6676</v>
      </c>
      <c r="P190" s="199">
        <v>3417</v>
      </c>
      <c r="Q190" s="199">
        <v>54246</v>
      </c>
      <c r="R190" s="199">
        <v>48413</v>
      </c>
      <c r="S190" s="199">
        <v>30870</v>
      </c>
      <c r="T190" s="199">
        <v>1278</v>
      </c>
      <c r="U190" s="199">
        <v>919</v>
      </c>
      <c r="V190" s="200">
        <v>62</v>
      </c>
      <c r="W190" s="45">
        <f>SUM(표4_256[[#This Row],[1월]:[12월]])</f>
        <v>146182</v>
      </c>
      <c r="X190" s="45">
        <f t="shared" si="39"/>
        <v>12181.833333333334</v>
      </c>
    </row>
    <row r="191" spans="1:24" x14ac:dyDescent="0.3">
      <c r="A191" s="166"/>
      <c r="B191" s="166">
        <v>2025</v>
      </c>
      <c r="C191" s="62" t="s">
        <v>431</v>
      </c>
      <c r="D191" s="17" t="s">
        <v>11</v>
      </c>
      <c r="E191" s="17" t="s">
        <v>16</v>
      </c>
      <c r="F191" s="17" t="s">
        <v>88</v>
      </c>
      <c r="G191" s="17" t="s">
        <v>175</v>
      </c>
      <c r="H191" s="17" t="s">
        <v>161</v>
      </c>
      <c r="I191" s="17"/>
      <c r="J191" s="17" t="s">
        <v>15</v>
      </c>
      <c r="K191" s="201">
        <f>(K190/1000)*0.229</f>
        <v>2.061E-2</v>
      </c>
      <c r="L191" s="201">
        <f>(L190/1000)*0.229</f>
        <v>1.3282E-2</v>
      </c>
      <c r="M191" s="201">
        <f t="shared" ref="M191:V191" si="58">(M190/1000)*0.229</f>
        <v>1.374E-2</v>
      </c>
      <c r="N191" s="201">
        <f t="shared" si="58"/>
        <v>2.1297E-2</v>
      </c>
      <c r="O191" s="201">
        <f t="shared" si="58"/>
        <v>1.5288040000000001</v>
      </c>
      <c r="P191" s="201">
        <f t="shared" si="58"/>
        <v>0.78249299999999999</v>
      </c>
      <c r="Q191" s="201">
        <f t="shared" si="58"/>
        <v>12.422334000000001</v>
      </c>
      <c r="R191" s="201">
        <f t="shared" si="58"/>
        <v>11.086577</v>
      </c>
      <c r="S191" s="201">
        <f t="shared" si="58"/>
        <v>7.0692300000000001</v>
      </c>
      <c r="T191" s="201">
        <f t="shared" si="58"/>
        <v>0.29266200000000003</v>
      </c>
      <c r="U191" s="201">
        <f t="shared" si="58"/>
        <v>0.21045100000000003</v>
      </c>
      <c r="V191" s="201">
        <f t="shared" si="58"/>
        <v>1.4198000000000001E-2</v>
      </c>
      <c r="W191" s="46">
        <f>SUM(표4_256[[#This Row],[1월]:[12월]])</f>
        <v>33.475678000000002</v>
      </c>
      <c r="X191" s="46">
        <f t="shared" si="39"/>
        <v>2.7896398333333337</v>
      </c>
    </row>
    <row r="192" spans="1:24" x14ac:dyDescent="0.3">
      <c r="A192" s="166"/>
      <c r="B192" s="166">
        <v>2025</v>
      </c>
      <c r="C192" s="63" t="s">
        <v>431</v>
      </c>
      <c r="D192" s="19" t="s">
        <v>11</v>
      </c>
      <c r="E192" s="19" t="s">
        <v>16</v>
      </c>
      <c r="F192" s="19" t="s">
        <v>88</v>
      </c>
      <c r="G192" s="19" t="s">
        <v>175</v>
      </c>
      <c r="H192" s="20" t="s">
        <v>161</v>
      </c>
      <c r="I192" s="20"/>
      <c r="J192" s="20" t="s">
        <v>96</v>
      </c>
      <c r="K192" s="202">
        <f>K190*0.4747/1000</f>
        <v>4.2722999999999997E-2</v>
      </c>
      <c r="L192" s="202">
        <f>L190*0.4747/1000</f>
        <v>2.7532600000000001E-2</v>
      </c>
      <c r="M192" s="202">
        <f t="shared" ref="M192:V192" si="59">M190*0.4747/1000</f>
        <v>2.8482E-2</v>
      </c>
      <c r="N192" s="202">
        <f t="shared" si="59"/>
        <v>4.4147100000000002E-2</v>
      </c>
      <c r="O192" s="202">
        <f t="shared" si="59"/>
        <v>3.1690971999999999</v>
      </c>
      <c r="P192" s="202">
        <f t="shared" si="59"/>
        <v>1.6220498999999999</v>
      </c>
      <c r="Q192" s="202">
        <f t="shared" si="59"/>
        <v>25.750576200000001</v>
      </c>
      <c r="R192" s="202">
        <f t="shared" si="59"/>
        <v>22.981651100000001</v>
      </c>
      <c r="S192" s="202">
        <f t="shared" si="59"/>
        <v>14.653988999999999</v>
      </c>
      <c r="T192" s="202">
        <f t="shared" si="59"/>
        <v>0.60666660000000006</v>
      </c>
      <c r="U192" s="202">
        <f t="shared" si="59"/>
        <v>0.43624930000000001</v>
      </c>
      <c r="V192" s="202">
        <f t="shared" si="59"/>
        <v>2.94314E-2</v>
      </c>
      <c r="W192" s="47">
        <f>SUM(표4_256[[#This Row],[1월]:[12월]])</f>
        <v>69.392595400000005</v>
      </c>
      <c r="X192" s="47">
        <f t="shared" si="39"/>
        <v>5.7827162833333334</v>
      </c>
    </row>
    <row r="193" spans="1:24" x14ac:dyDescent="0.3">
      <c r="A193" s="166" t="s">
        <v>246</v>
      </c>
      <c r="B193" s="166">
        <v>2025</v>
      </c>
      <c r="C193" s="60" t="s">
        <v>431</v>
      </c>
      <c r="D193" s="1" t="s">
        <v>23</v>
      </c>
      <c r="E193" s="1" t="s">
        <v>81</v>
      </c>
      <c r="F193" s="1" t="s">
        <v>31</v>
      </c>
      <c r="G193" s="1" t="s">
        <v>187</v>
      </c>
      <c r="H193" s="1" t="s">
        <v>114</v>
      </c>
      <c r="I193" s="1"/>
      <c r="J193" s="1" t="s">
        <v>13</v>
      </c>
      <c r="K193" s="197">
        <v>281471982</v>
      </c>
      <c r="L193" s="197">
        <v>280617313</v>
      </c>
      <c r="M193" s="197">
        <v>242211540</v>
      </c>
      <c r="N193" s="197">
        <v>245351797</v>
      </c>
      <c r="O193" s="197">
        <v>262443392</v>
      </c>
      <c r="P193" s="197">
        <v>402782933</v>
      </c>
      <c r="Q193" s="197">
        <v>521125353</v>
      </c>
      <c r="R193" s="197">
        <v>432594196</v>
      </c>
      <c r="S193" s="197">
        <v>305201263</v>
      </c>
      <c r="T193" s="197">
        <v>256698528</v>
      </c>
      <c r="U193" s="197">
        <v>284421633</v>
      </c>
      <c r="V193" s="198">
        <v>300570197</v>
      </c>
      <c r="W193" s="49">
        <f>SUM(표4_256[[#This Row],[1월]:[12월]])</f>
        <v>3815490127</v>
      </c>
      <c r="X193" s="49">
        <f t="shared" si="39"/>
        <v>317957510.58333331</v>
      </c>
    </row>
    <row r="194" spans="1:24" x14ac:dyDescent="0.3">
      <c r="A194" s="166"/>
      <c r="B194" s="166">
        <v>2025</v>
      </c>
      <c r="C194" s="24" t="s">
        <v>431</v>
      </c>
      <c r="D194" s="2" t="s">
        <v>23</v>
      </c>
      <c r="E194" s="2" t="s">
        <v>81</v>
      </c>
      <c r="F194" s="2" t="s">
        <v>31</v>
      </c>
      <c r="G194" s="2" t="s">
        <v>187</v>
      </c>
      <c r="H194" s="2" t="s">
        <v>114</v>
      </c>
      <c r="I194" s="2"/>
      <c r="J194" s="2" t="s">
        <v>14</v>
      </c>
      <c r="K194" s="203">
        <v>1788652.9735000003</v>
      </c>
      <c r="L194" s="203">
        <v>1716645.9547999999</v>
      </c>
      <c r="M194" s="203">
        <v>1776349.9604000002</v>
      </c>
      <c r="N194" s="203">
        <v>1771250.0072000001</v>
      </c>
      <c r="O194" s="209">
        <v>1938086.9001000004</v>
      </c>
      <c r="P194" s="209">
        <v>2558548.4205</v>
      </c>
      <c r="Q194" s="209">
        <v>3263332.4109</v>
      </c>
      <c r="R194" s="209">
        <v>2760507.7094999999</v>
      </c>
      <c r="S194" s="209">
        <v>2244184.6789000002</v>
      </c>
      <c r="T194" s="209">
        <v>1908385.6503999997</v>
      </c>
      <c r="U194" s="209">
        <v>1750063.6482000002</v>
      </c>
      <c r="V194" s="210">
        <v>1853184.2916999999</v>
      </c>
      <c r="W194" s="50">
        <f>SUM(표4_256[[#This Row],[1월]:[12월]])</f>
        <v>25329192.606100008</v>
      </c>
      <c r="X194" s="50">
        <f t="shared" si="39"/>
        <v>2110766.0505083338</v>
      </c>
    </row>
    <row r="195" spans="1:24" x14ac:dyDescent="0.3">
      <c r="A195" s="166"/>
      <c r="B195" s="166">
        <v>2025</v>
      </c>
      <c r="C195" s="62" t="s">
        <v>431</v>
      </c>
      <c r="D195" s="28" t="s">
        <v>23</v>
      </c>
      <c r="E195" s="28" t="s">
        <v>81</v>
      </c>
      <c r="F195" s="28" t="s">
        <v>31</v>
      </c>
      <c r="G195" s="28" t="s">
        <v>187</v>
      </c>
      <c r="H195" s="28" t="s">
        <v>114</v>
      </c>
      <c r="I195" s="28"/>
      <c r="J195" s="28" t="s">
        <v>15</v>
      </c>
      <c r="K195" s="201">
        <f>(K194/1000)*0.229</f>
        <v>409.60153093150012</v>
      </c>
      <c r="L195" s="201">
        <f>(L194/1000)*0.229</f>
        <v>393.11192364920004</v>
      </c>
      <c r="M195" s="201">
        <f t="shared" ref="M195:V195" si="60">(M194/1000)*0.229</f>
        <v>406.78414093160006</v>
      </c>
      <c r="N195" s="201">
        <f t="shared" si="60"/>
        <v>405.61625164880002</v>
      </c>
      <c r="O195" s="201">
        <f t="shared" si="60"/>
        <v>443.82190012290016</v>
      </c>
      <c r="P195" s="201">
        <f t="shared" si="60"/>
        <v>585.90758829449999</v>
      </c>
      <c r="Q195" s="201">
        <f t="shared" si="60"/>
        <v>747.30312209610008</v>
      </c>
      <c r="R195" s="201">
        <f t="shared" si="60"/>
        <v>632.15626547549994</v>
      </c>
      <c r="S195" s="201">
        <f t="shared" si="60"/>
        <v>513.91829146810005</v>
      </c>
      <c r="T195" s="201">
        <f t="shared" si="60"/>
        <v>437.02031394159997</v>
      </c>
      <c r="U195" s="201">
        <f t="shared" si="60"/>
        <v>400.76457543780009</v>
      </c>
      <c r="V195" s="201">
        <f t="shared" si="60"/>
        <v>424.3792027993</v>
      </c>
      <c r="W195" s="46">
        <f>SUM(표4_256[[#This Row],[1월]:[12월]])</f>
        <v>5800.3851067969008</v>
      </c>
      <c r="X195" s="51">
        <f t="shared" si="39"/>
        <v>483.36542556640842</v>
      </c>
    </row>
    <row r="196" spans="1:24" x14ac:dyDescent="0.3">
      <c r="A196" s="166"/>
      <c r="B196" s="166">
        <v>2025</v>
      </c>
      <c r="C196" s="63" t="s">
        <v>431</v>
      </c>
      <c r="D196" s="20" t="s">
        <v>23</v>
      </c>
      <c r="E196" s="20" t="s">
        <v>81</v>
      </c>
      <c r="F196" s="20" t="s">
        <v>31</v>
      </c>
      <c r="G196" s="20" t="s">
        <v>187</v>
      </c>
      <c r="H196" s="20" t="s">
        <v>114</v>
      </c>
      <c r="I196" s="20"/>
      <c r="J196" s="20" t="s">
        <v>96</v>
      </c>
      <c r="K196" s="202">
        <f>K194*0.4747/1000</f>
        <v>849.07356652045019</v>
      </c>
      <c r="L196" s="202">
        <f>L194*0.4747/1000</f>
        <v>814.89183474355991</v>
      </c>
      <c r="M196" s="202">
        <f t="shared" ref="M196:V196" si="61">M194*0.4747/1000</f>
        <v>843.23332620188012</v>
      </c>
      <c r="N196" s="202">
        <f t="shared" si="61"/>
        <v>840.81237841784014</v>
      </c>
      <c r="O196" s="202">
        <f t="shared" si="61"/>
        <v>920.00985147747019</v>
      </c>
      <c r="P196" s="202">
        <f t="shared" si="61"/>
        <v>1214.5429352113499</v>
      </c>
      <c r="Q196" s="202">
        <f t="shared" si="61"/>
        <v>1549.10389545423</v>
      </c>
      <c r="R196" s="202">
        <f t="shared" si="61"/>
        <v>1310.4130096996498</v>
      </c>
      <c r="S196" s="202">
        <f t="shared" si="61"/>
        <v>1065.31446707383</v>
      </c>
      <c r="T196" s="202">
        <f t="shared" si="61"/>
        <v>905.91066824487996</v>
      </c>
      <c r="U196" s="202">
        <f t="shared" si="61"/>
        <v>830.7552138005401</v>
      </c>
      <c r="V196" s="202">
        <f t="shared" si="61"/>
        <v>879.70658326999001</v>
      </c>
      <c r="W196" s="47">
        <f>SUM(표4_256[[#This Row],[1월]:[12월]])</f>
        <v>12023.767730115669</v>
      </c>
      <c r="X196" s="52">
        <f t="shared" si="39"/>
        <v>1001.9806441763058</v>
      </c>
    </row>
    <row r="197" spans="1:24" x14ac:dyDescent="0.3">
      <c r="A197" s="166" t="s">
        <v>246</v>
      </c>
      <c r="B197" s="166">
        <v>2025</v>
      </c>
      <c r="C197" s="60" t="s">
        <v>431</v>
      </c>
      <c r="D197" s="1" t="s">
        <v>11</v>
      </c>
      <c r="E197" s="1" t="s">
        <v>16</v>
      </c>
      <c r="F197" s="1" t="s">
        <v>67</v>
      </c>
      <c r="G197" s="1" t="s">
        <v>188</v>
      </c>
      <c r="H197" s="1" t="s">
        <v>116</v>
      </c>
      <c r="I197" s="1"/>
      <c r="J197" s="1" t="s">
        <v>13</v>
      </c>
      <c r="K197" s="197">
        <v>178020118</v>
      </c>
      <c r="L197" s="197">
        <v>162491142</v>
      </c>
      <c r="M197" s="197">
        <v>143545230</v>
      </c>
      <c r="N197" s="197">
        <v>142203520</v>
      </c>
      <c r="O197" s="197">
        <v>151448262</v>
      </c>
      <c r="P197" s="197">
        <v>179620077</v>
      </c>
      <c r="Q197" s="197">
        <v>202464546</v>
      </c>
      <c r="R197" s="197">
        <v>192047541</v>
      </c>
      <c r="S197" s="197">
        <v>154956244</v>
      </c>
      <c r="T197" s="197">
        <v>149600340</v>
      </c>
      <c r="U197" s="197">
        <v>161721676</v>
      </c>
      <c r="V197" s="198">
        <v>166644842</v>
      </c>
      <c r="W197" s="49">
        <f>SUM(표4_256[[#This Row],[1월]:[12월]])</f>
        <v>1984763538</v>
      </c>
      <c r="X197" s="49">
        <f t="shared" si="39"/>
        <v>165396961.5</v>
      </c>
    </row>
    <row r="198" spans="1:24" x14ac:dyDescent="0.3">
      <c r="A198" s="166"/>
      <c r="B198" s="166">
        <v>2025</v>
      </c>
      <c r="C198" s="24" t="s">
        <v>431</v>
      </c>
      <c r="D198" s="2" t="s">
        <v>11</v>
      </c>
      <c r="E198" s="2" t="s">
        <v>16</v>
      </c>
      <c r="F198" s="2" t="s">
        <v>67</v>
      </c>
      <c r="G198" s="29" t="s">
        <v>188</v>
      </c>
      <c r="H198" s="2" t="s">
        <v>115</v>
      </c>
      <c r="I198" s="2"/>
      <c r="J198" s="2" t="s">
        <v>14</v>
      </c>
      <c r="K198" s="203">
        <v>1131215.0264999997</v>
      </c>
      <c r="L198" s="203">
        <v>994006.04520000005</v>
      </c>
      <c r="M198" s="203">
        <v>1052757</v>
      </c>
      <c r="N198" s="203">
        <v>1026560.9927999999</v>
      </c>
      <c r="O198" s="209">
        <v>1118195</v>
      </c>
      <c r="P198" s="209">
        <v>1140225</v>
      </c>
      <c r="Q198" s="209">
        <v>1266757.5891</v>
      </c>
      <c r="R198" s="209">
        <v>1225410</v>
      </c>
      <c r="S198" s="209">
        <v>1139482</v>
      </c>
      <c r="T198" s="209">
        <v>1112457.3496000003</v>
      </c>
      <c r="U198" s="209">
        <v>995529</v>
      </c>
      <c r="V198" s="210">
        <v>1027958.7083000002</v>
      </c>
      <c r="W198" s="50">
        <f>SUM(표4_256[[#This Row],[1월]:[12월]])</f>
        <v>13230553.7115</v>
      </c>
      <c r="X198" s="50">
        <f t="shared" si="39"/>
        <v>1102546.1426250001</v>
      </c>
    </row>
    <row r="199" spans="1:24" x14ac:dyDescent="0.3">
      <c r="A199" s="166"/>
      <c r="B199" s="166">
        <v>2025</v>
      </c>
      <c r="C199" s="62" t="s">
        <v>431</v>
      </c>
      <c r="D199" s="28" t="s">
        <v>11</v>
      </c>
      <c r="E199" s="28" t="s">
        <v>16</v>
      </c>
      <c r="F199" s="28" t="s">
        <v>67</v>
      </c>
      <c r="G199" s="28" t="s">
        <v>188</v>
      </c>
      <c r="H199" s="28" t="s">
        <v>115</v>
      </c>
      <c r="I199" s="28"/>
      <c r="J199" s="28" t="s">
        <v>15</v>
      </c>
      <c r="K199" s="201">
        <f>(K198/1000)*0.229</f>
        <v>259.04824106849998</v>
      </c>
      <c r="L199" s="201">
        <f>(L198/1000)*0.229</f>
        <v>227.62738435080001</v>
      </c>
      <c r="M199" s="201">
        <f t="shared" ref="M199:V199" si="62">(M198/1000)*0.229</f>
        <v>241.08135300000004</v>
      </c>
      <c r="N199" s="201">
        <f t="shared" si="62"/>
        <v>235.08246735119999</v>
      </c>
      <c r="O199" s="201">
        <f t="shared" si="62"/>
        <v>256.06665499999997</v>
      </c>
      <c r="P199" s="201">
        <f t="shared" si="62"/>
        <v>261.11152499999997</v>
      </c>
      <c r="Q199" s="201">
        <f t="shared" si="62"/>
        <v>290.08748790390001</v>
      </c>
      <c r="R199" s="201">
        <f t="shared" si="62"/>
        <v>280.61889000000002</v>
      </c>
      <c r="S199" s="201">
        <f t="shared" si="62"/>
        <v>260.94137799999999</v>
      </c>
      <c r="T199" s="201">
        <f t="shared" si="62"/>
        <v>254.75273305840008</v>
      </c>
      <c r="U199" s="201">
        <f t="shared" si="62"/>
        <v>227.97614100000001</v>
      </c>
      <c r="V199" s="201">
        <f t="shared" si="62"/>
        <v>235.40254420070005</v>
      </c>
      <c r="W199" s="46">
        <f>SUM(표4_256[[#This Row],[1월]:[12월]])</f>
        <v>3029.7967999335006</v>
      </c>
      <c r="X199" s="51">
        <f t="shared" si="39"/>
        <v>252.48306666112504</v>
      </c>
    </row>
    <row r="200" spans="1:24" x14ac:dyDescent="0.3">
      <c r="A200" s="166"/>
      <c r="B200" s="166">
        <v>2025</v>
      </c>
      <c r="C200" s="63" t="s">
        <v>431</v>
      </c>
      <c r="D200" s="20" t="s">
        <v>11</v>
      </c>
      <c r="E200" s="20" t="s">
        <v>16</v>
      </c>
      <c r="F200" s="20" t="s">
        <v>67</v>
      </c>
      <c r="G200" s="20" t="s">
        <v>188</v>
      </c>
      <c r="H200" s="20" t="s">
        <v>115</v>
      </c>
      <c r="I200" s="20"/>
      <c r="J200" s="20" t="s">
        <v>96</v>
      </c>
      <c r="K200" s="202">
        <f>K198*0.4747/1000</f>
        <v>536.98777307954992</v>
      </c>
      <c r="L200" s="202">
        <f>L198*0.4747/1000</f>
        <v>471.85466965644002</v>
      </c>
      <c r="M200" s="202">
        <f t="shared" ref="M200:V200" si="63">M198*0.4747/1000</f>
        <v>499.74374790000002</v>
      </c>
      <c r="N200" s="202">
        <f t="shared" si="63"/>
        <v>487.30850328215996</v>
      </c>
      <c r="O200" s="202">
        <f t="shared" si="63"/>
        <v>530.80716649999999</v>
      </c>
      <c r="P200" s="202">
        <f t="shared" si="63"/>
        <v>541.26480749999996</v>
      </c>
      <c r="Q200" s="202">
        <f t="shared" si="63"/>
        <v>601.32982754576994</v>
      </c>
      <c r="R200" s="202">
        <f t="shared" si="63"/>
        <v>581.70212700000002</v>
      </c>
      <c r="S200" s="202">
        <f t="shared" si="63"/>
        <v>540.91210539999997</v>
      </c>
      <c r="T200" s="202">
        <f t="shared" si="63"/>
        <v>528.08350385512017</v>
      </c>
      <c r="U200" s="202">
        <f t="shared" si="63"/>
        <v>472.57761629999999</v>
      </c>
      <c r="V200" s="202">
        <f t="shared" si="63"/>
        <v>487.97199883001008</v>
      </c>
      <c r="W200" s="47">
        <f>SUM(표4_256[[#This Row],[1월]:[12월]])</f>
        <v>6280.5438468490502</v>
      </c>
      <c r="X200" s="52">
        <f t="shared" si="39"/>
        <v>523.37865390408751</v>
      </c>
    </row>
    <row r="201" spans="1:24" x14ac:dyDescent="0.3">
      <c r="A201" s="166" t="s">
        <v>235</v>
      </c>
      <c r="B201" s="166">
        <v>2025</v>
      </c>
      <c r="C201" s="60" t="s">
        <v>431</v>
      </c>
      <c r="D201" s="1" t="s">
        <v>11</v>
      </c>
      <c r="E201" s="1" t="s">
        <v>16</v>
      </c>
      <c r="F201" s="1" t="s">
        <v>89</v>
      </c>
      <c r="G201" s="1" t="s">
        <v>189</v>
      </c>
      <c r="H201" s="1" t="s">
        <v>191</v>
      </c>
      <c r="I201" s="1"/>
      <c r="J201" s="1" t="s">
        <v>13</v>
      </c>
      <c r="K201" s="197">
        <v>32820492</v>
      </c>
      <c r="L201" s="197">
        <v>32979353</v>
      </c>
      <c r="M201" s="197">
        <v>28061959</v>
      </c>
      <c r="N201" s="197">
        <v>32659963</v>
      </c>
      <c r="O201" s="197">
        <v>35294150</v>
      </c>
      <c r="P201" s="197">
        <v>69975338</v>
      </c>
      <c r="Q201" s="197">
        <v>127012196</v>
      </c>
      <c r="R201" s="197">
        <v>123846984</v>
      </c>
      <c r="S201" s="197">
        <v>71438040</v>
      </c>
      <c r="T201" s="197">
        <v>36902416</v>
      </c>
      <c r="U201" s="197">
        <v>24259990</v>
      </c>
      <c r="V201" s="198">
        <v>30830618</v>
      </c>
      <c r="W201" s="49">
        <f>SUM(표4_256[[#This Row],[1월]:[12월]])</f>
        <v>646081499</v>
      </c>
      <c r="X201" s="49">
        <f t="shared" si="39"/>
        <v>53840124.916666664</v>
      </c>
    </row>
    <row r="202" spans="1:24" x14ac:dyDescent="0.3">
      <c r="A202" s="166"/>
      <c r="B202" s="166">
        <v>2025</v>
      </c>
      <c r="C202" s="24" t="s">
        <v>431</v>
      </c>
      <c r="D202" s="2" t="s">
        <v>11</v>
      </c>
      <c r="E202" s="2" t="s">
        <v>16</v>
      </c>
      <c r="F202" s="2" t="s">
        <v>88</v>
      </c>
      <c r="G202" s="29" t="s">
        <v>189</v>
      </c>
      <c r="H202" s="2" t="str">
        <f>H201</f>
        <v>E_LGCS_냉방</v>
      </c>
      <c r="I202" s="2"/>
      <c r="J202" s="2" t="s">
        <v>14</v>
      </c>
      <c r="K202" s="209">
        <v>199232</v>
      </c>
      <c r="L202" s="209">
        <v>181675</v>
      </c>
      <c r="M202" s="209">
        <v>181789</v>
      </c>
      <c r="N202" s="209">
        <v>208420</v>
      </c>
      <c r="O202" s="209">
        <v>250067</v>
      </c>
      <c r="P202" s="209">
        <v>429784.22</v>
      </c>
      <c r="Q202" s="209">
        <v>784725.37</v>
      </c>
      <c r="R202" s="209">
        <v>787882.41</v>
      </c>
      <c r="S202" s="209">
        <v>523983.93</v>
      </c>
      <c r="T202" s="209">
        <v>251346.13</v>
      </c>
      <c r="U202" s="209">
        <v>133860.80859999999</v>
      </c>
      <c r="V202" s="210">
        <v>174089.3137</v>
      </c>
      <c r="W202" s="50">
        <f>SUM(표4_256[[#This Row],[1월]:[12월]])</f>
        <v>4106855.1823</v>
      </c>
      <c r="X202" s="50">
        <f t="shared" si="39"/>
        <v>342237.93185833335</v>
      </c>
    </row>
    <row r="203" spans="1:24" x14ac:dyDescent="0.3">
      <c r="A203" s="166"/>
      <c r="B203" s="166">
        <v>2025</v>
      </c>
      <c r="C203" s="62" t="s">
        <v>431</v>
      </c>
      <c r="D203" s="28" t="s">
        <v>11</v>
      </c>
      <c r="E203" s="28" t="s">
        <v>16</v>
      </c>
      <c r="F203" s="28" t="s">
        <v>88</v>
      </c>
      <c r="G203" s="28" t="s">
        <v>189</v>
      </c>
      <c r="H203" s="28" t="str">
        <f>H202</f>
        <v>E_LGCS_냉방</v>
      </c>
      <c r="I203" s="28"/>
      <c r="J203" s="28" t="s">
        <v>15</v>
      </c>
      <c r="K203" s="201">
        <f>(K202/1000)*0.229</f>
        <v>45.624127999999999</v>
      </c>
      <c r="L203" s="201">
        <f>(L202/1000)*0.229</f>
        <v>41.603575000000006</v>
      </c>
      <c r="M203" s="201">
        <f t="shared" ref="M203:V203" si="64">(M202/1000)*0.229</f>
        <v>41.629680999999998</v>
      </c>
      <c r="N203" s="201">
        <f t="shared" si="64"/>
        <v>47.728180000000002</v>
      </c>
      <c r="O203" s="201">
        <f t="shared" si="64"/>
        <v>57.265343000000001</v>
      </c>
      <c r="P203" s="201">
        <f t="shared" si="64"/>
        <v>98.420586379999989</v>
      </c>
      <c r="Q203" s="201">
        <f t="shared" si="64"/>
        <v>179.70210973000002</v>
      </c>
      <c r="R203" s="201">
        <f t="shared" si="64"/>
        <v>180.42507189000003</v>
      </c>
      <c r="S203" s="201">
        <f t="shared" si="64"/>
        <v>119.99231997</v>
      </c>
      <c r="T203" s="201">
        <f t="shared" si="64"/>
        <v>57.558263770000003</v>
      </c>
      <c r="U203" s="201">
        <f t="shared" si="64"/>
        <v>30.654125169399997</v>
      </c>
      <c r="V203" s="201">
        <f t="shared" si="64"/>
        <v>39.866452837300002</v>
      </c>
      <c r="W203" s="46">
        <f>SUM(표4_256[[#This Row],[1월]:[12월]])</f>
        <v>940.46983674670014</v>
      </c>
      <c r="X203" s="51">
        <f t="shared" si="39"/>
        <v>78.37248639555834</v>
      </c>
    </row>
    <row r="204" spans="1:24" x14ac:dyDescent="0.3">
      <c r="A204" s="166"/>
      <c r="B204" s="166">
        <v>2025</v>
      </c>
      <c r="C204" s="63" t="s">
        <v>431</v>
      </c>
      <c r="D204" s="20" t="s">
        <v>11</v>
      </c>
      <c r="E204" s="20" t="s">
        <v>16</v>
      </c>
      <c r="F204" s="20" t="s">
        <v>88</v>
      </c>
      <c r="G204" s="20" t="s">
        <v>189</v>
      </c>
      <c r="H204" s="20" t="str">
        <f>H203</f>
        <v>E_LGCS_냉방</v>
      </c>
      <c r="I204" s="20"/>
      <c r="J204" s="20" t="s">
        <v>96</v>
      </c>
      <c r="K204" s="202">
        <f>K202*0.4747/1000</f>
        <v>94.575430400000002</v>
      </c>
      <c r="L204" s="202">
        <f>L202*0.4747/1000</f>
        <v>86.241122500000003</v>
      </c>
      <c r="M204" s="202">
        <f t="shared" ref="M204:V204" si="65">M202*0.4747/1000</f>
        <v>86.295238299999994</v>
      </c>
      <c r="N204" s="202">
        <f t="shared" si="65"/>
        <v>98.936974000000006</v>
      </c>
      <c r="O204" s="202">
        <f t="shared" si="65"/>
        <v>118.70680490000001</v>
      </c>
      <c r="P204" s="202">
        <f t="shared" si="65"/>
        <v>204.01856923399998</v>
      </c>
      <c r="Q204" s="202">
        <f t="shared" si="65"/>
        <v>372.50913313899997</v>
      </c>
      <c r="R204" s="202">
        <f t="shared" si="65"/>
        <v>374.00778002700002</v>
      </c>
      <c r="S204" s="202">
        <f t="shared" si="65"/>
        <v>248.73517157100002</v>
      </c>
      <c r="T204" s="202">
        <f t="shared" si="65"/>
        <v>119.314007911</v>
      </c>
      <c r="U204" s="202">
        <f t="shared" si="65"/>
        <v>63.543725842419995</v>
      </c>
      <c r="V204" s="202">
        <f t="shared" si="65"/>
        <v>82.640197213389996</v>
      </c>
      <c r="W204" s="47">
        <f>SUM(표4_256[[#This Row],[1월]:[12월]])</f>
        <v>1949.5241550378098</v>
      </c>
      <c r="X204" s="52">
        <f t="shared" si="39"/>
        <v>162.46034625315082</v>
      </c>
    </row>
    <row r="205" spans="1:24" x14ac:dyDescent="0.3">
      <c r="A205" s="166" t="s">
        <v>236</v>
      </c>
      <c r="B205" s="166">
        <v>2025</v>
      </c>
      <c r="C205" s="60" t="s">
        <v>431</v>
      </c>
      <c r="D205" s="1" t="s">
        <v>11</v>
      </c>
      <c r="E205" s="1" t="s">
        <v>16</v>
      </c>
      <c r="F205" s="1" t="s">
        <v>88</v>
      </c>
      <c r="G205" s="1" t="s">
        <v>188</v>
      </c>
      <c r="H205" s="1" t="s">
        <v>192</v>
      </c>
      <c r="I205" s="1"/>
      <c r="J205" s="1" t="s">
        <v>13</v>
      </c>
      <c r="K205" s="197">
        <v>6284601</v>
      </c>
      <c r="L205" s="197">
        <v>6315020</v>
      </c>
      <c r="M205" s="197">
        <v>5206963</v>
      </c>
      <c r="N205" s="197">
        <v>6060134</v>
      </c>
      <c r="O205" s="197">
        <v>6548913</v>
      </c>
      <c r="P205" s="197">
        <v>12984091</v>
      </c>
      <c r="Q205" s="197">
        <v>23567415</v>
      </c>
      <c r="R205" s="197">
        <v>22980103</v>
      </c>
      <c r="S205" s="197">
        <v>13255498</v>
      </c>
      <c r="T205" s="197">
        <v>6847331</v>
      </c>
      <c r="U205" s="197">
        <v>4501499</v>
      </c>
      <c r="V205" s="198">
        <v>5720695</v>
      </c>
      <c r="W205" s="49">
        <f>SUM(표4_256[[#This Row],[1월]:[12월]])</f>
        <v>120272263</v>
      </c>
      <c r="X205" s="49">
        <f t="shared" si="39"/>
        <v>10022688.583333334</v>
      </c>
    </row>
    <row r="206" spans="1:24" x14ac:dyDescent="0.3">
      <c r="A206" s="166"/>
      <c r="B206" s="166">
        <v>2025</v>
      </c>
      <c r="C206" s="24" t="s">
        <v>431</v>
      </c>
      <c r="D206" s="2" t="s">
        <v>11</v>
      </c>
      <c r="E206" s="2" t="s">
        <v>16</v>
      </c>
      <c r="F206" s="2" t="s">
        <v>88</v>
      </c>
      <c r="G206" s="29" t="s">
        <v>188</v>
      </c>
      <c r="H206" s="2" t="str">
        <f>H205</f>
        <v>E_LGES_냉방</v>
      </c>
      <c r="I206" s="2"/>
      <c r="J206" s="2" t="s">
        <v>14</v>
      </c>
      <c r="K206" s="209">
        <v>38150</v>
      </c>
      <c r="L206" s="209">
        <v>34788</v>
      </c>
      <c r="M206" s="209">
        <v>33731</v>
      </c>
      <c r="N206" s="209">
        <v>38673</v>
      </c>
      <c r="O206" s="209">
        <v>46400</v>
      </c>
      <c r="P206" s="209">
        <v>79747.48</v>
      </c>
      <c r="Q206" s="209">
        <v>145607.66</v>
      </c>
      <c r="R206" s="209">
        <v>146193.46</v>
      </c>
      <c r="S206" s="209">
        <v>97226.47</v>
      </c>
      <c r="T206" s="209">
        <v>46637.87</v>
      </c>
      <c r="U206" s="209">
        <v>24838.1914</v>
      </c>
      <c r="V206" s="210">
        <v>32302.686300000001</v>
      </c>
      <c r="W206" s="50">
        <f>SUM(표4_256[[#This Row],[1월]:[12월]])</f>
        <v>764295.81770000001</v>
      </c>
      <c r="X206" s="50">
        <f t="shared" si="39"/>
        <v>63691.31814166667</v>
      </c>
    </row>
    <row r="207" spans="1:24" x14ac:dyDescent="0.3">
      <c r="A207" s="166"/>
      <c r="B207" s="166">
        <v>2025</v>
      </c>
      <c r="C207" s="62" t="s">
        <v>431</v>
      </c>
      <c r="D207" s="28" t="s">
        <v>11</v>
      </c>
      <c r="E207" s="28" t="s">
        <v>16</v>
      </c>
      <c r="F207" s="28" t="s">
        <v>88</v>
      </c>
      <c r="G207" s="28" t="s">
        <v>188</v>
      </c>
      <c r="H207" s="28" t="str">
        <f>H206</f>
        <v>E_LGES_냉방</v>
      </c>
      <c r="I207" s="28"/>
      <c r="J207" s="28" t="s">
        <v>15</v>
      </c>
      <c r="K207" s="201">
        <f>(K206/1000)*0.229</f>
        <v>8.7363499999999998</v>
      </c>
      <c r="L207" s="201">
        <f>(L206/1000)*0.229</f>
        <v>7.9664519999999994</v>
      </c>
      <c r="M207" s="201">
        <f t="shared" ref="M207:V207" si="66">(M206/1000)*0.229</f>
        <v>7.7243990000000009</v>
      </c>
      <c r="N207" s="201">
        <f t="shared" si="66"/>
        <v>8.8561170000000011</v>
      </c>
      <c r="O207" s="201">
        <f t="shared" si="66"/>
        <v>10.6256</v>
      </c>
      <c r="P207" s="201">
        <f t="shared" si="66"/>
        <v>18.262172920000001</v>
      </c>
      <c r="Q207" s="201">
        <f t="shared" si="66"/>
        <v>33.344154140000001</v>
      </c>
      <c r="R207" s="201">
        <f t="shared" si="66"/>
        <v>33.478302339999999</v>
      </c>
      <c r="S207" s="201">
        <f t="shared" si="66"/>
        <v>22.264861630000002</v>
      </c>
      <c r="T207" s="201">
        <f t="shared" si="66"/>
        <v>10.68007223</v>
      </c>
      <c r="U207" s="201">
        <f t="shared" si="66"/>
        <v>5.6879458306000004</v>
      </c>
      <c r="V207" s="201">
        <f t="shared" si="66"/>
        <v>7.3973151627</v>
      </c>
      <c r="W207" s="46">
        <f>SUM(표4_256[[#This Row],[1월]:[12월]])</f>
        <v>175.02374225330004</v>
      </c>
      <c r="X207" s="51">
        <f t="shared" si="39"/>
        <v>14.58531185444167</v>
      </c>
    </row>
    <row r="208" spans="1:24" x14ac:dyDescent="0.3">
      <c r="A208" s="166"/>
      <c r="B208" s="166">
        <v>2025</v>
      </c>
      <c r="C208" s="63" t="s">
        <v>431</v>
      </c>
      <c r="D208" s="20" t="s">
        <v>11</v>
      </c>
      <c r="E208" s="20" t="s">
        <v>16</v>
      </c>
      <c r="F208" s="20" t="s">
        <v>88</v>
      </c>
      <c r="G208" s="20" t="s">
        <v>188</v>
      </c>
      <c r="H208" s="20" t="str">
        <f>H207</f>
        <v>E_LGES_냉방</v>
      </c>
      <c r="I208" s="20"/>
      <c r="J208" s="20" t="s">
        <v>96</v>
      </c>
      <c r="K208" s="202">
        <f>K206*0.4747/1000</f>
        <v>18.109805000000001</v>
      </c>
      <c r="L208" s="202">
        <f>L206*0.4747/1000</f>
        <v>16.513863600000001</v>
      </c>
      <c r="M208" s="202">
        <f t="shared" ref="M208:V208" si="67">M206*0.4747/1000</f>
        <v>16.012105699999999</v>
      </c>
      <c r="N208" s="202">
        <f t="shared" si="67"/>
        <v>18.358073100000002</v>
      </c>
      <c r="O208" s="202">
        <f t="shared" si="67"/>
        <v>22.02608</v>
      </c>
      <c r="P208" s="202">
        <f t="shared" si="67"/>
        <v>37.856128755999997</v>
      </c>
      <c r="Q208" s="202">
        <f t="shared" si="67"/>
        <v>69.119956201999997</v>
      </c>
      <c r="R208" s="202">
        <f t="shared" si="67"/>
        <v>69.398035461999996</v>
      </c>
      <c r="S208" s="202">
        <f t="shared" si="67"/>
        <v>46.153405309</v>
      </c>
      <c r="T208" s="202">
        <f t="shared" si="67"/>
        <v>22.138996889000001</v>
      </c>
      <c r="U208" s="202">
        <f t="shared" si="67"/>
        <v>11.790689457579999</v>
      </c>
      <c r="V208" s="202">
        <f t="shared" si="67"/>
        <v>15.33408518661</v>
      </c>
      <c r="W208" s="47">
        <f>SUM(표4_256[[#This Row],[1월]:[12월]])</f>
        <v>362.81122466219</v>
      </c>
      <c r="X208" s="52">
        <f t="shared" si="39"/>
        <v>30.234268721849165</v>
      </c>
    </row>
    <row r="209" spans="1:24" x14ac:dyDescent="0.3">
      <c r="A209" s="166" t="s">
        <v>235</v>
      </c>
      <c r="B209" s="166">
        <v>2025</v>
      </c>
      <c r="C209" s="60" t="s">
        <v>431</v>
      </c>
      <c r="D209" s="1" t="s">
        <v>11</v>
      </c>
      <c r="E209" s="1" t="s">
        <v>16</v>
      </c>
      <c r="F209" s="1" t="s">
        <v>88</v>
      </c>
      <c r="G209" s="1" t="s">
        <v>187</v>
      </c>
      <c r="H209" s="1" t="s">
        <v>193</v>
      </c>
      <c r="I209" s="1"/>
      <c r="J209" s="1" t="s">
        <v>13</v>
      </c>
      <c r="K209" s="197">
        <v>539623</v>
      </c>
      <c r="L209" s="197">
        <v>532942</v>
      </c>
      <c r="M209" s="197">
        <v>478471</v>
      </c>
      <c r="N209" s="197">
        <v>426541</v>
      </c>
      <c r="O209" s="197">
        <v>3167389</v>
      </c>
      <c r="P209" s="197">
        <v>3248794</v>
      </c>
      <c r="Q209" s="197">
        <v>17921995</v>
      </c>
      <c r="R209" s="197">
        <v>16573795</v>
      </c>
      <c r="S209" s="197">
        <v>24116150</v>
      </c>
      <c r="T209" s="197">
        <v>345248</v>
      </c>
      <c r="U209" s="197">
        <v>372613</v>
      </c>
      <c r="V209" s="198">
        <v>460558</v>
      </c>
      <c r="W209" s="49">
        <f>SUM(표4_256[[#This Row],[1월]:[12월]])</f>
        <v>68184119</v>
      </c>
      <c r="X209" s="49">
        <f t="shared" si="39"/>
        <v>5682009.916666667</v>
      </c>
    </row>
    <row r="210" spans="1:24" x14ac:dyDescent="0.3">
      <c r="A210" s="166"/>
      <c r="B210" s="166">
        <v>2025</v>
      </c>
      <c r="C210" s="24" t="s">
        <v>431</v>
      </c>
      <c r="D210" s="2" t="s">
        <v>11</v>
      </c>
      <c r="E210" s="2" t="s">
        <v>16</v>
      </c>
      <c r="F210" s="2" t="s">
        <v>88</v>
      </c>
      <c r="G210" s="29" t="s">
        <v>189</v>
      </c>
      <c r="H210" s="2" t="str">
        <f>H209</f>
        <v>E_LGCS_심야</v>
      </c>
      <c r="I210" s="2"/>
      <c r="J210" s="2" t="s">
        <v>14</v>
      </c>
      <c r="K210" s="209">
        <v>383</v>
      </c>
      <c r="L210" s="209">
        <v>236</v>
      </c>
      <c r="M210" s="209">
        <v>212</v>
      </c>
      <c r="N210" s="209">
        <v>290</v>
      </c>
      <c r="O210" s="209">
        <v>14011</v>
      </c>
      <c r="P210" s="209">
        <v>8981.4699999999993</v>
      </c>
      <c r="Q210" s="209">
        <v>133124.44</v>
      </c>
      <c r="R210" s="209">
        <v>122244.28</v>
      </c>
      <c r="S210" s="209">
        <v>82443.429999999993</v>
      </c>
      <c r="T210" s="209">
        <v>3655.68</v>
      </c>
      <c r="U210" s="209">
        <v>2603.8494999999998</v>
      </c>
      <c r="V210" s="210">
        <v>219.30709999999999</v>
      </c>
      <c r="W210" s="50">
        <f>SUM(표4_256[[#This Row],[1월]:[12월]])</f>
        <v>368404.45659999998</v>
      </c>
      <c r="X210" s="50">
        <f t="shared" si="39"/>
        <v>30700.371383333331</v>
      </c>
    </row>
    <row r="211" spans="1:24" x14ac:dyDescent="0.3">
      <c r="A211" s="166"/>
      <c r="B211" s="166">
        <v>2025</v>
      </c>
      <c r="C211" s="62" t="s">
        <v>431</v>
      </c>
      <c r="D211" s="28" t="s">
        <v>11</v>
      </c>
      <c r="E211" s="28" t="s">
        <v>16</v>
      </c>
      <c r="F211" s="28" t="s">
        <v>88</v>
      </c>
      <c r="G211" s="28" t="s">
        <v>189</v>
      </c>
      <c r="H211" s="28" t="str">
        <f>H210</f>
        <v>E_LGCS_심야</v>
      </c>
      <c r="I211" s="28"/>
      <c r="J211" s="28" t="s">
        <v>15</v>
      </c>
      <c r="K211" s="201">
        <f>(K210/1000)*0.229</f>
        <v>8.7707000000000007E-2</v>
      </c>
      <c r="L211" s="201">
        <f>(L210/1000)*0.229</f>
        <v>5.4044000000000002E-2</v>
      </c>
      <c r="M211" s="201">
        <f t="shared" ref="M211:V211" si="68">(M210/1000)*0.229</f>
        <v>4.8548000000000001E-2</v>
      </c>
      <c r="N211" s="201">
        <f t="shared" si="68"/>
        <v>6.6409999999999997E-2</v>
      </c>
      <c r="O211" s="201">
        <f t="shared" si="68"/>
        <v>3.2085189999999999</v>
      </c>
      <c r="P211" s="201">
        <f t="shared" si="68"/>
        <v>2.0567566300000002</v>
      </c>
      <c r="Q211" s="201">
        <f t="shared" si="68"/>
        <v>30.48549676</v>
      </c>
      <c r="R211" s="201">
        <f t="shared" si="68"/>
        <v>27.993940120000001</v>
      </c>
      <c r="S211" s="201">
        <f t="shared" si="68"/>
        <v>18.87954547</v>
      </c>
      <c r="T211" s="201">
        <f t="shared" si="68"/>
        <v>0.83715072000000001</v>
      </c>
      <c r="U211" s="201">
        <f t="shared" si="68"/>
        <v>0.59628153549999996</v>
      </c>
      <c r="V211" s="201">
        <f t="shared" si="68"/>
        <v>5.0221325900000002E-2</v>
      </c>
      <c r="W211" s="46">
        <f>SUM(표4_256[[#This Row],[1월]:[12월]])</f>
        <v>84.364620561399988</v>
      </c>
      <c r="X211" s="51">
        <f t="shared" si="39"/>
        <v>7.0303850467833326</v>
      </c>
    </row>
    <row r="212" spans="1:24" x14ac:dyDescent="0.3">
      <c r="A212" s="166"/>
      <c r="B212" s="166">
        <v>2025</v>
      </c>
      <c r="C212" s="63" t="s">
        <v>431</v>
      </c>
      <c r="D212" s="20" t="s">
        <v>11</v>
      </c>
      <c r="E212" s="20" t="s">
        <v>16</v>
      </c>
      <c r="F212" s="20" t="s">
        <v>88</v>
      </c>
      <c r="G212" s="20" t="s">
        <v>189</v>
      </c>
      <c r="H212" s="20" t="str">
        <f>H211</f>
        <v>E_LGCS_심야</v>
      </c>
      <c r="I212" s="20"/>
      <c r="J212" s="20" t="s">
        <v>96</v>
      </c>
      <c r="K212" s="202">
        <f>K210*0.4747/1000</f>
        <v>0.1818101</v>
      </c>
      <c r="L212" s="202">
        <f>L210*0.4747/1000</f>
        <v>0.11202920000000001</v>
      </c>
      <c r="M212" s="202">
        <f t="shared" ref="M212:V212" si="69">M210*0.4747/1000</f>
        <v>0.10063640000000001</v>
      </c>
      <c r="N212" s="202">
        <f t="shared" si="69"/>
        <v>0.13766300000000001</v>
      </c>
      <c r="O212" s="202">
        <f t="shared" si="69"/>
        <v>6.6510217000000003</v>
      </c>
      <c r="P212" s="202">
        <f t="shared" si="69"/>
        <v>4.2635038089999995</v>
      </c>
      <c r="Q212" s="202">
        <f t="shared" si="69"/>
        <v>63.194171668000003</v>
      </c>
      <c r="R212" s="202">
        <f t="shared" si="69"/>
        <v>58.029359716000002</v>
      </c>
      <c r="S212" s="202">
        <f t="shared" si="69"/>
        <v>39.135896220999996</v>
      </c>
      <c r="T212" s="202">
        <f t="shared" si="69"/>
        <v>1.7353512960000002</v>
      </c>
      <c r="U212" s="202">
        <f t="shared" si="69"/>
        <v>1.23604735765</v>
      </c>
      <c r="V212" s="202">
        <f t="shared" si="69"/>
        <v>0.10410508036999999</v>
      </c>
      <c r="W212" s="47">
        <f>SUM(표4_256[[#This Row],[1월]:[12월]])</f>
        <v>174.88159554802002</v>
      </c>
      <c r="X212" s="52">
        <f t="shared" si="39"/>
        <v>14.573466295668334</v>
      </c>
    </row>
    <row r="213" spans="1:24" x14ac:dyDescent="0.3">
      <c r="A213" s="166" t="s">
        <v>237</v>
      </c>
      <c r="B213" s="166">
        <v>2025</v>
      </c>
      <c r="C213" s="60" t="s">
        <v>431</v>
      </c>
      <c r="D213" s="1" t="s">
        <v>11</v>
      </c>
      <c r="E213" s="1" t="s">
        <v>16</v>
      </c>
      <c r="F213" s="1" t="s">
        <v>88</v>
      </c>
      <c r="G213" s="1" t="s">
        <v>188</v>
      </c>
      <c r="H213" s="1" t="s">
        <v>194</v>
      </c>
      <c r="I213" s="1"/>
      <c r="J213" s="1" t="s">
        <v>13</v>
      </c>
      <c r="K213" s="197">
        <v>103329</v>
      </c>
      <c r="L213" s="197">
        <v>102050</v>
      </c>
      <c r="M213" s="197">
        <v>88782</v>
      </c>
      <c r="N213" s="197">
        <v>79146</v>
      </c>
      <c r="O213" s="197">
        <v>587716</v>
      </c>
      <c r="P213" s="197">
        <v>602821</v>
      </c>
      <c r="Q213" s="197">
        <v>3325469</v>
      </c>
      <c r="R213" s="197">
        <v>3075307</v>
      </c>
      <c r="S213" s="197">
        <v>4474809</v>
      </c>
      <c r="T213" s="197">
        <v>64062</v>
      </c>
      <c r="U213" s="197">
        <v>69139</v>
      </c>
      <c r="V213" s="198">
        <v>85458</v>
      </c>
      <c r="W213" s="49">
        <f>SUM(표4_256[[#This Row],[1월]:[12월]])</f>
        <v>12658088</v>
      </c>
      <c r="X213" s="49">
        <f t="shared" si="39"/>
        <v>1054840.6666666667</v>
      </c>
    </row>
    <row r="214" spans="1:24" x14ac:dyDescent="0.3">
      <c r="A214" s="166"/>
      <c r="B214" s="166">
        <v>2025</v>
      </c>
      <c r="C214" s="24" t="s">
        <v>431</v>
      </c>
      <c r="D214" s="2" t="s">
        <v>11</v>
      </c>
      <c r="E214" s="2" t="s">
        <v>16</v>
      </c>
      <c r="F214" s="2" t="s">
        <v>88</v>
      </c>
      <c r="G214" s="29" t="s">
        <v>188</v>
      </c>
      <c r="H214" s="2" t="str">
        <f>H213</f>
        <v>E_LGES_심야</v>
      </c>
      <c r="I214" s="2"/>
      <c r="J214" s="2" t="s">
        <v>14</v>
      </c>
      <c r="K214" s="209">
        <v>73</v>
      </c>
      <c r="L214" s="209">
        <v>45</v>
      </c>
      <c r="M214" s="209">
        <v>39</v>
      </c>
      <c r="N214" s="209">
        <v>54</v>
      </c>
      <c r="O214" s="209">
        <v>2600</v>
      </c>
      <c r="P214" s="209">
        <v>1666.53</v>
      </c>
      <c r="Q214" s="209">
        <v>24701.56</v>
      </c>
      <c r="R214" s="209">
        <v>22682.720000000001</v>
      </c>
      <c r="S214" s="209">
        <v>15297.57</v>
      </c>
      <c r="T214" s="209">
        <v>678.32</v>
      </c>
      <c r="U214" s="209">
        <v>483.15050000000002</v>
      </c>
      <c r="V214" s="210">
        <v>40.692900000000002</v>
      </c>
      <c r="W214" s="50">
        <f>SUM(표4_256[[#This Row],[1월]:[12월]])</f>
        <v>68361.54340000001</v>
      </c>
      <c r="X214" s="50">
        <f t="shared" si="39"/>
        <v>5696.7952833333338</v>
      </c>
    </row>
    <row r="215" spans="1:24" x14ac:dyDescent="0.3">
      <c r="A215" s="166"/>
      <c r="B215" s="166">
        <v>2025</v>
      </c>
      <c r="C215" s="62" t="s">
        <v>431</v>
      </c>
      <c r="D215" s="28" t="s">
        <v>11</v>
      </c>
      <c r="E215" s="28" t="s">
        <v>16</v>
      </c>
      <c r="F215" s="28" t="s">
        <v>88</v>
      </c>
      <c r="G215" s="28" t="s">
        <v>188</v>
      </c>
      <c r="H215" s="28" t="str">
        <f>H214</f>
        <v>E_LGES_심야</v>
      </c>
      <c r="I215" s="28"/>
      <c r="J215" s="28" t="s">
        <v>15</v>
      </c>
      <c r="K215" s="201">
        <f>(K214/1000)*0.229</f>
        <v>1.6716999999999999E-2</v>
      </c>
      <c r="L215" s="201">
        <f>(L214/1000)*0.229</f>
        <v>1.0305E-2</v>
      </c>
      <c r="M215" s="201">
        <f t="shared" ref="M215:V215" si="70">(M214/1000)*0.229</f>
        <v>8.9309999999999997E-3</v>
      </c>
      <c r="N215" s="201">
        <f t="shared" si="70"/>
        <v>1.2366E-2</v>
      </c>
      <c r="O215" s="201">
        <f t="shared" si="70"/>
        <v>0.59540000000000004</v>
      </c>
      <c r="P215" s="201">
        <f t="shared" si="70"/>
        <v>0.38163537000000003</v>
      </c>
      <c r="Q215" s="201">
        <f t="shared" si="70"/>
        <v>5.6566572400000004</v>
      </c>
      <c r="R215" s="201">
        <f t="shared" si="70"/>
        <v>5.1943428799999998</v>
      </c>
      <c r="S215" s="201">
        <f t="shared" si="70"/>
        <v>3.50314353</v>
      </c>
      <c r="T215" s="201">
        <f t="shared" si="70"/>
        <v>0.15533528000000002</v>
      </c>
      <c r="U215" s="201">
        <f t="shared" si="70"/>
        <v>0.11064146450000001</v>
      </c>
      <c r="V215" s="201">
        <f t="shared" si="70"/>
        <v>9.3186741000000021E-3</v>
      </c>
      <c r="W215" s="46">
        <f>SUM(표4_256[[#This Row],[1월]:[12월]])</f>
        <v>15.654793438599999</v>
      </c>
      <c r="X215" s="51">
        <f t="shared" si="39"/>
        <v>1.3045661198833332</v>
      </c>
    </row>
    <row r="216" spans="1:24" x14ac:dyDescent="0.3">
      <c r="A216" s="166"/>
      <c r="B216" s="166">
        <v>2025</v>
      </c>
      <c r="C216" s="63" t="s">
        <v>431</v>
      </c>
      <c r="D216" s="20" t="s">
        <v>11</v>
      </c>
      <c r="E216" s="20" t="s">
        <v>16</v>
      </c>
      <c r="F216" s="20" t="s">
        <v>88</v>
      </c>
      <c r="G216" s="20" t="s">
        <v>188</v>
      </c>
      <c r="H216" s="20" t="str">
        <f>H215</f>
        <v>E_LGES_심야</v>
      </c>
      <c r="I216" s="20"/>
      <c r="J216" s="20" t="s">
        <v>96</v>
      </c>
      <c r="K216" s="202">
        <f>K214*0.4747/1000</f>
        <v>3.4653099999999999E-2</v>
      </c>
      <c r="L216" s="202">
        <f>L214*0.4747/1000</f>
        <v>2.1361499999999999E-2</v>
      </c>
      <c r="M216" s="202">
        <f t="shared" ref="M216:V216" si="71">M214*0.4747/1000</f>
        <v>1.85133E-2</v>
      </c>
      <c r="N216" s="202">
        <f t="shared" si="71"/>
        <v>2.5633800000000002E-2</v>
      </c>
      <c r="O216" s="202">
        <f t="shared" si="71"/>
        <v>1.2342200000000001</v>
      </c>
      <c r="P216" s="202">
        <f t="shared" si="71"/>
        <v>0.791101791</v>
      </c>
      <c r="Q216" s="202">
        <f t="shared" si="71"/>
        <v>11.725830532000002</v>
      </c>
      <c r="R216" s="202">
        <f t="shared" si="71"/>
        <v>10.767487184000002</v>
      </c>
      <c r="S216" s="202">
        <f t="shared" si="71"/>
        <v>7.2617564789999998</v>
      </c>
      <c r="T216" s="202">
        <f t="shared" si="71"/>
        <v>0.32199850400000002</v>
      </c>
      <c r="U216" s="202">
        <f t="shared" si="71"/>
        <v>0.22935154235000002</v>
      </c>
      <c r="V216" s="202">
        <f t="shared" si="71"/>
        <v>1.9316919630000002E-2</v>
      </c>
      <c r="W216" s="47">
        <f>SUM(표4_256[[#This Row],[1월]:[12월]])</f>
        <v>32.451224651980006</v>
      </c>
      <c r="X216" s="47">
        <f t="shared" si="39"/>
        <v>2.7042687209983338</v>
      </c>
    </row>
    <row r="217" spans="1:24" x14ac:dyDescent="0.3">
      <c r="A217" s="166" t="s">
        <v>212</v>
      </c>
      <c r="B217" s="166">
        <v>2025</v>
      </c>
      <c r="C217" s="60" t="s">
        <v>431</v>
      </c>
      <c r="D217" s="1" t="s">
        <v>11</v>
      </c>
      <c r="E217" s="1" t="s">
        <v>17</v>
      </c>
      <c r="F217" s="1" t="s">
        <v>65</v>
      </c>
      <c r="G217" s="1" t="s">
        <v>167</v>
      </c>
      <c r="H217" s="1" t="s">
        <v>43</v>
      </c>
      <c r="I217" s="1"/>
      <c r="J217" s="1" t="s">
        <v>13</v>
      </c>
      <c r="K217" s="15">
        <v>36715192</v>
      </c>
      <c r="L217" s="15">
        <v>37169552</v>
      </c>
      <c r="M217" s="15">
        <v>30561450</v>
      </c>
      <c r="N217" s="15">
        <v>31478581</v>
      </c>
      <c r="O217" s="26">
        <v>32571916</v>
      </c>
      <c r="P217" s="26">
        <v>52061321</v>
      </c>
      <c r="Q217" s="26">
        <v>71930505</v>
      </c>
      <c r="R217" s="26">
        <v>67196958</v>
      </c>
      <c r="S217" s="26">
        <v>49415177</v>
      </c>
      <c r="T217" s="26">
        <v>30401286</v>
      </c>
      <c r="U217" s="26">
        <v>36296594</v>
      </c>
      <c r="V217" s="26">
        <v>38601811</v>
      </c>
      <c r="W217" s="44">
        <f>SUM(표4_256[[#This Row],[1월]:[12월]])</f>
        <v>514400343</v>
      </c>
      <c r="X217" s="44">
        <f t="shared" ref="X217:X280" si="72">AVERAGE(K217:V217)</f>
        <v>42866695.25</v>
      </c>
    </row>
    <row r="218" spans="1:24" x14ac:dyDescent="0.3">
      <c r="A218" s="166"/>
      <c r="B218" s="166">
        <v>2025</v>
      </c>
      <c r="C218" s="61" t="s">
        <v>431</v>
      </c>
      <c r="D218" s="30" t="s">
        <v>11</v>
      </c>
      <c r="E218" s="30" t="s">
        <v>17</v>
      </c>
      <c r="F218" s="30" t="s">
        <v>65</v>
      </c>
      <c r="G218" s="30" t="s">
        <v>167</v>
      </c>
      <c r="H218" s="30" t="s">
        <v>43</v>
      </c>
      <c r="I218" s="30"/>
      <c r="J218" s="30" t="s">
        <v>14</v>
      </c>
      <c r="K218" s="4">
        <v>229353</v>
      </c>
      <c r="L218" s="4">
        <v>224641</v>
      </c>
      <c r="M218" s="4">
        <v>223355</v>
      </c>
      <c r="N218" s="4">
        <v>227033</v>
      </c>
      <c r="O218" s="68">
        <v>237012</v>
      </c>
      <c r="P218" s="4">
        <v>311843</v>
      </c>
      <c r="Q218" s="4">
        <v>424583</v>
      </c>
      <c r="R218" s="4">
        <v>401136</v>
      </c>
      <c r="S218" s="4">
        <v>356897</v>
      </c>
      <c r="T218" s="4">
        <v>222321</v>
      </c>
      <c r="U218" s="4">
        <v>218698</v>
      </c>
      <c r="V218" s="68">
        <v>232836</v>
      </c>
      <c r="W218" s="45">
        <f>SUM(표4_256[[#This Row],[1월]:[12월]])</f>
        <v>3309708</v>
      </c>
      <c r="X218" s="45">
        <f t="shared" si="72"/>
        <v>275809</v>
      </c>
    </row>
    <row r="219" spans="1:24" x14ac:dyDescent="0.3">
      <c r="A219" s="166"/>
      <c r="B219" s="166">
        <v>2025</v>
      </c>
      <c r="C219" s="62" t="s">
        <v>431</v>
      </c>
      <c r="D219" s="17" t="s">
        <v>11</v>
      </c>
      <c r="E219" s="17" t="s">
        <v>17</v>
      </c>
      <c r="F219" s="17" t="s">
        <v>65</v>
      </c>
      <c r="G219" s="17" t="s">
        <v>167</v>
      </c>
      <c r="H219" s="17" t="s">
        <v>43</v>
      </c>
      <c r="I219" s="17"/>
      <c r="J219" s="17" t="s">
        <v>15</v>
      </c>
      <c r="K219" s="18">
        <f>(K218/1000)*0.229</f>
        <v>52.521837000000005</v>
      </c>
      <c r="L219" s="18">
        <f>(L218/1000)*0.229</f>
        <v>51.442788999999998</v>
      </c>
      <c r="M219" s="18">
        <f t="shared" ref="M219:V219" si="73">(M218/1000)*0.229</f>
        <v>51.148294999999997</v>
      </c>
      <c r="N219" s="18">
        <f t="shared" si="73"/>
        <v>51.990557000000003</v>
      </c>
      <c r="O219" s="18">
        <f t="shared" si="73"/>
        <v>54.275748</v>
      </c>
      <c r="P219" s="18">
        <f t="shared" si="73"/>
        <v>71.412047000000001</v>
      </c>
      <c r="Q219" s="18">
        <f t="shared" si="73"/>
        <v>97.229507000000012</v>
      </c>
      <c r="R219" s="18">
        <f t="shared" si="73"/>
        <v>91.860144000000005</v>
      </c>
      <c r="S219" s="18">
        <f t="shared" si="73"/>
        <v>81.729413000000008</v>
      </c>
      <c r="T219" s="18">
        <f t="shared" si="73"/>
        <v>50.911509000000002</v>
      </c>
      <c r="U219" s="18">
        <f t="shared" si="73"/>
        <v>50.081842000000002</v>
      </c>
      <c r="V219" s="18">
        <f t="shared" si="73"/>
        <v>53.319444000000004</v>
      </c>
      <c r="W219" s="46">
        <f>SUM(표4_256[[#This Row],[1월]:[12월]])</f>
        <v>757.92313200000012</v>
      </c>
      <c r="X219" s="46">
        <f t="shared" si="72"/>
        <v>63.160261000000013</v>
      </c>
    </row>
    <row r="220" spans="1:24" x14ac:dyDescent="0.3">
      <c r="A220" s="166"/>
      <c r="B220" s="166">
        <v>2025</v>
      </c>
      <c r="C220" s="63" t="s">
        <v>431</v>
      </c>
      <c r="D220" s="19" t="s">
        <v>11</v>
      </c>
      <c r="E220" s="19" t="s">
        <v>17</v>
      </c>
      <c r="F220" s="19" t="s">
        <v>65</v>
      </c>
      <c r="G220" s="19" t="s">
        <v>167</v>
      </c>
      <c r="H220" s="20" t="s">
        <v>43</v>
      </c>
      <c r="I220" s="20"/>
      <c r="J220" s="20" t="s">
        <v>96</v>
      </c>
      <c r="K220" s="21">
        <f>K218*0.4747/1000</f>
        <v>108.87386909999999</v>
      </c>
      <c r="L220" s="21">
        <f>L218*0.4747/1000</f>
        <v>106.63708269999999</v>
      </c>
      <c r="M220" s="21">
        <f t="shared" ref="M220:V220" si="74">M218*0.4747/1000</f>
        <v>106.0266185</v>
      </c>
      <c r="N220" s="21">
        <f t="shared" si="74"/>
        <v>107.77256510000001</v>
      </c>
      <c r="O220" s="21">
        <f t="shared" si="74"/>
        <v>112.50959640000001</v>
      </c>
      <c r="P220" s="21">
        <f t="shared" si="74"/>
        <v>148.03187210000002</v>
      </c>
      <c r="Q220" s="21">
        <f t="shared" si="74"/>
        <v>201.5495501</v>
      </c>
      <c r="R220" s="21">
        <f t="shared" si="74"/>
        <v>190.4192592</v>
      </c>
      <c r="S220" s="21">
        <f t="shared" si="74"/>
        <v>169.41900590000003</v>
      </c>
      <c r="T220" s="21">
        <f t="shared" si="74"/>
        <v>105.53577869999999</v>
      </c>
      <c r="U220" s="21">
        <f t="shared" si="74"/>
        <v>103.8159406</v>
      </c>
      <c r="V220" s="21">
        <f t="shared" si="74"/>
        <v>110.5272492</v>
      </c>
      <c r="W220" s="47">
        <f>SUM(표4_256[[#This Row],[1월]:[12월]])</f>
        <v>1571.1183876</v>
      </c>
      <c r="X220" s="47">
        <f t="shared" si="72"/>
        <v>130.92653229999999</v>
      </c>
    </row>
    <row r="221" spans="1:24" x14ac:dyDescent="0.3">
      <c r="A221" s="166" t="s">
        <v>214</v>
      </c>
      <c r="B221" s="166">
        <v>2025</v>
      </c>
      <c r="C221" s="60" t="s">
        <v>431</v>
      </c>
      <c r="D221" s="14" t="s">
        <v>11</v>
      </c>
      <c r="E221" s="14" t="s">
        <v>17</v>
      </c>
      <c r="F221" s="14" t="s">
        <v>65</v>
      </c>
      <c r="G221" s="14" t="s">
        <v>167</v>
      </c>
      <c r="H221" s="14" t="s">
        <v>126</v>
      </c>
      <c r="I221" s="14"/>
      <c r="J221" s="14" t="s">
        <v>13</v>
      </c>
      <c r="K221" s="15">
        <v>3369282</v>
      </c>
      <c r="L221" s="15">
        <v>3528954</v>
      </c>
      <c r="M221" s="15">
        <v>3001900</v>
      </c>
      <c r="N221" s="15">
        <v>5022436</v>
      </c>
      <c r="O221" s="15">
        <v>15602509</v>
      </c>
      <c r="P221" s="15">
        <v>20630700</v>
      </c>
      <c r="Q221" s="15">
        <v>21417381</v>
      </c>
      <c r="R221" s="15">
        <v>22372345</v>
      </c>
      <c r="S221" s="15">
        <v>21828409</v>
      </c>
      <c r="T221" s="15">
        <v>19016691</v>
      </c>
      <c r="U221" s="15">
        <v>14453136</v>
      </c>
      <c r="V221" s="69">
        <v>3683109</v>
      </c>
      <c r="W221" s="44">
        <f>SUM(표4_256[[#This Row],[1월]:[12월]])</f>
        <v>153926852</v>
      </c>
      <c r="X221" s="44">
        <f t="shared" si="72"/>
        <v>12827237.666666666</v>
      </c>
    </row>
    <row r="222" spans="1:24" x14ac:dyDescent="0.3">
      <c r="A222" s="166"/>
      <c r="B222" s="166">
        <v>2025</v>
      </c>
      <c r="C222" s="61" t="s">
        <v>431</v>
      </c>
      <c r="D222" s="30" t="s">
        <v>11</v>
      </c>
      <c r="E222" s="30" t="s">
        <v>17</v>
      </c>
      <c r="F222" s="30" t="s">
        <v>65</v>
      </c>
      <c r="G222" s="30" t="s">
        <v>167</v>
      </c>
      <c r="H222" s="30" t="s">
        <v>126</v>
      </c>
      <c r="I222" s="30"/>
      <c r="J222" s="30" t="s">
        <v>14</v>
      </c>
      <c r="K222" s="4">
        <v>9156</v>
      </c>
      <c r="L222" s="4">
        <v>10476</v>
      </c>
      <c r="M222" s="4">
        <v>6792</v>
      </c>
      <c r="N222" s="4">
        <v>33612</v>
      </c>
      <c r="O222" s="4">
        <v>118104</v>
      </c>
      <c r="P222" s="4">
        <v>158928</v>
      </c>
      <c r="Q222" s="4">
        <v>168180</v>
      </c>
      <c r="R222" s="4">
        <v>177336</v>
      </c>
      <c r="S222" s="4">
        <v>169128</v>
      </c>
      <c r="T222" s="4">
        <v>144600</v>
      </c>
      <c r="U222" s="4">
        <v>101544</v>
      </c>
      <c r="V222" s="68">
        <v>12060</v>
      </c>
      <c r="W222" s="45">
        <f>SUM(표4_256[[#This Row],[1월]:[12월]])</f>
        <v>1109916</v>
      </c>
      <c r="X222" s="45">
        <f t="shared" si="72"/>
        <v>92493</v>
      </c>
    </row>
    <row r="223" spans="1:24" x14ac:dyDescent="0.3">
      <c r="A223" s="166"/>
      <c r="B223" s="166">
        <v>2025</v>
      </c>
      <c r="C223" s="62" t="s">
        <v>431</v>
      </c>
      <c r="D223" s="17" t="s">
        <v>11</v>
      </c>
      <c r="E223" s="17" t="s">
        <v>17</v>
      </c>
      <c r="F223" s="17" t="s">
        <v>65</v>
      </c>
      <c r="G223" s="17" t="s">
        <v>167</v>
      </c>
      <c r="H223" s="17" t="s">
        <v>126</v>
      </c>
      <c r="I223" s="17"/>
      <c r="J223" s="17" t="s">
        <v>15</v>
      </c>
      <c r="K223" s="18">
        <f>(K222/1000)*0.229</f>
        <v>2.096724</v>
      </c>
      <c r="L223" s="18">
        <f>(L222/1000)*0.229</f>
        <v>2.3990040000000001</v>
      </c>
      <c r="M223" s="18">
        <f t="shared" ref="M223:V223" si="75">(M222/1000)*0.229</f>
        <v>1.5553680000000001</v>
      </c>
      <c r="N223" s="18">
        <f t="shared" si="75"/>
        <v>7.6971480000000003</v>
      </c>
      <c r="O223" s="18">
        <f t="shared" si="75"/>
        <v>27.045816000000002</v>
      </c>
      <c r="P223" s="18">
        <f t="shared" si="75"/>
        <v>36.394511999999999</v>
      </c>
      <c r="Q223" s="18">
        <f t="shared" si="75"/>
        <v>38.513220000000004</v>
      </c>
      <c r="R223" s="18">
        <f t="shared" si="75"/>
        <v>40.609944000000006</v>
      </c>
      <c r="S223" s="18">
        <f t="shared" si="75"/>
        <v>38.730311999999998</v>
      </c>
      <c r="T223" s="18">
        <f t="shared" si="75"/>
        <v>33.113399999999999</v>
      </c>
      <c r="U223" s="18">
        <f t="shared" si="75"/>
        <v>23.253575999999999</v>
      </c>
      <c r="V223" s="18">
        <f t="shared" si="75"/>
        <v>2.7617400000000001</v>
      </c>
      <c r="W223" s="46">
        <f>SUM(표4_256[[#This Row],[1월]:[12월]])</f>
        <v>254.17076399999999</v>
      </c>
      <c r="X223" s="46">
        <f t="shared" si="72"/>
        <v>21.180896999999998</v>
      </c>
    </row>
    <row r="224" spans="1:24" x14ac:dyDescent="0.3">
      <c r="A224" s="166"/>
      <c r="B224" s="166">
        <v>2025</v>
      </c>
      <c r="C224" s="63" t="s">
        <v>431</v>
      </c>
      <c r="D224" s="19" t="s">
        <v>11</v>
      </c>
      <c r="E224" s="19" t="s">
        <v>17</v>
      </c>
      <c r="F224" s="19" t="s">
        <v>65</v>
      </c>
      <c r="G224" s="19" t="s">
        <v>167</v>
      </c>
      <c r="H224" s="20" t="s">
        <v>126</v>
      </c>
      <c r="I224" s="20"/>
      <c r="J224" s="20" t="s">
        <v>96</v>
      </c>
      <c r="K224" s="21">
        <f>K222*0.4747/1000</f>
        <v>4.3463532000000002</v>
      </c>
      <c r="L224" s="21">
        <f>L222*0.4747/1000</f>
        <v>4.9729571999999997</v>
      </c>
      <c r="M224" s="21">
        <f t="shared" ref="M224:V224" si="76">M222*0.4747/1000</f>
        <v>3.2241624</v>
      </c>
      <c r="N224" s="21">
        <f t="shared" si="76"/>
        <v>15.9556164</v>
      </c>
      <c r="O224" s="21">
        <f t="shared" si="76"/>
        <v>56.063968800000005</v>
      </c>
      <c r="P224" s="21">
        <f t="shared" si="76"/>
        <v>75.443121599999998</v>
      </c>
      <c r="Q224" s="21">
        <f t="shared" si="76"/>
        <v>79.835046000000006</v>
      </c>
      <c r="R224" s="21">
        <f t="shared" si="76"/>
        <v>84.181399200000001</v>
      </c>
      <c r="S224" s="21">
        <f t="shared" si="76"/>
        <v>80.285061600000006</v>
      </c>
      <c r="T224" s="21">
        <f t="shared" si="76"/>
        <v>68.641619999999989</v>
      </c>
      <c r="U224" s="21">
        <f t="shared" si="76"/>
        <v>48.202936800000003</v>
      </c>
      <c r="V224" s="21">
        <f t="shared" si="76"/>
        <v>5.7248820000000009</v>
      </c>
      <c r="W224" s="47">
        <f>SUM(표4_256[[#This Row],[1월]:[12월]])</f>
        <v>526.87712520000002</v>
      </c>
      <c r="X224" s="47">
        <f t="shared" si="72"/>
        <v>43.906427100000002</v>
      </c>
    </row>
    <row r="225" spans="1:24" x14ac:dyDescent="0.3">
      <c r="A225" s="166" t="s">
        <v>213</v>
      </c>
      <c r="B225" s="166">
        <v>2025</v>
      </c>
      <c r="C225" s="60" t="s">
        <v>431</v>
      </c>
      <c r="D225" s="14" t="s">
        <v>11</v>
      </c>
      <c r="E225" s="14" t="s">
        <v>18</v>
      </c>
      <c r="F225" s="14" t="s">
        <v>65</v>
      </c>
      <c r="G225" s="14" t="s">
        <v>72</v>
      </c>
      <c r="H225" s="14" t="s">
        <v>46</v>
      </c>
      <c r="I225" s="14"/>
      <c r="J225" s="14" t="s">
        <v>13</v>
      </c>
      <c r="K225" s="15">
        <v>28682619</v>
      </c>
      <c r="L225" s="15">
        <v>29784547</v>
      </c>
      <c r="M225" s="15">
        <v>23632022</v>
      </c>
      <c r="N225" s="15">
        <v>23329542</v>
      </c>
      <c r="O225" s="15">
        <v>24577423</v>
      </c>
      <c r="P225" s="15">
        <v>33561317</v>
      </c>
      <c r="Q225" s="15">
        <v>34364594</v>
      </c>
      <c r="R225" s="15">
        <v>31594955</v>
      </c>
      <c r="S225" s="15">
        <v>30325575</v>
      </c>
      <c r="T225" s="15">
        <v>24179729</v>
      </c>
      <c r="U225" s="15">
        <v>29947880</v>
      </c>
      <c r="V225" s="69">
        <v>29274810</v>
      </c>
      <c r="W225" s="44">
        <f>SUM(표4_256[[#This Row],[1월]:[12월]])</f>
        <v>343255013</v>
      </c>
      <c r="X225" s="44">
        <f t="shared" si="72"/>
        <v>28604584.416666668</v>
      </c>
    </row>
    <row r="226" spans="1:24" x14ac:dyDescent="0.3">
      <c r="A226" s="166"/>
      <c r="B226" s="166">
        <v>2025</v>
      </c>
      <c r="C226" s="61" t="s">
        <v>431</v>
      </c>
      <c r="D226" s="30" t="s">
        <v>11</v>
      </c>
      <c r="E226" s="30" t="s">
        <v>18</v>
      </c>
      <c r="F226" s="30" t="s">
        <v>65</v>
      </c>
      <c r="G226" s="30" t="s">
        <v>72</v>
      </c>
      <c r="H226" s="30" t="s">
        <v>46</v>
      </c>
      <c r="I226" s="30"/>
      <c r="J226" s="30" t="s">
        <v>14</v>
      </c>
      <c r="K226" s="4">
        <v>180147</v>
      </c>
      <c r="L226" s="4">
        <v>180556</v>
      </c>
      <c r="M226" s="4">
        <v>174233</v>
      </c>
      <c r="N226" s="4">
        <v>169421</v>
      </c>
      <c r="O226" s="4">
        <v>180805</v>
      </c>
      <c r="P226" s="4">
        <v>205411</v>
      </c>
      <c r="Q226" s="4">
        <v>207983</v>
      </c>
      <c r="R226" s="4">
        <v>195019</v>
      </c>
      <c r="S226" s="4">
        <v>220400</v>
      </c>
      <c r="T226" s="4">
        <v>179556</v>
      </c>
      <c r="U226" s="4">
        <v>184763</v>
      </c>
      <c r="V226" s="68">
        <v>180081</v>
      </c>
      <c r="W226" s="45">
        <f>SUM(표4_256[[#This Row],[1월]:[12월]])</f>
        <v>2258375</v>
      </c>
      <c r="X226" s="45">
        <f t="shared" si="72"/>
        <v>188197.91666666666</v>
      </c>
    </row>
    <row r="227" spans="1:24" x14ac:dyDescent="0.3">
      <c r="A227" s="166"/>
      <c r="B227" s="166">
        <v>2025</v>
      </c>
      <c r="C227" s="62" t="s">
        <v>431</v>
      </c>
      <c r="D227" s="17" t="s">
        <v>11</v>
      </c>
      <c r="E227" s="17" t="s">
        <v>18</v>
      </c>
      <c r="F227" s="17" t="s">
        <v>65</v>
      </c>
      <c r="G227" s="17" t="s">
        <v>72</v>
      </c>
      <c r="H227" s="17" t="s">
        <v>46</v>
      </c>
      <c r="I227" s="17"/>
      <c r="J227" s="17" t="s">
        <v>15</v>
      </c>
      <c r="K227" s="18">
        <f>(K226/1000)*0.229</f>
        <v>41.253663000000003</v>
      </c>
      <c r="L227" s="18">
        <f>(L226/1000)*0.229</f>
        <v>41.347324000000008</v>
      </c>
      <c r="M227" s="18">
        <f t="shared" ref="M227:V227" si="77">(M226/1000)*0.229</f>
        <v>39.899357000000002</v>
      </c>
      <c r="N227" s="18">
        <f t="shared" si="77"/>
        <v>38.797409000000002</v>
      </c>
      <c r="O227" s="18">
        <f t="shared" si="77"/>
        <v>41.404345000000006</v>
      </c>
      <c r="P227" s="18">
        <f t="shared" si="77"/>
        <v>47.039118999999999</v>
      </c>
      <c r="Q227" s="18">
        <f t="shared" si="77"/>
        <v>47.628107</v>
      </c>
      <c r="R227" s="18">
        <f t="shared" si="77"/>
        <v>44.659351000000001</v>
      </c>
      <c r="S227" s="18">
        <f t="shared" si="77"/>
        <v>50.471600000000002</v>
      </c>
      <c r="T227" s="18">
        <f t="shared" si="77"/>
        <v>41.118324000000001</v>
      </c>
      <c r="U227" s="18">
        <f t="shared" si="77"/>
        <v>42.310727</v>
      </c>
      <c r="V227" s="18">
        <f t="shared" si="77"/>
        <v>41.238548999999999</v>
      </c>
      <c r="W227" s="46">
        <f>SUM(표4_256[[#This Row],[1월]:[12월]])</f>
        <v>517.16787499999998</v>
      </c>
      <c r="X227" s="46">
        <f t="shared" si="72"/>
        <v>43.097322916666663</v>
      </c>
    </row>
    <row r="228" spans="1:24" x14ac:dyDescent="0.3">
      <c r="A228" s="166"/>
      <c r="B228" s="166">
        <v>2025</v>
      </c>
      <c r="C228" s="63" t="s">
        <v>431</v>
      </c>
      <c r="D228" s="19" t="s">
        <v>11</v>
      </c>
      <c r="E228" s="19" t="s">
        <v>18</v>
      </c>
      <c r="F228" s="19" t="s">
        <v>65</v>
      </c>
      <c r="G228" s="19" t="s">
        <v>72</v>
      </c>
      <c r="H228" s="20" t="s">
        <v>46</v>
      </c>
      <c r="I228" s="20"/>
      <c r="J228" s="20" t="s">
        <v>96</v>
      </c>
      <c r="K228" s="21">
        <f>K226*0.4747/1000</f>
        <v>85.515780899999996</v>
      </c>
      <c r="L228" s="21">
        <f>L226*0.4747/1000</f>
        <v>85.709933199999995</v>
      </c>
      <c r="M228" s="21">
        <f t="shared" ref="M228:V228" si="78">M226*0.4747/1000</f>
        <v>82.708405100000007</v>
      </c>
      <c r="N228" s="21">
        <f t="shared" si="78"/>
        <v>80.424148700000003</v>
      </c>
      <c r="O228" s="21">
        <f t="shared" si="78"/>
        <v>85.828133499999993</v>
      </c>
      <c r="P228" s="21">
        <f t="shared" si="78"/>
        <v>97.5086017</v>
      </c>
      <c r="Q228" s="21">
        <f t="shared" si="78"/>
        <v>98.729530100000005</v>
      </c>
      <c r="R228" s="21">
        <f t="shared" si="78"/>
        <v>92.575519299999996</v>
      </c>
      <c r="S228" s="21">
        <f t="shared" si="78"/>
        <v>104.62388</v>
      </c>
      <c r="T228" s="21">
        <f t="shared" si="78"/>
        <v>85.235233199999996</v>
      </c>
      <c r="U228" s="21">
        <f t="shared" si="78"/>
        <v>87.706996099999998</v>
      </c>
      <c r="V228" s="21">
        <f t="shared" si="78"/>
        <v>85.484450699999996</v>
      </c>
      <c r="W228" s="47">
        <f>SUM(표4_256[[#This Row],[1월]:[12월]])</f>
        <v>1072.0506124999999</v>
      </c>
      <c r="X228" s="47">
        <f t="shared" si="72"/>
        <v>89.337551041666657</v>
      </c>
    </row>
    <row r="229" spans="1:24" x14ac:dyDescent="0.3">
      <c r="A229" s="166" t="s">
        <v>215</v>
      </c>
      <c r="B229" s="166">
        <v>2025</v>
      </c>
      <c r="C229" s="60" t="s">
        <v>431</v>
      </c>
      <c r="D229" s="14" t="s">
        <v>11</v>
      </c>
      <c r="E229" s="14" t="s">
        <v>18</v>
      </c>
      <c r="F229" s="14" t="s">
        <v>65</v>
      </c>
      <c r="G229" s="14" t="s">
        <v>72</v>
      </c>
      <c r="H229" s="14" t="s">
        <v>127</v>
      </c>
      <c r="I229" s="14"/>
      <c r="J229" s="14" t="s">
        <v>13</v>
      </c>
      <c r="K229" s="15">
        <v>421736</v>
      </c>
      <c r="L229" s="15">
        <v>421736</v>
      </c>
      <c r="M229" s="15">
        <v>3112800</v>
      </c>
      <c r="N229" s="15">
        <v>5874636</v>
      </c>
      <c r="O229" s="15">
        <v>17358763</v>
      </c>
      <c r="P229" s="15">
        <v>21835099</v>
      </c>
      <c r="Q229" s="15">
        <v>23699227</v>
      </c>
      <c r="R229" s="15">
        <v>23659318</v>
      </c>
      <c r="S229" s="15">
        <v>20140017</v>
      </c>
      <c r="T229" s="15">
        <v>19111854</v>
      </c>
      <c r="U229" s="15">
        <v>15742790</v>
      </c>
      <c r="V229" s="69">
        <v>2824727</v>
      </c>
      <c r="W229" s="44">
        <f>SUM(표4_256[[#This Row],[1월]:[12월]])</f>
        <v>154202703</v>
      </c>
      <c r="X229" s="44">
        <f t="shared" si="72"/>
        <v>12850225.25</v>
      </c>
    </row>
    <row r="230" spans="1:24" x14ac:dyDescent="0.3">
      <c r="A230" s="166"/>
      <c r="B230" s="166">
        <v>2025</v>
      </c>
      <c r="C230" s="61" t="s">
        <v>431</v>
      </c>
      <c r="D230" s="30" t="s">
        <v>11</v>
      </c>
      <c r="E230" s="30" t="s">
        <v>18</v>
      </c>
      <c r="F230" s="30" t="s">
        <v>65</v>
      </c>
      <c r="G230" s="30" t="s">
        <v>72</v>
      </c>
      <c r="H230" s="30" t="s">
        <v>127</v>
      </c>
      <c r="I230" s="30"/>
      <c r="J230" s="30" t="s">
        <v>14</v>
      </c>
      <c r="K230" s="4">
        <v>2988</v>
      </c>
      <c r="L230" s="4">
        <v>2964</v>
      </c>
      <c r="M230" s="4">
        <v>5772</v>
      </c>
      <c r="N230" s="4">
        <v>44484</v>
      </c>
      <c r="O230" s="4">
        <v>136248</v>
      </c>
      <c r="P230" s="4">
        <v>165780</v>
      </c>
      <c r="Q230" s="4">
        <v>185424</v>
      </c>
      <c r="R230" s="4">
        <v>185904</v>
      </c>
      <c r="S230" s="4">
        <v>157152</v>
      </c>
      <c r="T230" s="4">
        <v>143856</v>
      </c>
      <c r="U230" s="4">
        <v>109968</v>
      </c>
      <c r="V230" s="68">
        <v>4692</v>
      </c>
      <c r="W230" s="45">
        <f>SUM(표4_256[[#This Row],[1월]:[12월]])</f>
        <v>1145232</v>
      </c>
      <c r="X230" s="45">
        <f t="shared" si="72"/>
        <v>95436</v>
      </c>
    </row>
    <row r="231" spans="1:24" x14ac:dyDescent="0.3">
      <c r="A231" s="166"/>
      <c r="B231" s="166">
        <v>2025</v>
      </c>
      <c r="C231" s="62" t="s">
        <v>431</v>
      </c>
      <c r="D231" s="17" t="s">
        <v>11</v>
      </c>
      <c r="E231" s="17" t="s">
        <v>18</v>
      </c>
      <c r="F231" s="17" t="s">
        <v>65</v>
      </c>
      <c r="G231" s="17" t="s">
        <v>72</v>
      </c>
      <c r="H231" s="17" t="s">
        <v>127</v>
      </c>
      <c r="I231" s="17"/>
      <c r="J231" s="17" t="s">
        <v>15</v>
      </c>
      <c r="K231" s="18">
        <f>(K230/1000)*0.229</f>
        <v>0.68425199999999997</v>
      </c>
      <c r="L231" s="18">
        <f>(L230/1000)*0.229</f>
        <v>0.67875600000000003</v>
      </c>
      <c r="M231" s="18">
        <f t="shared" ref="M231:V231" si="79">(M230/1000)*0.229</f>
        <v>1.3217880000000002</v>
      </c>
      <c r="N231" s="18">
        <f t="shared" si="79"/>
        <v>10.186836000000001</v>
      </c>
      <c r="O231" s="18">
        <f t="shared" si="79"/>
        <v>31.200792</v>
      </c>
      <c r="P231" s="18">
        <f t="shared" si="79"/>
        <v>37.963619999999999</v>
      </c>
      <c r="Q231" s="18">
        <f t="shared" si="79"/>
        <v>42.462096000000003</v>
      </c>
      <c r="R231" s="18">
        <f t="shared" si="79"/>
        <v>42.572015999999998</v>
      </c>
      <c r="S231" s="18">
        <f t="shared" si="79"/>
        <v>35.987808000000001</v>
      </c>
      <c r="T231" s="18">
        <f t="shared" si="79"/>
        <v>32.943024000000001</v>
      </c>
      <c r="U231" s="18">
        <f t="shared" si="79"/>
        <v>25.182672</v>
      </c>
      <c r="V231" s="18">
        <f t="shared" si="79"/>
        <v>1.074468</v>
      </c>
      <c r="W231" s="46">
        <f>SUM(표4_256[[#This Row],[1월]:[12월]])</f>
        <v>262.25812800000006</v>
      </c>
      <c r="X231" s="46">
        <f t="shared" si="72"/>
        <v>21.854844000000003</v>
      </c>
    </row>
    <row r="232" spans="1:24" x14ac:dyDescent="0.3">
      <c r="A232" s="166"/>
      <c r="B232" s="166">
        <v>2025</v>
      </c>
      <c r="C232" s="63" t="s">
        <v>431</v>
      </c>
      <c r="D232" s="19" t="s">
        <v>11</v>
      </c>
      <c r="E232" s="19" t="s">
        <v>18</v>
      </c>
      <c r="F232" s="19" t="s">
        <v>65</v>
      </c>
      <c r="G232" s="19" t="s">
        <v>72</v>
      </c>
      <c r="H232" s="20" t="s">
        <v>127</v>
      </c>
      <c r="I232" s="20"/>
      <c r="J232" s="20" t="s">
        <v>96</v>
      </c>
      <c r="K232" s="21">
        <f>K230*0.4747/1000</f>
        <v>1.4184036</v>
      </c>
      <c r="L232" s="21">
        <f>L230*0.4747/1000</f>
        <v>1.4070108000000001</v>
      </c>
      <c r="M232" s="21">
        <f t="shared" ref="M232:V232" si="80">M230*0.4747/1000</f>
        <v>2.7399684000000004</v>
      </c>
      <c r="N232" s="21">
        <f t="shared" si="80"/>
        <v>21.116554800000003</v>
      </c>
      <c r="O232" s="21">
        <f t="shared" si="80"/>
        <v>64.676925600000004</v>
      </c>
      <c r="P232" s="21">
        <f t="shared" si="80"/>
        <v>78.695766000000006</v>
      </c>
      <c r="Q232" s="21">
        <f t="shared" si="80"/>
        <v>88.020772800000003</v>
      </c>
      <c r="R232" s="21">
        <f t="shared" si="80"/>
        <v>88.248628800000006</v>
      </c>
      <c r="S232" s="21">
        <f t="shared" si="80"/>
        <v>74.600054400000005</v>
      </c>
      <c r="T232" s="21">
        <f t="shared" si="80"/>
        <v>68.288443200000003</v>
      </c>
      <c r="U232" s="21">
        <f t="shared" si="80"/>
        <v>52.201809599999997</v>
      </c>
      <c r="V232" s="21">
        <f t="shared" si="80"/>
        <v>2.2272924000000001</v>
      </c>
      <c r="W232" s="47">
        <f>SUM(표4_256[[#This Row],[1월]:[12월]])</f>
        <v>543.64163040000005</v>
      </c>
      <c r="X232" s="47">
        <f t="shared" si="72"/>
        <v>45.303469200000002</v>
      </c>
    </row>
    <row r="233" spans="1:24" x14ac:dyDescent="0.3">
      <c r="A233" s="166"/>
      <c r="B233" s="166">
        <v>2025</v>
      </c>
      <c r="C233" s="60" t="s">
        <v>431</v>
      </c>
      <c r="D233" s="14" t="s">
        <v>11</v>
      </c>
      <c r="E233" s="14" t="s">
        <v>17</v>
      </c>
      <c r="F233" s="14" t="s">
        <v>90</v>
      </c>
      <c r="G233" s="14" t="s">
        <v>167</v>
      </c>
      <c r="H233" s="14" t="s">
        <v>43</v>
      </c>
      <c r="I233" s="14"/>
      <c r="J233" s="14" t="s">
        <v>13</v>
      </c>
      <c r="K233" s="15">
        <v>36715192</v>
      </c>
      <c r="L233" s="15">
        <v>37169552</v>
      </c>
      <c r="M233" s="15">
        <v>30561450</v>
      </c>
      <c r="N233" s="15">
        <v>31478581</v>
      </c>
      <c r="O233" s="15">
        <v>32571916</v>
      </c>
      <c r="P233" s="15">
        <v>52061321</v>
      </c>
      <c r="Q233" s="15">
        <v>71930505</v>
      </c>
      <c r="R233" s="15">
        <v>67196958</v>
      </c>
      <c r="S233" s="15">
        <v>49415177</v>
      </c>
      <c r="T233" s="15">
        <v>30401286</v>
      </c>
      <c r="U233" s="15">
        <v>36296594</v>
      </c>
      <c r="V233" s="69">
        <v>38601811</v>
      </c>
      <c r="W233" s="44">
        <f>SUM(표4_256[[#This Row],[1월]:[12월]])</f>
        <v>514400343</v>
      </c>
      <c r="X233" s="44">
        <f t="shared" si="72"/>
        <v>42866695.25</v>
      </c>
    </row>
    <row r="234" spans="1:24" x14ac:dyDescent="0.3">
      <c r="A234" s="166"/>
      <c r="B234" s="166">
        <v>2025</v>
      </c>
      <c r="C234" s="61" t="s">
        <v>431</v>
      </c>
      <c r="D234" s="30" t="s">
        <v>11</v>
      </c>
      <c r="E234" s="30" t="s">
        <v>17</v>
      </c>
      <c r="F234" s="30" t="s">
        <v>90</v>
      </c>
      <c r="G234" s="30" t="s">
        <v>167</v>
      </c>
      <c r="H234" s="30" t="s">
        <v>43</v>
      </c>
      <c r="I234" s="30"/>
      <c r="J234" s="30" t="s">
        <v>14</v>
      </c>
      <c r="K234" s="4">
        <v>229353</v>
      </c>
      <c r="L234" s="4">
        <v>224641</v>
      </c>
      <c r="M234" s="4">
        <v>223355</v>
      </c>
      <c r="N234" s="4">
        <v>227033</v>
      </c>
      <c r="O234" s="68">
        <v>237012</v>
      </c>
      <c r="P234" s="4">
        <v>311843</v>
      </c>
      <c r="Q234" s="4">
        <v>424583</v>
      </c>
      <c r="R234" s="4">
        <v>401136</v>
      </c>
      <c r="S234" s="4">
        <v>356897</v>
      </c>
      <c r="T234" s="4">
        <v>222321</v>
      </c>
      <c r="U234" s="4">
        <v>218698</v>
      </c>
      <c r="V234" s="68">
        <v>232836</v>
      </c>
      <c r="W234" s="45">
        <f>SUM(표4_256[[#This Row],[1월]:[12월]])</f>
        <v>3309708</v>
      </c>
      <c r="X234" s="45">
        <f t="shared" si="72"/>
        <v>275809</v>
      </c>
    </row>
    <row r="235" spans="1:24" x14ac:dyDescent="0.3">
      <c r="A235" s="166"/>
      <c r="B235" s="166">
        <v>2025</v>
      </c>
      <c r="C235" s="62" t="s">
        <v>431</v>
      </c>
      <c r="D235" s="17" t="s">
        <v>11</v>
      </c>
      <c r="E235" s="17" t="s">
        <v>17</v>
      </c>
      <c r="F235" s="17" t="s">
        <v>90</v>
      </c>
      <c r="G235" s="17" t="s">
        <v>167</v>
      </c>
      <c r="H235" s="17" t="s">
        <v>43</v>
      </c>
      <c r="I235" s="17"/>
      <c r="J235" s="17" t="s">
        <v>15</v>
      </c>
      <c r="K235" s="18">
        <f>(K234/1000)*0.229</f>
        <v>52.521837000000005</v>
      </c>
      <c r="L235" s="18">
        <f>(L234/1000)*0.229</f>
        <v>51.442788999999998</v>
      </c>
      <c r="M235" s="18">
        <f t="shared" ref="M235:V235" si="81">(M234/1000)*0.229</f>
        <v>51.148294999999997</v>
      </c>
      <c r="N235" s="18">
        <f t="shared" si="81"/>
        <v>51.990557000000003</v>
      </c>
      <c r="O235" s="18">
        <f t="shared" si="81"/>
        <v>54.275748</v>
      </c>
      <c r="P235" s="18">
        <f t="shared" si="81"/>
        <v>71.412047000000001</v>
      </c>
      <c r="Q235" s="18">
        <f t="shared" si="81"/>
        <v>97.229507000000012</v>
      </c>
      <c r="R235" s="18">
        <f t="shared" si="81"/>
        <v>91.860144000000005</v>
      </c>
      <c r="S235" s="18">
        <f t="shared" si="81"/>
        <v>81.729413000000008</v>
      </c>
      <c r="T235" s="18">
        <f t="shared" si="81"/>
        <v>50.911509000000002</v>
      </c>
      <c r="U235" s="18">
        <f t="shared" si="81"/>
        <v>50.081842000000002</v>
      </c>
      <c r="V235" s="18">
        <f t="shared" si="81"/>
        <v>53.319444000000004</v>
      </c>
      <c r="W235" s="46">
        <f>SUM(표4_256[[#This Row],[1월]:[12월]])</f>
        <v>757.92313200000012</v>
      </c>
      <c r="X235" s="46">
        <f t="shared" si="72"/>
        <v>63.160261000000013</v>
      </c>
    </row>
    <row r="236" spans="1:24" x14ac:dyDescent="0.3">
      <c r="A236" s="166"/>
      <c r="B236" s="166">
        <v>2025</v>
      </c>
      <c r="C236" s="63" t="s">
        <v>431</v>
      </c>
      <c r="D236" s="19" t="s">
        <v>11</v>
      </c>
      <c r="E236" s="19" t="s">
        <v>17</v>
      </c>
      <c r="F236" s="19" t="s">
        <v>90</v>
      </c>
      <c r="G236" s="19" t="s">
        <v>167</v>
      </c>
      <c r="H236" s="20" t="s">
        <v>43</v>
      </c>
      <c r="I236" s="20"/>
      <c r="J236" s="20" t="s">
        <v>96</v>
      </c>
      <c r="K236" s="21">
        <f>K234*0.4747/1000</f>
        <v>108.87386909999999</v>
      </c>
      <c r="L236" s="21">
        <f>L234*0.4747/1000</f>
        <v>106.63708269999999</v>
      </c>
      <c r="M236" s="21">
        <f t="shared" ref="M236:V236" si="82">M234*0.4747/1000</f>
        <v>106.0266185</v>
      </c>
      <c r="N236" s="21">
        <f t="shared" si="82"/>
        <v>107.77256510000001</v>
      </c>
      <c r="O236" s="21">
        <f t="shared" si="82"/>
        <v>112.50959640000001</v>
      </c>
      <c r="P236" s="21">
        <f t="shared" si="82"/>
        <v>148.03187210000002</v>
      </c>
      <c r="Q236" s="21">
        <f t="shared" si="82"/>
        <v>201.5495501</v>
      </c>
      <c r="R236" s="21">
        <f t="shared" si="82"/>
        <v>190.4192592</v>
      </c>
      <c r="S236" s="21">
        <f t="shared" si="82"/>
        <v>169.41900590000003</v>
      </c>
      <c r="T236" s="21">
        <f t="shared" si="82"/>
        <v>105.53577869999999</v>
      </c>
      <c r="U236" s="21">
        <f t="shared" si="82"/>
        <v>103.8159406</v>
      </c>
      <c r="V236" s="21">
        <f t="shared" si="82"/>
        <v>110.5272492</v>
      </c>
      <c r="W236" s="47">
        <f>SUM(표4_256[[#This Row],[1월]:[12월]])</f>
        <v>1571.1183876</v>
      </c>
      <c r="X236" s="47">
        <f t="shared" si="72"/>
        <v>130.92653229999999</v>
      </c>
    </row>
    <row r="237" spans="1:24" x14ac:dyDescent="0.3">
      <c r="A237" s="166"/>
      <c r="B237" s="166">
        <v>2025</v>
      </c>
      <c r="C237" s="60" t="s">
        <v>431</v>
      </c>
      <c r="D237" s="14" t="s">
        <v>11</v>
      </c>
      <c r="E237" s="14" t="s">
        <v>17</v>
      </c>
      <c r="F237" s="14" t="s">
        <v>90</v>
      </c>
      <c r="G237" s="14" t="s">
        <v>167</v>
      </c>
      <c r="H237" s="14" t="s">
        <v>126</v>
      </c>
      <c r="I237" s="14"/>
      <c r="J237" s="14" t="s">
        <v>13</v>
      </c>
      <c r="K237" s="15">
        <v>3369282</v>
      </c>
      <c r="L237" s="15">
        <v>3528954</v>
      </c>
      <c r="M237" s="15">
        <v>3001900</v>
      </c>
      <c r="N237" s="15">
        <v>5022436</v>
      </c>
      <c r="O237" s="15">
        <v>15602509</v>
      </c>
      <c r="P237" s="15">
        <v>20630700</v>
      </c>
      <c r="Q237" s="15">
        <v>21417381</v>
      </c>
      <c r="R237" s="15">
        <v>22372345</v>
      </c>
      <c r="S237" s="15">
        <v>21828409</v>
      </c>
      <c r="T237" s="15">
        <v>19016691</v>
      </c>
      <c r="U237" s="15">
        <v>14453136</v>
      </c>
      <c r="V237" s="69">
        <v>3683109</v>
      </c>
      <c r="W237" s="44">
        <f>SUM(표4_256[[#This Row],[1월]:[12월]])</f>
        <v>153926852</v>
      </c>
      <c r="X237" s="44">
        <f t="shared" si="72"/>
        <v>12827237.666666666</v>
      </c>
    </row>
    <row r="238" spans="1:24" x14ac:dyDescent="0.3">
      <c r="A238" s="166"/>
      <c r="B238" s="166">
        <v>2025</v>
      </c>
      <c r="C238" s="61" t="s">
        <v>431</v>
      </c>
      <c r="D238" s="30" t="s">
        <v>11</v>
      </c>
      <c r="E238" s="30" t="s">
        <v>17</v>
      </c>
      <c r="F238" s="30" t="s">
        <v>90</v>
      </c>
      <c r="G238" s="30" t="s">
        <v>167</v>
      </c>
      <c r="H238" s="30" t="s">
        <v>126</v>
      </c>
      <c r="I238" s="30"/>
      <c r="J238" s="30" t="s">
        <v>14</v>
      </c>
      <c r="K238" s="4">
        <v>9156</v>
      </c>
      <c r="L238" s="4">
        <v>10476</v>
      </c>
      <c r="M238" s="4">
        <v>6792</v>
      </c>
      <c r="N238" s="4">
        <v>33612</v>
      </c>
      <c r="O238" s="4">
        <v>118104</v>
      </c>
      <c r="P238" s="4">
        <v>158928</v>
      </c>
      <c r="Q238" s="4">
        <v>168180</v>
      </c>
      <c r="R238" s="4">
        <v>177336</v>
      </c>
      <c r="S238" s="4">
        <v>169128</v>
      </c>
      <c r="T238" s="4">
        <v>144600</v>
      </c>
      <c r="U238" s="4">
        <v>101544</v>
      </c>
      <c r="V238" s="68">
        <v>12060</v>
      </c>
      <c r="W238" s="45">
        <f>SUM(표4_256[[#This Row],[1월]:[12월]])</f>
        <v>1109916</v>
      </c>
      <c r="X238" s="45">
        <f t="shared" si="72"/>
        <v>92493</v>
      </c>
    </row>
    <row r="239" spans="1:24" x14ac:dyDescent="0.3">
      <c r="A239" s="166"/>
      <c r="B239" s="166">
        <v>2025</v>
      </c>
      <c r="C239" s="62" t="s">
        <v>431</v>
      </c>
      <c r="D239" s="17" t="s">
        <v>11</v>
      </c>
      <c r="E239" s="17" t="s">
        <v>17</v>
      </c>
      <c r="F239" s="17" t="s">
        <v>90</v>
      </c>
      <c r="G239" s="17" t="s">
        <v>167</v>
      </c>
      <c r="H239" s="17" t="s">
        <v>126</v>
      </c>
      <c r="I239" s="17"/>
      <c r="J239" s="17" t="s">
        <v>15</v>
      </c>
      <c r="K239" s="18">
        <f>(K238/1000)*0.229</f>
        <v>2.096724</v>
      </c>
      <c r="L239" s="18">
        <f>(L238/1000)*0.229</f>
        <v>2.3990040000000001</v>
      </c>
      <c r="M239" s="18">
        <f t="shared" ref="M239:V239" si="83">(M238/1000)*0.229</f>
        <v>1.5553680000000001</v>
      </c>
      <c r="N239" s="18">
        <f t="shared" si="83"/>
        <v>7.6971480000000003</v>
      </c>
      <c r="O239" s="18">
        <f t="shared" si="83"/>
        <v>27.045816000000002</v>
      </c>
      <c r="P239" s="18">
        <f t="shared" si="83"/>
        <v>36.394511999999999</v>
      </c>
      <c r="Q239" s="18">
        <f t="shared" si="83"/>
        <v>38.513220000000004</v>
      </c>
      <c r="R239" s="18">
        <f t="shared" si="83"/>
        <v>40.609944000000006</v>
      </c>
      <c r="S239" s="18">
        <f t="shared" si="83"/>
        <v>38.730311999999998</v>
      </c>
      <c r="T239" s="18">
        <f t="shared" si="83"/>
        <v>33.113399999999999</v>
      </c>
      <c r="U239" s="18">
        <f t="shared" si="83"/>
        <v>23.253575999999999</v>
      </c>
      <c r="V239" s="18">
        <f t="shared" si="83"/>
        <v>2.7617400000000001</v>
      </c>
      <c r="W239" s="46">
        <f>SUM(표4_256[[#This Row],[1월]:[12월]])</f>
        <v>254.17076399999999</v>
      </c>
      <c r="X239" s="46">
        <f t="shared" si="72"/>
        <v>21.180896999999998</v>
      </c>
    </row>
    <row r="240" spans="1:24" x14ac:dyDescent="0.3">
      <c r="A240" s="166"/>
      <c r="B240" s="166">
        <v>2025</v>
      </c>
      <c r="C240" s="63" t="s">
        <v>431</v>
      </c>
      <c r="D240" s="19" t="s">
        <v>11</v>
      </c>
      <c r="E240" s="19" t="s">
        <v>17</v>
      </c>
      <c r="F240" s="19" t="s">
        <v>90</v>
      </c>
      <c r="G240" s="19" t="s">
        <v>167</v>
      </c>
      <c r="H240" s="20" t="s">
        <v>126</v>
      </c>
      <c r="I240" s="20"/>
      <c r="J240" s="20" t="s">
        <v>96</v>
      </c>
      <c r="K240" s="21">
        <f>K238*0.4747/1000</f>
        <v>4.3463532000000002</v>
      </c>
      <c r="L240" s="21">
        <f>L238*0.4747/1000</f>
        <v>4.9729571999999997</v>
      </c>
      <c r="M240" s="21">
        <f t="shared" ref="M240:V240" si="84">M238*0.4747/1000</f>
        <v>3.2241624</v>
      </c>
      <c r="N240" s="21">
        <f t="shared" si="84"/>
        <v>15.9556164</v>
      </c>
      <c r="O240" s="21">
        <f t="shared" si="84"/>
        <v>56.063968800000005</v>
      </c>
      <c r="P240" s="21">
        <f t="shared" si="84"/>
        <v>75.443121599999998</v>
      </c>
      <c r="Q240" s="21">
        <f t="shared" si="84"/>
        <v>79.835046000000006</v>
      </c>
      <c r="R240" s="21">
        <f t="shared" si="84"/>
        <v>84.181399200000001</v>
      </c>
      <c r="S240" s="21">
        <f t="shared" si="84"/>
        <v>80.285061600000006</v>
      </c>
      <c r="T240" s="21">
        <f t="shared" si="84"/>
        <v>68.641619999999989</v>
      </c>
      <c r="U240" s="21">
        <f t="shared" si="84"/>
        <v>48.202936800000003</v>
      </c>
      <c r="V240" s="21">
        <f t="shared" si="84"/>
        <v>5.7248820000000009</v>
      </c>
      <c r="W240" s="47">
        <f>SUM(표4_256[[#This Row],[1월]:[12월]])</f>
        <v>526.87712520000002</v>
      </c>
      <c r="X240" s="47">
        <f t="shared" si="72"/>
        <v>43.906427100000002</v>
      </c>
    </row>
    <row r="241" spans="1:24" x14ac:dyDescent="0.3">
      <c r="A241" s="166"/>
      <c r="B241" s="166">
        <v>2025</v>
      </c>
      <c r="C241" s="60" t="s">
        <v>431</v>
      </c>
      <c r="D241" s="14" t="s">
        <v>11</v>
      </c>
      <c r="E241" s="14" t="s">
        <v>18</v>
      </c>
      <c r="F241" s="14" t="s">
        <v>90</v>
      </c>
      <c r="G241" s="14" t="s">
        <v>72</v>
      </c>
      <c r="H241" s="14" t="s">
        <v>46</v>
      </c>
      <c r="I241" s="14"/>
      <c r="J241" s="14" t="s">
        <v>13</v>
      </c>
      <c r="K241" s="15">
        <v>28682619</v>
      </c>
      <c r="L241" s="15">
        <v>29784547</v>
      </c>
      <c r="M241" s="15">
        <v>23632022</v>
      </c>
      <c r="N241" s="15">
        <v>23329542</v>
      </c>
      <c r="O241" s="15">
        <v>24577423</v>
      </c>
      <c r="P241" s="15">
        <v>33561317</v>
      </c>
      <c r="Q241" s="15">
        <v>34364594</v>
      </c>
      <c r="R241" s="15">
        <v>31594955</v>
      </c>
      <c r="S241" s="15">
        <v>30325575</v>
      </c>
      <c r="T241" s="15">
        <v>24179729</v>
      </c>
      <c r="U241" s="15">
        <v>29947880</v>
      </c>
      <c r="V241" s="69">
        <v>29274810</v>
      </c>
      <c r="W241" s="44">
        <f>SUM(표4_256[[#This Row],[1월]:[12월]])</f>
        <v>343255013</v>
      </c>
      <c r="X241" s="44">
        <f t="shared" si="72"/>
        <v>28604584.416666668</v>
      </c>
    </row>
    <row r="242" spans="1:24" x14ac:dyDescent="0.3">
      <c r="A242" s="166"/>
      <c r="B242" s="166">
        <v>2025</v>
      </c>
      <c r="C242" s="61" t="s">
        <v>431</v>
      </c>
      <c r="D242" s="30" t="s">
        <v>11</v>
      </c>
      <c r="E242" s="30" t="s">
        <v>18</v>
      </c>
      <c r="F242" s="30" t="s">
        <v>90</v>
      </c>
      <c r="G242" s="30" t="s">
        <v>72</v>
      </c>
      <c r="H242" s="30" t="s">
        <v>46</v>
      </c>
      <c r="I242" s="30"/>
      <c r="J242" s="30" t="s">
        <v>14</v>
      </c>
      <c r="K242" s="4">
        <v>180147</v>
      </c>
      <c r="L242" s="4">
        <v>180556</v>
      </c>
      <c r="M242" s="4">
        <v>174233</v>
      </c>
      <c r="N242" s="4">
        <v>169421</v>
      </c>
      <c r="O242" s="4">
        <v>180805</v>
      </c>
      <c r="P242" s="4">
        <v>205411</v>
      </c>
      <c r="Q242" s="4">
        <v>207983</v>
      </c>
      <c r="R242" s="4">
        <v>195019</v>
      </c>
      <c r="S242" s="4">
        <v>220400</v>
      </c>
      <c r="T242" s="4">
        <v>179556</v>
      </c>
      <c r="U242" s="4">
        <v>184763</v>
      </c>
      <c r="V242" s="68">
        <v>180081</v>
      </c>
      <c r="W242" s="45">
        <f>SUM(표4_256[[#This Row],[1월]:[12월]])</f>
        <v>2258375</v>
      </c>
      <c r="X242" s="45">
        <f t="shared" si="72"/>
        <v>188197.91666666666</v>
      </c>
    </row>
    <row r="243" spans="1:24" x14ac:dyDescent="0.3">
      <c r="A243" s="166"/>
      <c r="B243" s="166">
        <v>2025</v>
      </c>
      <c r="C243" s="62" t="s">
        <v>431</v>
      </c>
      <c r="D243" s="17" t="s">
        <v>11</v>
      </c>
      <c r="E243" s="17" t="s">
        <v>18</v>
      </c>
      <c r="F243" s="17" t="s">
        <v>90</v>
      </c>
      <c r="G243" s="17" t="s">
        <v>72</v>
      </c>
      <c r="H243" s="17" t="s">
        <v>46</v>
      </c>
      <c r="I243" s="17"/>
      <c r="J243" s="17" t="s">
        <v>15</v>
      </c>
      <c r="K243" s="18">
        <f>(K242/1000)*0.229</f>
        <v>41.253663000000003</v>
      </c>
      <c r="L243" s="18">
        <f>(L242/1000)*0.229</f>
        <v>41.347324000000008</v>
      </c>
      <c r="M243" s="18">
        <f t="shared" ref="M243:V243" si="85">(M242/1000)*0.229</f>
        <v>39.899357000000002</v>
      </c>
      <c r="N243" s="18">
        <f t="shared" si="85"/>
        <v>38.797409000000002</v>
      </c>
      <c r="O243" s="18">
        <f t="shared" si="85"/>
        <v>41.404345000000006</v>
      </c>
      <c r="P243" s="18">
        <f t="shared" si="85"/>
        <v>47.039118999999999</v>
      </c>
      <c r="Q243" s="18">
        <f t="shared" si="85"/>
        <v>47.628107</v>
      </c>
      <c r="R243" s="18">
        <f t="shared" si="85"/>
        <v>44.659351000000001</v>
      </c>
      <c r="S243" s="18">
        <f t="shared" si="85"/>
        <v>50.471600000000002</v>
      </c>
      <c r="T243" s="18">
        <f t="shared" si="85"/>
        <v>41.118324000000001</v>
      </c>
      <c r="U243" s="18">
        <f t="shared" si="85"/>
        <v>42.310727</v>
      </c>
      <c r="V243" s="18">
        <f t="shared" si="85"/>
        <v>41.238548999999999</v>
      </c>
      <c r="W243" s="46">
        <f>SUM(표4_256[[#This Row],[1월]:[12월]])</f>
        <v>517.16787499999998</v>
      </c>
      <c r="X243" s="46">
        <f t="shared" si="72"/>
        <v>43.097322916666663</v>
      </c>
    </row>
    <row r="244" spans="1:24" x14ac:dyDescent="0.3">
      <c r="A244" s="166"/>
      <c r="B244" s="166">
        <v>2025</v>
      </c>
      <c r="C244" s="63" t="s">
        <v>431</v>
      </c>
      <c r="D244" s="19" t="s">
        <v>11</v>
      </c>
      <c r="E244" s="19" t="s">
        <v>18</v>
      </c>
      <c r="F244" s="19" t="s">
        <v>90</v>
      </c>
      <c r="G244" s="19" t="s">
        <v>72</v>
      </c>
      <c r="H244" s="20" t="s">
        <v>46</v>
      </c>
      <c r="I244" s="20"/>
      <c r="J244" s="20" t="s">
        <v>96</v>
      </c>
      <c r="K244" s="21">
        <f>K242*0.4747/1000</f>
        <v>85.515780899999996</v>
      </c>
      <c r="L244" s="21">
        <f>L242*0.4747/1000</f>
        <v>85.709933199999995</v>
      </c>
      <c r="M244" s="21">
        <f t="shared" ref="M244:V244" si="86">M242*0.4747/1000</f>
        <v>82.708405100000007</v>
      </c>
      <c r="N244" s="21">
        <f t="shared" si="86"/>
        <v>80.424148700000003</v>
      </c>
      <c r="O244" s="21">
        <f t="shared" si="86"/>
        <v>85.828133499999993</v>
      </c>
      <c r="P244" s="21">
        <f t="shared" si="86"/>
        <v>97.5086017</v>
      </c>
      <c r="Q244" s="21">
        <f t="shared" si="86"/>
        <v>98.729530100000005</v>
      </c>
      <c r="R244" s="21">
        <f t="shared" si="86"/>
        <v>92.575519299999996</v>
      </c>
      <c r="S244" s="21">
        <f t="shared" si="86"/>
        <v>104.62388</v>
      </c>
      <c r="T244" s="21">
        <f t="shared" si="86"/>
        <v>85.235233199999996</v>
      </c>
      <c r="U244" s="21">
        <f t="shared" si="86"/>
        <v>87.706996099999998</v>
      </c>
      <c r="V244" s="21">
        <f t="shared" si="86"/>
        <v>85.484450699999996</v>
      </c>
      <c r="W244" s="47">
        <f>SUM(표4_256[[#This Row],[1월]:[12월]])</f>
        <v>1072.0506124999999</v>
      </c>
      <c r="X244" s="47">
        <f t="shared" si="72"/>
        <v>89.337551041666657</v>
      </c>
    </row>
    <row r="245" spans="1:24" x14ac:dyDescent="0.3">
      <c r="A245" s="166"/>
      <c r="B245" s="166">
        <v>2025</v>
      </c>
      <c r="C245" s="60" t="s">
        <v>431</v>
      </c>
      <c r="D245" s="14" t="s">
        <v>11</v>
      </c>
      <c r="E245" s="14" t="s">
        <v>18</v>
      </c>
      <c r="F245" s="14" t="s">
        <v>90</v>
      </c>
      <c r="G245" s="14" t="s">
        <v>72</v>
      </c>
      <c r="H245" s="14" t="s">
        <v>127</v>
      </c>
      <c r="I245" s="14"/>
      <c r="J245" s="14" t="s">
        <v>13</v>
      </c>
      <c r="K245" s="15">
        <v>421736</v>
      </c>
      <c r="L245" s="15">
        <v>421736</v>
      </c>
      <c r="M245" s="15">
        <v>3112800</v>
      </c>
      <c r="N245" s="15">
        <v>5874636</v>
      </c>
      <c r="O245" s="15">
        <v>17358763</v>
      </c>
      <c r="P245" s="15">
        <v>21835099</v>
      </c>
      <c r="Q245" s="15">
        <v>23699227</v>
      </c>
      <c r="R245" s="15">
        <v>23659318</v>
      </c>
      <c r="S245" s="15">
        <v>20140017</v>
      </c>
      <c r="T245" s="15">
        <v>19111854</v>
      </c>
      <c r="U245" s="15">
        <v>15742790</v>
      </c>
      <c r="V245" s="69">
        <v>2824727</v>
      </c>
      <c r="W245" s="44">
        <f>SUM(표4_256[[#This Row],[1월]:[12월]])</f>
        <v>154202703</v>
      </c>
      <c r="X245" s="44">
        <f t="shared" si="72"/>
        <v>12850225.25</v>
      </c>
    </row>
    <row r="246" spans="1:24" x14ac:dyDescent="0.3">
      <c r="A246" s="166"/>
      <c r="B246" s="166">
        <v>2025</v>
      </c>
      <c r="C246" s="61" t="s">
        <v>431</v>
      </c>
      <c r="D246" s="30" t="s">
        <v>11</v>
      </c>
      <c r="E246" s="30" t="s">
        <v>18</v>
      </c>
      <c r="F246" s="30" t="s">
        <v>90</v>
      </c>
      <c r="G246" s="30" t="s">
        <v>72</v>
      </c>
      <c r="H246" s="30" t="s">
        <v>127</v>
      </c>
      <c r="I246" s="30"/>
      <c r="J246" s="30" t="s">
        <v>14</v>
      </c>
      <c r="K246" s="4">
        <v>2988</v>
      </c>
      <c r="L246" s="4">
        <v>2964</v>
      </c>
      <c r="M246" s="4">
        <v>5772</v>
      </c>
      <c r="N246" s="4">
        <v>44484</v>
      </c>
      <c r="O246" s="4">
        <v>136248</v>
      </c>
      <c r="P246" s="4">
        <v>165780</v>
      </c>
      <c r="Q246" s="4">
        <v>185424</v>
      </c>
      <c r="R246" s="4">
        <v>185904</v>
      </c>
      <c r="S246" s="4">
        <v>157152</v>
      </c>
      <c r="T246" s="4">
        <v>143856</v>
      </c>
      <c r="U246" s="4">
        <v>109968</v>
      </c>
      <c r="V246" s="68">
        <v>4692</v>
      </c>
      <c r="W246" s="45">
        <f>SUM(표4_256[[#This Row],[1월]:[12월]])</f>
        <v>1145232</v>
      </c>
      <c r="X246" s="45">
        <f t="shared" si="72"/>
        <v>95436</v>
      </c>
    </row>
    <row r="247" spans="1:24" x14ac:dyDescent="0.3">
      <c r="A247" s="166"/>
      <c r="B247" s="166">
        <v>2025</v>
      </c>
      <c r="C247" s="62" t="s">
        <v>431</v>
      </c>
      <c r="D247" s="17" t="s">
        <v>11</v>
      </c>
      <c r="E247" s="17" t="s">
        <v>18</v>
      </c>
      <c r="F247" s="17" t="s">
        <v>90</v>
      </c>
      <c r="G247" s="17" t="s">
        <v>72</v>
      </c>
      <c r="H247" s="17" t="s">
        <v>127</v>
      </c>
      <c r="I247" s="17"/>
      <c r="J247" s="17" t="s">
        <v>15</v>
      </c>
      <c r="K247" s="18">
        <f>(K246/1000)*0.229</f>
        <v>0.68425199999999997</v>
      </c>
      <c r="L247" s="18">
        <f>(L246/1000)*0.229</f>
        <v>0.67875600000000003</v>
      </c>
      <c r="M247" s="18">
        <f t="shared" ref="M247:V247" si="87">(M246/1000)*0.229</f>
        <v>1.3217880000000002</v>
      </c>
      <c r="N247" s="18">
        <f t="shared" si="87"/>
        <v>10.186836000000001</v>
      </c>
      <c r="O247" s="18">
        <f t="shared" si="87"/>
        <v>31.200792</v>
      </c>
      <c r="P247" s="18">
        <f t="shared" si="87"/>
        <v>37.963619999999999</v>
      </c>
      <c r="Q247" s="18">
        <f t="shared" si="87"/>
        <v>42.462096000000003</v>
      </c>
      <c r="R247" s="18">
        <f t="shared" si="87"/>
        <v>42.572015999999998</v>
      </c>
      <c r="S247" s="18">
        <f t="shared" si="87"/>
        <v>35.987808000000001</v>
      </c>
      <c r="T247" s="18">
        <f t="shared" si="87"/>
        <v>32.943024000000001</v>
      </c>
      <c r="U247" s="18">
        <f t="shared" si="87"/>
        <v>25.182672</v>
      </c>
      <c r="V247" s="18">
        <f t="shared" si="87"/>
        <v>1.074468</v>
      </c>
      <c r="W247" s="46">
        <f>SUM(표4_256[[#This Row],[1월]:[12월]])</f>
        <v>262.25812800000006</v>
      </c>
      <c r="X247" s="46">
        <f t="shared" si="72"/>
        <v>21.854844000000003</v>
      </c>
    </row>
    <row r="248" spans="1:24" x14ac:dyDescent="0.3">
      <c r="A248" s="166"/>
      <c r="B248" s="166">
        <v>2025</v>
      </c>
      <c r="C248" s="63" t="s">
        <v>431</v>
      </c>
      <c r="D248" s="19" t="s">
        <v>11</v>
      </c>
      <c r="E248" s="19" t="s">
        <v>18</v>
      </c>
      <c r="F248" s="19" t="s">
        <v>90</v>
      </c>
      <c r="G248" s="19" t="s">
        <v>72</v>
      </c>
      <c r="H248" s="20" t="s">
        <v>127</v>
      </c>
      <c r="I248" s="20"/>
      <c r="J248" s="20" t="s">
        <v>96</v>
      </c>
      <c r="K248" s="21">
        <f>K246*0.4747/1000</f>
        <v>1.4184036</v>
      </c>
      <c r="L248" s="21">
        <f>L246*0.4747/1000</f>
        <v>1.4070108000000001</v>
      </c>
      <c r="M248" s="21">
        <f t="shared" ref="M248:V248" si="88">M246*0.4747/1000</f>
        <v>2.7399684000000004</v>
      </c>
      <c r="N248" s="21">
        <f t="shared" si="88"/>
        <v>21.116554800000003</v>
      </c>
      <c r="O248" s="21">
        <f t="shared" si="88"/>
        <v>64.676925600000004</v>
      </c>
      <c r="P248" s="21">
        <f t="shared" si="88"/>
        <v>78.695766000000006</v>
      </c>
      <c r="Q248" s="21">
        <f t="shared" si="88"/>
        <v>88.020772800000003</v>
      </c>
      <c r="R248" s="21">
        <f t="shared" si="88"/>
        <v>88.248628800000006</v>
      </c>
      <c r="S248" s="21">
        <f t="shared" si="88"/>
        <v>74.600054400000005</v>
      </c>
      <c r="T248" s="21">
        <f t="shared" si="88"/>
        <v>68.288443200000003</v>
      </c>
      <c r="U248" s="21">
        <f t="shared" si="88"/>
        <v>52.201809599999997</v>
      </c>
      <c r="V248" s="21">
        <f t="shared" si="88"/>
        <v>2.2272924000000001</v>
      </c>
      <c r="W248" s="47">
        <f>SUM(표4_256[[#This Row],[1월]:[12월]])</f>
        <v>543.64163040000005</v>
      </c>
      <c r="X248" s="47">
        <f t="shared" si="72"/>
        <v>45.303469200000002</v>
      </c>
    </row>
    <row r="249" spans="1:24" x14ac:dyDescent="0.3">
      <c r="A249" s="166" t="s">
        <v>210</v>
      </c>
      <c r="B249" s="166">
        <v>2025</v>
      </c>
      <c r="C249" s="60" t="s">
        <v>431</v>
      </c>
      <c r="D249" s="14" t="s">
        <v>11</v>
      </c>
      <c r="E249" s="14" t="s">
        <v>17</v>
      </c>
      <c r="F249" s="14" t="s">
        <v>67</v>
      </c>
      <c r="G249" s="14" t="s">
        <v>176</v>
      </c>
      <c r="H249" s="14" t="s">
        <v>40</v>
      </c>
      <c r="I249" s="14"/>
      <c r="J249" s="14" t="s">
        <v>13</v>
      </c>
      <c r="K249" s="15">
        <v>94476366</v>
      </c>
      <c r="L249" s="15">
        <v>90832800</v>
      </c>
      <c r="M249" s="15">
        <v>76369973</v>
      </c>
      <c r="N249" s="15">
        <v>74980915</v>
      </c>
      <c r="O249" s="15">
        <v>75243006</v>
      </c>
      <c r="P249" s="15">
        <v>98984183</v>
      </c>
      <c r="Q249" s="15">
        <v>117704462</v>
      </c>
      <c r="R249" s="15">
        <v>111016992</v>
      </c>
      <c r="S249" s="15">
        <v>87434187</v>
      </c>
      <c r="T249" s="15">
        <v>74894016</v>
      </c>
      <c r="U249" s="15">
        <v>92331815</v>
      </c>
      <c r="V249" s="69">
        <v>100165631</v>
      </c>
      <c r="W249" s="44">
        <f>SUM(표4_256[[#This Row],[1월]:[12월]])</f>
        <v>1094434346</v>
      </c>
      <c r="X249" s="44">
        <f t="shared" si="72"/>
        <v>91202862.166666672</v>
      </c>
    </row>
    <row r="250" spans="1:24" x14ac:dyDescent="0.3">
      <c r="A250" s="166"/>
      <c r="B250" s="166">
        <v>2025</v>
      </c>
      <c r="C250" s="61" t="s">
        <v>431</v>
      </c>
      <c r="D250" s="30" t="s">
        <v>11</v>
      </c>
      <c r="E250" s="30" t="s">
        <v>17</v>
      </c>
      <c r="F250" s="30" t="s">
        <v>67</v>
      </c>
      <c r="G250" s="30" t="s">
        <v>176</v>
      </c>
      <c r="H250" s="30" t="s">
        <v>40</v>
      </c>
      <c r="I250" s="30"/>
      <c r="J250" s="30" t="s">
        <v>14</v>
      </c>
      <c r="K250" s="4">
        <v>590177</v>
      </c>
      <c r="L250" s="4">
        <v>548965</v>
      </c>
      <c r="M250" s="4">
        <v>558145</v>
      </c>
      <c r="N250" s="4">
        <v>540788</v>
      </c>
      <c r="O250" s="4">
        <v>547514</v>
      </c>
      <c r="P250" s="4">
        <v>592908</v>
      </c>
      <c r="Q250" s="4">
        <v>694774</v>
      </c>
      <c r="R250" s="4">
        <v>662724</v>
      </c>
      <c r="S250" s="4">
        <v>631488</v>
      </c>
      <c r="T250" s="4">
        <v>547693</v>
      </c>
      <c r="U250" s="4">
        <v>556329</v>
      </c>
      <c r="V250" s="68">
        <v>604176</v>
      </c>
      <c r="W250" s="45">
        <f>SUM(표4_256[[#This Row],[1월]:[12월]])</f>
        <v>7075681</v>
      </c>
      <c r="X250" s="45">
        <f t="shared" si="72"/>
        <v>589640.08333333337</v>
      </c>
    </row>
    <row r="251" spans="1:24" x14ac:dyDescent="0.3">
      <c r="A251" s="166"/>
      <c r="B251" s="166">
        <v>2025</v>
      </c>
      <c r="C251" s="62" t="s">
        <v>431</v>
      </c>
      <c r="D251" s="17" t="s">
        <v>11</v>
      </c>
      <c r="E251" s="17" t="s">
        <v>17</v>
      </c>
      <c r="F251" s="17" t="s">
        <v>67</v>
      </c>
      <c r="G251" s="17" t="s">
        <v>176</v>
      </c>
      <c r="H251" s="17" t="s">
        <v>40</v>
      </c>
      <c r="I251" s="17"/>
      <c r="J251" s="17" t="s">
        <v>15</v>
      </c>
      <c r="K251" s="18">
        <f>(K250/1000)*0.229</f>
        <v>135.15053300000002</v>
      </c>
      <c r="L251" s="18">
        <f>(L250/1000)*0.229</f>
        <v>125.71298500000002</v>
      </c>
      <c r="M251" s="18">
        <f t="shared" ref="M251:V251" si="89">(M250/1000)*0.229</f>
        <v>127.81520500000001</v>
      </c>
      <c r="N251" s="18">
        <f t="shared" si="89"/>
        <v>123.84045200000001</v>
      </c>
      <c r="O251" s="18">
        <f t="shared" si="89"/>
        <v>125.380706</v>
      </c>
      <c r="P251" s="18">
        <f t="shared" si="89"/>
        <v>135.77593200000001</v>
      </c>
      <c r="Q251" s="18">
        <f t="shared" si="89"/>
        <v>159.10324600000001</v>
      </c>
      <c r="R251" s="18">
        <f t="shared" si="89"/>
        <v>151.76379600000001</v>
      </c>
      <c r="S251" s="18">
        <f t="shared" si="89"/>
        <v>144.61075200000002</v>
      </c>
      <c r="T251" s="18">
        <f t="shared" si="89"/>
        <v>125.42169699999999</v>
      </c>
      <c r="U251" s="18">
        <f t="shared" si="89"/>
        <v>127.39934099999999</v>
      </c>
      <c r="V251" s="18">
        <f t="shared" si="89"/>
        <v>138.35630400000002</v>
      </c>
      <c r="W251" s="46">
        <f>SUM(표4_256[[#This Row],[1월]:[12월]])</f>
        <v>1620.3309490000001</v>
      </c>
      <c r="X251" s="46">
        <f t="shared" si="72"/>
        <v>135.02757908333334</v>
      </c>
    </row>
    <row r="252" spans="1:24" x14ac:dyDescent="0.3">
      <c r="A252" s="166"/>
      <c r="B252" s="166">
        <v>2025</v>
      </c>
      <c r="C252" s="63" t="s">
        <v>431</v>
      </c>
      <c r="D252" s="19" t="s">
        <v>11</v>
      </c>
      <c r="E252" s="19" t="s">
        <v>17</v>
      </c>
      <c r="F252" s="19" t="s">
        <v>67</v>
      </c>
      <c r="G252" s="19" t="s">
        <v>176</v>
      </c>
      <c r="H252" s="20" t="s">
        <v>40</v>
      </c>
      <c r="I252" s="20"/>
      <c r="J252" s="20" t="s">
        <v>96</v>
      </c>
      <c r="K252" s="21">
        <f>K250*0.4747/1000</f>
        <v>280.15702190000002</v>
      </c>
      <c r="L252" s="21">
        <f>L250*0.4747/1000</f>
        <v>260.59368549999999</v>
      </c>
      <c r="M252" s="21">
        <f t="shared" ref="M252:V252" si="90">M250*0.4747/1000</f>
        <v>264.95143150000001</v>
      </c>
      <c r="N252" s="21">
        <f t="shared" si="90"/>
        <v>256.71206360000002</v>
      </c>
      <c r="O252" s="21">
        <f t="shared" si="90"/>
        <v>259.90489580000002</v>
      </c>
      <c r="P252" s="21">
        <f t="shared" si="90"/>
        <v>281.4534276</v>
      </c>
      <c r="Q252" s="21">
        <f t="shared" si="90"/>
        <v>329.8092178</v>
      </c>
      <c r="R252" s="21">
        <f t="shared" si="90"/>
        <v>314.59508280000006</v>
      </c>
      <c r="S252" s="21">
        <f t="shared" si="90"/>
        <v>299.76735360000004</v>
      </c>
      <c r="T252" s="21">
        <f t="shared" si="90"/>
        <v>259.98986710000003</v>
      </c>
      <c r="U252" s="21">
        <f t="shared" si="90"/>
        <v>264.08937630000003</v>
      </c>
      <c r="V252" s="21">
        <f t="shared" si="90"/>
        <v>286.80234720000004</v>
      </c>
      <c r="W252" s="47">
        <f>SUM(표4_256[[#This Row],[1월]:[12월]])</f>
        <v>3358.8257707000002</v>
      </c>
      <c r="X252" s="47">
        <f t="shared" si="72"/>
        <v>279.90214755833335</v>
      </c>
    </row>
    <row r="253" spans="1:24" x14ac:dyDescent="0.3">
      <c r="A253" s="166" t="s">
        <v>262</v>
      </c>
      <c r="B253" s="166">
        <v>2025</v>
      </c>
      <c r="C253" s="60" t="s">
        <v>431</v>
      </c>
      <c r="D253" s="14" t="s">
        <v>11</v>
      </c>
      <c r="E253" s="14" t="s">
        <v>17</v>
      </c>
      <c r="F253" s="14" t="s">
        <v>67</v>
      </c>
      <c r="G253" s="14" t="s">
        <v>177</v>
      </c>
      <c r="H253" s="14" t="s">
        <v>41</v>
      </c>
      <c r="I253" s="14"/>
      <c r="J253" s="14" t="s">
        <v>13</v>
      </c>
      <c r="K253" s="15">
        <v>10776282</v>
      </c>
      <c r="L253" s="15">
        <v>10783354</v>
      </c>
      <c r="M253" s="15">
        <v>9183785</v>
      </c>
      <c r="N253" s="15">
        <v>8899756</v>
      </c>
      <c r="O253" s="15">
        <v>8527566</v>
      </c>
      <c r="P253" s="15">
        <v>9980430</v>
      </c>
      <c r="Q253" s="15">
        <v>9980430</v>
      </c>
      <c r="R253" s="15">
        <v>10788570</v>
      </c>
      <c r="S253" s="15">
        <v>9276507</v>
      </c>
      <c r="T253" s="15">
        <v>8514379</v>
      </c>
      <c r="U253" s="15">
        <v>10054884</v>
      </c>
      <c r="V253" s="69">
        <v>11081162</v>
      </c>
      <c r="W253" s="44">
        <f>SUM(표4_256[[#This Row],[1월]:[12월]])</f>
        <v>117847105</v>
      </c>
      <c r="X253" s="44">
        <f t="shared" si="72"/>
        <v>9820592.083333334</v>
      </c>
    </row>
    <row r="254" spans="1:24" x14ac:dyDescent="0.3">
      <c r="A254" s="166"/>
      <c r="B254" s="166">
        <v>2025</v>
      </c>
      <c r="C254" s="61" t="s">
        <v>431</v>
      </c>
      <c r="D254" s="30" t="s">
        <v>11</v>
      </c>
      <c r="E254" s="30" t="s">
        <v>17</v>
      </c>
      <c r="F254" s="30" t="s">
        <v>67</v>
      </c>
      <c r="G254" s="30" t="s">
        <v>177</v>
      </c>
      <c r="H254" s="30" t="s">
        <v>41</v>
      </c>
      <c r="I254" s="30"/>
      <c r="J254" s="30" t="s">
        <v>14</v>
      </c>
      <c r="K254" s="4">
        <v>54270</v>
      </c>
      <c r="L254" s="4">
        <v>53208</v>
      </c>
      <c r="M254" s="4">
        <v>51606</v>
      </c>
      <c r="N254" s="4">
        <v>48780</v>
      </c>
      <c r="O254" s="4">
        <v>46026</v>
      </c>
      <c r="P254" s="4">
        <v>46206</v>
      </c>
      <c r="Q254" s="4">
        <v>46206</v>
      </c>
      <c r="R254" s="4">
        <v>51642</v>
      </c>
      <c r="S254" s="4">
        <v>51948</v>
      </c>
      <c r="T254" s="4">
        <v>46584</v>
      </c>
      <c r="U254" s="4">
        <v>48564</v>
      </c>
      <c r="V254" s="68">
        <v>55458</v>
      </c>
      <c r="W254" s="45">
        <f>SUM(표4_256[[#This Row],[1월]:[12월]])</f>
        <v>600498</v>
      </c>
      <c r="X254" s="45">
        <f t="shared" si="72"/>
        <v>50041.5</v>
      </c>
    </row>
    <row r="255" spans="1:24" x14ac:dyDescent="0.3">
      <c r="A255" s="166"/>
      <c r="B255" s="166">
        <v>2025</v>
      </c>
      <c r="C255" s="62" t="s">
        <v>431</v>
      </c>
      <c r="D255" s="17" t="s">
        <v>11</v>
      </c>
      <c r="E255" s="17" t="s">
        <v>17</v>
      </c>
      <c r="F255" s="17" t="s">
        <v>67</v>
      </c>
      <c r="G255" s="17" t="s">
        <v>177</v>
      </c>
      <c r="H255" s="17" t="s">
        <v>41</v>
      </c>
      <c r="I255" s="17"/>
      <c r="J255" s="17" t="s">
        <v>15</v>
      </c>
      <c r="K255" s="18">
        <f>(K254/1000)*0.229</f>
        <v>12.427830000000002</v>
      </c>
      <c r="L255" s="18">
        <f>(L254/1000)*0.229</f>
        <v>12.184632000000001</v>
      </c>
      <c r="M255" s="18">
        <f t="shared" ref="M255:V255" si="91">(M254/1000)*0.229</f>
        <v>11.817774</v>
      </c>
      <c r="N255" s="18">
        <f t="shared" si="91"/>
        <v>11.170620000000001</v>
      </c>
      <c r="O255" s="18">
        <f t="shared" si="91"/>
        <v>10.539954000000002</v>
      </c>
      <c r="P255" s="18">
        <f t="shared" si="91"/>
        <v>10.581174000000001</v>
      </c>
      <c r="Q255" s="18">
        <f t="shared" si="91"/>
        <v>10.581174000000001</v>
      </c>
      <c r="R255" s="18">
        <f t="shared" si="91"/>
        <v>11.826018000000001</v>
      </c>
      <c r="S255" s="18">
        <f t="shared" si="91"/>
        <v>11.896092000000001</v>
      </c>
      <c r="T255" s="18">
        <f t="shared" si="91"/>
        <v>10.667736000000001</v>
      </c>
      <c r="U255" s="18">
        <f t="shared" si="91"/>
        <v>11.121156000000001</v>
      </c>
      <c r="V255" s="18">
        <f t="shared" si="91"/>
        <v>12.699882000000001</v>
      </c>
      <c r="W255" s="46">
        <f>SUM(표4_256[[#This Row],[1월]:[12월]])</f>
        <v>137.51404200000002</v>
      </c>
      <c r="X255" s="46">
        <f t="shared" si="72"/>
        <v>11.459503500000002</v>
      </c>
    </row>
    <row r="256" spans="1:24" x14ac:dyDescent="0.3">
      <c r="A256" s="166"/>
      <c r="B256" s="166">
        <v>2025</v>
      </c>
      <c r="C256" s="63" t="s">
        <v>431</v>
      </c>
      <c r="D256" s="19" t="s">
        <v>11</v>
      </c>
      <c r="E256" s="19" t="s">
        <v>17</v>
      </c>
      <c r="F256" s="19" t="s">
        <v>67</v>
      </c>
      <c r="G256" s="19" t="s">
        <v>177</v>
      </c>
      <c r="H256" s="20" t="s">
        <v>41</v>
      </c>
      <c r="I256" s="20"/>
      <c r="J256" s="20" t="s">
        <v>96</v>
      </c>
      <c r="K256" s="21">
        <f>K254*0.4747/1000</f>
        <v>25.761969000000001</v>
      </c>
      <c r="L256" s="21">
        <f>L254*0.4747/1000</f>
        <v>25.257837599999998</v>
      </c>
      <c r="M256" s="21">
        <f t="shared" ref="M256:V256" si="92">M254*0.4747/1000</f>
        <v>24.4973682</v>
      </c>
      <c r="N256" s="21">
        <f t="shared" si="92"/>
        <v>23.155866000000003</v>
      </c>
      <c r="O256" s="21">
        <f t="shared" si="92"/>
        <v>21.848542200000001</v>
      </c>
      <c r="P256" s="21">
        <f t="shared" si="92"/>
        <v>21.933988199999998</v>
      </c>
      <c r="Q256" s="21">
        <f t="shared" si="92"/>
        <v>21.933988199999998</v>
      </c>
      <c r="R256" s="21">
        <f t="shared" si="92"/>
        <v>24.514457399999998</v>
      </c>
      <c r="S256" s="21">
        <f t="shared" si="92"/>
        <v>24.659715599999998</v>
      </c>
      <c r="T256" s="21">
        <f t="shared" si="92"/>
        <v>22.113424800000001</v>
      </c>
      <c r="U256" s="21">
        <f t="shared" si="92"/>
        <v>23.053330800000001</v>
      </c>
      <c r="V256" s="21">
        <f t="shared" si="92"/>
        <v>26.325912599999999</v>
      </c>
      <c r="W256" s="47">
        <f>SUM(표4_256[[#This Row],[1월]:[12월]])</f>
        <v>285.05640059999996</v>
      </c>
      <c r="X256" s="47">
        <f t="shared" si="72"/>
        <v>23.754700049999997</v>
      </c>
    </row>
    <row r="257" spans="1:24" x14ac:dyDescent="0.3">
      <c r="A257" s="166" t="s">
        <v>262</v>
      </c>
      <c r="B257" s="166">
        <v>2025</v>
      </c>
      <c r="C257" s="60" t="s">
        <v>431</v>
      </c>
      <c r="D257" s="14" t="s">
        <v>11</v>
      </c>
      <c r="E257" s="14" t="s">
        <v>17</v>
      </c>
      <c r="F257" s="14" t="s">
        <v>67</v>
      </c>
      <c r="G257" s="14" t="s">
        <v>168</v>
      </c>
      <c r="H257" s="14" t="s">
        <v>42</v>
      </c>
      <c r="I257" s="14"/>
      <c r="J257" s="14" t="s">
        <v>13</v>
      </c>
      <c r="K257" s="15">
        <v>34044763</v>
      </c>
      <c r="L257" s="15">
        <v>33417673</v>
      </c>
      <c r="M257" s="15">
        <v>28526821</v>
      </c>
      <c r="N257" s="15">
        <v>28991519</v>
      </c>
      <c r="O257" s="15">
        <v>29284491</v>
      </c>
      <c r="P257" s="15">
        <v>37650772</v>
      </c>
      <c r="Q257" s="15">
        <v>37650772</v>
      </c>
      <c r="R257" s="15">
        <v>44315493</v>
      </c>
      <c r="S257" s="15">
        <v>34958986</v>
      </c>
      <c r="T257" s="15">
        <v>28180114</v>
      </c>
      <c r="U257" s="15">
        <v>33026102</v>
      </c>
      <c r="V257" s="69">
        <v>35325142</v>
      </c>
      <c r="W257" s="44">
        <f>SUM(표4_256[[#This Row],[1월]:[12월]])</f>
        <v>405372648</v>
      </c>
      <c r="X257" s="44">
        <f t="shared" si="72"/>
        <v>33781054</v>
      </c>
    </row>
    <row r="258" spans="1:24" x14ac:dyDescent="0.3">
      <c r="A258" s="166"/>
      <c r="B258" s="166">
        <v>2025</v>
      </c>
      <c r="C258" s="61" t="s">
        <v>431</v>
      </c>
      <c r="D258" s="30" t="s">
        <v>11</v>
      </c>
      <c r="E258" s="30" t="s">
        <v>17</v>
      </c>
      <c r="F258" s="30" t="s">
        <v>67</v>
      </c>
      <c r="G258" s="30" t="s">
        <v>168</v>
      </c>
      <c r="H258" s="30" t="s">
        <v>42</v>
      </c>
      <c r="I258" s="30"/>
      <c r="J258" s="30" t="s">
        <v>14</v>
      </c>
      <c r="K258" s="4">
        <v>179928</v>
      </c>
      <c r="L258" s="4">
        <v>171324</v>
      </c>
      <c r="M258" s="4">
        <v>171864</v>
      </c>
      <c r="N258" s="4">
        <v>172440</v>
      </c>
      <c r="O258" s="4">
        <v>175428</v>
      </c>
      <c r="P258" s="4">
        <v>189936</v>
      </c>
      <c r="Q258" s="4">
        <v>189936</v>
      </c>
      <c r="R258" s="4">
        <v>233604</v>
      </c>
      <c r="S258" s="4">
        <v>217692</v>
      </c>
      <c r="T258" s="4">
        <v>170316</v>
      </c>
      <c r="U258" s="4">
        <v>168912</v>
      </c>
      <c r="V258" s="68">
        <v>182952</v>
      </c>
      <c r="W258" s="45">
        <f>SUM(표4_256[[#This Row],[1월]:[12월]])</f>
        <v>2224332</v>
      </c>
      <c r="X258" s="45">
        <f t="shared" si="72"/>
        <v>185361</v>
      </c>
    </row>
    <row r="259" spans="1:24" x14ac:dyDescent="0.3">
      <c r="A259" s="166"/>
      <c r="B259" s="166">
        <v>2025</v>
      </c>
      <c r="C259" s="62" t="s">
        <v>431</v>
      </c>
      <c r="D259" s="17" t="s">
        <v>11</v>
      </c>
      <c r="E259" s="17" t="s">
        <v>17</v>
      </c>
      <c r="F259" s="17" t="s">
        <v>67</v>
      </c>
      <c r="G259" s="17" t="s">
        <v>168</v>
      </c>
      <c r="H259" s="17" t="s">
        <v>42</v>
      </c>
      <c r="I259" s="17"/>
      <c r="J259" s="17" t="s">
        <v>15</v>
      </c>
      <c r="K259" s="18">
        <f>(K258/1000)*0.229</f>
        <v>41.203512000000003</v>
      </c>
      <c r="L259" s="18">
        <f>(L258/1000)*0.229</f>
        <v>39.233196000000007</v>
      </c>
      <c r="M259" s="18">
        <f t="shared" ref="M259:V259" si="93">(M258/1000)*0.229</f>
        <v>39.356856000000001</v>
      </c>
      <c r="N259" s="18">
        <f t="shared" si="93"/>
        <v>39.488759999999999</v>
      </c>
      <c r="O259" s="18">
        <f t="shared" si="93"/>
        <v>40.173012</v>
      </c>
      <c r="P259" s="18">
        <f t="shared" si="93"/>
        <v>43.495344000000003</v>
      </c>
      <c r="Q259" s="18">
        <f t="shared" si="93"/>
        <v>43.495344000000003</v>
      </c>
      <c r="R259" s="18">
        <f t="shared" si="93"/>
        <v>53.495316000000003</v>
      </c>
      <c r="S259" s="18">
        <f t="shared" si="93"/>
        <v>49.851468000000004</v>
      </c>
      <c r="T259" s="18">
        <f t="shared" si="93"/>
        <v>39.002364</v>
      </c>
      <c r="U259" s="18">
        <f t="shared" si="93"/>
        <v>38.680848000000005</v>
      </c>
      <c r="V259" s="18">
        <f t="shared" si="93"/>
        <v>41.896008000000002</v>
      </c>
      <c r="W259" s="46">
        <f>SUM(표4_256[[#This Row],[1월]:[12월]])</f>
        <v>509.37202800000006</v>
      </c>
      <c r="X259" s="46">
        <f t="shared" si="72"/>
        <v>42.447669000000005</v>
      </c>
    </row>
    <row r="260" spans="1:24" x14ac:dyDescent="0.3">
      <c r="A260" s="166"/>
      <c r="B260" s="166">
        <v>2025</v>
      </c>
      <c r="C260" s="63" t="s">
        <v>431</v>
      </c>
      <c r="D260" s="19" t="s">
        <v>11</v>
      </c>
      <c r="E260" s="19" t="s">
        <v>17</v>
      </c>
      <c r="F260" s="19" t="s">
        <v>67</v>
      </c>
      <c r="G260" s="19" t="s">
        <v>168</v>
      </c>
      <c r="H260" s="20" t="s">
        <v>42</v>
      </c>
      <c r="I260" s="20"/>
      <c r="J260" s="20" t="s">
        <v>96</v>
      </c>
      <c r="K260" s="21">
        <f>K258*0.4747/1000</f>
        <v>85.411821599999996</v>
      </c>
      <c r="L260" s="21">
        <f>L258*0.4747/1000</f>
        <v>81.327502800000005</v>
      </c>
      <c r="M260" s="21">
        <f t="shared" ref="M260:V260" si="94">M258*0.4747/1000</f>
        <v>81.583840800000004</v>
      </c>
      <c r="N260" s="21">
        <f t="shared" si="94"/>
        <v>81.857267999999991</v>
      </c>
      <c r="O260" s="21">
        <f t="shared" si="94"/>
        <v>83.275671599999995</v>
      </c>
      <c r="P260" s="21">
        <f t="shared" si="94"/>
        <v>90.162619199999995</v>
      </c>
      <c r="Q260" s="21">
        <f t="shared" si="94"/>
        <v>90.162619199999995</v>
      </c>
      <c r="R260" s="21">
        <f t="shared" si="94"/>
        <v>110.89181880000001</v>
      </c>
      <c r="S260" s="21">
        <f t="shared" si="94"/>
        <v>103.3383924</v>
      </c>
      <c r="T260" s="21">
        <f t="shared" si="94"/>
        <v>80.849005199999993</v>
      </c>
      <c r="U260" s="21">
        <f t="shared" si="94"/>
        <v>80.1825264</v>
      </c>
      <c r="V260" s="21">
        <f t="shared" si="94"/>
        <v>86.847314400000002</v>
      </c>
      <c r="W260" s="47">
        <f>SUM(표4_256[[#This Row],[1월]:[12월]])</f>
        <v>1055.8904004000001</v>
      </c>
      <c r="X260" s="47">
        <f t="shared" si="72"/>
        <v>87.990866700000012</v>
      </c>
    </row>
    <row r="261" spans="1:24" x14ac:dyDescent="0.3">
      <c r="A261" s="166" t="s">
        <v>211</v>
      </c>
      <c r="B261" s="166">
        <v>2025</v>
      </c>
      <c r="C261" s="60" t="s">
        <v>431</v>
      </c>
      <c r="D261" s="14" t="s">
        <v>11</v>
      </c>
      <c r="E261" s="14" t="s">
        <v>18</v>
      </c>
      <c r="F261" s="14" t="s">
        <v>67</v>
      </c>
      <c r="G261" s="14" t="s">
        <v>178</v>
      </c>
      <c r="H261" s="14" t="s">
        <v>44</v>
      </c>
      <c r="I261" s="14"/>
      <c r="J261" s="14" t="s">
        <v>13</v>
      </c>
      <c r="K261" s="15">
        <v>205334599</v>
      </c>
      <c r="L261" s="15">
        <v>197558407</v>
      </c>
      <c r="M261" s="15">
        <v>176464105</v>
      </c>
      <c r="N261" s="15">
        <v>174430757</v>
      </c>
      <c r="O261" s="15">
        <v>180550904</v>
      </c>
      <c r="P261" s="15">
        <v>222425065</v>
      </c>
      <c r="Q261" s="15">
        <v>250147059</v>
      </c>
      <c r="R261" s="15">
        <v>240078253</v>
      </c>
      <c r="S261" s="15">
        <v>193501979</v>
      </c>
      <c r="T261" s="15">
        <v>173974216</v>
      </c>
      <c r="U261" s="15">
        <v>202693319</v>
      </c>
      <c r="V261" s="69">
        <v>210575244</v>
      </c>
      <c r="W261" s="44">
        <f>SUM(표4_256[[#This Row],[1월]:[12월]])</f>
        <v>2427733907</v>
      </c>
      <c r="X261" s="44">
        <f t="shared" si="72"/>
        <v>202311158.91666666</v>
      </c>
    </row>
    <row r="262" spans="1:24" x14ac:dyDescent="0.3">
      <c r="A262" s="166"/>
      <c r="B262" s="166">
        <v>2025</v>
      </c>
      <c r="C262" s="61" t="s">
        <v>431</v>
      </c>
      <c r="D262" s="30" t="s">
        <v>11</v>
      </c>
      <c r="E262" s="30" t="s">
        <v>18</v>
      </c>
      <c r="F262" s="30" t="s">
        <v>67</v>
      </c>
      <c r="G262" s="30" t="s">
        <v>178</v>
      </c>
      <c r="H262" s="30" t="s">
        <v>44</v>
      </c>
      <c r="I262" s="30"/>
      <c r="J262" s="30" t="s">
        <v>14</v>
      </c>
      <c r="K262" s="4">
        <v>1289648</v>
      </c>
      <c r="L262" s="4">
        <v>1197612</v>
      </c>
      <c r="M262" s="4">
        <v>1301029</v>
      </c>
      <c r="N262" s="4">
        <v>1266732</v>
      </c>
      <c r="O262" s="4">
        <v>1328234</v>
      </c>
      <c r="P262" s="4">
        <v>1361343</v>
      </c>
      <c r="Q262" s="4">
        <v>1513951</v>
      </c>
      <c r="R262" s="4">
        <v>1481873</v>
      </c>
      <c r="S262" s="4">
        <v>1406334</v>
      </c>
      <c r="T262" s="4">
        <v>1291913</v>
      </c>
      <c r="U262" s="4">
        <v>1250513</v>
      </c>
      <c r="V262" s="68">
        <v>1295336</v>
      </c>
      <c r="W262" s="45">
        <f>SUM(표4_256[[#This Row],[1월]:[12월]])</f>
        <v>15984518</v>
      </c>
      <c r="X262" s="45">
        <f t="shared" si="72"/>
        <v>1332043.1666666667</v>
      </c>
    </row>
    <row r="263" spans="1:24" x14ac:dyDescent="0.3">
      <c r="A263" s="166"/>
      <c r="B263" s="166">
        <v>2025</v>
      </c>
      <c r="C263" s="62" t="s">
        <v>431</v>
      </c>
      <c r="D263" s="17" t="s">
        <v>11</v>
      </c>
      <c r="E263" s="17" t="s">
        <v>18</v>
      </c>
      <c r="F263" s="17" t="s">
        <v>67</v>
      </c>
      <c r="G263" s="17" t="s">
        <v>178</v>
      </c>
      <c r="H263" s="17" t="s">
        <v>44</v>
      </c>
      <c r="I263" s="17"/>
      <c r="J263" s="17" t="s">
        <v>15</v>
      </c>
      <c r="K263" s="18">
        <f>(K262/1000)*0.229</f>
        <v>295.32939199999998</v>
      </c>
      <c r="L263" s="18">
        <f>(L262/1000)*0.229</f>
        <v>274.25314800000001</v>
      </c>
      <c r="M263" s="18">
        <f t="shared" ref="M263:V263" si="95">(M262/1000)*0.229</f>
        <v>297.93564100000003</v>
      </c>
      <c r="N263" s="18">
        <f t="shared" si="95"/>
        <v>290.08162800000002</v>
      </c>
      <c r="O263" s="18">
        <f t="shared" si="95"/>
        <v>304.16558600000002</v>
      </c>
      <c r="P263" s="18">
        <f t="shared" si="95"/>
        <v>311.74754700000005</v>
      </c>
      <c r="Q263" s="18">
        <f t="shared" si="95"/>
        <v>346.69477900000004</v>
      </c>
      <c r="R263" s="18">
        <f t="shared" si="95"/>
        <v>339.34891700000003</v>
      </c>
      <c r="S263" s="18">
        <f t="shared" si="95"/>
        <v>322.05048600000003</v>
      </c>
      <c r="T263" s="18">
        <f t="shared" si="95"/>
        <v>295.84807699999999</v>
      </c>
      <c r="U263" s="18">
        <f t="shared" si="95"/>
        <v>286.36747700000001</v>
      </c>
      <c r="V263" s="18">
        <f t="shared" si="95"/>
        <v>296.63194400000003</v>
      </c>
      <c r="W263" s="46">
        <f>SUM(표4_256[[#This Row],[1월]:[12월]])</f>
        <v>3660.4546220000007</v>
      </c>
      <c r="X263" s="46">
        <f t="shared" si="72"/>
        <v>305.03788516666674</v>
      </c>
    </row>
    <row r="264" spans="1:24" x14ac:dyDescent="0.3">
      <c r="A264" s="166"/>
      <c r="B264" s="166">
        <v>2025</v>
      </c>
      <c r="C264" s="63" t="s">
        <v>431</v>
      </c>
      <c r="D264" s="19" t="s">
        <v>11</v>
      </c>
      <c r="E264" s="19" t="s">
        <v>18</v>
      </c>
      <c r="F264" s="19" t="s">
        <v>67</v>
      </c>
      <c r="G264" s="19" t="s">
        <v>178</v>
      </c>
      <c r="H264" s="20" t="s">
        <v>44</v>
      </c>
      <c r="I264" s="20"/>
      <c r="J264" s="20" t="s">
        <v>96</v>
      </c>
      <c r="K264" s="21">
        <f>K262*0.4747/1000</f>
        <v>612.19590560000006</v>
      </c>
      <c r="L264" s="21">
        <f>L262*0.4747/1000</f>
        <v>568.50641640000003</v>
      </c>
      <c r="M264" s="21">
        <f t="shared" ref="M264:V264" si="96">M262*0.4747/1000</f>
        <v>617.59846629999993</v>
      </c>
      <c r="N264" s="21">
        <f t="shared" si="96"/>
        <v>601.31768040000009</v>
      </c>
      <c r="O264" s="21">
        <f t="shared" si="96"/>
        <v>630.5126798</v>
      </c>
      <c r="P264" s="21">
        <f t="shared" si="96"/>
        <v>646.22952210000005</v>
      </c>
      <c r="Q264" s="21">
        <f t="shared" si="96"/>
        <v>718.67253970000002</v>
      </c>
      <c r="R264" s="21">
        <f t="shared" si="96"/>
        <v>703.44511309999996</v>
      </c>
      <c r="S264" s="21">
        <f t="shared" si="96"/>
        <v>667.58674980000001</v>
      </c>
      <c r="T264" s="21">
        <f t="shared" si="96"/>
        <v>613.27110110000001</v>
      </c>
      <c r="U264" s="21">
        <f t="shared" si="96"/>
        <v>593.61852110000007</v>
      </c>
      <c r="V264" s="21">
        <f t="shared" si="96"/>
        <v>614.89599920000001</v>
      </c>
      <c r="W264" s="47">
        <f>SUM(표4_256[[#This Row],[1월]:[12월]])</f>
        <v>7587.8506945999998</v>
      </c>
      <c r="X264" s="47">
        <f t="shared" si="72"/>
        <v>632.32089121666661</v>
      </c>
    </row>
    <row r="265" spans="1:24" x14ac:dyDescent="0.3">
      <c r="A265" s="166" t="s">
        <v>262</v>
      </c>
      <c r="B265" s="166">
        <v>2025</v>
      </c>
      <c r="C265" s="60" t="s">
        <v>431</v>
      </c>
      <c r="D265" s="14" t="s">
        <v>11</v>
      </c>
      <c r="E265" s="14" t="s">
        <v>18</v>
      </c>
      <c r="F265" s="14" t="s">
        <v>67</v>
      </c>
      <c r="G265" s="14" t="s">
        <v>170</v>
      </c>
      <c r="H265" s="14" t="s">
        <v>45</v>
      </c>
      <c r="I265" s="14"/>
      <c r="J265" s="14" t="s">
        <v>13</v>
      </c>
      <c r="K265" s="15">
        <v>39287763</v>
      </c>
      <c r="L265" s="15">
        <v>40023051</v>
      </c>
      <c r="M265" s="15">
        <v>31592030</v>
      </c>
      <c r="N265" s="15">
        <v>32254075</v>
      </c>
      <c r="O265" s="15">
        <v>31629638</v>
      </c>
      <c r="P265" s="15">
        <v>40087367</v>
      </c>
      <c r="Q265" s="15">
        <v>40087367</v>
      </c>
      <c r="R265" s="15">
        <v>50144076</v>
      </c>
      <c r="S265" s="15">
        <v>37235452</v>
      </c>
      <c r="T265" s="15">
        <v>30602088</v>
      </c>
      <c r="U265" s="15">
        <v>36841453</v>
      </c>
      <c r="V265" s="69">
        <v>40801309</v>
      </c>
      <c r="W265" s="44">
        <f>SUM(표4_256[[#This Row],[1월]:[12월]])</f>
        <v>450585669</v>
      </c>
      <c r="X265" s="44">
        <f t="shared" si="72"/>
        <v>37548805.75</v>
      </c>
    </row>
    <row r="266" spans="1:24" x14ac:dyDescent="0.3">
      <c r="A266" s="166"/>
      <c r="B266" s="166">
        <v>2025</v>
      </c>
      <c r="C266" s="61" t="s">
        <v>431</v>
      </c>
      <c r="D266" s="30" t="s">
        <v>11</v>
      </c>
      <c r="E266" s="30" t="s">
        <v>18</v>
      </c>
      <c r="F266" s="30" t="s">
        <v>67</v>
      </c>
      <c r="G266" s="30" t="s">
        <v>170</v>
      </c>
      <c r="H266" s="30" t="s">
        <v>45</v>
      </c>
      <c r="I266" s="30"/>
      <c r="J266" s="30" t="s">
        <v>14</v>
      </c>
      <c r="K266" s="4">
        <v>204720</v>
      </c>
      <c r="L266" s="4">
        <v>204624</v>
      </c>
      <c r="M266" s="4">
        <v>185664</v>
      </c>
      <c r="N266" s="4">
        <v>185568</v>
      </c>
      <c r="O266" s="4">
        <v>182448</v>
      </c>
      <c r="P266" s="4">
        <v>195360</v>
      </c>
      <c r="Q266" s="4">
        <v>195360</v>
      </c>
      <c r="R266" s="4">
        <v>254736</v>
      </c>
      <c r="S266" s="4">
        <v>224064</v>
      </c>
      <c r="T266" s="4">
        <v>177168</v>
      </c>
      <c r="U266" s="4">
        <v>182688</v>
      </c>
      <c r="V266" s="68">
        <v>209712</v>
      </c>
      <c r="W266" s="45">
        <f>SUM(표4_256[[#This Row],[1월]:[12월]])</f>
        <v>2402112</v>
      </c>
      <c r="X266" s="45">
        <f t="shared" si="72"/>
        <v>200176</v>
      </c>
    </row>
    <row r="267" spans="1:24" x14ac:dyDescent="0.3">
      <c r="A267" s="166"/>
      <c r="B267" s="166">
        <v>2025</v>
      </c>
      <c r="C267" s="62" t="s">
        <v>431</v>
      </c>
      <c r="D267" s="17" t="s">
        <v>11</v>
      </c>
      <c r="E267" s="17" t="s">
        <v>18</v>
      </c>
      <c r="F267" s="17" t="s">
        <v>67</v>
      </c>
      <c r="G267" s="17" t="s">
        <v>170</v>
      </c>
      <c r="H267" s="17" t="s">
        <v>45</v>
      </c>
      <c r="I267" s="17"/>
      <c r="J267" s="17" t="s">
        <v>15</v>
      </c>
      <c r="K267" s="18">
        <f>(K266/1000)*0.229</f>
        <v>46.880880000000005</v>
      </c>
      <c r="L267" s="18">
        <f>(L266/1000)*0.229</f>
        <v>46.858896000000001</v>
      </c>
      <c r="M267" s="18">
        <f t="shared" ref="M267:V267" si="97">(M266/1000)*0.229</f>
        <v>42.517055999999997</v>
      </c>
      <c r="N267" s="18">
        <f t="shared" si="97"/>
        <v>42.495072000000008</v>
      </c>
      <c r="O267" s="18">
        <f t="shared" si="97"/>
        <v>41.780592000000006</v>
      </c>
      <c r="P267" s="18">
        <f t="shared" si="97"/>
        <v>44.737440000000007</v>
      </c>
      <c r="Q267" s="18">
        <f t="shared" si="97"/>
        <v>44.737440000000007</v>
      </c>
      <c r="R267" s="18">
        <f t="shared" si="97"/>
        <v>58.334544000000001</v>
      </c>
      <c r="S267" s="18">
        <f t="shared" si="97"/>
        <v>51.310656000000002</v>
      </c>
      <c r="T267" s="18">
        <f t="shared" si="97"/>
        <v>40.571472</v>
      </c>
      <c r="U267" s="18">
        <f t="shared" si="97"/>
        <v>41.835552</v>
      </c>
      <c r="V267" s="18">
        <f t="shared" si="97"/>
        <v>48.024048000000001</v>
      </c>
      <c r="W267" s="46">
        <f>SUM(표4_256[[#This Row],[1월]:[12월]])</f>
        <v>550.08364800000004</v>
      </c>
      <c r="X267" s="46">
        <f t="shared" si="72"/>
        <v>45.840304000000003</v>
      </c>
    </row>
    <row r="268" spans="1:24" x14ac:dyDescent="0.3">
      <c r="A268" s="166"/>
      <c r="B268" s="166">
        <v>2025</v>
      </c>
      <c r="C268" s="63" t="s">
        <v>431</v>
      </c>
      <c r="D268" s="19" t="s">
        <v>11</v>
      </c>
      <c r="E268" s="19" t="s">
        <v>18</v>
      </c>
      <c r="F268" s="19" t="s">
        <v>67</v>
      </c>
      <c r="G268" s="19" t="s">
        <v>170</v>
      </c>
      <c r="H268" s="20" t="s">
        <v>45</v>
      </c>
      <c r="I268" s="20"/>
      <c r="J268" s="20" t="s">
        <v>96</v>
      </c>
      <c r="K268" s="21">
        <f>K266*0.4747/1000</f>
        <v>97.180583999999996</v>
      </c>
      <c r="L268" s="21">
        <f>L266*0.4747/1000</f>
        <v>97.135012799999998</v>
      </c>
      <c r="M268" s="21">
        <f t="shared" ref="M268:V268" si="98">M266*0.4747/1000</f>
        <v>88.134700800000005</v>
      </c>
      <c r="N268" s="21">
        <f t="shared" si="98"/>
        <v>88.089129600000007</v>
      </c>
      <c r="O268" s="21">
        <f t="shared" si="98"/>
        <v>86.608065600000003</v>
      </c>
      <c r="P268" s="21">
        <f t="shared" si="98"/>
        <v>92.737392000000014</v>
      </c>
      <c r="Q268" s="21">
        <f t="shared" si="98"/>
        <v>92.737392000000014</v>
      </c>
      <c r="R268" s="21">
        <f t="shared" si="98"/>
        <v>120.92317919999999</v>
      </c>
      <c r="S268" s="21">
        <f t="shared" si="98"/>
        <v>106.36318079999999</v>
      </c>
      <c r="T268" s="21">
        <f t="shared" si="98"/>
        <v>84.101649600000002</v>
      </c>
      <c r="U268" s="21">
        <f t="shared" si="98"/>
        <v>86.721993600000005</v>
      </c>
      <c r="V268" s="21">
        <f t="shared" si="98"/>
        <v>99.55028639999999</v>
      </c>
      <c r="W268" s="47">
        <f>SUM(표4_256[[#This Row],[1월]:[12월]])</f>
        <v>1140.2825664</v>
      </c>
      <c r="X268" s="47">
        <f t="shared" si="72"/>
        <v>95.023547199999996</v>
      </c>
    </row>
    <row r="269" spans="1:24" x14ac:dyDescent="0.3">
      <c r="A269" s="166" t="s">
        <v>208</v>
      </c>
      <c r="B269" s="166">
        <v>2025</v>
      </c>
      <c r="C269" s="60" t="s">
        <v>431</v>
      </c>
      <c r="D269" s="14" t="s">
        <v>26</v>
      </c>
      <c r="E269" s="14" t="s">
        <v>12</v>
      </c>
      <c r="F269" s="14" t="s">
        <v>67</v>
      </c>
      <c r="G269" s="14" t="s">
        <v>12</v>
      </c>
      <c r="H269" s="14" t="s">
        <v>154</v>
      </c>
      <c r="I269" s="14"/>
      <c r="J269" s="14" t="s">
        <v>13</v>
      </c>
      <c r="K269" s="69">
        <v>124207328</v>
      </c>
      <c r="L269" s="69">
        <v>173558464</v>
      </c>
      <c r="M269" s="15">
        <v>90297247</v>
      </c>
      <c r="N269" s="69">
        <v>33038953</v>
      </c>
      <c r="O269" s="69">
        <v>13927933</v>
      </c>
      <c r="P269" s="15">
        <v>8422300</v>
      </c>
      <c r="Q269" s="69">
        <v>8076405</v>
      </c>
      <c r="R269" s="69">
        <v>6891976</v>
      </c>
      <c r="S269" s="69">
        <v>7814364</v>
      </c>
      <c r="T269" s="69">
        <v>9337474</v>
      </c>
      <c r="U269" s="69">
        <v>29933243</v>
      </c>
      <c r="V269" s="69">
        <v>116581921</v>
      </c>
      <c r="W269" s="44">
        <f>SUM(표4_256[[#This Row],[1월]:[12월]])</f>
        <v>622087608</v>
      </c>
      <c r="X269" s="44">
        <f t="shared" si="72"/>
        <v>51840634</v>
      </c>
    </row>
    <row r="270" spans="1:24" x14ac:dyDescent="0.3">
      <c r="A270" s="166"/>
      <c r="B270" s="166">
        <v>2025</v>
      </c>
      <c r="C270" s="61" t="s">
        <v>431</v>
      </c>
      <c r="D270" s="16" t="s">
        <v>26</v>
      </c>
      <c r="E270" s="16" t="s">
        <v>12</v>
      </c>
      <c r="F270" s="16" t="s">
        <v>67</v>
      </c>
      <c r="G270" s="16" t="s">
        <v>12</v>
      </c>
      <c r="H270" s="16" t="s">
        <v>154</v>
      </c>
      <c r="I270" s="16"/>
      <c r="J270" s="16" t="s">
        <v>19</v>
      </c>
      <c r="K270" s="70">
        <v>759</v>
      </c>
      <c r="L270" s="70">
        <v>1070</v>
      </c>
      <c r="M270" s="23">
        <v>546</v>
      </c>
      <c r="N270" s="70">
        <v>215</v>
      </c>
      <c r="O270" s="70">
        <v>74</v>
      </c>
      <c r="P270" s="23">
        <v>45</v>
      </c>
      <c r="Q270" s="70">
        <v>42</v>
      </c>
      <c r="R270" s="70">
        <v>30</v>
      </c>
      <c r="S270" s="70">
        <v>39</v>
      </c>
      <c r="T270" s="70">
        <v>42</v>
      </c>
      <c r="U270" s="70">
        <v>194</v>
      </c>
      <c r="V270" s="70">
        <v>713</v>
      </c>
      <c r="W270" s="45">
        <f>SUM(표4_256[[#This Row],[1월]:[12월]])</f>
        <v>3769</v>
      </c>
      <c r="X270" s="45">
        <f t="shared" si="72"/>
        <v>314.08333333333331</v>
      </c>
    </row>
    <row r="271" spans="1:24" x14ac:dyDescent="0.3">
      <c r="A271" s="166"/>
      <c r="B271" s="166">
        <v>2025</v>
      </c>
      <c r="C271" s="61" t="s">
        <v>431</v>
      </c>
      <c r="D271" s="16" t="s">
        <v>26</v>
      </c>
      <c r="E271" s="16" t="s">
        <v>12</v>
      </c>
      <c r="F271" s="16" t="s">
        <v>67</v>
      </c>
      <c r="G271" s="16" t="s">
        <v>12</v>
      </c>
      <c r="H271" s="16" t="s">
        <v>154</v>
      </c>
      <c r="I271" s="16"/>
      <c r="J271" s="16" t="s">
        <v>14</v>
      </c>
      <c r="K271" s="70">
        <f t="shared" ref="K271:L271" si="99">K270*1000</f>
        <v>759000</v>
      </c>
      <c r="L271" s="70">
        <f t="shared" si="99"/>
        <v>1070000</v>
      </c>
      <c r="M271" s="23">
        <f t="shared" ref="M271:N271" si="100">M270*1000</f>
        <v>546000</v>
      </c>
      <c r="N271" s="70">
        <f t="shared" si="100"/>
        <v>215000</v>
      </c>
      <c r="O271" s="70">
        <f t="shared" ref="O271:P271" si="101">O270*1000</f>
        <v>74000</v>
      </c>
      <c r="P271" s="23">
        <f t="shared" si="101"/>
        <v>45000</v>
      </c>
      <c r="Q271" s="70">
        <f t="shared" ref="Q271:R271" si="102">Q270*1000</f>
        <v>42000</v>
      </c>
      <c r="R271" s="70">
        <f t="shared" si="102"/>
        <v>30000</v>
      </c>
      <c r="S271" s="70">
        <f t="shared" ref="S271:T271" si="103">S270*1000</f>
        <v>39000</v>
      </c>
      <c r="T271" s="70">
        <f t="shared" si="103"/>
        <v>42000</v>
      </c>
      <c r="U271" s="70">
        <f t="shared" ref="U271:V271" si="104">U270*1000</f>
        <v>194000</v>
      </c>
      <c r="V271" s="70">
        <f t="shared" si="104"/>
        <v>713000</v>
      </c>
      <c r="W271" s="45">
        <f>SUM(표4_256[[#This Row],[1월]:[12월]])</f>
        <v>3769000</v>
      </c>
      <c r="X271" s="45">
        <f t="shared" si="72"/>
        <v>314083.33333333331</v>
      </c>
    </row>
    <row r="272" spans="1:24" x14ac:dyDescent="0.3">
      <c r="A272" s="166"/>
      <c r="B272" s="166">
        <v>2025</v>
      </c>
      <c r="C272" s="64" t="s">
        <v>431</v>
      </c>
      <c r="D272" s="32" t="s">
        <v>26</v>
      </c>
      <c r="E272" s="32" t="s">
        <v>12</v>
      </c>
      <c r="F272" s="32" t="s">
        <v>67</v>
      </c>
      <c r="G272" s="32" t="s">
        <v>12</v>
      </c>
      <c r="H272" s="32" t="s">
        <v>154</v>
      </c>
      <c r="I272" s="32"/>
      <c r="J272" s="32" t="s">
        <v>20</v>
      </c>
      <c r="K272" s="79">
        <f>K270*0.86</f>
        <v>652.74</v>
      </c>
      <c r="L272" s="79">
        <f t="shared" ref="L272" si="105">L270*0.86</f>
        <v>920.19999999999993</v>
      </c>
      <c r="M272" s="33">
        <f t="shared" ref="M272:N272" si="106">M270*0.86</f>
        <v>469.56</v>
      </c>
      <c r="N272" s="79">
        <f t="shared" si="106"/>
        <v>184.9</v>
      </c>
      <c r="O272" s="79">
        <f t="shared" ref="O272:P272" si="107">O270*0.86</f>
        <v>63.64</v>
      </c>
      <c r="P272" s="33">
        <f t="shared" si="107"/>
        <v>38.700000000000003</v>
      </c>
      <c r="Q272" s="79">
        <f t="shared" ref="Q272:R272" si="108">Q270*0.86</f>
        <v>36.119999999999997</v>
      </c>
      <c r="R272" s="79">
        <f t="shared" si="108"/>
        <v>25.8</v>
      </c>
      <c r="S272" s="79">
        <f t="shared" ref="S272:T272" si="109">S270*0.86</f>
        <v>33.54</v>
      </c>
      <c r="T272" s="79">
        <f t="shared" si="109"/>
        <v>36.119999999999997</v>
      </c>
      <c r="U272" s="79">
        <f t="shared" ref="U272:V272" si="110">U270*0.86</f>
        <v>166.84</v>
      </c>
      <c r="V272" s="79">
        <f t="shared" si="110"/>
        <v>613.17999999999995</v>
      </c>
      <c r="W272" s="54">
        <f>SUM(표4_256[[#This Row],[1월]:[12월]])</f>
        <v>3241.3399999999997</v>
      </c>
      <c r="X272" s="54">
        <f t="shared" si="72"/>
        <v>270.11166666666662</v>
      </c>
    </row>
    <row r="273" spans="1:24" x14ac:dyDescent="0.3">
      <c r="A273" s="166"/>
      <c r="B273" s="166">
        <v>2025</v>
      </c>
      <c r="C273" s="62" t="s">
        <v>431</v>
      </c>
      <c r="D273" s="17" t="s">
        <v>26</v>
      </c>
      <c r="E273" s="17" t="s">
        <v>12</v>
      </c>
      <c r="F273" s="17" t="s">
        <v>67</v>
      </c>
      <c r="G273" s="17" t="s">
        <v>12</v>
      </c>
      <c r="H273" s="17" t="s">
        <v>154</v>
      </c>
      <c r="I273" s="17"/>
      <c r="J273" s="17" t="s">
        <v>15</v>
      </c>
      <c r="K273" s="80">
        <f>K272*0.1</f>
        <v>65.274000000000001</v>
      </c>
      <c r="L273" s="80">
        <f t="shared" ref="L273" si="111">L272*0.1</f>
        <v>92.02</v>
      </c>
      <c r="M273" s="31">
        <f t="shared" ref="M273:N273" si="112">M272*0.1</f>
        <v>46.956000000000003</v>
      </c>
      <c r="N273" s="80">
        <f t="shared" si="112"/>
        <v>18.490000000000002</v>
      </c>
      <c r="O273" s="80">
        <f t="shared" ref="O273:P273" si="113">O272*0.1</f>
        <v>6.3640000000000008</v>
      </c>
      <c r="P273" s="31">
        <f t="shared" si="113"/>
        <v>3.8700000000000006</v>
      </c>
      <c r="Q273" s="80">
        <f t="shared" ref="Q273:R273" si="114">Q272*0.1</f>
        <v>3.6120000000000001</v>
      </c>
      <c r="R273" s="80">
        <f t="shared" si="114"/>
        <v>2.58</v>
      </c>
      <c r="S273" s="80">
        <f t="shared" ref="S273:T273" si="115">S272*0.1</f>
        <v>3.3540000000000001</v>
      </c>
      <c r="T273" s="80">
        <f t="shared" si="115"/>
        <v>3.6120000000000001</v>
      </c>
      <c r="U273" s="80">
        <f t="shared" ref="U273:V273" si="116">U272*0.1</f>
        <v>16.684000000000001</v>
      </c>
      <c r="V273" s="80">
        <f t="shared" si="116"/>
        <v>61.317999999999998</v>
      </c>
      <c r="W273" s="46">
        <f>SUM(표4_256[[#This Row],[1월]:[12월]])</f>
        <v>324.13400000000001</v>
      </c>
      <c r="X273" s="46">
        <f t="shared" si="72"/>
        <v>27.011166666666668</v>
      </c>
    </row>
    <row r="274" spans="1:24" x14ac:dyDescent="0.3">
      <c r="A274" s="166"/>
      <c r="B274" s="166">
        <v>2025</v>
      </c>
      <c r="C274" s="63" t="s">
        <v>431</v>
      </c>
      <c r="D274" s="19" t="s">
        <v>26</v>
      </c>
      <c r="E274" s="19" t="s">
        <v>12</v>
      </c>
      <c r="F274" s="19" t="s">
        <v>67</v>
      </c>
      <c r="G274" s="19" t="s">
        <v>12</v>
      </c>
      <c r="H274" s="20" t="s">
        <v>154</v>
      </c>
      <c r="I274" s="20"/>
      <c r="J274" s="20" t="s">
        <v>96</v>
      </c>
      <c r="K274" s="21">
        <f t="shared" ref="K274:M274" si="117">K270*0.0036*(34866+0.6237*21+0.0624*310)/1000</f>
        <v>95.356502101079982</v>
      </c>
      <c r="L274" s="21">
        <f t="shared" si="117"/>
        <v>134.42879742839997</v>
      </c>
      <c r="M274" s="20">
        <f t="shared" si="117"/>
        <v>68.596377005519983</v>
      </c>
      <c r="N274" s="21">
        <f t="shared" ref="N274:O274" si="118">N270*0.0036*(34866+0.6237*21+0.0624*310)/1000</f>
        <v>27.011393875799996</v>
      </c>
      <c r="O274" s="21">
        <f t="shared" si="118"/>
        <v>9.2969448688799989</v>
      </c>
      <c r="P274" s="20">
        <f t="shared" ref="P274:Q274" si="119">P270*0.0036*(34866+0.6237*21+0.0624*310)/1000</f>
        <v>5.6535475553999994</v>
      </c>
      <c r="Q274" s="21">
        <f t="shared" si="119"/>
        <v>5.2766443850399991</v>
      </c>
      <c r="R274" s="21">
        <f t="shared" ref="R274" si="120">R270*0.0036*(34866+0.6237*21+0.0624*310)/1000</f>
        <v>3.7690317035999996</v>
      </c>
      <c r="S274" s="21">
        <f t="shared" ref="S274:T274" si="121">S270*0.0036*(34866+0.6237*21+0.0624*310)/1000</f>
        <v>4.8997412146799988</v>
      </c>
      <c r="T274" s="21">
        <f t="shared" si="121"/>
        <v>5.2766443850399991</v>
      </c>
      <c r="U274" s="21">
        <f t="shared" ref="U274:V274" si="122">U270*0.0036*(34866+0.6237*21+0.0624*310)/1000</f>
        <v>24.373071683279999</v>
      </c>
      <c r="V274" s="21">
        <f t="shared" si="122"/>
        <v>89.577320155559974</v>
      </c>
      <c r="W274" s="47">
        <f>SUM(표4_256[[#This Row],[1월]:[12월]])</f>
        <v>473.51601636227991</v>
      </c>
      <c r="X274" s="47">
        <f t="shared" si="72"/>
        <v>39.459668030189995</v>
      </c>
    </row>
    <row r="275" spans="1:24" x14ac:dyDescent="0.3">
      <c r="A275" s="166"/>
      <c r="B275" s="166">
        <v>2025</v>
      </c>
      <c r="C275" s="60" t="s">
        <v>431</v>
      </c>
      <c r="D275" s="14" t="s">
        <v>26</v>
      </c>
      <c r="E275" s="14" t="s">
        <v>12</v>
      </c>
      <c r="F275" s="14" t="s">
        <v>67</v>
      </c>
      <c r="G275" s="14" t="s">
        <v>12</v>
      </c>
      <c r="H275" s="14" t="s">
        <v>155</v>
      </c>
      <c r="I275" s="14"/>
      <c r="J275" s="14" t="s">
        <v>13</v>
      </c>
      <c r="K275" s="69">
        <v>887080</v>
      </c>
      <c r="L275" s="69">
        <v>887080</v>
      </c>
      <c r="M275" s="15">
        <v>887080</v>
      </c>
      <c r="N275" s="69">
        <v>887080</v>
      </c>
      <c r="O275" s="69">
        <v>887080</v>
      </c>
      <c r="P275" s="15">
        <v>887080</v>
      </c>
      <c r="Q275" s="69">
        <v>24797888</v>
      </c>
      <c r="R275" s="69">
        <v>33552188</v>
      </c>
      <c r="S275" s="69">
        <v>21143975</v>
      </c>
      <c r="T275" s="15">
        <v>887080</v>
      </c>
      <c r="U275" s="69">
        <v>887080</v>
      </c>
      <c r="V275" s="69">
        <v>887080</v>
      </c>
      <c r="W275" s="44">
        <f>SUM(표4_256[[#This Row],[1월]:[12월]])</f>
        <v>87477771</v>
      </c>
      <c r="X275" s="44">
        <f t="shared" si="72"/>
        <v>7289814.25</v>
      </c>
    </row>
    <row r="276" spans="1:24" x14ac:dyDescent="0.3">
      <c r="A276" s="166"/>
      <c r="B276" s="166">
        <v>2025</v>
      </c>
      <c r="C276" s="61" t="s">
        <v>431</v>
      </c>
      <c r="D276" s="16" t="s">
        <v>26</v>
      </c>
      <c r="E276" s="16" t="s">
        <v>12</v>
      </c>
      <c r="F276" s="16" t="s">
        <v>67</v>
      </c>
      <c r="G276" s="16" t="s">
        <v>12</v>
      </c>
      <c r="H276" s="16" t="s">
        <v>155</v>
      </c>
      <c r="I276" s="16"/>
      <c r="J276" s="16" t="s">
        <v>19</v>
      </c>
      <c r="K276" s="70">
        <v>0</v>
      </c>
      <c r="L276" s="70">
        <v>0</v>
      </c>
      <c r="M276" s="23">
        <v>0</v>
      </c>
      <c r="N276" s="70">
        <v>0</v>
      </c>
      <c r="O276" s="70">
        <v>0</v>
      </c>
      <c r="P276" s="23">
        <v>0</v>
      </c>
      <c r="Q276" s="70">
        <v>380</v>
      </c>
      <c r="R276" s="70">
        <v>519</v>
      </c>
      <c r="S276" s="70">
        <v>322</v>
      </c>
      <c r="T276" s="23">
        <v>0</v>
      </c>
      <c r="U276" s="70">
        <v>0</v>
      </c>
      <c r="V276" s="70">
        <v>0</v>
      </c>
      <c r="W276" s="45">
        <f>SUM(표4_256[[#This Row],[1월]:[12월]])</f>
        <v>1221</v>
      </c>
      <c r="X276" s="45">
        <f t="shared" si="72"/>
        <v>101.75</v>
      </c>
    </row>
    <row r="277" spans="1:24" x14ac:dyDescent="0.3">
      <c r="A277" s="166"/>
      <c r="B277" s="166">
        <v>2025</v>
      </c>
      <c r="C277" s="61" t="s">
        <v>431</v>
      </c>
      <c r="D277" s="16" t="s">
        <v>26</v>
      </c>
      <c r="E277" s="16" t="s">
        <v>12</v>
      </c>
      <c r="F277" s="16" t="s">
        <v>67</v>
      </c>
      <c r="G277" s="16" t="s">
        <v>12</v>
      </c>
      <c r="H277" s="16" t="s">
        <v>155</v>
      </c>
      <c r="I277" s="16"/>
      <c r="J277" s="16" t="s">
        <v>14</v>
      </c>
      <c r="K277" s="70">
        <f t="shared" ref="K277:L277" si="123">K276*1000</f>
        <v>0</v>
      </c>
      <c r="L277" s="70">
        <f t="shared" si="123"/>
        <v>0</v>
      </c>
      <c r="M277" s="23">
        <f t="shared" ref="M277:N277" si="124">M276*1000</f>
        <v>0</v>
      </c>
      <c r="N277" s="70">
        <f t="shared" si="124"/>
        <v>0</v>
      </c>
      <c r="O277" s="70">
        <f t="shared" ref="O277:P277" si="125">O276*1000</f>
        <v>0</v>
      </c>
      <c r="P277" s="23">
        <f t="shared" si="125"/>
        <v>0</v>
      </c>
      <c r="Q277" s="70">
        <f t="shared" ref="Q277:R277" si="126">Q276*1000</f>
        <v>380000</v>
      </c>
      <c r="R277" s="70">
        <f t="shared" si="126"/>
        <v>519000</v>
      </c>
      <c r="S277" s="70">
        <f t="shared" ref="S277:T277" si="127">S276*1000</f>
        <v>322000</v>
      </c>
      <c r="T277" s="70">
        <f t="shared" si="127"/>
        <v>0</v>
      </c>
      <c r="U277" s="70">
        <f t="shared" ref="U277:V277" si="128">U276*1000</f>
        <v>0</v>
      </c>
      <c r="V277" s="70">
        <f t="shared" si="128"/>
        <v>0</v>
      </c>
      <c r="W277" s="45">
        <f>SUM(표4_256[[#This Row],[1월]:[12월]])</f>
        <v>1221000</v>
      </c>
      <c r="X277" s="45">
        <f t="shared" si="72"/>
        <v>101750</v>
      </c>
    </row>
    <row r="278" spans="1:24" x14ac:dyDescent="0.3">
      <c r="A278" s="166"/>
      <c r="B278" s="166">
        <v>2025</v>
      </c>
      <c r="C278" s="64" t="s">
        <v>431</v>
      </c>
      <c r="D278" s="32" t="s">
        <v>26</v>
      </c>
      <c r="E278" s="32" t="s">
        <v>12</v>
      </c>
      <c r="F278" s="32" t="s">
        <v>67</v>
      </c>
      <c r="G278" s="32" t="s">
        <v>12</v>
      </c>
      <c r="H278" s="32" t="s">
        <v>155</v>
      </c>
      <c r="I278" s="32"/>
      <c r="J278" s="32" t="s">
        <v>20</v>
      </c>
      <c r="K278" s="79">
        <f t="shared" ref="K278:L278" si="129">K276*0.86</f>
        <v>0</v>
      </c>
      <c r="L278" s="79">
        <f t="shared" si="129"/>
        <v>0</v>
      </c>
      <c r="M278" s="33">
        <f t="shared" ref="M278:N278" si="130">M276*0.86</f>
        <v>0</v>
      </c>
      <c r="N278" s="79">
        <f t="shared" si="130"/>
        <v>0</v>
      </c>
      <c r="O278" s="79">
        <f t="shared" ref="O278:P278" si="131">O276*0.86</f>
        <v>0</v>
      </c>
      <c r="P278" s="33">
        <f t="shared" si="131"/>
        <v>0</v>
      </c>
      <c r="Q278" s="79">
        <f t="shared" ref="Q278:R278" si="132">Q276*0.86</f>
        <v>326.8</v>
      </c>
      <c r="R278" s="79">
        <f t="shared" si="132"/>
        <v>446.34</v>
      </c>
      <c r="S278" s="79">
        <f t="shared" ref="S278:T278" si="133">S276*0.86</f>
        <v>276.92</v>
      </c>
      <c r="T278" s="79">
        <f t="shared" si="133"/>
        <v>0</v>
      </c>
      <c r="U278" s="79">
        <f t="shared" ref="U278:V278" si="134">U276*0.86</f>
        <v>0</v>
      </c>
      <c r="V278" s="79">
        <f t="shared" si="134"/>
        <v>0</v>
      </c>
      <c r="W278" s="54">
        <f>SUM(표4_256[[#This Row],[1월]:[12월]])</f>
        <v>1050.06</v>
      </c>
      <c r="X278" s="54">
        <f t="shared" si="72"/>
        <v>87.504999999999995</v>
      </c>
    </row>
    <row r="279" spans="1:24" x14ac:dyDescent="0.3">
      <c r="A279" s="166"/>
      <c r="B279" s="166">
        <v>2025</v>
      </c>
      <c r="C279" s="62" t="s">
        <v>431</v>
      </c>
      <c r="D279" s="17" t="s">
        <v>26</v>
      </c>
      <c r="E279" s="17" t="s">
        <v>12</v>
      </c>
      <c r="F279" s="17" t="s">
        <v>67</v>
      </c>
      <c r="G279" s="17" t="s">
        <v>12</v>
      </c>
      <c r="H279" s="17" t="s">
        <v>155</v>
      </c>
      <c r="I279" s="17"/>
      <c r="J279" s="17" t="s">
        <v>15</v>
      </c>
      <c r="K279" s="80">
        <f t="shared" ref="K279:L279" si="135">K278*0.1</f>
        <v>0</v>
      </c>
      <c r="L279" s="80">
        <f t="shared" si="135"/>
        <v>0</v>
      </c>
      <c r="M279" s="31">
        <f t="shared" ref="M279:N279" si="136">M278*0.1</f>
        <v>0</v>
      </c>
      <c r="N279" s="80">
        <f t="shared" si="136"/>
        <v>0</v>
      </c>
      <c r="O279" s="80">
        <f t="shared" ref="O279:P279" si="137">O278*0.1</f>
        <v>0</v>
      </c>
      <c r="P279" s="31">
        <f t="shared" si="137"/>
        <v>0</v>
      </c>
      <c r="Q279" s="80">
        <f t="shared" ref="Q279:R279" si="138">Q278*0.1</f>
        <v>32.68</v>
      </c>
      <c r="R279" s="80">
        <f t="shared" si="138"/>
        <v>44.634</v>
      </c>
      <c r="S279" s="80">
        <f t="shared" ref="S279:T279" si="139">S278*0.1</f>
        <v>27.692000000000004</v>
      </c>
      <c r="T279" s="80">
        <f t="shared" si="139"/>
        <v>0</v>
      </c>
      <c r="U279" s="80">
        <f t="shared" ref="U279:V279" si="140">U278*0.1</f>
        <v>0</v>
      </c>
      <c r="V279" s="80">
        <f t="shared" si="140"/>
        <v>0</v>
      </c>
      <c r="W279" s="46">
        <f>SUM(표4_256[[#This Row],[1월]:[12월]])</f>
        <v>105.006</v>
      </c>
      <c r="X279" s="46">
        <f t="shared" si="72"/>
        <v>8.7505000000000006</v>
      </c>
    </row>
    <row r="280" spans="1:24" x14ac:dyDescent="0.3">
      <c r="A280" s="166"/>
      <c r="B280" s="166">
        <v>2025</v>
      </c>
      <c r="C280" s="63" t="s">
        <v>431</v>
      </c>
      <c r="D280" s="19" t="s">
        <v>26</v>
      </c>
      <c r="E280" s="19" t="s">
        <v>12</v>
      </c>
      <c r="F280" s="19" t="s">
        <v>67</v>
      </c>
      <c r="G280" s="19" t="s">
        <v>12</v>
      </c>
      <c r="H280" s="20" t="s">
        <v>155</v>
      </c>
      <c r="I280" s="20"/>
      <c r="J280" s="20" t="s">
        <v>96</v>
      </c>
      <c r="K280" s="21">
        <f t="shared" ref="K280:M280" si="141">K276*0.0036*(34866+0.6237*21+0.0624*310)/1000</f>
        <v>0</v>
      </c>
      <c r="L280" s="21">
        <f t="shared" si="141"/>
        <v>0</v>
      </c>
      <c r="M280" s="20">
        <f t="shared" si="141"/>
        <v>0</v>
      </c>
      <c r="N280" s="21">
        <f t="shared" ref="N280:O280" si="142">N276*0.0036*(34866+0.6237*21+0.0624*310)/1000</f>
        <v>0</v>
      </c>
      <c r="O280" s="21">
        <f t="shared" si="142"/>
        <v>0</v>
      </c>
      <c r="P280" s="20">
        <f t="shared" ref="P280:Q280" si="143">P276*0.0036*(34866+0.6237*21+0.0624*310)/1000</f>
        <v>0</v>
      </c>
      <c r="Q280" s="21">
        <f t="shared" si="143"/>
        <v>47.74106824559999</v>
      </c>
      <c r="R280" s="21">
        <f t="shared" ref="R280" si="144">R276*0.0036*(34866+0.6237*21+0.0624*310)/1000</f>
        <v>65.204248472279986</v>
      </c>
      <c r="S280" s="21">
        <f t="shared" ref="S280:T280" si="145">S276*0.0036*(34866+0.6237*21+0.0624*310)/1000</f>
        <v>40.454273618639995</v>
      </c>
      <c r="T280" s="21">
        <f t="shared" si="145"/>
        <v>0</v>
      </c>
      <c r="U280" s="21">
        <f t="shared" ref="U280:V280" si="146">U276*0.0036*(34866+0.6237*21+0.0624*310)/1000</f>
        <v>0</v>
      </c>
      <c r="V280" s="21">
        <f t="shared" si="146"/>
        <v>0</v>
      </c>
      <c r="W280" s="47">
        <f>SUM(표4_256[[#This Row],[1월]:[12월]])</f>
        <v>153.39959033651996</v>
      </c>
      <c r="X280" s="47">
        <f t="shared" si="72"/>
        <v>12.783299194709997</v>
      </c>
    </row>
    <row r="281" spans="1:24" x14ac:dyDescent="0.3">
      <c r="A281" s="166" t="s">
        <v>255</v>
      </c>
      <c r="B281" s="166">
        <v>2025</v>
      </c>
      <c r="C281" s="60" t="s">
        <v>431</v>
      </c>
      <c r="D281" s="14" t="s">
        <v>26</v>
      </c>
      <c r="E281" s="14" t="s">
        <v>16</v>
      </c>
      <c r="F281" s="14" t="s">
        <v>65</v>
      </c>
      <c r="G281" s="14" t="s">
        <v>172</v>
      </c>
      <c r="H281" s="14" t="s">
        <v>54</v>
      </c>
      <c r="I281" s="14"/>
      <c r="J281" s="14" t="s">
        <v>13</v>
      </c>
      <c r="K281" s="197">
        <v>65886232</v>
      </c>
      <c r="L281" s="197">
        <v>66078670</v>
      </c>
      <c r="M281" s="197">
        <v>39191376</v>
      </c>
      <c r="N281" s="197">
        <v>23647534</v>
      </c>
      <c r="O281" s="197">
        <v>11387909</v>
      </c>
      <c r="P281" s="197">
        <v>5368981</v>
      </c>
      <c r="Q281" s="198">
        <v>3157435</v>
      </c>
      <c r="R281" s="197">
        <v>2308275</v>
      </c>
      <c r="S281" s="197">
        <v>2958457</v>
      </c>
      <c r="T281" s="197">
        <v>6417090</v>
      </c>
      <c r="U281" s="197">
        <v>21865584</v>
      </c>
      <c r="V281" s="198">
        <v>46695976</v>
      </c>
      <c r="W281" s="44">
        <f>SUM(표4_256[[#This Row],[1월]:[12월]])</f>
        <v>294963519</v>
      </c>
      <c r="X281" s="44">
        <f t="shared" ref="X281:X344" si="147">AVERAGE(K281:V281)</f>
        <v>24580293.25</v>
      </c>
    </row>
    <row r="282" spans="1:24" x14ac:dyDescent="0.3">
      <c r="A282" s="166"/>
      <c r="B282" s="166">
        <v>2025</v>
      </c>
      <c r="C282" s="65" t="s">
        <v>431</v>
      </c>
      <c r="D282" s="30" t="s">
        <v>26</v>
      </c>
      <c r="E282" s="30" t="s">
        <v>16</v>
      </c>
      <c r="F282" s="30" t="s">
        <v>65</v>
      </c>
      <c r="G282" s="30" t="s">
        <v>172</v>
      </c>
      <c r="H282" s="30" t="s">
        <v>54</v>
      </c>
      <c r="I282" s="30"/>
      <c r="J282" s="30" t="s">
        <v>19</v>
      </c>
      <c r="K282" s="203">
        <v>408.4</v>
      </c>
      <c r="L282" s="203">
        <v>409.60000000000008</v>
      </c>
      <c r="M282" s="203">
        <v>240</v>
      </c>
      <c r="N282" s="203">
        <v>165.2</v>
      </c>
      <c r="O282" s="203">
        <v>75.199999999999989</v>
      </c>
      <c r="P282" s="203">
        <v>40.300000000000004</v>
      </c>
      <c r="Q282" s="204">
        <v>19.199999999999996</v>
      </c>
      <c r="R282" s="203">
        <v>11.1</v>
      </c>
      <c r="S282" s="203">
        <v>17.3</v>
      </c>
      <c r="T282" s="203">
        <v>38.700000000000003</v>
      </c>
      <c r="U282" s="203">
        <v>152.1</v>
      </c>
      <c r="V282" s="204">
        <v>287.29999999999995</v>
      </c>
      <c r="W282" s="53">
        <f>SUM(표4_256[[#This Row],[1월]:[12월]])</f>
        <v>1864.3999999999999</v>
      </c>
      <c r="X282" s="53">
        <f t="shared" si="147"/>
        <v>155.36666666666665</v>
      </c>
    </row>
    <row r="283" spans="1:24" x14ac:dyDescent="0.3">
      <c r="A283" s="166"/>
      <c r="B283" s="166">
        <v>2025</v>
      </c>
      <c r="C283" s="61" t="s">
        <v>431</v>
      </c>
      <c r="D283" s="16" t="s">
        <v>26</v>
      </c>
      <c r="E283" s="16" t="s">
        <v>16</v>
      </c>
      <c r="F283" s="16" t="s">
        <v>65</v>
      </c>
      <c r="G283" s="16" t="s">
        <v>172</v>
      </c>
      <c r="H283" s="16" t="s">
        <v>54</v>
      </c>
      <c r="I283" s="16"/>
      <c r="J283" s="16" t="s">
        <v>14</v>
      </c>
      <c r="K283" s="203">
        <f>K282*1000</f>
        <v>408400</v>
      </c>
      <c r="L283" s="203">
        <f>L282*1000</f>
        <v>409600.00000000006</v>
      </c>
      <c r="M283" s="203">
        <f t="shared" ref="M283:V283" si="148">M282*1000</f>
        <v>240000</v>
      </c>
      <c r="N283" s="199">
        <f t="shared" si="148"/>
        <v>165200</v>
      </c>
      <c r="O283" s="199">
        <f t="shared" si="148"/>
        <v>75199.999999999985</v>
      </c>
      <c r="P283" s="199">
        <f t="shared" si="148"/>
        <v>40300.000000000007</v>
      </c>
      <c r="Q283" s="199">
        <f t="shared" si="148"/>
        <v>19199.999999999996</v>
      </c>
      <c r="R283" s="199">
        <f t="shared" si="148"/>
        <v>11100</v>
      </c>
      <c r="S283" s="199">
        <f t="shared" si="148"/>
        <v>17300</v>
      </c>
      <c r="T283" s="199">
        <f t="shared" si="148"/>
        <v>38700</v>
      </c>
      <c r="U283" s="199">
        <f t="shared" si="148"/>
        <v>152100</v>
      </c>
      <c r="V283" s="199">
        <f t="shared" si="148"/>
        <v>287299.99999999994</v>
      </c>
      <c r="W283" s="45">
        <f>SUM(표4_256[[#This Row],[1월]:[12월]])</f>
        <v>1864400</v>
      </c>
      <c r="X283" s="45">
        <f t="shared" si="147"/>
        <v>155366.66666666666</v>
      </c>
    </row>
    <row r="284" spans="1:24" x14ac:dyDescent="0.3">
      <c r="A284" s="166"/>
      <c r="B284" s="166">
        <v>2025</v>
      </c>
      <c r="C284" s="64" t="s">
        <v>431</v>
      </c>
      <c r="D284" s="32" t="s">
        <v>26</v>
      </c>
      <c r="E284" s="32" t="s">
        <v>16</v>
      </c>
      <c r="F284" s="32" t="s">
        <v>65</v>
      </c>
      <c r="G284" s="32" t="s">
        <v>172</v>
      </c>
      <c r="H284" s="32" t="s">
        <v>54</v>
      </c>
      <c r="I284" s="32"/>
      <c r="J284" s="32" t="s">
        <v>20</v>
      </c>
      <c r="K284" s="211">
        <f>K282*0.86</f>
        <v>351.22399999999999</v>
      </c>
      <c r="L284" s="211">
        <f>L282*0.86</f>
        <v>352.25600000000009</v>
      </c>
      <c r="M284" s="211">
        <f t="shared" ref="M284:V284" si="149">M282*0.86</f>
        <v>206.4</v>
      </c>
      <c r="N284" s="211">
        <f t="shared" si="149"/>
        <v>142.07199999999997</v>
      </c>
      <c r="O284" s="211">
        <f t="shared" si="149"/>
        <v>64.671999999999983</v>
      </c>
      <c r="P284" s="211">
        <f t="shared" si="149"/>
        <v>34.658000000000001</v>
      </c>
      <c r="Q284" s="211">
        <f t="shared" si="149"/>
        <v>16.511999999999997</v>
      </c>
      <c r="R284" s="211">
        <f t="shared" si="149"/>
        <v>9.5459999999999994</v>
      </c>
      <c r="S284" s="211">
        <f t="shared" si="149"/>
        <v>14.878</v>
      </c>
      <c r="T284" s="211">
        <f t="shared" si="149"/>
        <v>33.282000000000004</v>
      </c>
      <c r="U284" s="211">
        <f t="shared" si="149"/>
        <v>130.80599999999998</v>
      </c>
      <c r="V284" s="211">
        <f t="shared" si="149"/>
        <v>247.07799999999995</v>
      </c>
      <c r="W284" s="54">
        <f>SUM(표4_256[[#This Row],[1월]:[12월]])</f>
        <v>1603.3839999999998</v>
      </c>
      <c r="X284" s="54">
        <f t="shared" si="147"/>
        <v>133.61533333333333</v>
      </c>
    </row>
    <row r="285" spans="1:24" x14ac:dyDescent="0.3">
      <c r="A285" s="166"/>
      <c r="B285" s="166">
        <v>2025</v>
      </c>
      <c r="C285" s="62" t="s">
        <v>431</v>
      </c>
      <c r="D285" s="17" t="s">
        <v>26</v>
      </c>
      <c r="E285" s="17" t="s">
        <v>16</v>
      </c>
      <c r="F285" s="17" t="s">
        <v>65</v>
      </c>
      <c r="G285" s="17" t="s">
        <v>172</v>
      </c>
      <c r="H285" s="17" t="s">
        <v>54</v>
      </c>
      <c r="I285" s="17"/>
      <c r="J285" s="17" t="s">
        <v>15</v>
      </c>
      <c r="K285" s="212">
        <f>K284*0.1</f>
        <v>35.122399999999999</v>
      </c>
      <c r="L285" s="212">
        <f>L284*0.1</f>
        <v>35.225600000000007</v>
      </c>
      <c r="M285" s="212">
        <f t="shared" ref="M285:R285" si="150">M284*0.1</f>
        <v>20.64</v>
      </c>
      <c r="N285" s="212">
        <f t="shared" si="150"/>
        <v>14.207199999999998</v>
      </c>
      <c r="O285" s="212">
        <f t="shared" si="150"/>
        <v>6.4671999999999983</v>
      </c>
      <c r="P285" s="212">
        <f t="shared" si="150"/>
        <v>3.4658000000000002</v>
      </c>
      <c r="Q285" s="212">
        <f t="shared" si="150"/>
        <v>1.6511999999999998</v>
      </c>
      <c r="R285" s="212">
        <f t="shared" si="150"/>
        <v>0.9546</v>
      </c>
      <c r="S285" s="212">
        <f>S284*0.1</f>
        <v>1.4878</v>
      </c>
      <c r="T285" s="212">
        <f t="shared" ref="T285:V285" si="151">T284*0.1</f>
        <v>3.3282000000000007</v>
      </c>
      <c r="U285" s="212">
        <f t="shared" si="151"/>
        <v>13.080599999999999</v>
      </c>
      <c r="V285" s="212">
        <f t="shared" si="151"/>
        <v>24.707799999999995</v>
      </c>
      <c r="W285" s="46">
        <f>SUM(표4_256[[#This Row],[1월]:[12월]])</f>
        <v>160.33840000000001</v>
      </c>
      <c r="X285" s="46">
        <f t="shared" si="147"/>
        <v>13.361533333333334</v>
      </c>
    </row>
    <row r="286" spans="1:24" x14ac:dyDescent="0.3">
      <c r="A286" s="166"/>
      <c r="B286" s="166">
        <v>2025</v>
      </c>
      <c r="C286" s="63" t="s">
        <v>431</v>
      </c>
      <c r="D286" s="19" t="s">
        <v>26</v>
      </c>
      <c r="E286" s="19" t="s">
        <v>16</v>
      </c>
      <c r="F286" s="19" t="s">
        <v>65</v>
      </c>
      <c r="G286" s="19" t="s">
        <v>172</v>
      </c>
      <c r="H286" s="20" t="s">
        <v>54</v>
      </c>
      <c r="I286" s="20"/>
      <c r="J286" s="20" t="s">
        <v>96</v>
      </c>
      <c r="K286" s="202">
        <f>K282*0.0036*(34866+0.6237*21+0.0624*310)/1000</f>
        <v>51.309084925007987</v>
      </c>
      <c r="L286" s="202">
        <f>L282*0.0036*(34866+0.6237*21+0.0624*310)/1000</f>
        <v>51.459846193152003</v>
      </c>
      <c r="M286" s="202">
        <f t="shared" ref="M286:V286" si="152">M282*0.0036*(34866+0.6237*21+0.0624*310)/1000</f>
        <v>30.152253628799997</v>
      </c>
      <c r="N286" s="202">
        <f t="shared" si="152"/>
        <v>20.754801247823995</v>
      </c>
      <c r="O286" s="202">
        <f t="shared" si="152"/>
        <v>9.4477061370239976</v>
      </c>
      <c r="P286" s="202">
        <f t="shared" si="152"/>
        <v>5.0630659218359995</v>
      </c>
      <c r="Q286" s="202">
        <f t="shared" si="152"/>
        <v>2.4121802903039993</v>
      </c>
      <c r="R286" s="202">
        <f t="shared" si="152"/>
        <v>1.3945417303319996</v>
      </c>
      <c r="S286" s="202">
        <f t="shared" si="152"/>
        <v>2.1734749490760001</v>
      </c>
      <c r="T286" s="202">
        <f t="shared" si="152"/>
        <v>4.862050897644</v>
      </c>
      <c r="U286" s="202">
        <f t="shared" si="152"/>
        <v>19.108990737251997</v>
      </c>
      <c r="V286" s="202">
        <f t="shared" si="152"/>
        <v>36.094760281475992</v>
      </c>
      <c r="W286" s="47">
        <f>SUM(표4_256[[#This Row],[1월]:[12월]])</f>
        <v>234.23275693972798</v>
      </c>
      <c r="X286" s="47">
        <f t="shared" si="147"/>
        <v>19.519396411643999</v>
      </c>
    </row>
    <row r="287" spans="1:24" x14ac:dyDescent="0.3">
      <c r="A287" s="166"/>
      <c r="B287" s="166">
        <v>2025</v>
      </c>
      <c r="C287" s="60" t="s">
        <v>431</v>
      </c>
      <c r="D287" s="14" t="s">
        <v>26</v>
      </c>
      <c r="E287" s="14" t="s">
        <v>16</v>
      </c>
      <c r="F287" s="14" t="s">
        <v>90</v>
      </c>
      <c r="G287" s="14" t="s">
        <v>172</v>
      </c>
      <c r="H287" s="14" t="s">
        <v>54</v>
      </c>
      <c r="I287" s="14"/>
      <c r="J287" s="14" t="s">
        <v>13</v>
      </c>
      <c r="K287" s="197">
        <v>65886232</v>
      </c>
      <c r="L287" s="197">
        <v>66078670</v>
      </c>
      <c r="M287" s="197">
        <v>39191376</v>
      </c>
      <c r="N287" s="198">
        <v>23647534</v>
      </c>
      <c r="O287" s="198">
        <v>11387909</v>
      </c>
      <c r="P287" s="197">
        <v>5368981</v>
      </c>
      <c r="Q287" s="198">
        <v>3157435</v>
      </c>
      <c r="R287" s="197">
        <v>2308275</v>
      </c>
      <c r="S287" s="197">
        <v>2958457</v>
      </c>
      <c r="T287" s="197">
        <v>6417090</v>
      </c>
      <c r="U287" s="197">
        <v>21865584</v>
      </c>
      <c r="V287" s="198">
        <v>46695976</v>
      </c>
      <c r="W287" s="44">
        <f>SUM(표4_256[[#This Row],[1월]:[12월]])</f>
        <v>294963519</v>
      </c>
      <c r="X287" s="44">
        <f t="shared" si="147"/>
        <v>24580293.25</v>
      </c>
    </row>
    <row r="288" spans="1:24" x14ac:dyDescent="0.3">
      <c r="A288" s="166"/>
      <c r="B288" s="166">
        <v>2025</v>
      </c>
      <c r="C288" s="61" t="s">
        <v>431</v>
      </c>
      <c r="D288" s="16" t="s">
        <v>26</v>
      </c>
      <c r="E288" s="16" t="s">
        <v>16</v>
      </c>
      <c r="F288" s="16" t="s">
        <v>90</v>
      </c>
      <c r="G288" s="16" t="s">
        <v>172</v>
      </c>
      <c r="H288" s="16" t="s">
        <v>54</v>
      </c>
      <c r="I288" s="16"/>
      <c r="J288" s="16" t="s">
        <v>19</v>
      </c>
      <c r="K288" s="203">
        <v>408.4</v>
      </c>
      <c r="L288" s="203">
        <v>409.60000000000008</v>
      </c>
      <c r="M288" s="203">
        <v>240</v>
      </c>
      <c r="N288" s="203">
        <v>165.2</v>
      </c>
      <c r="O288" s="200">
        <v>75.199999999999989</v>
      </c>
      <c r="P288" s="203">
        <v>40.300000000000004</v>
      </c>
      <c r="Q288" s="204">
        <v>19.199999999999996</v>
      </c>
      <c r="R288" s="203">
        <v>11.1</v>
      </c>
      <c r="S288" s="199">
        <v>17.3</v>
      </c>
      <c r="T288" s="203">
        <v>38.700000000000003</v>
      </c>
      <c r="U288" s="199">
        <v>152.1</v>
      </c>
      <c r="V288" s="200">
        <v>287.29999999999995</v>
      </c>
      <c r="W288" s="45">
        <f>SUM(표4_256[[#This Row],[1월]:[12월]])</f>
        <v>1864.3999999999999</v>
      </c>
      <c r="X288" s="45">
        <f t="shared" si="147"/>
        <v>155.36666666666665</v>
      </c>
    </row>
    <row r="289" spans="1:24" x14ac:dyDescent="0.3">
      <c r="A289" s="166"/>
      <c r="B289" s="166">
        <v>2025</v>
      </c>
      <c r="C289" s="61" t="s">
        <v>431</v>
      </c>
      <c r="D289" s="16" t="s">
        <v>26</v>
      </c>
      <c r="E289" s="16" t="s">
        <v>16</v>
      </c>
      <c r="F289" s="16" t="s">
        <v>90</v>
      </c>
      <c r="G289" s="16" t="s">
        <v>172</v>
      </c>
      <c r="H289" s="16" t="s">
        <v>54</v>
      </c>
      <c r="I289" s="16"/>
      <c r="J289" s="16" t="s">
        <v>14</v>
      </c>
      <c r="K289" s="203">
        <f>K288*1000</f>
        <v>408400</v>
      </c>
      <c r="L289" s="203">
        <f>L288*1000</f>
        <v>409600.00000000006</v>
      </c>
      <c r="M289" s="203">
        <f t="shared" ref="M289:V289" si="153">M288*1000</f>
        <v>240000</v>
      </c>
      <c r="N289" s="199">
        <f t="shared" si="153"/>
        <v>165200</v>
      </c>
      <c r="O289" s="199">
        <f t="shared" si="153"/>
        <v>75199.999999999985</v>
      </c>
      <c r="P289" s="199">
        <f t="shared" si="153"/>
        <v>40300.000000000007</v>
      </c>
      <c r="Q289" s="199">
        <f t="shared" si="153"/>
        <v>19199.999999999996</v>
      </c>
      <c r="R289" s="199">
        <f t="shared" si="153"/>
        <v>11100</v>
      </c>
      <c r="S289" s="199">
        <f t="shared" si="153"/>
        <v>17300</v>
      </c>
      <c r="T289" s="199">
        <f t="shared" si="153"/>
        <v>38700</v>
      </c>
      <c r="U289" s="199">
        <f t="shared" si="153"/>
        <v>152100</v>
      </c>
      <c r="V289" s="199">
        <f t="shared" si="153"/>
        <v>287299.99999999994</v>
      </c>
      <c r="W289" s="45">
        <f>SUM(표4_256[[#This Row],[1월]:[12월]])</f>
        <v>1864400</v>
      </c>
      <c r="X289" s="45">
        <f t="shared" si="147"/>
        <v>155366.66666666666</v>
      </c>
    </row>
    <row r="290" spans="1:24" x14ac:dyDescent="0.3">
      <c r="A290" s="166"/>
      <c r="B290" s="166">
        <v>2025</v>
      </c>
      <c r="C290" s="64" t="s">
        <v>431</v>
      </c>
      <c r="D290" s="32" t="s">
        <v>26</v>
      </c>
      <c r="E290" s="32" t="s">
        <v>16</v>
      </c>
      <c r="F290" s="32" t="s">
        <v>90</v>
      </c>
      <c r="G290" s="32" t="s">
        <v>172</v>
      </c>
      <c r="H290" s="32" t="s">
        <v>54</v>
      </c>
      <c r="I290" s="32"/>
      <c r="J290" s="32" t="s">
        <v>20</v>
      </c>
      <c r="K290" s="211">
        <f>K288*0.86</f>
        <v>351.22399999999999</v>
      </c>
      <c r="L290" s="211">
        <f>L288*0.86</f>
        <v>352.25600000000009</v>
      </c>
      <c r="M290" s="211">
        <f t="shared" ref="M290:V290" si="154">M288*0.86</f>
        <v>206.4</v>
      </c>
      <c r="N290" s="211">
        <f t="shared" si="154"/>
        <v>142.07199999999997</v>
      </c>
      <c r="O290" s="211">
        <f t="shared" si="154"/>
        <v>64.671999999999983</v>
      </c>
      <c r="P290" s="211">
        <f t="shared" si="154"/>
        <v>34.658000000000001</v>
      </c>
      <c r="Q290" s="211">
        <f t="shared" si="154"/>
        <v>16.511999999999997</v>
      </c>
      <c r="R290" s="211">
        <f t="shared" si="154"/>
        <v>9.5459999999999994</v>
      </c>
      <c r="S290" s="211">
        <f t="shared" si="154"/>
        <v>14.878</v>
      </c>
      <c r="T290" s="211">
        <f t="shared" si="154"/>
        <v>33.282000000000004</v>
      </c>
      <c r="U290" s="211">
        <f t="shared" si="154"/>
        <v>130.80599999999998</v>
      </c>
      <c r="V290" s="211">
        <f t="shared" si="154"/>
        <v>247.07799999999995</v>
      </c>
      <c r="W290" s="54">
        <f>SUM(표4_256[[#This Row],[1월]:[12월]])</f>
        <v>1603.3839999999998</v>
      </c>
      <c r="X290" s="54">
        <f t="shared" si="147"/>
        <v>133.61533333333333</v>
      </c>
    </row>
    <row r="291" spans="1:24" x14ac:dyDescent="0.3">
      <c r="A291" s="166"/>
      <c r="B291" s="166">
        <v>2025</v>
      </c>
      <c r="C291" s="62" t="s">
        <v>431</v>
      </c>
      <c r="D291" s="17" t="s">
        <v>26</v>
      </c>
      <c r="E291" s="17" t="s">
        <v>16</v>
      </c>
      <c r="F291" s="17" t="s">
        <v>90</v>
      </c>
      <c r="G291" s="17" t="s">
        <v>172</v>
      </c>
      <c r="H291" s="17" t="s">
        <v>54</v>
      </c>
      <c r="I291" s="17"/>
      <c r="J291" s="17" t="s">
        <v>15</v>
      </c>
      <c r="K291" s="212">
        <f>K290*0.1</f>
        <v>35.122399999999999</v>
      </c>
      <c r="L291" s="212">
        <f>L290*0.1</f>
        <v>35.225600000000007</v>
      </c>
      <c r="M291" s="212">
        <f t="shared" ref="M291:V291" si="155">M290*0.1</f>
        <v>20.64</v>
      </c>
      <c r="N291" s="212">
        <f t="shared" si="155"/>
        <v>14.207199999999998</v>
      </c>
      <c r="O291" s="212">
        <f t="shared" si="155"/>
        <v>6.4671999999999983</v>
      </c>
      <c r="P291" s="212">
        <f t="shared" si="155"/>
        <v>3.4658000000000002</v>
      </c>
      <c r="Q291" s="212">
        <f t="shared" si="155"/>
        <v>1.6511999999999998</v>
      </c>
      <c r="R291" s="212">
        <f t="shared" si="155"/>
        <v>0.9546</v>
      </c>
      <c r="S291" s="212">
        <f t="shared" si="155"/>
        <v>1.4878</v>
      </c>
      <c r="T291" s="212">
        <f t="shared" si="155"/>
        <v>3.3282000000000007</v>
      </c>
      <c r="U291" s="212">
        <f t="shared" si="155"/>
        <v>13.080599999999999</v>
      </c>
      <c r="V291" s="212">
        <f t="shared" si="155"/>
        <v>24.707799999999995</v>
      </c>
      <c r="W291" s="46">
        <f>SUM(표4_256[[#This Row],[1월]:[12월]])</f>
        <v>160.33840000000001</v>
      </c>
      <c r="X291" s="46">
        <f t="shared" si="147"/>
        <v>13.361533333333334</v>
      </c>
    </row>
    <row r="292" spans="1:24" x14ac:dyDescent="0.3">
      <c r="A292" s="166"/>
      <c r="B292" s="166">
        <v>2025</v>
      </c>
      <c r="C292" s="63" t="s">
        <v>431</v>
      </c>
      <c r="D292" s="19" t="s">
        <v>26</v>
      </c>
      <c r="E292" s="19" t="s">
        <v>16</v>
      </c>
      <c r="F292" s="19" t="s">
        <v>90</v>
      </c>
      <c r="G292" s="19" t="s">
        <v>172</v>
      </c>
      <c r="H292" s="20" t="s">
        <v>54</v>
      </c>
      <c r="I292" s="20"/>
      <c r="J292" s="20" t="s">
        <v>96</v>
      </c>
      <c r="K292" s="202">
        <f>K288*0.0036*(34866+0.6237*21+0.0624*310)/1000</f>
        <v>51.309084925007987</v>
      </c>
      <c r="L292" s="202">
        <f>L288*0.0036*(34866+0.6237*21+0.0624*310)/1000</f>
        <v>51.459846193152003</v>
      </c>
      <c r="M292" s="202">
        <f t="shared" ref="M292:V292" si="156">M288*0.0036*(34866+0.6237*21+0.0624*310)/1000</f>
        <v>30.152253628799997</v>
      </c>
      <c r="N292" s="202">
        <f t="shared" si="156"/>
        <v>20.754801247823995</v>
      </c>
      <c r="O292" s="202">
        <f t="shared" si="156"/>
        <v>9.4477061370239976</v>
      </c>
      <c r="P292" s="202">
        <f t="shared" si="156"/>
        <v>5.0630659218359995</v>
      </c>
      <c r="Q292" s="202">
        <f t="shared" si="156"/>
        <v>2.4121802903039993</v>
      </c>
      <c r="R292" s="202">
        <f t="shared" si="156"/>
        <v>1.3945417303319996</v>
      </c>
      <c r="S292" s="202">
        <f t="shared" si="156"/>
        <v>2.1734749490760001</v>
      </c>
      <c r="T292" s="202">
        <f t="shared" si="156"/>
        <v>4.862050897644</v>
      </c>
      <c r="U292" s="202">
        <f t="shared" si="156"/>
        <v>19.108990737251997</v>
      </c>
      <c r="V292" s="202">
        <f t="shared" si="156"/>
        <v>36.094760281475992</v>
      </c>
      <c r="W292" s="47">
        <f>SUM(표4_256[[#This Row],[1월]:[12월]])</f>
        <v>234.23275693972798</v>
      </c>
      <c r="X292" s="47">
        <f t="shared" si="147"/>
        <v>19.519396411643999</v>
      </c>
    </row>
    <row r="293" spans="1:24" x14ac:dyDescent="0.3">
      <c r="A293" s="166" t="s">
        <v>256</v>
      </c>
      <c r="B293" s="166">
        <v>2025</v>
      </c>
      <c r="C293" s="60" t="s">
        <v>431</v>
      </c>
      <c r="D293" s="14" t="s">
        <v>26</v>
      </c>
      <c r="E293" s="14" t="s">
        <v>16</v>
      </c>
      <c r="F293" s="14" t="s">
        <v>67</v>
      </c>
      <c r="G293" s="14" t="s">
        <v>86</v>
      </c>
      <c r="H293" s="14" t="s">
        <v>47</v>
      </c>
      <c r="I293" s="14"/>
      <c r="J293" s="14" t="s">
        <v>13</v>
      </c>
      <c r="K293" s="197">
        <v>45293478</v>
      </c>
      <c r="L293" s="197">
        <v>42357443</v>
      </c>
      <c r="M293" s="197">
        <v>19769202</v>
      </c>
      <c r="N293" s="197">
        <v>10602898</v>
      </c>
      <c r="O293" s="198">
        <v>6476640</v>
      </c>
      <c r="P293" s="197">
        <v>3903849</v>
      </c>
      <c r="Q293" s="198">
        <v>3159341</v>
      </c>
      <c r="R293" s="197">
        <v>2017221</v>
      </c>
      <c r="S293" s="198">
        <v>2121492</v>
      </c>
      <c r="T293" s="197">
        <v>4500357</v>
      </c>
      <c r="U293" s="197">
        <v>11036767</v>
      </c>
      <c r="V293" s="198">
        <v>29590863</v>
      </c>
      <c r="W293" s="44">
        <f>SUM(표4_256[[#This Row],[1월]:[12월]])</f>
        <v>180829551</v>
      </c>
      <c r="X293" s="44">
        <f t="shared" si="147"/>
        <v>15069129.25</v>
      </c>
    </row>
    <row r="294" spans="1:24" x14ac:dyDescent="0.3">
      <c r="A294" s="166"/>
      <c r="B294" s="166">
        <v>2025</v>
      </c>
      <c r="C294" s="65" t="s">
        <v>431</v>
      </c>
      <c r="D294" s="30" t="s">
        <v>26</v>
      </c>
      <c r="E294" s="30" t="s">
        <v>16</v>
      </c>
      <c r="F294" s="30" t="s">
        <v>67</v>
      </c>
      <c r="G294" s="30" t="s">
        <v>86</v>
      </c>
      <c r="H294" s="30" t="s">
        <v>47</v>
      </c>
      <c r="I294" s="30"/>
      <c r="J294" s="30" t="s">
        <v>19</v>
      </c>
      <c r="K294" s="203">
        <v>281.11</v>
      </c>
      <c r="L294" s="203">
        <v>262.60000000000002</v>
      </c>
      <c r="M294" s="203">
        <v>120.1</v>
      </c>
      <c r="N294" s="203">
        <v>72.5</v>
      </c>
      <c r="O294" s="204">
        <v>42.2</v>
      </c>
      <c r="P294" s="203">
        <v>30.3</v>
      </c>
      <c r="Q294" s="204">
        <v>23.2</v>
      </c>
      <c r="R294" s="204">
        <v>12.3</v>
      </c>
      <c r="S294" s="204">
        <v>13.3</v>
      </c>
      <c r="T294" s="203">
        <v>27.70000000000001</v>
      </c>
      <c r="U294" s="203">
        <v>75.7</v>
      </c>
      <c r="V294" s="204">
        <v>182.10000000000002</v>
      </c>
      <c r="W294" s="53">
        <f>SUM(표4_256[[#This Row],[1월]:[12월]])</f>
        <v>1143.1100000000001</v>
      </c>
      <c r="X294" s="53">
        <f t="shared" si="147"/>
        <v>95.259166666666673</v>
      </c>
    </row>
    <row r="295" spans="1:24" x14ac:dyDescent="0.3">
      <c r="A295" s="166"/>
      <c r="B295" s="166">
        <v>2025</v>
      </c>
      <c r="C295" s="61" t="s">
        <v>431</v>
      </c>
      <c r="D295" s="16" t="s">
        <v>26</v>
      </c>
      <c r="E295" s="16" t="s">
        <v>16</v>
      </c>
      <c r="F295" s="16" t="s">
        <v>67</v>
      </c>
      <c r="G295" s="16" t="s">
        <v>86</v>
      </c>
      <c r="H295" s="16" t="s">
        <v>47</v>
      </c>
      <c r="I295" s="16"/>
      <c r="J295" s="16" t="s">
        <v>14</v>
      </c>
      <c r="K295" s="199">
        <f>K294*1000</f>
        <v>281110</v>
      </c>
      <c r="L295" s="199">
        <f>L294*1000</f>
        <v>262600</v>
      </c>
      <c r="M295" s="199">
        <f t="shared" ref="M295:V295" si="157">M294*1000</f>
        <v>120100</v>
      </c>
      <c r="N295" s="199">
        <f t="shared" si="157"/>
        <v>72500</v>
      </c>
      <c r="O295" s="199">
        <f t="shared" si="157"/>
        <v>42200</v>
      </c>
      <c r="P295" s="199">
        <f t="shared" si="157"/>
        <v>30300</v>
      </c>
      <c r="Q295" s="199">
        <f t="shared" si="157"/>
        <v>23200</v>
      </c>
      <c r="R295" s="199">
        <f t="shared" si="157"/>
        <v>12300</v>
      </c>
      <c r="S295" s="199">
        <f t="shared" si="157"/>
        <v>13300</v>
      </c>
      <c r="T295" s="199">
        <f t="shared" si="157"/>
        <v>27700.000000000011</v>
      </c>
      <c r="U295" s="199">
        <f t="shared" si="157"/>
        <v>75700</v>
      </c>
      <c r="V295" s="199">
        <f t="shared" si="157"/>
        <v>182100.00000000003</v>
      </c>
      <c r="W295" s="45">
        <f>SUM(표4_256[[#This Row],[1월]:[12월]])</f>
        <v>1143110</v>
      </c>
      <c r="X295" s="45">
        <f t="shared" si="147"/>
        <v>95259.166666666672</v>
      </c>
    </row>
    <row r="296" spans="1:24" x14ac:dyDescent="0.3">
      <c r="A296" s="166"/>
      <c r="B296" s="166">
        <v>2025</v>
      </c>
      <c r="C296" s="64" t="s">
        <v>431</v>
      </c>
      <c r="D296" s="32" t="s">
        <v>26</v>
      </c>
      <c r="E296" s="32" t="s">
        <v>16</v>
      </c>
      <c r="F296" s="32" t="s">
        <v>67</v>
      </c>
      <c r="G296" s="32" t="s">
        <v>86</v>
      </c>
      <c r="H296" s="32" t="s">
        <v>47</v>
      </c>
      <c r="I296" s="32"/>
      <c r="J296" s="32" t="s">
        <v>20</v>
      </c>
      <c r="K296" s="211">
        <f>K294*0.86</f>
        <v>241.75460000000001</v>
      </c>
      <c r="L296" s="211">
        <f>L294*0.86</f>
        <v>225.83600000000001</v>
      </c>
      <c r="M296" s="211">
        <f t="shared" ref="M296:V296" si="158">M294*0.86</f>
        <v>103.28599999999999</v>
      </c>
      <c r="N296" s="211">
        <f t="shared" si="158"/>
        <v>62.35</v>
      </c>
      <c r="O296" s="211">
        <f t="shared" si="158"/>
        <v>36.292000000000002</v>
      </c>
      <c r="P296" s="211">
        <f t="shared" si="158"/>
        <v>26.058</v>
      </c>
      <c r="Q296" s="211">
        <f t="shared" si="158"/>
        <v>19.951999999999998</v>
      </c>
      <c r="R296" s="211">
        <f t="shared" si="158"/>
        <v>10.578000000000001</v>
      </c>
      <c r="S296" s="211">
        <f t="shared" si="158"/>
        <v>11.438000000000001</v>
      </c>
      <c r="T296" s="211">
        <f t="shared" si="158"/>
        <v>23.82200000000001</v>
      </c>
      <c r="U296" s="211">
        <f t="shared" si="158"/>
        <v>65.102000000000004</v>
      </c>
      <c r="V296" s="211">
        <f t="shared" si="158"/>
        <v>156.60600000000002</v>
      </c>
      <c r="W296" s="54">
        <f>SUM(표4_256[[#This Row],[1월]:[12월]])</f>
        <v>983.07459999999992</v>
      </c>
      <c r="X296" s="54">
        <f t="shared" si="147"/>
        <v>81.922883333333331</v>
      </c>
    </row>
    <row r="297" spans="1:24" x14ac:dyDescent="0.3">
      <c r="A297" s="166"/>
      <c r="B297" s="166">
        <v>2025</v>
      </c>
      <c r="C297" s="62" t="s">
        <v>431</v>
      </c>
      <c r="D297" s="17" t="s">
        <v>26</v>
      </c>
      <c r="E297" s="17" t="s">
        <v>16</v>
      </c>
      <c r="F297" s="17" t="s">
        <v>67</v>
      </c>
      <c r="G297" s="17" t="s">
        <v>86</v>
      </c>
      <c r="H297" s="17" t="s">
        <v>47</v>
      </c>
      <c r="I297" s="17"/>
      <c r="J297" s="17" t="s">
        <v>15</v>
      </c>
      <c r="K297" s="212">
        <f>K296*0.1</f>
        <v>24.175460000000001</v>
      </c>
      <c r="L297" s="212">
        <f>L296*0.1</f>
        <v>22.583600000000004</v>
      </c>
      <c r="M297" s="212">
        <f t="shared" ref="M297:V297" si="159">M296*0.1</f>
        <v>10.3286</v>
      </c>
      <c r="N297" s="212">
        <f t="shared" si="159"/>
        <v>6.2350000000000003</v>
      </c>
      <c r="O297" s="212">
        <f t="shared" si="159"/>
        <v>3.6292000000000004</v>
      </c>
      <c r="P297" s="212">
        <f t="shared" si="159"/>
        <v>2.6058000000000003</v>
      </c>
      <c r="Q297" s="212">
        <f t="shared" si="159"/>
        <v>1.9951999999999999</v>
      </c>
      <c r="R297" s="212">
        <f t="shared" si="159"/>
        <v>1.0578000000000001</v>
      </c>
      <c r="S297" s="212">
        <f t="shared" si="159"/>
        <v>1.1438000000000001</v>
      </c>
      <c r="T297" s="212">
        <f t="shared" si="159"/>
        <v>2.382200000000001</v>
      </c>
      <c r="U297" s="212">
        <f t="shared" si="159"/>
        <v>6.5102000000000011</v>
      </c>
      <c r="V297" s="212">
        <f t="shared" si="159"/>
        <v>15.660600000000002</v>
      </c>
      <c r="W297" s="46">
        <f>SUM(표4_256[[#This Row],[1월]:[12월]])</f>
        <v>98.307460000000006</v>
      </c>
      <c r="X297" s="46">
        <f t="shared" si="147"/>
        <v>8.1922883333333338</v>
      </c>
    </row>
    <row r="298" spans="1:24" x14ac:dyDescent="0.3">
      <c r="A298" s="166"/>
      <c r="B298" s="166">
        <v>2025</v>
      </c>
      <c r="C298" s="63" t="s">
        <v>431</v>
      </c>
      <c r="D298" s="19" t="s">
        <v>26</v>
      </c>
      <c r="E298" s="19" t="s">
        <v>16</v>
      </c>
      <c r="F298" s="19" t="s">
        <v>67</v>
      </c>
      <c r="G298" s="19" t="s">
        <v>86</v>
      </c>
      <c r="H298" s="20" t="s">
        <v>47</v>
      </c>
      <c r="I298" s="20"/>
      <c r="J298" s="20" t="s">
        <v>96</v>
      </c>
      <c r="K298" s="202">
        <f>K294*0.0036*(34866+0.6237*21+0.0624*310)/1000</f>
        <v>35.317083406633202</v>
      </c>
      <c r="L298" s="202">
        <f>L294*0.0036*(34866+0.6237*21+0.0624*310)/1000</f>
        <v>32.991590845512</v>
      </c>
      <c r="M298" s="202">
        <f t="shared" ref="M298:V298" si="160">M294*0.0036*(34866+0.6237*21+0.0624*310)/1000</f>
        <v>15.088690253411997</v>
      </c>
      <c r="N298" s="202">
        <f t="shared" si="160"/>
        <v>9.1084932836999997</v>
      </c>
      <c r="O298" s="202">
        <f t="shared" si="160"/>
        <v>5.3017712630639986</v>
      </c>
      <c r="P298" s="202">
        <f t="shared" si="160"/>
        <v>3.8067220206359993</v>
      </c>
      <c r="Q298" s="202">
        <f t="shared" si="160"/>
        <v>2.9147178507839993</v>
      </c>
      <c r="R298" s="202">
        <f t="shared" si="160"/>
        <v>1.5453029984759998</v>
      </c>
      <c r="S298" s="202">
        <f t="shared" si="160"/>
        <v>1.6709373885959997</v>
      </c>
      <c r="T298" s="202">
        <f t="shared" si="160"/>
        <v>3.4800726063240011</v>
      </c>
      <c r="U298" s="202">
        <f t="shared" si="160"/>
        <v>9.5105233320839986</v>
      </c>
      <c r="V298" s="202">
        <f t="shared" si="160"/>
        <v>22.878022440851996</v>
      </c>
      <c r="W298" s="47">
        <f>SUM(표4_256[[#This Row],[1월]:[12월]])</f>
        <v>143.61392769007321</v>
      </c>
      <c r="X298" s="47">
        <f t="shared" si="147"/>
        <v>11.9678273075061</v>
      </c>
    </row>
    <row r="299" spans="1:24" x14ac:dyDescent="0.3">
      <c r="A299" s="166"/>
      <c r="B299" s="166">
        <v>2025</v>
      </c>
      <c r="C299" s="60" t="s">
        <v>431</v>
      </c>
      <c r="D299" s="14" t="s">
        <v>26</v>
      </c>
      <c r="E299" s="14" t="s">
        <v>16</v>
      </c>
      <c r="F299" s="14" t="s">
        <v>67</v>
      </c>
      <c r="G299" s="14" t="s">
        <v>87</v>
      </c>
      <c r="H299" s="14" t="s">
        <v>48</v>
      </c>
      <c r="I299" s="14"/>
      <c r="J299" s="14" t="s">
        <v>13</v>
      </c>
      <c r="K299" s="197">
        <v>109176757</v>
      </c>
      <c r="L299" s="197">
        <v>102727138</v>
      </c>
      <c r="M299" s="197">
        <v>63537292</v>
      </c>
      <c r="N299" s="197">
        <v>30954055</v>
      </c>
      <c r="O299" s="198">
        <v>19620678</v>
      </c>
      <c r="P299" s="197">
        <v>12645249</v>
      </c>
      <c r="Q299" s="198">
        <v>25768461</v>
      </c>
      <c r="R299" s="198">
        <v>35799263</v>
      </c>
      <c r="S299" s="198">
        <v>36291950</v>
      </c>
      <c r="T299" s="197">
        <v>38078014</v>
      </c>
      <c r="U299" s="197">
        <v>41170346</v>
      </c>
      <c r="V299" s="198">
        <v>89886127</v>
      </c>
      <c r="W299" s="44">
        <f>SUM(표4_256[[#This Row],[1월]:[12월]])</f>
        <v>605655330</v>
      </c>
      <c r="X299" s="44">
        <f t="shared" si="147"/>
        <v>50471277.5</v>
      </c>
    </row>
    <row r="300" spans="1:24" x14ac:dyDescent="0.3">
      <c r="A300" s="166"/>
      <c r="B300" s="166">
        <v>2025</v>
      </c>
      <c r="C300" s="61" t="s">
        <v>431</v>
      </c>
      <c r="D300" s="16" t="s">
        <v>26</v>
      </c>
      <c r="E300" s="16" t="s">
        <v>16</v>
      </c>
      <c r="F300" s="16" t="s">
        <v>67</v>
      </c>
      <c r="G300" s="16" t="s">
        <v>87</v>
      </c>
      <c r="H300" s="16" t="s">
        <v>48</v>
      </c>
      <c r="I300" s="16"/>
      <c r="J300" s="16" t="s">
        <v>19</v>
      </c>
      <c r="K300" s="199">
        <v>679.79</v>
      </c>
      <c r="L300" s="199">
        <v>639.1</v>
      </c>
      <c r="M300" s="199">
        <v>391.9</v>
      </c>
      <c r="N300" s="199">
        <v>216.9</v>
      </c>
      <c r="O300" s="200">
        <v>133.70000000000002</v>
      </c>
      <c r="P300" s="199">
        <v>107.19999999999999</v>
      </c>
      <c r="Q300" s="200">
        <v>232.40000000000003</v>
      </c>
      <c r="R300" s="200">
        <v>328.1</v>
      </c>
      <c r="S300" s="200">
        <v>332.8</v>
      </c>
      <c r="T300" s="199">
        <v>269.2</v>
      </c>
      <c r="U300" s="199">
        <v>291.89999999999998</v>
      </c>
      <c r="V300" s="200">
        <v>558.1</v>
      </c>
      <c r="W300" s="45">
        <f>SUM(표4_256[[#This Row],[1월]:[12월]])</f>
        <v>4181.09</v>
      </c>
      <c r="X300" s="45">
        <f t="shared" si="147"/>
        <v>348.42416666666668</v>
      </c>
    </row>
    <row r="301" spans="1:24" x14ac:dyDescent="0.3">
      <c r="A301" s="166"/>
      <c r="B301" s="166">
        <v>2025</v>
      </c>
      <c r="C301" s="61" t="s">
        <v>431</v>
      </c>
      <c r="D301" s="16" t="s">
        <v>26</v>
      </c>
      <c r="E301" s="16" t="s">
        <v>16</v>
      </c>
      <c r="F301" s="16" t="s">
        <v>67</v>
      </c>
      <c r="G301" s="16" t="s">
        <v>87</v>
      </c>
      <c r="H301" s="16" t="s">
        <v>48</v>
      </c>
      <c r="I301" s="16"/>
      <c r="J301" s="16" t="s">
        <v>14</v>
      </c>
      <c r="K301" s="199">
        <f>K300*1000</f>
        <v>679790</v>
      </c>
      <c r="L301" s="199">
        <f>L300*1000</f>
        <v>639100</v>
      </c>
      <c r="M301" s="199">
        <f t="shared" ref="M301:V301" si="161">M300*1000</f>
        <v>391900</v>
      </c>
      <c r="N301" s="199">
        <f t="shared" si="161"/>
        <v>216900</v>
      </c>
      <c r="O301" s="199">
        <f t="shared" si="161"/>
        <v>133700.00000000003</v>
      </c>
      <c r="P301" s="199">
        <f t="shared" si="161"/>
        <v>107199.99999999999</v>
      </c>
      <c r="Q301" s="199">
        <f t="shared" si="161"/>
        <v>232400.00000000003</v>
      </c>
      <c r="R301" s="199">
        <f t="shared" si="161"/>
        <v>328100</v>
      </c>
      <c r="S301" s="199">
        <f t="shared" si="161"/>
        <v>332800</v>
      </c>
      <c r="T301" s="199">
        <f t="shared" si="161"/>
        <v>269200</v>
      </c>
      <c r="U301" s="199">
        <f t="shared" si="161"/>
        <v>291900</v>
      </c>
      <c r="V301" s="199">
        <f t="shared" si="161"/>
        <v>558100</v>
      </c>
      <c r="W301" s="45">
        <f>SUM(표4_256[[#This Row],[1월]:[12월]])</f>
        <v>4181090</v>
      </c>
      <c r="X301" s="45">
        <f t="shared" si="147"/>
        <v>348424.16666666669</v>
      </c>
    </row>
    <row r="302" spans="1:24" x14ac:dyDescent="0.3">
      <c r="A302" s="166"/>
      <c r="B302" s="166">
        <v>2025</v>
      </c>
      <c r="C302" s="64" t="s">
        <v>431</v>
      </c>
      <c r="D302" s="32" t="s">
        <v>26</v>
      </c>
      <c r="E302" s="32" t="s">
        <v>16</v>
      </c>
      <c r="F302" s="32" t="s">
        <v>67</v>
      </c>
      <c r="G302" s="32" t="s">
        <v>87</v>
      </c>
      <c r="H302" s="32" t="s">
        <v>48</v>
      </c>
      <c r="I302" s="32"/>
      <c r="J302" s="32" t="s">
        <v>20</v>
      </c>
      <c r="K302" s="211">
        <f>K300*0.86</f>
        <v>584.61939999999993</v>
      </c>
      <c r="L302" s="211">
        <f>L300*0.86</f>
        <v>549.62599999999998</v>
      </c>
      <c r="M302" s="211">
        <f t="shared" ref="M302:V302" si="162">M300*0.86</f>
        <v>337.03399999999999</v>
      </c>
      <c r="N302" s="211">
        <f t="shared" si="162"/>
        <v>186.53399999999999</v>
      </c>
      <c r="O302" s="211">
        <f t="shared" si="162"/>
        <v>114.98200000000001</v>
      </c>
      <c r="P302" s="211">
        <f t="shared" si="162"/>
        <v>92.191999999999993</v>
      </c>
      <c r="Q302" s="211">
        <f t="shared" si="162"/>
        <v>199.86400000000003</v>
      </c>
      <c r="R302" s="211">
        <f t="shared" si="162"/>
        <v>282.166</v>
      </c>
      <c r="S302" s="211">
        <f t="shared" si="162"/>
        <v>286.20800000000003</v>
      </c>
      <c r="T302" s="211">
        <f t="shared" si="162"/>
        <v>231.512</v>
      </c>
      <c r="U302" s="211">
        <f t="shared" si="162"/>
        <v>251.03399999999996</v>
      </c>
      <c r="V302" s="211">
        <f t="shared" si="162"/>
        <v>479.96600000000001</v>
      </c>
      <c r="W302" s="54">
        <f>SUM(표4_256[[#This Row],[1월]:[12월]])</f>
        <v>3595.7374000000004</v>
      </c>
      <c r="X302" s="54">
        <f t="shared" si="147"/>
        <v>299.64478333333335</v>
      </c>
    </row>
    <row r="303" spans="1:24" x14ac:dyDescent="0.3">
      <c r="A303" s="166"/>
      <c r="B303" s="166">
        <v>2025</v>
      </c>
      <c r="C303" s="62" t="s">
        <v>431</v>
      </c>
      <c r="D303" s="17" t="s">
        <v>26</v>
      </c>
      <c r="E303" s="17" t="s">
        <v>16</v>
      </c>
      <c r="F303" s="17" t="s">
        <v>67</v>
      </c>
      <c r="G303" s="17" t="s">
        <v>87</v>
      </c>
      <c r="H303" s="17" t="s">
        <v>48</v>
      </c>
      <c r="I303" s="17"/>
      <c r="J303" s="17" t="s">
        <v>15</v>
      </c>
      <c r="K303" s="212">
        <f>K302*0.1</f>
        <v>58.461939999999998</v>
      </c>
      <c r="L303" s="212">
        <f>L302*0.1</f>
        <v>54.962600000000002</v>
      </c>
      <c r="M303" s="212">
        <f t="shared" ref="M303:V303" si="163">M302*0.1</f>
        <v>33.703400000000002</v>
      </c>
      <c r="N303" s="212">
        <f t="shared" si="163"/>
        <v>18.653400000000001</v>
      </c>
      <c r="O303" s="212">
        <f t="shared" si="163"/>
        <v>11.498200000000002</v>
      </c>
      <c r="P303" s="212">
        <f t="shared" si="163"/>
        <v>9.219199999999999</v>
      </c>
      <c r="Q303" s="212">
        <f t="shared" si="163"/>
        <v>19.986400000000003</v>
      </c>
      <c r="R303" s="212">
        <f t="shared" si="163"/>
        <v>28.2166</v>
      </c>
      <c r="S303" s="212">
        <f t="shared" si="163"/>
        <v>28.620800000000003</v>
      </c>
      <c r="T303" s="212">
        <f t="shared" si="163"/>
        <v>23.151200000000003</v>
      </c>
      <c r="U303" s="212">
        <f t="shared" si="163"/>
        <v>25.103399999999997</v>
      </c>
      <c r="V303" s="212">
        <f t="shared" si="163"/>
        <v>47.996600000000001</v>
      </c>
      <c r="W303" s="46">
        <f>SUM(표4_256[[#This Row],[1월]:[12월]])</f>
        <v>359.57374000000004</v>
      </c>
      <c r="X303" s="46">
        <f t="shared" si="147"/>
        <v>29.964478333333336</v>
      </c>
    </row>
    <row r="304" spans="1:24" x14ac:dyDescent="0.3">
      <c r="A304" s="166"/>
      <c r="B304" s="166">
        <v>2025</v>
      </c>
      <c r="C304" s="63" t="s">
        <v>431</v>
      </c>
      <c r="D304" s="19" t="s">
        <v>26</v>
      </c>
      <c r="E304" s="19" t="s">
        <v>16</v>
      </c>
      <c r="F304" s="19" t="s">
        <v>67</v>
      </c>
      <c r="G304" s="19" t="s">
        <v>87</v>
      </c>
      <c r="H304" s="20" t="s">
        <v>48</v>
      </c>
      <c r="I304" s="20"/>
      <c r="J304" s="20" t="s">
        <v>96</v>
      </c>
      <c r="K304" s="202">
        <f>K300*0.0036*(34866+0.6237*21+0.0624*310)/1000</f>
        <v>85.405002059674786</v>
      </c>
      <c r="L304" s="202">
        <f>L300*0.0036*(34866+0.6237*21+0.0624*310)/1000</f>
        <v>80.292938725691982</v>
      </c>
      <c r="M304" s="202">
        <f>M300*0.0036*(34866+0.6237*21+0.0624*310)/1000</f>
        <v>49.236117488027986</v>
      </c>
      <c r="N304" s="202">
        <f t="shared" ref="N304:V304" si="164">N300*0.0036*(34866+0.6237*21+0.0624*310)/1000</f>
        <v>27.250099217027998</v>
      </c>
      <c r="O304" s="202">
        <f t="shared" si="164"/>
        <v>16.797317959043998</v>
      </c>
      <c r="P304" s="202">
        <f t="shared" si="164"/>
        <v>13.468006620863996</v>
      </c>
      <c r="Q304" s="202">
        <f t="shared" si="164"/>
        <v>29.197432263887997</v>
      </c>
      <c r="R304" s="202">
        <f t="shared" si="164"/>
        <v>41.220643398371998</v>
      </c>
      <c r="S304" s="202">
        <f t="shared" si="164"/>
        <v>41.811125031935994</v>
      </c>
      <c r="T304" s="202">
        <f t="shared" si="164"/>
        <v>33.820777820303995</v>
      </c>
      <c r="U304" s="202">
        <f t="shared" si="164"/>
        <v>36.672678476027997</v>
      </c>
      <c r="V304" s="202">
        <f t="shared" si="164"/>
        <v>70.11655312597199</v>
      </c>
      <c r="W304" s="47">
        <f>SUM(표4_256[[#This Row],[1월]:[12월]])</f>
        <v>525.28869218683076</v>
      </c>
      <c r="X304" s="47">
        <f t="shared" si="147"/>
        <v>43.774057682235899</v>
      </c>
    </row>
    <row r="305" spans="1:24" x14ac:dyDescent="0.3">
      <c r="A305" s="166" t="s">
        <v>257</v>
      </c>
      <c r="B305" s="166">
        <v>2025</v>
      </c>
      <c r="C305" s="60" t="s">
        <v>431</v>
      </c>
      <c r="D305" s="14" t="s">
        <v>26</v>
      </c>
      <c r="E305" s="14" t="s">
        <v>16</v>
      </c>
      <c r="F305" s="14" t="s">
        <v>65</v>
      </c>
      <c r="G305" s="14" t="s">
        <v>172</v>
      </c>
      <c r="H305" s="14" t="s">
        <v>55</v>
      </c>
      <c r="I305" s="14"/>
      <c r="J305" s="14" t="s">
        <v>13</v>
      </c>
      <c r="K305" s="197">
        <v>0</v>
      </c>
      <c r="L305" s="197">
        <v>0</v>
      </c>
      <c r="M305" s="197">
        <v>0</v>
      </c>
      <c r="N305" s="198">
        <v>0</v>
      </c>
      <c r="O305" s="198">
        <v>0</v>
      </c>
      <c r="P305" s="197">
        <v>0</v>
      </c>
      <c r="Q305" s="198">
        <v>13024535</v>
      </c>
      <c r="R305" s="198">
        <v>43689738</v>
      </c>
      <c r="S305" s="198">
        <v>4125590</v>
      </c>
      <c r="T305" s="197">
        <v>0</v>
      </c>
      <c r="U305" s="197">
        <v>0</v>
      </c>
      <c r="V305" s="198">
        <v>0</v>
      </c>
      <c r="W305" s="44">
        <f>SUM(표4_256[[#This Row],[1월]:[12월]])</f>
        <v>60839863</v>
      </c>
      <c r="X305" s="44">
        <f t="shared" si="147"/>
        <v>5069988.583333333</v>
      </c>
    </row>
    <row r="306" spans="1:24" x14ac:dyDescent="0.3">
      <c r="A306" s="166"/>
      <c r="B306" s="166">
        <v>2025</v>
      </c>
      <c r="C306" s="65" t="s">
        <v>431</v>
      </c>
      <c r="D306" s="30" t="s">
        <v>26</v>
      </c>
      <c r="E306" s="30" t="s">
        <v>16</v>
      </c>
      <c r="F306" s="30" t="s">
        <v>65</v>
      </c>
      <c r="G306" s="30" t="s">
        <v>172</v>
      </c>
      <c r="H306" s="30" t="s">
        <v>55</v>
      </c>
      <c r="I306" s="30"/>
      <c r="J306" s="30" t="s">
        <v>19</v>
      </c>
      <c r="K306" s="203">
        <v>0</v>
      </c>
      <c r="L306" s="203">
        <v>0</v>
      </c>
      <c r="M306" s="203">
        <v>0</v>
      </c>
      <c r="N306" s="204">
        <v>0</v>
      </c>
      <c r="O306" s="204">
        <v>0</v>
      </c>
      <c r="P306" s="203">
        <v>0</v>
      </c>
      <c r="Q306" s="204">
        <v>207.09999999999997</v>
      </c>
      <c r="R306" s="204">
        <v>694.7</v>
      </c>
      <c r="S306" s="204">
        <v>65.599999999999994</v>
      </c>
      <c r="T306" s="203">
        <v>0</v>
      </c>
      <c r="U306" s="203">
        <v>0</v>
      </c>
      <c r="V306" s="204">
        <v>0</v>
      </c>
      <c r="W306" s="53">
        <f>SUM(표4_256[[#This Row],[1월]:[12월]])</f>
        <v>967.4</v>
      </c>
      <c r="X306" s="53">
        <f t="shared" si="147"/>
        <v>80.61666666666666</v>
      </c>
    </row>
    <row r="307" spans="1:24" x14ac:dyDescent="0.3">
      <c r="A307" s="166"/>
      <c r="B307" s="166">
        <v>2025</v>
      </c>
      <c r="C307" s="61" t="s">
        <v>431</v>
      </c>
      <c r="D307" s="16" t="s">
        <v>26</v>
      </c>
      <c r="E307" s="16" t="s">
        <v>16</v>
      </c>
      <c r="F307" s="16" t="s">
        <v>65</v>
      </c>
      <c r="G307" s="16" t="s">
        <v>172</v>
      </c>
      <c r="H307" s="16" t="s">
        <v>55</v>
      </c>
      <c r="I307" s="16"/>
      <c r="J307" s="16" t="s">
        <v>14</v>
      </c>
      <c r="K307" s="199">
        <f>K306*1000</f>
        <v>0</v>
      </c>
      <c r="L307" s="199">
        <f>L306*1000</f>
        <v>0</v>
      </c>
      <c r="M307" s="199">
        <f t="shared" ref="M307:V307" si="165">M306*1000</f>
        <v>0</v>
      </c>
      <c r="N307" s="199">
        <f t="shared" si="165"/>
        <v>0</v>
      </c>
      <c r="O307" s="199">
        <f t="shared" si="165"/>
        <v>0</v>
      </c>
      <c r="P307" s="199">
        <f t="shared" si="165"/>
        <v>0</v>
      </c>
      <c r="Q307" s="199">
        <f t="shared" si="165"/>
        <v>207099.99999999997</v>
      </c>
      <c r="R307" s="199">
        <f t="shared" si="165"/>
        <v>694700</v>
      </c>
      <c r="S307" s="199">
        <f t="shared" si="165"/>
        <v>65600</v>
      </c>
      <c r="T307" s="199">
        <f t="shared" si="165"/>
        <v>0</v>
      </c>
      <c r="U307" s="199">
        <f t="shared" si="165"/>
        <v>0</v>
      </c>
      <c r="V307" s="199">
        <f t="shared" si="165"/>
        <v>0</v>
      </c>
      <c r="W307" s="45">
        <f>SUM(표4_256[[#This Row],[1월]:[12월]])</f>
        <v>967400</v>
      </c>
      <c r="X307" s="45">
        <f t="shared" si="147"/>
        <v>80616.666666666672</v>
      </c>
    </row>
    <row r="308" spans="1:24" x14ac:dyDescent="0.3">
      <c r="A308" s="166"/>
      <c r="B308" s="166">
        <v>2025</v>
      </c>
      <c r="C308" s="64" t="s">
        <v>431</v>
      </c>
      <c r="D308" s="32" t="s">
        <v>26</v>
      </c>
      <c r="E308" s="32" t="s">
        <v>16</v>
      </c>
      <c r="F308" s="32" t="s">
        <v>65</v>
      </c>
      <c r="G308" s="32" t="s">
        <v>172</v>
      </c>
      <c r="H308" s="32" t="s">
        <v>55</v>
      </c>
      <c r="I308" s="32"/>
      <c r="J308" s="32" t="s">
        <v>20</v>
      </c>
      <c r="K308" s="211">
        <f>K306*0.86</f>
        <v>0</v>
      </c>
      <c r="L308" s="211">
        <f>L306*0.86</f>
        <v>0</v>
      </c>
      <c r="M308" s="211">
        <f t="shared" ref="M308:V308" si="166">M306*0.86</f>
        <v>0</v>
      </c>
      <c r="N308" s="211">
        <f t="shared" si="166"/>
        <v>0</v>
      </c>
      <c r="O308" s="211">
        <f t="shared" si="166"/>
        <v>0</v>
      </c>
      <c r="P308" s="211">
        <f t="shared" si="166"/>
        <v>0</v>
      </c>
      <c r="Q308" s="211">
        <f t="shared" si="166"/>
        <v>178.10599999999997</v>
      </c>
      <c r="R308" s="211">
        <f t="shared" si="166"/>
        <v>597.44200000000001</v>
      </c>
      <c r="S308" s="211">
        <f t="shared" si="166"/>
        <v>56.415999999999997</v>
      </c>
      <c r="T308" s="211">
        <f t="shared" si="166"/>
        <v>0</v>
      </c>
      <c r="U308" s="211">
        <f t="shared" si="166"/>
        <v>0</v>
      </c>
      <c r="V308" s="211">
        <f t="shared" si="166"/>
        <v>0</v>
      </c>
      <c r="W308" s="54">
        <f>SUM(표4_256[[#This Row],[1월]:[12월]])</f>
        <v>831.96399999999994</v>
      </c>
      <c r="X308" s="54">
        <f t="shared" si="147"/>
        <v>69.330333333333328</v>
      </c>
    </row>
    <row r="309" spans="1:24" x14ac:dyDescent="0.3">
      <c r="A309" s="166"/>
      <c r="B309" s="166">
        <v>2025</v>
      </c>
      <c r="C309" s="62" t="s">
        <v>431</v>
      </c>
      <c r="D309" s="17" t="s">
        <v>26</v>
      </c>
      <c r="E309" s="17" t="s">
        <v>16</v>
      </c>
      <c r="F309" s="17" t="s">
        <v>65</v>
      </c>
      <c r="G309" s="17" t="s">
        <v>172</v>
      </c>
      <c r="H309" s="17" t="s">
        <v>55</v>
      </c>
      <c r="I309" s="17"/>
      <c r="J309" s="17" t="s">
        <v>15</v>
      </c>
      <c r="K309" s="212">
        <f>K308*0.1</f>
        <v>0</v>
      </c>
      <c r="L309" s="212">
        <f>L308*0.1</f>
        <v>0</v>
      </c>
      <c r="M309" s="212">
        <f t="shared" ref="M309:R309" si="167">M308*0.1</f>
        <v>0</v>
      </c>
      <c r="N309" s="212">
        <f t="shared" si="167"/>
        <v>0</v>
      </c>
      <c r="O309" s="212">
        <f t="shared" si="167"/>
        <v>0</v>
      </c>
      <c r="P309" s="212">
        <f t="shared" si="167"/>
        <v>0</v>
      </c>
      <c r="Q309" s="212">
        <f t="shared" si="167"/>
        <v>17.810599999999997</v>
      </c>
      <c r="R309" s="212">
        <f t="shared" si="167"/>
        <v>59.744200000000006</v>
      </c>
      <c r="S309" s="212">
        <f>S308*0.1</f>
        <v>5.6416000000000004</v>
      </c>
      <c r="T309" s="212">
        <f t="shared" ref="T309:V309" si="168">T308*0.1</f>
        <v>0</v>
      </c>
      <c r="U309" s="212">
        <f t="shared" si="168"/>
        <v>0</v>
      </c>
      <c r="V309" s="212">
        <f t="shared" si="168"/>
        <v>0</v>
      </c>
      <c r="W309" s="46">
        <f>SUM(표4_256[[#This Row],[1월]:[12월]])</f>
        <v>83.196399999999997</v>
      </c>
      <c r="X309" s="46">
        <f t="shared" si="147"/>
        <v>6.9330333333333334</v>
      </c>
    </row>
    <row r="310" spans="1:24" x14ac:dyDescent="0.3">
      <c r="A310" s="166"/>
      <c r="B310" s="166">
        <v>2025</v>
      </c>
      <c r="C310" s="63" t="s">
        <v>431</v>
      </c>
      <c r="D310" s="19" t="s">
        <v>26</v>
      </c>
      <c r="E310" s="19" t="s">
        <v>16</v>
      </c>
      <c r="F310" s="19" t="s">
        <v>65</v>
      </c>
      <c r="G310" s="19" t="s">
        <v>172</v>
      </c>
      <c r="H310" s="20" t="s">
        <v>55</v>
      </c>
      <c r="I310" s="20"/>
      <c r="J310" s="20" t="s">
        <v>96</v>
      </c>
      <c r="K310" s="202">
        <f>K306*0.0036*(34866+0.6237*21+0.0624*310)/1000</f>
        <v>0</v>
      </c>
      <c r="L310" s="202">
        <f>L306*0.0036*(34866+0.6237*21+0.0624*310)/1000</f>
        <v>0</v>
      </c>
      <c r="M310" s="202">
        <f t="shared" ref="M310:V310" si="169">M306*0.0036*(34866+0.6237*21+0.0624*310)/1000</f>
        <v>0</v>
      </c>
      <c r="N310" s="202">
        <f t="shared" si="169"/>
        <v>0</v>
      </c>
      <c r="O310" s="202">
        <f t="shared" si="169"/>
        <v>0</v>
      </c>
      <c r="P310" s="202">
        <f t="shared" si="169"/>
        <v>0</v>
      </c>
      <c r="Q310" s="202">
        <f t="shared" si="169"/>
        <v>26.018882193851994</v>
      </c>
      <c r="R310" s="202">
        <f t="shared" si="169"/>
        <v>87.278210816363995</v>
      </c>
      <c r="S310" s="202">
        <f t="shared" si="169"/>
        <v>8.2416159918719991</v>
      </c>
      <c r="T310" s="202">
        <f t="shared" si="169"/>
        <v>0</v>
      </c>
      <c r="U310" s="202">
        <f t="shared" si="169"/>
        <v>0</v>
      </c>
      <c r="V310" s="202">
        <f t="shared" si="169"/>
        <v>0</v>
      </c>
      <c r="W310" s="47">
        <f>SUM(표4_256[[#This Row],[1월]:[12월]])</f>
        <v>121.53870900208798</v>
      </c>
      <c r="X310" s="47">
        <f t="shared" si="147"/>
        <v>10.128225750173998</v>
      </c>
    </row>
    <row r="311" spans="1:24" x14ac:dyDescent="0.3">
      <c r="A311" s="166" t="s">
        <v>383</v>
      </c>
      <c r="B311" s="166">
        <v>2025</v>
      </c>
      <c r="C311" s="60" t="s">
        <v>431</v>
      </c>
      <c r="D311" s="14" t="s">
        <v>26</v>
      </c>
      <c r="E311" s="14" t="s">
        <v>16</v>
      </c>
      <c r="F311" s="14" t="s">
        <v>90</v>
      </c>
      <c r="G311" s="14" t="s">
        <v>172</v>
      </c>
      <c r="H311" s="14" t="s">
        <v>55</v>
      </c>
      <c r="I311" s="14"/>
      <c r="J311" s="14" t="s">
        <v>13</v>
      </c>
      <c r="K311" s="197">
        <v>0</v>
      </c>
      <c r="L311" s="197">
        <v>0</v>
      </c>
      <c r="M311" s="197">
        <v>0</v>
      </c>
      <c r="N311" s="198">
        <v>0</v>
      </c>
      <c r="O311" s="198">
        <v>0</v>
      </c>
      <c r="P311" s="197">
        <v>0</v>
      </c>
      <c r="Q311" s="198">
        <v>238982.30274795758</v>
      </c>
      <c r="R311" s="198">
        <v>742102.9398448962</v>
      </c>
      <c r="S311" s="198">
        <v>88046.109994518541</v>
      </c>
      <c r="T311" s="213">
        <v>0</v>
      </c>
      <c r="U311" s="197">
        <v>0</v>
      </c>
      <c r="V311" s="198">
        <v>0</v>
      </c>
      <c r="W311" s="44">
        <f>SUM(표4_256[[#This Row],[1월]:[12월]])</f>
        <v>1069131.3525873723</v>
      </c>
      <c r="X311" s="44">
        <f t="shared" si="147"/>
        <v>89094.27938228102</v>
      </c>
    </row>
    <row r="312" spans="1:24" x14ac:dyDescent="0.3">
      <c r="A312" s="166" t="s">
        <v>267</v>
      </c>
      <c r="B312" s="166">
        <v>2025</v>
      </c>
      <c r="C312" s="61" t="s">
        <v>431</v>
      </c>
      <c r="D312" s="16" t="s">
        <v>26</v>
      </c>
      <c r="E312" s="16" t="s">
        <v>16</v>
      </c>
      <c r="F312" s="16" t="s">
        <v>90</v>
      </c>
      <c r="G312" s="16" t="s">
        <v>172</v>
      </c>
      <c r="H312" s="16" t="s">
        <v>55</v>
      </c>
      <c r="I312" s="16"/>
      <c r="J312" s="16" t="s">
        <v>19</v>
      </c>
      <c r="K312" s="199">
        <v>0</v>
      </c>
      <c r="L312" s="199">
        <v>0</v>
      </c>
      <c r="M312" s="199">
        <v>0</v>
      </c>
      <c r="N312" s="204">
        <v>0</v>
      </c>
      <c r="O312" s="200">
        <v>0</v>
      </c>
      <c r="P312" s="199">
        <v>0</v>
      </c>
      <c r="Q312" s="200">
        <v>3.8</v>
      </c>
      <c r="R312" s="200">
        <v>11.8</v>
      </c>
      <c r="S312" s="200">
        <v>1.4</v>
      </c>
      <c r="T312" s="199">
        <v>0</v>
      </c>
      <c r="U312" s="199">
        <v>0</v>
      </c>
      <c r="V312" s="200">
        <v>0</v>
      </c>
      <c r="W312" s="45">
        <f>SUM(표4_256[[#This Row],[1월]:[12월]])</f>
        <v>17</v>
      </c>
      <c r="X312" s="45">
        <f t="shared" si="147"/>
        <v>1.4166666666666667</v>
      </c>
    </row>
    <row r="313" spans="1:24" x14ac:dyDescent="0.3">
      <c r="A313" s="166"/>
      <c r="B313" s="166">
        <v>2025</v>
      </c>
      <c r="C313" s="61" t="s">
        <v>431</v>
      </c>
      <c r="D313" s="16" t="s">
        <v>26</v>
      </c>
      <c r="E313" s="16" t="s">
        <v>16</v>
      </c>
      <c r="F313" s="16" t="s">
        <v>90</v>
      </c>
      <c r="G313" s="16" t="s">
        <v>172</v>
      </c>
      <c r="H313" s="16" t="s">
        <v>55</v>
      </c>
      <c r="I313" s="16"/>
      <c r="J313" s="16" t="s">
        <v>14</v>
      </c>
      <c r="K313" s="199">
        <f>K312*1000</f>
        <v>0</v>
      </c>
      <c r="L313" s="199">
        <f>L312*1000</f>
        <v>0</v>
      </c>
      <c r="M313" s="199">
        <f t="shared" ref="M313:V313" si="170">M312*1000</f>
        <v>0</v>
      </c>
      <c r="N313" s="199">
        <f t="shared" si="170"/>
        <v>0</v>
      </c>
      <c r="O313" s="199">
        <f t="shared" si="170"/>
        <v>0</v>
      </c>
      <c r="P313" s="199">
        <f t="shared" si="170"/>
        <v>0</v>
      </c>
      <c r="Q313" s="199">
        <f t="shared" si="170"/>
        <v>3800</v>
      </c>
      <c r="R313" s="199">
        <f t="shared" si="170"/>
        <v>11800</v>
      </c>
      <c r="S313" s="199">
        <f t="shared" si="170"/>
        <v>1400</v>
      </c>
      <c r="T313" s="199">
        <f t="shared" si="170"/>
        <v>0</v>
      </c>
      <c r="U313" s="199">
        <f t="shared" si="170"/>
        <v>0</v>
      </c>
      <c r="V313" s="199">
        <f t="shared" si="170"/>
        <v>0</v>
      </c>
      <c r="W313" s="45">
        <f>SUM(표4_256[[#This Row],[1월]:[12월]])</f>
        <v>17000</v>
      </c>
      <c r="X313" s="45">
        <f t="shared" si="147"/>
        <v>1416.6666666666667</v>
      </c>
    </row>
    <row r="314" spans="1:24" x14ac:dyDescent="0.3">
      <c r="A314" s="166"/>
      <c r="B314" s="166">
        <v>2025</v>
      </c>
      <c r="C314" s="64" t="s">
        <v>431</v>
      </c>
      <c r="D314" s="32" t="s">
        <v>26</v>
      </c>
      <c r="E314" s="32" t="s">
        <v>16</v>
      </c>
      <c r="F314" s="32" t="s">
        <v>90</v>
      </c>
      <c r="G314" s="32" t="s">
        <v>172</v>
      </c>
      <c r="H314" s="32" t="s">
        <v>55</v>
      </c>
      <c r="I314" s="32"/>
      <c r="J314" s="32" t="s">
        <v>20</v>
      </c>
      <c r="K314" s="211">
        <f>K312*0.86</f>
        <v>0</v>
      </c>
      <c r="L314" s="211">
        <f>L312*0.86</f>
        <v>0</v>
      </c>
      <c r="M314" s="211">
        <f t="shared" ref="M314:V314" si="171">M312*0.86</f>
        <v>0</v>
      </c>
      <c r="N314" s="211">
        <f t="shared" si="171"/>
        <v>0</v>
      </c>
      <c r="O314" s="211">
        <f t="shared" si="171"/>
        <v>0</v>
      </c>
      <c r="P314" s="211">
        <f t="shared" si="171"/>
        <v>0</v>
      </c>
      <c r="Q314" s="211">
        <f t="shared" si="171"/>
        <v>3.2679999999999998</v>
      </c>
      <c r="R314" s="211">
        <f t="shared" si="171"/>
        <v>10.148</v>
      </c>
      <c r="S314" s="211">
        <f t="shared" si="171"/>
        <v>1.204</v>
      </c>
      <c r="T314" s="211">
        <f t="shared" si="171"/>
        <v>0</v>
      </c>
      <c r="U314" s="211">
        <f t="shared" si="171"/>
        <v>0</v>
      </c>
      <c r="V314" s="211">
        <f t="shared" si="171"/>
        <v>0</v>
      </c>
      <c r="W314" s="54">
        <f>SUM(표4_256[[#This Row],[1월]:[12월]])</f>
        <v>14.620000000000001</v>
      </c>
      <c r="X314" s="54">
        <f t="shared" si="147"/>
        <v>1.2183333333333335</v>
      </c>
    </row>
    <row r="315" spans="1:24" x14ac:dyDescent="0.3">
      <c r="A315" s="166"/>
      <c r="B315" s="166">
        <v>2025</v>
      </c>
      <c r="C315" s="62" t="s">
        <v>431</v>
      </c>
      <c r="D315" s="17" t="s">
        <v>26</v>
      </c>
      <c r="E315" s="17" t="s">
        <v>16</v>
      </c>
      <c r="F315" s="17" t="s">
        <v>90</v>
      </c>
      <c r="G315" s="17" t="s">
        <v>172</v>
      </c>
      <c r="H315" s="17" t="s">
        <v>55</v>
      </c>
      <c r="I315" s="17"/>
      <c r="J315" s="17" t="s">
        <v>15</v>
      </c>
      <c r="K315" s="212">
        <f>K314*0.1</f>
        <v>0</v>
      </c>
      <c r="L315" s="212">
        <f>L314*0.1</f>
        <v>0</v>
      </c>
      <c r="M315" s="212">
        <f t="shared" ref="M315:V315" si="172">M314*0.1</f>
        <v>0</v>
      </c>
      <c r="N315" s="212">
        <f t="shared" si="172"/>
        <v>0</v>
      </c>
      <c r="O315" s="212">
        <f t="shared" si="172"/>
        <v>0</v>
      </c>
      <c r="P315" s="212">
        <f t="shared" si="172"/>
        <v>0</v>
      </c>
      <c r="Q315" s="212">
        <f t="shared" si="172"/>
        <v>0.32679999999999998</v>
      </c>
      <c r="R315" s="212">
        <f t="shared" si="172"/>
        <v>1.0147999999999999</v>
      </c>
      <c r="S315" s="212">
        <f t="shared" si="172"/>
        <v>0.12040000000000001</v>
      </c>
      <c r="T315" s="212">
        <f t="shared" si="172"/>
        <v>0</v>
      </c>
      <c r="U315" s="212">
        <f t="shared" si="172"/>
        <v>0</v>
      </c>
      <c r="V315" s="212">
        <f t="shared" si="172"/>
        <v>0</v>
      </c>
      <c r="W315" s="46">
        <f>SUM(표4_256[[#This Row],[1월]:[12월]])</f>
        <v>1.462</v>
      </c>
      <c r="X315" s="46">
        <f t="shared" si="147"/>
        <v>0.12183333333333334</v>
      </c>
    </row>
    <row r="316" spans="1:24" x14ac:dyDescent="0.3">
      <c r="A316" s="166"/>
      <c r="B316" s="166">
        <v>2025</v>
      </c>
      <c r="C316" s="63" t="s">
        <v>431</v>
      </c>
      <c r="D316" s="19" t="s">
        <v>26</v>
      </c>
      <c r="E316" s="19" t="s">
        <v>16</v>
      </c>
      <c r="F316" s="19" t="s">
        <v>90</v>
      </c>
      <c r="G316" s="19" t="s">
        <v>172</v>
      </c>
      <c r="H316" s="20" t="s">
        <v>55</v>
      </c>
      <c r="I316" s="20"/>
      <c r="J316" s="20" t="s">
        <v>96</v>
      </c>
      <c r="K316" s="202">
        <f>K312*0.0036*(34866+0.6237*21+0.0624*310)/1000</f>
        <v>0</v>
      </c>
      <c r="L316" s="202">
        <f>L312*0.0036*(34866+0.6237*21+0.0624*310)/1000</f>
        <v>0</v>
      </c>
      <c r="M316" s="202">
        <f t="shared" ref="M316:V316" si="173">M312*0.0036*(34866+0.6237*21+0.0624*310)/1000</f>
        <v>0</v>
      </c>
      <c r="N316" s="202">
        <f t="shared" si="173"/>
        <v>0</v>
      </c>
      <c r="O316" s="202">
        <f t="shared" si="173"/>
        <v>0</v>
      </c>
      <c r="P316" s="202">
        <f t="shared" si="173"/>
        <v>0</v>
      </c>
      <c r="Q316" s="202">
        <f t="shared" si="173"/>
        <v>0.47741068245599988</v>
      </c>
      <c r="R316" s="202">
        <f t="shared" si="173"/>
        <v>1.482485803416</v>
      </c>
      <c r="S316" s="202">
        <f t="shared" si="173"/>
        <v>0.17588814616799997</v>
      </c>
      <c r="T316" s="202">
        <f t="shared" si="173"/>
        <v>0</v>
      </c>
      <c r="U316" s="202">
        <f t="shared" si="173"/>
        <v>0</v>
      </c>
      <c r="V316" s="202">
        <f t="shared" si="173"/>
        <v>0</v>
      </c>
      <c r="W316" s="47">
        <f>SUM(표4_256[[#This Row],[1월]:[12월]])</f>
        <v>2.13578463204</v>
      </c>
      <c r="X316" s="47">
        <f t="shared" si="147"/>
        <v>0.17798205267</v>
      </c>
    </row>
    <row r="317" spans="1:24" x14ac:dyDescent="0.3">
      <c r="A317" s="166" t="s">
        <v>249</v>
      </c>
      <c r="B317" s="166">
        <v>2025</v>
      </c>
      <c r="C317" s="60" t="s">
        <v>431</v>
      </c>
      <c r="D317" s="14" t="s">
        <v>26</v>
      </c>
      <c r="E317" s="14" t="s">
        <v>16</v>
      </c>
      <c r="F317" s="14" t="s">
        <v>88</v>
      </c>
      <c r="G317" s="14" t="s">
        <v>86</v>
      </c>
      <c r="H317" s="14" t="s">
        <v>141</v>
      </c>
      <c r="I317" s="14"/>
      <c r="J317" s="14" t="s">
        <v>13</v>
      </c>
      <c r="K317" s="197">
        <v>0</v>
      </c>
      <c r="L317" s="197">
        <v>0</v>
      </c>
      <c r="M317" s="197">
        <v>0</v>
      </c>
      <c r="N317" s="198">
        <v>0</v>
      </c>
      <c r="O317" s="198">
        <v>0</v>
      </c>
      <c r="P317" s="197">
        <v>0</v>
      </c>
      <c r="Q317" s="198">
        <v>716946.90824387281</v>
      </c>
      <c r="R317" s="198">
        <v>2345799.9708656464</v>
      </c>
      <c r="S317" s="198">
        <v>308161.38498081494</v>
      </c>
      <c r="T317" s="213">
        <v>0</v>
      </c>
      <c r="U317" s="197">
        <v>0</v>
      </c>
      <c r="V317" s="198">
        <v>0</v>
      </c>
      <c r="W317" s="44">
        <f>SUM(표4_256[[#This Row],[1월]:[12월]])</f>
        <v>3370908.2640903341</v>
      </c>
      <c r="X317" s="44">
        <f t="shared" si="147"/>
        <v>280909.02200752782</v>
      </c>
    </row>
    <row r="318" spans="1:24" x14ac:dyDescent="0.3">
      <c r="A318" s="166"/>
      <c r="B318" s="166">
        <v>2025</v>
      </c>
      <c r="C318" s="61" t="s">
        <v>431</v>
      </c>
      <c r="D318" s="16" t="s">
        <v>26</v>
      </c>
      <c r="E318" s="16" t="s">
        <v>16</v>
      </c>
      <c r="F318" s="16" t="s">
        <v>88</v>
      </c>
      <c r="G318" s="16" t="s">
        <v>86</v>
      </c>
      <c r="H318" s="16" t="s">
        <v>141</v>
      </c>
      <c r="I318" s="16"/>
      <c r="J318" s="16" t="s">
        <v>19</v>
      </c>
      <c r="K318" s="199">
        <v>0</v>
      </c>
      <c r="L318" s="199">
        <v>0</v>
      </c>
      <c r="M318" s="199">
        <v>0</v>
      </c>
      <c r="N318" s="200">
        <v>0</v>
      </c>
      <c r="O318" s="200">
        <v>0</v>
      </c>
      <c r="P318" s="199">
        <v>0</v>
      </c>
      <c r="Q318" s="200">
        <v>11.4</v>
      </c>
      <c r="R318" s="200">
        <v>37.299999999999997</v>
      </c>
      <c r="S318" s="200">
        <v>4.9000000000000004</v>
      </c>
      <c r="T318" s="199">
        <v>0</v>
      </c>
      <c r="U318" s="199">
        <v>0</v>
      </c>
      <c r="V318" s="200">
        <v>0</v>
      </c>
      <c r="W318" s="45">
        <f>SUM(표4_256[[#This Row],[1월]:[12월]])</f>
        <v>53.599999999999994</v>
      </c>
      <c r="X318" s="45">
        <f t="shared" si="147"/>
        <v>4.4666666666666659</v>
      </c>
    </row>
    <row r="319" spans="1:24" x14ac:dyDescent="0.3">
      <c r="A319" s="166"/>
      <c r="B319" s="166">
        <v>2025</v>
      </c>
      <c r="C319" s="61" t="s">
        <v>431</v>
      </c>
      <c r="D319" s="16" t="s">
        <v>26</v>
      </c>
      <c r="E319" s="16" t="s">
        <v>16</v>
      </c>
      <c r="F319" s="16" t="s">
        <v>88</v>
      </c>
      <c r="G319" s="16" t="s">
        <v>86</v>
      </c>
      <c r="H319" s="16" t="s">
        <v>141</v>
      </c>
      <c r="I319" s="16"/>
      <c r="J319" s="16" t="s">
        <v>14</v>
      </c>
      <c r="K319" s="199">
        <f>K318*1000</f>
        <v>0</v>
      </c>
      <c r="L319" s="199">
        <f>L318*1000</f>
        <v>0</v>
      </c>
      <c r="M319" s="199">
        <f t="shared" ref="M319:V319" si="174">M318*1000</f>
        <v>0</v>
      </c>
      <c r="N319" s="199">
        <f t="shared" si="174"/>
        <v>0</v>
      </c>
      <c r="O319" s="199">
        <f t="shared" si="174"/>
        <v>0</v>
      </c>
      <c r="P319" s="199">
        <f t="shared" si="174"/>
        <v>0</v>
      </c>
      <c r="Q319" s="199">
        <f t="shared" si="174"/>
        <v>11400</v>
      </c>
      <c r="R319" s="199">
        <f t="shared" si="174"/>
        <v>37300</v>
      </c>
      <c r="S319" s="199">
        <f t="shared" si="174"/>
        <v>4900</v>
      </c>
      <c r="T319" s="199">
        <f t="shared" si="174"/>
        <v>0</v>
      </c>
      <c r="U319" s="199">
        <f t="shared" si="174"/>
        <v>0</v>
      </c>
      <c r="V319" s="199">
        <f t="shared" si="174"/>
        <v>0</v>
      </c>
      <c r="W319" s="45">
        <f>SUM(표4_256[[#This Row],[1월]:[12월]])</f>
        <v>53600</v>
      </c>
      <c r="X319" s="45">
        <f t="shared" si="147"/>
        <v>4466.666666666667</v>
      </c>
    </row>
    <row r="320" spans="1:24" x14ac:dyDescent="0.3">
      <c r="A320" s="166"/>
      <c r="B320" s="166">
        <v>2025</v>
      </c>
      <c r="C320" s="64" t="s">
        <v>431</v>
      </c>
      <c r="D320" s="32" t="s">
        <v>26</v>
      </c>
      <c r="E320" s="32" t="s">
        <v>16</v>
      </c>
      <c r="F320" s="32" t="s">
        <v>88</v>
      </c>
      <c r="G320" s="32" t="s">
        <v>86</v>
      </c>
      <c r="H320" s="32" t="s">
        <v>141</v>
      </c>
      <c r="I320" s="32"/>
      <c r="J320" s="32" t="s">
        <v>20</v>
      </c>
      <c r="K320" s="211">
        <f>K318*0.86</f>
        <v>0</v>
      </c>
      <c r="L320" s="211">
        <f>L318*0.86</f>
        <v>0</v>
      </c>
      <c r="M320" s="211">
        <f t="shared" ref="M320:V320" si="175">M318*0.86</f>
        <v>0</v>
      </c>
      <c r="N320" s="211">
        <f t="shared" si="175"/>
        <v>0</v>
      </c>
      <c r="O320" s="211">
        <f t="shared" si="175"/>
        <v>0</v>
      </c>
      <c r="P320" s="211">
        <f t="shared" si="175"/>
        <v>0</v>
      </c>
      <c r="Q320" s="211">
        <f t="shared" si="175"/>
        <v>9.8040000000000003</v>
      </c>
      <c r="R320" s="211">
        <f t="shared" si="175"/>
        <v>32.077999999999996</v>
      </c>
      <c r="S320" s="211">
        <f t="shared" si="175"/>
        <v>4.2140000000000004</v>
      </c>
      <c r="T320" s="211">
        <f t="shared" si="175"/>
        <v>0</v>
      </c>
      <c r="U320" s="211">
        <f t="shared" si="175"/>
        <v>0</v>
      </c>
      <c r="V320" s="211">
        <f t="shared" si="175"/>
        <v>0</v>
      </c>
      <c r="W320" s="54">
        <f>SUM(표4_256[[#This Row],[1월]:[12월]])</f>
        <v>46.095999999999997</v>
      </c>
      <c r="X320" s="54">
        <f t="shared" si="147"/>
        <v>3.841333333333333</v>
      </c>
    </row>
    <row r="321" spans="1:24" x14ac:dyDescent="0.3">
      <c r="A321" s="166"/>
      <c r="B321" s="166">
        <v>2025</v>
      </c>
      <c r="C321" s="62" t="s">
        <v>431</v>
      </c>
      <c r="D321" s="17" t="s">
        <v>26</v>
      </c>
      <c r="E321" s="17" t="s">
        <v>16</v>
      </c>
      <c r="F321" s="17" t="s">
        <v>88</v>
      </c>
      <c r="G321" s="17" t="s">
        <v>86</v>
      </c>
      <c r="H321" s="17" t="s">
        <v>141</v>
      </c>
      <c r="I321" s="17"/>
      <c r="J321" s="17" t="s">
        <v>15</v>
      </c>
      <c r="K321" s="212">
        <f>K320*0.1</f>
        <v>0</v>
      </c>
      <c r="L321" s="212">
        <f>L320*0.1</f>
        <v>0</v>
      </c>
      <c r="M321" s="212">
        <f t="shared" ref="M321:V321" si="176">M320*0.1</f>
        <v>0</v>
      </c>
      <c r="N321" s="212">
        <f t="shared" si="176"/>
        <v>0</v>
      </c>
      <c r="O321" s="212">
        <f t="shared" si="176"/>
        <v>0</v>
      </c>
      <c r="P321" s="212">
        <f t="shared" si="176"/>
        <v>0</v>
      </c>
      <c r="Q321" s="212">
        <f t="shared" si="176"/>
        <v>0.98040000000000005</v>
      </c>
      <c r="R321" s="212">
        <f t="shared" si="176"/>
        <v>3.2077999999999998</v>
      </c>
      <c r="S321" s="212">
        <f t="shared" si="176"/>
        <v>0.42140000000000005</v>
      </c>
      <c r="T321" s="212">
        <f t="shared" si="176"/>
        <v>0</v>
      </c>
      <c r="U321" s="212">
        <f t="shared" si="176"/>
        <v>0</v>
      </c>
      <c r="V321" s="212">
        <f t="shared" si="176"/>
        <v>0</v>
      </c>
      <c r="W321" s="46">
        <f>SUM(표4_256[[#This Row],[1월]:[12월]])</f>
        <v>4.6096000000000004</v>
      </c>
      <c r="X321" s="46">
        <f t="shared" si="147"/>
        <v>0.38413333333333338</v>
      </c>
    </row>
    <row r="322" spans="1:24" x14ac:dyDescent="0.3">
      <c r="A322" s="166"/>
      <c r="B322" s="166">
        <v>2025</v>
      </c>
      <c r="C322" s="63" t="s">
        <v>431</v>
      </c>
      <c r="D322" s="19" t="s">
        <v>26</v>
      </c>
      <c r="E322" s="19" t="s">
        <v>16</v>
      </c>
      <c r="F322" s="19" t="s">
        <v>88</v>
      </c>
      <c r="G322" s="19" t="s">
        <v>86</v>
      </c>
      <c r="H322" s="20" t="s">
        <v>141</v>
      </c>
      <c r="I322" s="20"/>
      <c r="J322" s="20" t="s">
        <v>96</v>
      </c>
      <c r="K322" s="202">
        <f>K318*0.0036*(34866+0.6237*21+0.0624*310)/1000</f>
        <v>0</v>
      </c>
      <c r="L322" s="202">
        <f>L318*0.0036*(34866+0.6237*21+0.0624*310)/1000</f>
        <v>0</v>
      </c>
      <c r="M322" s="202">
        <f t="shared" ref="M322:V322" si="177">M318*0.0036*(34866+0.6237*21+0.0624*310)/1000</f>
        <v>0</v>
      </c>
      <c r="N322" s="202">
        <f t="shared" si="177"/>
        <v>0</v>
      </c>
      <c r="O322" s="202">
        <f t="shared" si="177"/>
        <v>0</v>
      </c>
      <c r="P322" s="202">
        <f t="shared" si="177"/>
        <v>0</v>
      </c>
      <c r="Q322" s="202">
        <f t="shared" si="177"/>
        <v>1.4322320473679999</v>
      </c>
      <c r="R322" s="202">
        <f t="shared" si="177"/>
        <v>4.6861627514759983</v>
      </c>
      <c r="S322" s="202">
        <f t="shared" si="177"/>
        <v>0.6156085115879999</v>
      </c>
      <c r="T322" s="202">
        <f t="shared" si="177"/>
        <v>0</v>
      </c>
      <c r="U322" s="202">
        <f t="shared" si="177"/>
        <v>0</v>
      </c>
      <c r="V322" s="202">
        <f t="shared" si="177"/>
        <v>0</v>
      </c>
      <c r="W322" s="47">
        <f>SUM(표4_256[[#This Row],[1월]:[12월]])</f>
        <v>6.7340033104319978</v>
      </c>
      <c r="X322" s="47">
        <f t="shared" si="147"/>
        <v>0.56116694253599986</v>
      </c>
    </row>
    <row r="323" spans="1:24" x14ac:dyDescent="0.3">
      <c r="A323" s="166" t="s">
        <v>248</v>
      </c>
      <c r="B323" s="166">
        <v>2025</v>
      </c>
      <c r="C323" s="60" t="s">
        <v>431</v>
      </c>
      <c r="D323" s="14" t="s">
        <v>26</v>
      </c>
      <c r="E323" s="14" t="s">
        <v>16</v>
      </c>
      <c r="F323" s="14" t="s">
        <v>88</v>
      </c>
      <c r="G323" s="14" t="s">
        <v>87</v>
      </c>
      <c r="H323" s="14" t="s">
        <v>142</v>
      </c>
      <c r="I323" s="14"/>
      <c r="J323" s="14" t="s">
        <v>13</v>
      </c>
      <c r="K323" s="197">
        <v>0</v>
      </c>
      <c r="L323" s="197">
        <v>0</v>
      </c>
      <c r="M323" s="197">
        <v>0</v>
      </c>
      <c r="N323" s="198">
        <v>0</v>
      </c>
      <c r="O323" s="198">
        <v>0</v>
      </c>
      <c r="P323" s="197">
        <v>0</v>
      </c>
      <c r="Q323" s="198">
        <v>2521892.1947876578</v>
      </c>
      <c r="R323" s="198">
        <v>8898946.2701739669</v>
      </c>
      <c r="S323" s="198">
        <v>974796.21779645537</v>
      </c>
      <c r="T323" s="213">
        <v>0</v>
      </c>
      <c r="U323" s="197">
        <v>0</v>
      </c>
      <c r="V323" s="213">
        <v>0</v>
      </c>
      <c r="W323" s="44">
        <f>SUM(표4_256[[#This Row],[1월]:[12월]])</f>
        <v>12395634.682758082</v>
      </c>
      <c r="X323" s="44">
        <f t="shared" si="147"/>
        <v>1032969.5568965068</v>
      </c>
    </row>
    <row r="324" spans="1:24" x14ac:dyDescent="0.3">
      <c r="A324" s="166"/>
      <c r="B324" s="166">
        <v>2025</v>
      </c>
      <c r="C324" s="61" t="s">
        <v>431</v>
      </c>
      <c r="D324" s="16" t="s">
        <v>26</v>
      </c>
      <c r="E324" s="16" t="s">
        <v>16</v>
      </c>
      <c r="F324" s="16" t="s">
        <v>88</v>
      </c>
      <c r="G324" s="16" t="s">
        <v>87</v>
      </c>
      <c r="H324" s="16" t="s">
        <v>142</v>
      </c>
      <c r="I324" s="16"/>
      <c r="J324" s="16" t="s">
        <v>19</v>
      </c>
      <c r="K324" s="199">
        <v>0</v>
      </c>
      <c r="L324" s="199">
        <v>0</v>
      </c>
      <c r="M324" s="199">
        <v>0</v>
      </c>
      <c r="N324" s="200">
        <v>0</v>
      </c>
      <c r="O324" s="200">
        <v>0</v>
      </c>
      <c r="P324" s="199">
        <v>0</v>
      </c>
      <c r="Q324" s="200">
        <v>40.1</v>
      </c>
      <c r="R324" s="200">
        <v>141.5</v>
      </c>
      <c r="S324" s="200">
        <v>15.5</v>
      </c>
      <c r="T324" s="199">
        <v>0</v>
      </c>
      <c r="U324" s="199">
        <v>0</v>
      </c>
      <c r="V324" s="200">
        <v>0</v>
      </c>
      <c r="W324" s="45">
        <f>SUM(표4_256[[#This Row],[1월]:[12월]])</f>
        <v>197.1</v>
      </c>
      <c r="X324" s="45">
        <f t="shared" si="147"/>
        <v>16.425000000000001</v>
      </c>
    </row>
    <row r="325" spans="1:24" x14ac:dyDescent="0.3">
      <c r="A325" s="166"/>
      <c r="B325" s="166">
        <v>2025</v>
      </c>
      <c r="C325" s="61" t="s">
        <v>431</v>
      </c>
      <c r="D325" s="16" t="s">
        <v>26</v>
      </c>
      <c r="E325" s="16" t="s">
        <v>16</v>
      </c>
      <c r="F325" s="16" t="s">
        <v>88</v>
      </c>
      <c r="G325" s="16" t="s">
        <v>87</v>
      </c>
      <c r="H325" s="16" t="s">
        <v>142</v>
      </c>
      <c r="I325" s="16"/>
      <c r="J325" s="16" t="s">
        <v>14</v>
      </c>
      <c r="K325" s="199">
        <f>K324*1000</f>
        <v>0</v>
      </c>
      <c r="L325" s="199">
        <f>L324*1000</f>
        <v>0</v>
      </c>
      <c r="M325" s="199">
        <f t="shared" ref="M325:V325" si="178">M324*1000</f>
        <v>0</v>
      </c>
      <c r="N325" s="199">
        <f t="shared" si="178"/>
        <v>0</v>
      </c>
      <c r="O325" s="199">
        <f t="shared" si="178"/>
        <v>0</v>
      </c>
      <c r="P325" s="199">
        <f t="shared" si="178"/>
        <v>0</v>
      </c>
      <c r="Q325" s="199">
        <f t="shared" si="178"/>
        <v>40100</v>
      </c>
      <c r="R325" s="199">
        <f t="shared" si="178"/>
        <v>141500</v>
      </c>
      <c r="S325" s="199">
        <f t="shared" si="178"/>
        <v>15500</v>
      </c>
      <c r="T325" s="199">
        <f t="shared" si="178"/>
        <v>0</v>
      </c>
      <c r="U325" s="199">
        <f t="shared" si="178"/>
        <v>0</v>
      </c>
      <c r="V325" s="199">
        <f t="shared" si="178"/>
        <v>0</v>
      </c>
      <c r="W325" s="45">
        <f>SUM(표4_256[[#This Row],[1월]:[12월]])</f>
        <v>197100</v>
      </c>
      <c r="X325" s="45">
        <f t="shared" si="147"/>
        <v>16425</v>
      </c>
    </row>
    <row r="326" spans="1:24" x14ac:dyDescent="0.3">
      <c r="A326" s="166"/>
      <c r="B326" s="166">
        <v>2025</v>
      </c>
      <c r="C326" s="64" t="s">
        <v>431</v>
      </c>
      <c r="D326" s="32" t="s">
        <v>26</v>
      </c>
      <c r="E326" s="32" t="s">
        <v>16</v>
      </c>
      <c r="F326" s="32" t="s">
        <v>88</v>
      </c>
      <c r="G326" s="32" t="s">
        <v>87</v>
      </c>
      <c r="H326" s="32" t="s">
        <v>142</v>
      </c>
      <c r="I326" s="32"/>
      <c r="J326" s="32" t="s">
        <v>20</v>
      </c>
      <c r="K326" s="211">
        <f>K324*0.86</f>
        <v>0</v>
      </c>
      <c r="L326" s="211">
        <f>L324*0.86</f>
        <v>0</v>
      </c>
      <c r="M326" s="211">
        <f t="shared" ref="M326:V326" si="179">M324*0.86</f>
        <v>0</v>
      </c>
      <c r="N326" s="211">
        <f t="shared" si="179"/>
        <v>0</v>
      </c>
      <c r="O326" s="211">
        <f t="shared" si="179"/>
        <v>0</v>
      </c>
      <c r="P326" s="211">
        <f t="shared" si="179"/>
        <v>0</v>
      </c>
      <c r="Q326" s="211">
        <f t="shared" si="179"/>
        <v>34.486000000000004</v>
      </c>
      <c r="R326" s="211">
        <f t="shared" si="179"/>
        <v>121.69</v>
      </c>
      <c r="S326" s="211">
        <f t="shared" si="179"/>
        <v>13.33</v>
      </c>
      <c r="T326" s="211">
        <f t="shared" si="179"/>
        <v>0</v>
      </c>
      <c r="U326" s="211">
        <f t="shared" si="179"/>
        <v>0</v>
      </c>
      <c r="V326" s="211">
        <f t="shared" si="179"/>
        <v>0</v>
      </c>
      <c r="W326" s="54">
        <f>SUM(표4_256[[#This Row],[1월]:[12월]])</f>
        <v>169.506</v>
      </c>
      <c r="X326" s="54">
        <f t="shared" si="147"/>
        <v>14.125500000000001</v>
      </c>
    </row>
    <row r="327" spans="1:24" x14ac:dyDescent="0.3">
      <c r="A327" s="166"/>
      <c r="B327" s="166">
        <v>2025</v>
      </c>
      <c r="C327" s="62" t="s">
        <v>431</v>
      </c>
      <c r="D327" s="17" t="s">
        <v>26</v>
      </c>
      <c r="E327" s="17" t="s">
        <v>16</v>
      </c>
      <c r="F327" s="17" t="s">
        <v>88</v>
      </c>
      <c r="G327" s="17" t="s">
        <v>87</v>
      </c>
      <c r="H327" s="17" t="s">
        <v>142</v>
      </c>
      <c r="I327" s="17"/>
      <c r="J327" s="17" t="s">
        <v>15</v>
      </c>
      <c r="K327" s="212">
        <f>K326*0.1</f>
        <v>0</v>
      </c>
      <c r="L327" s="212">
        <f>L326*0.1</f>
        <v>0</v>
      </c>
      <c r="M327" s="212">
        <f t="shared" ref="M327:V327" si="180">M326*0.1</f>
        <v>0</v>
      </c>
      <c r="N327" s="212">
        <f t="shared" si="180"/>
        <v>0</v>
      </c>
      <c r="O327" s="212">
        <f t="shared" si="180"/>
        <v>0</v>
      </c>
      <c r="P327" s="212">
        <f t="shared" si="180"/>
        <v>0</v>
      </c>
      <c r="Q327" s="212">
        <f t="shared" si="180"/>
        <v>3.4486000000000008</v>
      </c>
      <c r="R327" s="212">
        <f t="shared" si="180"/>
        <v>12.169</v>
      </c>
      <c r="S327" s="212">
        <f t="shared" si="180"/>
        <v>1.3330000000000002</v>
      </c>
      <c r="T327" s="212">
        <f t="shared" si="180"/>
        <v>0</v>
      </c>
      <c r="U327" s="212">
        <f t="shared" si="180"/>
        <v>0</v>
      </c>
      <c r="V327" s="212">
        <f t="shared" si="180"/>
        <v>0</v>
      </c>
      <c r="W327" s="46">
        <f>SUM(표4_256[[#This Row],[1월]:[12월]])</f>
        <v>16.950600000000001</v>
      </c>
      <c r="X327" s="46">
        <f t="shared" si="147"/>
        <v>1.4125500000000002</v>
      </c>
    </row>
    <row r="328" spans="1:24" x14ac:dyDescent="0.3">
      <c r="A328" s="166"/>
      <c r="B328" s="166">
        <v>2025</v>
      </c>
      <c r="C328" s="63" t="s">
        <v>431</v>
      </c>
      <c r="D328" s="19" t="s">
        <v>26</v>
      </c>
      <c r="E328" s="19" t="s">
        <v>16</v>
      </c>
      <c r="F328" s="19" t="s">
        <v>88</v>
      </c>
      <c r="G328" s="19" t="s">
        <v>87</v>
      </c>
      <c r="H328" s="20" t="s">
        <v>142</v>
      </c>
      <c r="I328" s="20"/>
      <c r="J328" s="20" t="s">
        <v>96</v>
      </c>
      <c r="K328" s="202">
        <f>K324*0.0036*(34866+0.6237*21+0.0624*310)/1000</f>
        <v>0</v>
      </c>
      <c r="L328" s="202">
        <f>L324*0.0036*(34866+0.6237*21+0.0624*310)/1000</f>
        <v>0</v>
      </c>
      <c r="M328" s="202">
        <f t="shared" ref="M328:V328" si="181">M324*0.0036*(34866+0.6237*21+0.0624*310)/1000</f>
        <v>0</v>
      </c>
      <c r="N328" s="202">
        <f t="shared" si="181"/>
        <v>0</v>
      </c>
      <c r="O328" s="202">
        <f t="shared" si="181"/>
        <v>0</v>
      </c>
      <c r="P328" s="202">
        <f t="shared" si="181"/>
        <v>0</v>
      </c>
      <c r="Q328" s="202">
        <f t="shared" si="181"/>
        <v>5.0379390438119991</v>
      </c>
      <c r="R328" s="202">
        <f t="shared" si="181"/>
        <v>17.777266201979998</v>
      </c>
      <c r="S328" s="202">
        <f t="shared" si="181"/>
        <v>1.9473330468599994</v>
      </c>
      <c r="T328" s="202">
        <f t="shared" si="181"/>
        <v>0</v>
      </c>
      <c r="U328" s="202">
        <f t="shared" si="181"/>
        <v>0</v>
      </c>
      <c r="V328" s="202">
        <f t="shared" si="181"/>
        <v>0</v>
      </c>
      <c r="W328" s="47">
        <f>SUM(표4_256[[#This Row],[1월]:[12월]])</f>
        <v>24.762538292651996</v>
      </c>
      <c r="X328" s="47">
        <f t="shared" si="147"/>
        <v>2.0635448577209998</v>
      </c>
    </row>
    <row r="329" spans="1:24" x14ac:dyDescent="0.3">
      <c r="A329" s="166"/>
      <c r="B329" s="166">
        <v>2025</v>
      </c>
      <c r="C329" s="60" t="s">
        <v>431</v>
      </c>
      <c r="D329" s="14" t="s">
        <v>26</v>
      </c>
      <c r="E329" s="14" t="s">
        <v>16</v>
      </c>
      <c r="F329" s="14" t="s">
        <v>67</v>
      </c>
      <c r="G329" s="14" t="s">
        <v>173</v>
      </c>
      <c r="H329" s="14" t="s">
        <v>56</v>
      </c>
      <c r="I329" s="14"/>
      <c r="J329" s="14" t="s">
        <v>13</v>
      </c>
      <c r="K329" s="197">
        <v>64348614</v>
      </c>
      <c r="L329" s="197">
        <v>60084615</v>
      </c>
      <c r="M329" s="197">
        <v>25444887</v>
      </c>
      <c r="N329" s="197">
        <v>7456104</v>
      </c>
      <c r="O329" s="198">
        <v>4704667</v>
      </c>
      <c r="P329" s="197">
        <v>2832788</v>
      </c>
      <c r="Q329" s="198">
        <v>5799105</v>
      </c>
      <c r="R329" s="198">
        <v>11993700</v>
      </c>
      <c r="S329" s="198">
        <v>10526299</v>
      </c>
      <c r="T329" s="197">
        <v>3846413</v>
      </c>
      <c r="U329" s="197">
        <v>17672295</v>
      </c>
      <c r="V329" s="198">
        <v>47053009</v>
      </c>
      <c r="W329" s="44">
        <f>SUM(표4_256[[#This Row],[1월]:[12월]])</f>
        <v>261762496</v>
      </c>
      <c r="X329" s="44">
        <f t="shared" si="147"/>
        <v>21813541.333333332</v>
      </c>
    </row>
    <row r="330" spans="1:24" x14ac:dyDescent="0.3">
      <c r="A330" s="166"/>
      <c r="B330" s="166">
        <v>2025</v>
      </c>
      <c r="C330" s="61" t="s">
        <v>431</v>
      </c>
      <c r="D330" s="16" t="s">
        <v>26</v>
      </c>
      <c r="E330" s="16" t="s">
        <v>16</v>
      </c>
      <c r="F330" s="16" t="s">
        <v>67</v>
      </c>
      <c r="G330" s="16" t="s">
        <v>173</v>
      </c>
      <c r="H330" s="16" t="s">
        <v>56</v>
      </c>
      <c r="I330" s="16"/>
      <c r="J330" s="16" t="s">
        <v>19</v>
      </c>
      <c r="K330" s="199">
        <v>400.20000000000073</v>
      </c>
      <c r="L330" s="199">
        <v>373.29999999999927</v>
      </c>
      <c r="M330" s="199">
        <v>154.80000000000018</v>
      </c>
      <c r="N330" s="199">
        <v>48.100000000000364</v>
      </c>
      <c r="O330" s="200">
        <v>27.899999999999636</v>
      </c>
      <c r="P330" s="199">
        <v>18.400000000000546</v>
      </c>
      <c r="Q330" s="200">
        <v>46.699999999999818</v>
      </c>
      <c r="R330" s="200">
        <v>105.80000000000018</v>
      </c>
      <c r="S330" s="200">
        <v>91.799999999999272</v>
      </c>
      <c r="T330" s="199">
        <v>21.600000000000364</v>
      </c>
      <c r="U330" s="199">
        <v>123.10000000000036</v>
      </c>
      <c r="V330" s="200">
        <v>291.09999999999945</v>
      </c>
      <c r="W330" s="45">
        <f>SUM(표4_256[[#This Row],[1월]:[12월]])</f>
        <v>1702.8000000000002</v>
      </c>
      <c r="X330" s="45">
        <f t="shared" si="147"/>
        <v>141.9</v>
      </c>
    </row>
    <row r="331" spans="1:24" x14ac:dyDescent="0.3">
      <c r="A331" s="166"/>
      <c r="B331" s="166">
        <v>2025</v>
      </c>
      <c r="C331" s="61" t="s">
        <v>431</v>
      </c>
      <c r="D331" s="16" t="s">
        <v>26</v>
      </c>
      <c r="E331" s="16" t="s">
        <v>16</v>
      </c>
      <c r="F331" s="16" t="s">
        <v>67</v>
      </c>
      <c r="G331" s="16" t="s">
        <v>173</v>
      </c>
      <c r="H331" s="16" t="s">
        <v>56</v>
      </c>
      <c r="I331" s="16"/>
      <c r="J331" s="16" t="s">
        <v>14</v>
      </c>
      <c r="K331" s="199">
        <f>K330*1000</f>
        <v>400200.0000000007</v>
      </c>
      <c r="L331" s="199">
        <f>L330*1000</f>
        <v>373299.9999999993</v>
      </c>
      <c r="M331" s="199">
        <f t="shared" ref="M331:V331" si="182">M330*1000</f>
        <v>154800.00000000017</v>
      </c>
      <c r="N331" s="199">
        <f t="shared" si="182"/>
        <v>48100.000000000364</v>
      </c>
      <c r="O331" s="199">
        <f t="shared" si="182"/>
        <v>27899.999999999636</v>
      </c>
      <c r="P331" s="199">
        <f t="shared" si="182"/>
        <v>18400.000000000546</v>
      </c>
      <c r="Q331" s="199">
        <f t="shared" si="182"/>
        <v>46699.999999999818</v>
      </c>
      <c r="R331" s="199">
        <f t="shared" si="182"/>
        <v>105800.00000000017</v>
      </c>
      <c r="S331" s="199">
        <f t="shared" si="182"/>
        <v>91799.999999999272</v>
      </c>
      <c r="T331" s="199">
        <f t="shared" si="182"/>
        <v>21600.000000000364</v>
      </c>
      <c r="U331" s="199">
        <f t="shared" si="182"/>
        <v>123100.00000000036</v>
      </c>
      <c r="V331" s="199">
        <f t="shared" si="182"/>
        <v>291099.99999999948</v>
      </c>
      <c r="W331" s="45">
        <f>SUM(표4_256[[#This Row],[1월]:[12월]])</f>
        <v>1702800.0000000007</v>
      </c>
      <c r="X331" s="45">
        <f t="shared" si="147"/>
        <v>141900.00000000006</v>
      </c>
    </row>
    <row r="332" spans="1:24" x14ac:dyDescent="0.3">
      <c r="A332" s="166"/>
      <c r="B332" s="166">
        <v>2025</v>
      </c>
      <c r="C332" s="64" t="s">
        <v>431</v>
      </c>
      <c r="D332" s="32" t="s">
        <v>26</v>
      </c>
      <c r="E332" s="32" t="s">
        <v>16</v>
      </c>
      <c r="F332" s="32" t="s">
        <v>67</v>
      </c>
      <c r="G332" s="32" t="s">
        <v>173</v>
      </c>
      <c r="H332" s="32" t="s">
        <v>56</v>
      </c>
      <c r="I332" s="32"/>
      <c r="J332" s="32" t="s">
        <v>20</v>
      </c>
      <c r="K332" s="211">
        <f>K330*0.86</f>
        <v>344.17200000000059</v>
      </c>
      <c r="L332" s="211">
        <f>L330*0.86</f>
        <v>321.03799999999939</v>
      </c>
      <c r="M332" s="211">
        <f t="shared" ref="M332:V332" si="183">M330*0.86</f>
        <v>133.12800000000016</v>
      </c>
      <c r="N332" s="211">
        <f t="shared" si="183"/>
        <v>41.366000000000312</v>
      </c>
      <c r="O332" s="211">
        <f t="shared" si="183"/>
        <v>23.993999999999687</v>
      </c>
      <c r="P332" s="211">
        <f t="shared" si="183"/>
        <v>15.824000000000469</v>
      </c>
      <c r="Q332" s="211">
        <f t="shared" si="183"/>
        <v>40.161999999999843</v>
      </c>
      <c r="R332" s="211">
        <f t="shared" si="183"/>
        <v>90.988000000000156</v>
      </c>
      <c r="S332" s="211">
        <f t="shared" si="183"/>
        <v>78.947999999999368</v>
      </c>
      <c r="T332" s="211">
        <f t="shared" si="183"/>
        <v>18.576000000000313</v>
      </c>
      <c r="U332" s="211">
        <f t="shared" si="183"/>
        <v>105.86600000000031</v>
      </c>
      <c r="V332" s="211">
        <f t="shared" si="183"/>
        <v>250.34599999999952</v>
      </c>
      <c r="W332" s="54">
        <f>SUM(표4_256[[#This Row],[1월]:[12월]])</f>
        <v>1464.4080000000001</v>
      </c>
      <c r="X332" s="54">
        <f t="shared" si="147"/>
        <v>122.03400000000001</v>
      </c>
    </row>
    <row r="333" spans="1:24" x14ac:dyDescent="0.3">
      <c r="A333" s="166"/>
      <c r="B333" s="166">
        <v>2025</v>
      </c>
      <c r="C333" s="62" t="s">
        <v>431</v>
      </c>
      <c r="D333" s="17" t="s">
        <v>26</v>
      </c>
      <c r="E333" s="17" t="s">
        <v>16</v>
      </c>
      <c r="F333" s="17" t="s">
        <v>67</v>
      </c>
      <c r="G333" s="17" t="s">
        <v>173</v>
      </c>
      <c r="H333" s="17" t="s">
        <v>56</v>
      </c>
      <c r="I333" s="17"/>
      <c r="J333" s="17" t="s">
        <v>15</v>
      </c>
      <c r="K333" s="212">
        <f>K332*0.1</f>
        <v>34.417200000000058</v>
      </c>
      <c r="L333" s="212">
        <f>L332*0.1</f>
        <v>32.103799999999943</v>
      </c>
      <c r="M333" s="212">
        <f t="shared" ref="M333:V333" si="184">M332*0.1</f>
        <v>13.312800000000017</v>
      </c>
      <c r="N333" s="212">
        <f t="shared" si="184"/>
        <v>4.1366000000000316</v>
      </c>
      <c r="O333" s="212">
        <f t="shared" si="184"/>
        <v>2.3993999999999689</v>
      </c>
      <c r="P333" s="212">
        <f t="shared" si="184"/>
        <v>1.5824000000000469</v>
      </c>
      <c r="Q333" s="212">
        <f t="shared" si="184"/>
        <v>4.0161999999999844</v>
      </c>
      <c r="R333" s="212">
        <f t="shared" si="184"/>
        <v>9.0988000000000167</v>
      </c>
      <c r="S333" s="212">
        <f t="shared" si="184"/>
        <v>7.894799999999937</v>
      </c>
      <c r="T333" s="212">
        <f t="shared" si="184"/>
        <v>1.8576000000000314</v>
      </c>
      <c r="U333" s="212">
        <f t="shared" si="184"/>
        <v>10.586600000000033</v>
      </c>
      <c r="V333" s="212">
        <f t="shared" si="184"/>
        <v>25.034599999999955</v>
      </c>
      <c r="W333" s="46">
        <f>SUM(표4_256[[#This Row],[1월]:[12월]])</f>
        <v>146.44080000000002</v>
      </c>
      <c r="X333" s="46">
        <f t="shared" si="147"/>
        <v>12.203400000000002</v>
      </c>
    </row>
    <row r="334" spans="1:24" x14ac:dyDescent="0.3">
      <c r="A334" s="166"/>
      <c r="B334" s="166">
        <v>2025</v>
      </c>
      <c r="C334" s="63" t="s">
        <v>431</v>
      </c>
      <c r="D334" s="19" t="s">
        <v>26</v>
      </c>
      <c r="E334" s="19" t="s">
        <v>16</v>
      </c>
      <c r="F334" s="19" t="s">
        <v>67</v>
      </c>
      <c r="G334" s="19" t="s">
        <v>173</v>
      </c>
      <c r="H334" s="20" t="s">
        <v>56</v>
      </c>
      <c r="I334" s="20"/>
      <c r="J334" s="20" t="s">
        <v>96</v>
      </c>
      <c r="K334" s="202">
        <f>K330*0.0036*(34866+0.6237*21+0.0624*310)/1000</f>
        <v>50.278882926024089</v>
      </c>
      <c r="L334" s="202">
        <f>L330*0.0036*(34866+0.6237*21+0.0624*310)/1000</f>
        <v>46.899317831795905</v>
      </c>
      <c r="M334" s="202">
        <f t="shared" ref="M334:V334" si="185">M330*0.0036*(34866+0.6237*21+0.0624*310)/1000</f>
        <v>19.448203590576021</v>
      </c>
      <c r="N334" s="202">
        <f t="shared" si="185"/>
        <v>6.0430141647720443</v>
      </c>
      <c r="O334" s="202">
        <f t="shared" si="185"/>
        <v>3.5051994843479539</v>
      </c>
      <c r="P334" s="202">
        <f t="shared" si="185"/>
        <v>2.3116727782080684</v>
      </c>
      <c r="Q334" s="202">
        <f t="shared" si="185"/>
        <v>5.8671260186039769</v>
      </c>
      <c r="R334" s="202">
        <f t="shared" si="185"/>
        <v>13.292118474696021</v>
      </c>
      <c r="S334" s="202">
        <f t="shared" si="185"/>
        <v>11.533237013015906</v>
      </c>
      <c r="T334" s="202">
        <f t="shared" si="185"/>
        <v>2.7137028265920451</v>
      </c>
      <c r="U334" s="202">
        <f t="shared" si="185"/>
        <v>15.465593423772043</v>
      </c>
      <c r="V334" s="202">
        <f t="shared" si="185"/>
        <v>36.572170963931924</v>
      </c>
      <c r="W334" s="47">
        <f>SUM(표4_256[[#This Row],[1월]:[12월]])</f>
        <v>213.93023949633601</v>
      </c>
      <c r="X334" s="47">
        <f t="shared" si="147"/>
        <v>17.827519958028002</v>
      </c>
    </row>
    <row r="335" spans="1:24" x14ac:dyDescent="0.3">
      <c r="A335" s="166" t="s">
        <v>253</v>
      </c>
      <c r="B335" s="166">
        <v>2025</v>
      </c>
      <c r="C335" s="60" t="s">
        <v>431</v>
      </c>
      <c r="D335" s="14" t="s">
        <v>26</v>
      </c>
      <c r="E335" s="14" t="s">
        <v>16</v>
      </c>
      <c r="F335" s="14" t="s">
        <v>88</v>
      </c>
      <c r="G335" s="14" t="s">
        <v>173</v>
      </c>
      <c r="H335" s="14" t="s">
        <v>143</v>
      </c>
      <c r="I335" s="14"/>
      <c r="J335" s="14" t="s">
        <v>13</v>
      </c>
      <c r="K335" s="197">
        <v>0</v>
      </c>
      <c r="L335" s="197">
        <v>0</v>
      </c>
      <c r="M335" s="197">
        <v>0</v>
      </c>
      <c r="N335" s="198">
        <v>0</v>
      </c>
      <c r="O335" s="198">
        <v>0</v>
      </c>
      <c r="P335" s="197">
        <v>0</v>
      </c>
      <c r="Q335" s="198">
        <v>773547.97994733648</v>
      </c>
      <c r="R335" s="198">
        <v>3025012.8310626703</v>
      </c>
      <c r="S335" s="198">
        <v>31445.039283756625</v>
      </c>
      <c r="T335" s="213">
        <v>0</v>
      </c>
      <c r="U335" s="197">
        <v>0</v>
      </c>
      <c r="V335" s="198">
        <v>0</v>
      </c>
      <c r="W335" s="44">
        <f>SUM(표4_256[[#This Row],[1월]:[12월]])</f>
        <v>3830005.8502937634</v>
      </c>
      <c r="X335" s="44">
        <f t="shared" si="147"/>
        <v>319167.15419114695</v>
      </c>
    </row>
    <row r="336" spans="1:24" x14ac:dyDescent="0.3">
      <c r="A336" s="166"/>
      <c r="B336" s="166">
        <v>2025</v>
      </c>
      <c r="C336" s="61" t="s">
        <v>431</v>
      </c>
      <c r="D336" s="16" t="s">
        <v>26</v>
      </c>
      <c r="E336" s="16" t="s">
        <v>16</v>
      </c>
      <c r="F336" s="16" t="s">
        <v>88</v>
      </c>
      <c r="G336" s="16" t="s">
        <v>173</v>
      </c>
      <c r="H336" s="16" t="s">
        <v>143</v>
      </c>
      <c r="I336" s="16"/>
      <c r="J336" s="16" t="s">
        <v>19</v>
      </c>
      <c r="K336" s="199">
        <v>0</v>
      </c>
      <c r="L336" s="199">
        <v>0</v>
      </c>
      <c r="M336" s="199">
        <v>0</v>
      </c>
      <c r="N336" s="200">
        <v>0</v>
      </c>
      <c r="O336" s="200">
        <v>0</v>
      </c>
      <c r="P336" s="199">
        <v>0</v>
      </c>
      <c r="Q336" s="200">
        <v>12.3</v>
      </c>
      <c r="R336" s="200">
        <v>48.1</v>
      </c>
      <c r="S336" s="200">
        <v>0.5</v>
      </c>
      <c r="T336" s="199">
        <v>0</v>
      </c>
      <c r="U336" s="199">
        <v>0</v>
      </c>
      <c r="V336" s="200">
        <v>0</v>
      </c>
      <c r="W336" s="45">
        <f>SUM(표4_256[[#This Row],[1월]:[12월]])</f>
        <v>60.900000000000006</v>
      </c>
      <c r="X336" s="45">
        <f t="shared" si="147"/>
        <v>5.0750000000000002</v>
      </c>
    </row>
    <row r="337" spans="1:24" x14ac:dyDescent="0.3">
      <c r="A337" s="166"/>
      <c r="B337" s="166">
        <v>2025</v>
      </c>
      <c r="C337" s="61" t="s">
        <v>431</v>
      </c>
      <c r="D337" s="16" t="s">
        <v>26</v>
      </c>
      <c r="E337" s="16" t="s">
        <v>16</v>
      </c>
      <c r="F337" s="16" t="s">
        <v>88</v>
      </c>
      <c r="G337" s="16" t="s">
        <v>173</v>
      </c>
      <c r="H337" s="16" t="s">
        <v>143</v>
      </c>
      <c r="I337" s="16"/>
      <c r="J337" s="16" t="s">
        <v>14</v>
      </c>
      <c r="K337" s="199">
        <f>K336*1000</f>
        <v>0</v>
      </c>
      <c r="L337" s="199">
        <f>L336*1000</f>
        <v>0</v>
      </c>
      <c r="M337" s="199">
        <f t="shared" ref="M337:V337" si="186">M336*1000</f>
        <v>0</v>
      </c>
      <c r="N337" s="199">
        <f t="shared" si="186"/>
        <v>0</v>
      </c>
      <c r="O337" s="199">
        <f t="shared" si="186"/>
        <v>0</v>
      </c>
      <c r="P337" s="199">
        <f t="shared" si="186"/>
        <v>0</v>
      </c>
      <c r="Q337" s="199">
        <f t="shared" si="186"/>
        <v>12300</v>
      </c>
      <c r="R337" s="199">
        <f t="shared" si="186"/>
        <v>48100</v>
      </c>
      <c r="S337" s="199">
        <f t="shared" si="186"/>
        <v>500</v>
      </c>
      <c r="T337" s="199">
        <f t="shared" si="186"/>
        <v>0</v>
      </c>
      <c r="U337" s="199">
        <f t="shared" si="186"/>
        <v>0</v>
      </c>
      <c r="V337" s="199">
        <f t="shared" si="186"/>
        <v>0</v>
      </c>
      <c r="W337" s="45">
        <f>SUM(표4_256[[#This Row],[1월]:[12월]])</f>
        <v>60900</v>
      </c>
      <c r="X337" s="45">
        <f t="shared" si="147"/>
        <v>5075</v>
      </c>
    </row>
    <row r="338" spans="1:24" x14ac:dyDescent="0.3">
      <c r="A338" s="166"/>
      <c r="B338" s="166">
        <v>2025</v>
      </c>
      <c r="C338" s="64" t="s">
        <v>431</v>
      </c>
      <c r="D338" s="32" t="s">
        <v>26</v>
      </c>
      <c r="E338" s="32" t="s">
        <v>16</v>
      </c>
      <c r="F338" s="32" t="s">
        <v>88</v>
      </c>
      <c r="G338" s="32" t="s">
        <v>173</v>
      </c>
      <c r="H338" s="32" t="s">
        <v>143</v>
      </c>
      <c r="I338" s="32"/>
      <c r="J338" s="32" t="s">
        <v>20</v>
      </c>
      <c r="K338" s="211">
        <f>K336*0.86</f>
        <v>0</v>
      </c>
      <c r="L338" s="211">
        <f>L336*0.86</f>
        <v>0</v>
      </c>
      <c r="M338" s="211">
        <f t="shared" ref="M338:V338" si="187">M336*0.86</f>
        <v>0</v>
      </c>
      <c r="N338" s="211">
        <f t="shared" si="187"/>
        <v>0</v>
      </c>
      <c r="O338" s="211">
        <f t="shared" si="187"/>
        <v>0</v>
      </c>
      <c r="P338" s="211">
        <f t="shared" si="187"/>
        <v>0</v>
      </c>
      <c r="Q338" s="211">
        <f t="shared" si="187"/>
        <v>10.578000000000001</v>
      </c>
      <c r="R338" s="211">
        <f t="shared" si="187"/>
        <v>41.366</v>
      </c>
      <c r="S338" s="211">
        <f t="shared" si="187"/>
        <v>0.43</v>
      </c>
      <c r="T338" s="211">
        <f t="shared" si="187"/>
        <v>0</v>
      </c>
      <c r="U338" s="211">
        <f t="shared" si="187"/>
        <v>0</v>
      </c>
      <c r="V338" s="211">
        <f t="shared" si="187"/>
        <v>0</v>
      </c>
      <c r="W338" s="54">
        <f>SUM(표4_256[[#This Row],[1월]:[12월]])</f>
        <v>52.374000000000002</v>
      </c>
      <c r="X338" s="54">
        <f t="shared" si="147"/>
        <v>4.3645000000000005</v>
      </c>
    </row>
    <row r="339" spans="1:24" x14ac:dyDescent="0.3">
      <c r="A339" s="166"/>
      <c r="B339" s="166">
        <v>2025</v>
      </c>
      <c r="C339" s="62" t="s">
        <v>431</v>
      </c>
      <c r="D339" s="17" t="s">
        <v>26</v>
      </c>
      <c r="E339" s="17" t="s">
        <v>16</v>
      </c>
      <c r="F339" s="17" t="s">
        <v>88</v>
      </c>
      <c r="G339" s="17" t="s">
        <v>173</v>
      </c>
      <c r="H339" s="17" t="s">
        <v>143</v>
      </c>
      <c r="I339" s="17"/>
      <c r="J339" s="17" t="s">
        <v>15</v>
      </c>
      <c r="K339" s="212">
        <f>K338*0.1</f>
        <v>0</v>
      </c>
      <c r="L339" s="212">
        <f>L338*0.1</f>
        <v>0</v>
      </c>
      <c r="M339" s="212">
        <f t="shared" ref="M339:V339" si="188">M338*0.1</f>
        <v>0</v>
      </c>
      <c r="N339" s="212">
        <f t="shared" si="188"/>
        <v>0</v>
      </c>
      <c r="O339" s="212">
        <f t="shared" si="188"/>
        <v>0</v>
      </c>
      <c r="P339" s="212">
        <f t="shared" si="188"/>
        <v>0</v>
      </c>
      <c r="Q339" s="212">
        <f t="shared" si="188"/>
        <v>1.0578000000000001</v>
      </c>
      <c r="R339" s="212">
        <f t="shared" si="188"/>
        <v>4.1366000000000005</v>
      </c>
      <c r="S339" s="212">
        <f t="shared" si="188"/>
        <v>4.3000000000000003E-2</v>
      </c>
      <c r="T339" s="212">
        <f t="shared" si="188"/>
        <v>0</v>
      </c>
      <c r="U339" s="212">
        <f t="shared" si="188"/>
        <v>0</v>
      </c>
      <c r="V339" s="212">
        <f t="shared" si="188"/>
        <v>0</v>
      </c>
      <c r="W339" s="46">
        <f>SUM(표4_256[[#This Row],[1월]:[12월]])</f>
        <v>5.2374000000000009</v>
      </c>
      <c r="X339" s="46">
        <f t="shared" si="147"/>
        <v>0.43645000000000006</v>
      </c>
    </row>
    <row r="340" spans="1:24" x14ac:dyDescent="0.3">
      <c r="A340" s="166"/>
      <c r="B340" s="166">
        <v>2025</v>
      </c>
      <c r="C340" s="63" t="s">
        <v>431</v>
      </c>
      <c r="D340" s="19" t="s">
        <v>26</v>
      </c>
      <c r="E340" s="19" t="s">
        <v>16</v>
      </c>
      <c r="F340" s="19" t="s">
        <v>88</v>
      </c>
      <c r="G340" s="19" t="s">
        <v>173</v>
      </c>
      <c r="H340" s="20" t="s">
        <v>143</v>
      </c>
      <c r="I340" s="20"/>
      <c r="J340" s="20" t="s">
        <v>96</v>
      </c>
      <c r="K340" s="202">
        <f>K336*0.0036*(34866+0.6237*21+0.0624*310)/1000</f>
        <v>0</v>
      </c>
      <c r="L340" s="202">
        <f>L336*0.0036*(34866+0.6237*21+0.0624*310)/1000</f>
        <v>0</v>
      </c>
      <c r="M340" s="202">
        <f t="shared" ref="M340:V340" si="189">M336*0.0036*(34866+0.6237*21+0.0624*310)/1000</f>
        <v>0</v>
      </c>
      <c r="N340" s="202">
        <f t="shared" si="189"/>
        <v>0</v>
      </c>
      <c r="O340" s="202">
        <f t="shared" si="189"/>
        <v>0</v>
      </c>
      <c r="P340" s="202">
        <f t="shared" si="189"/>
        <v>0</v>
      </c>
      <c r="Q340" s="202">
        <f t="shared" si="189"/>
        <v>1.5453029984759998</v>
      </c>
      <c r="R340" s="202">
        <f t="shared" si="189"/>
        <v>6.043014164771999</v>
      </c>
      <c r="S340" s="202">
        <f t="shared" si="189"/>
        <v>6.2817195059999983E-2</v>
      </c>
      <c r="T340" s="202">
        <f t="shared" si="189"/>
        <v>0</v>
      </c>
      <c r="U340" s="202">
        <f t="shared" si="189"/>
        <v>0</v>
      </c>
      <c r="V340" s="202">
        <f t="shared" si="189"/>
        <v>0</v>
      </c>
      <c r="W340" s="47">
        <f>SUM(표4_256[[#This Row],[1월]:[12월]])</f>
        <v>7.6511343583079992</v>
      </c>
      <c r="X340" s="47">
        <f t="shared" si="147"/>
        <v>0.63759452985899989</v>
      </c>
    </row>
    <row r="341" spans="1:24" x14ac:dyDescent="0.3">
      <c r="A341" s="166"/>
      <c r="B341" s="166">
        <v>2025</v>
      </c>
      <c r="C341" s="60" t="s">
        <v>431</v>
      </c>
      <c r="D341" s="14" t="s">
        <v>26</v>
      </c>
      <c r="E341" s="14" t="s">
        <v>16</v>
      </c>
      <c r="F341" s="14" t="s">
        <v>67</v>
      </c>
      <c r="G341" s="14" t="s">
        <v>410</v>
      </c>
      <c r="H341" s="14" t="s">
        <v>414</v>
      </c>
      <c r="I341" s="14"/>
      <c r="J341" s="14" t="s">
        <v>13</v>
      </c>
      <c r="K341" s="197">
        <v>158733010</v>
      </c>
      <c r="L341" s="197">
        <v>148677754</v>
      </c>
      <c r="M341" s="197">
        <v>67375126</v>
      </c>
      <c r="N341" s="198">
        <v>22655560</v>
      </c>
      <c r="O341" s="198">
        <v>2915638</v>
      </c>
      <c r="P341" s="197">
        <v>1534666</v>
      </c>
      <c r="Q341" s="198">
        <v>1534761</v>
      </c>
      <c r="R341" s="198">
        <v>1697593</v>
      </c>
      <c r="S341" s="198">
        <v>1565255</v>
      </c>
      <c r="T341" s="197">
        <v>8009478</v>
      </c>
      <c r="U341" s="197">
        <v>29270994</v>
      </c>
      <c r="V341" s="198">
        <v>103883905</v>
      </c>
      <c r="W341" s="44">
        <f>SUM(표4_256[[#This Row],[1월]:[12월]])</f>
        <v>547853740</v>
      </c>
      <c r="X341" s="44">
        <f t="shared" si="147"/>
        <v>45654478.333333336</v>
      </c>
    </row>
    <row r="342" spans="1:24" x14ac:dyDescent="0.3">
      <c r="A342" s="166"/>
      <c r="B342" s="166">
        <v>2025</v>
      </c>
      <c r="C342" s="65" t="s">
        <v>431</v>
      </c>
      <c r="D342" s="30" t="s">
        <v>26</v>
      </c>
      <c r="E342" s="30" t="s">
        <v>16</v>
      </c>
      <c r="F342" s="30" t="s">
        <v>67</v>
      </c>
      <c r="G342" s="30" t="s">
        <v>410</v>
      </c>
      <c r="H342" s="30" t="s">
        <v>414</v>
      </c>
      <c r="I342" s="30"/>
      <c r="J342" s="30" t="s">
        <v>19</v>
      </c>
      <c r="K342" s="203">
        <v>993.63990000000001</v>
      </c>
      <c r="L342" s="203">
        <v>930.21401000000071</v>
      </c>
      <c r="M342" s="203">
        <v>417.36760999999899</v>
      </c>
      <c r="N342" s="204">
        <v>157.44773000000035</v>
      </c>
      <c r="O342" s="204">
        <v>12.529769999999647</v>
      </c>
      <c r="P342" s="203">
        <v>3.1081600000007068</v>
      </c>
      <c r="Q342" s="204">
        <v>3.1081600000007068</v>
      </c>
      <c r="R342" s="204">
        <v>4.6622399999992936</v>
      </c>
      <c r="S342" s="204">
        <v>3.3995500000000001</v>
      </c>
      <c r="T342" s="203">
        <v>49.924819999999649</v>
      </c>
      <c r="U342" s="203">
        <v>206.01273000000037</v>
      </c>
      <c r="V342" s="204">
        <v>647.66283999999928</v>
      </c>
      <c r="W342" s="53">
        <f>SUM(표4_256[[#This Row],[1월]:[12월]])</f>
        <v>3429.0775199999998</v>
      </c>
      <c r="X342" s="53">
        <f t="shared" si="147"/>
        <v>285.75646</v>
      </c>
    </row>
    <row r="343" spans="1:24" x14ac:dyDescent="0.3">
      <c r="A343" s="166"/>
      <c r="B343" s="166">
        <v>2025</v>
      </c>
      <c r="C343" s="61" t="s">
        <v>431</v>
      </c>
      <c r="D343" s="16" t="s">
        <v>26</v>
      </c>
      <c r="E343" s="16" t="s">
        <v>16</v>
      </c>
      <c r="F343" s="16" t="s">
        <v>67</v>
      </c>
      <c r="G343" s="16" t="s">
        <v>410</v>
      </c>
      <c r="H343" s="16" t="s">
        <v>414</v>
      </c>
      <c r="I343" s="16"/>
      <c r="J343" s="16" t="s">
        <v>14</v>
      </c>
      <c r="K343" s="199">
        <f>K342*1000</f>
        <v>993639.9</v>
      </c>
      <c r="L343" s="199">
        <f>L342*1000</f>
        <v>930214.01000000071</v>
      </c>
      <c r="M343" s="199">
        <f t="shared" ref="M343:V343" si="190">M342*1000</f>
        <v>417367.609999999</v>
      </c>
      <c r="N343" s="199">
        <f t="shared" si="190"/>
        <v>157447.73000000036</v>
      </c>
      <c r="O343" s="199">
        <f t="shared" si="190"/>
        <v>12529.769999999648</v>
      </c>
      <c r="P343" s="199">
        <f t="shared" si="190"/>
        <v>3108.160000000707</v>
      </c>
      <c r="Q343" s="199">
        <f t="shared" si="190"/>
        <v>3108.160000000707</v>
      </c>
      <c r="R343" s="199">
        <f t="shared" si="190"/>
        <v>4662.239999999294</v>
      </c>
      <c r="S343" s="199">
        <f t="shared" si="190"/>
        <v>3399.55</v>
      </c>
      <c r="T343" s="199">
        <f t="shared" si="190"/>
        <v>49924.81999999965</v>
      </c>
      <c r="U343" s="199">
        <f t="shared" si="190"/>
        <v>206012.73000000039</v>
      </c>
      <c r="V343" s="199">
        <f t="shared" si="190"/>
        <v>647662.83999999927</v>
      </c>
      <c r="W343" s="45">
        <f>SUM(표4_256[[#This Row],[1월]:[12월]])</f>
        <v>3429077.5199999996</v>
      </c>
      <c r="X343" s="45">
        <f t="shared" si="147"/>
        <v>285756.45999999996</v>
      </c>
    </row>
    <row r="344" spans="1:24" x14ac:dyDescent="0.3">
      <c r="A344" s="166"/>
      <c r="B344" s="166">
        <v>2025</v>
      </c>
      <c r="C344" s="64" t="s">
        <v>431</v>
      </c>
      <c r="D344" s="32" t="s">
        <v>26</v>
      </c>
      <c r="E344" s="32" t="s">
        <v>16</v>
      </c>
      <c r="F344" s="32" t="s">
        <v>67</v>
      </c>
      <c r="G344" s="32" t="s">
        <v>410</v>
      </c>
      <c r="H344" s="32" t="s">
        <v>414</v>
      </c>
      <c r="I344" s="32"/>
      <c r="J344" s="32" t="s">
        <v>20</v>
      </c>
      <c r="K344" s="211">
        <f>K342*0.86</f>
        <v>854.53031399999998</v>
      </c>
      <c r="L344" s="211">
        <f>L342*0.86</f>
        <v>799.98404860000062</v>
      </c>
      <c r="M344" s="211">
        <f t="shared" ref="M344:V344" si="191">M342*0.86</f>
        <v>358.93614459999912</v>
      </c>
      <c r="N344" s="211">
        <f t="shared" si="191"/>
        <v>135.40504780000029</v>
      </c>
      <c r="O344" s="211">
        <f t="shared" si="191"/>
        <v>10.775602199999696</v>
      </c>
      <c r="P344" s="211">
        <f t="shared" si="191"/>
        <v>2.6730176000006076</v>
      </c>
      <c r="Q344" s="211">
        <f t="shared" si="191"/>
        <v>2.6730176000006076</v>
      </c>
      <c r="R344" s="211">
        <f t="shared" si="191"/>
        <v>4.0095263999993929</v>
      </c>
      <c r="S344" s="211">
        <f t="shared" si="191"/>
        <v>2.923613</v>
      </c>
      <c r="T344" s="211">
        <f t="shared" si="191"/>
        <v>42.935345199999695</v>
      </c>
      <c r="U344" s="211">
        <f t="shared" si="191"/>
        <v>177.17094780000031</v>
      </c>
      <c r="V344" s="211">
        <f t="shared" si="191"/>
        <v>556.99004239999942</v>
      </c>
      <c r="W344" s="54">
        <f>SUM(표4_256[[#This Row],[1월]:[12월]])</f>
        <v>2949.0066671999994</v>
      </c>
      <c r="X344" s="54">
        <f t="shared" si="147"/>
        <v>245.75055559999996</v>
      </c>
    </row>
    <row r="345" spans="1:24" x14ac:dyDescent="0.3">
      <c r="A345" s="166"/>
      <c r="B345" s="166">
        <v>2025</v>
      </c>
      <c r="C345" s="62" t="s">
        <v>431</v>
      </c>
      <c r="D345" s="17" t="s">
        <v>26</v>
      </c>
      <c r="E345" s="17" t="s">
        <v>16</v>
      </c>
      <c r="F345" s="17" t="s">
        <v>67</v>
      </c>
      <c r="G345" s="17" t="s">
        <v>410</v>
      </c>
      <c r="H345" s="17" t="s">
        <v>414</v>
      </c>
      <c r="I345" s="17"/>
      <c r="J345" s="17" t="s">
        <v>15</v>
      </c>
      <c r="K345" s="212">
        <f>K344*0.1</f>
        <v>85.4530314</v>
      </c>
      <c r="L345" s="212">
        <f>L344*0.1</f>
        <v>79.998404860000065</v>
      </c>
      <c r="M345" s="212">
        <f t="shared" ref="M345:V345" si="192">M344*0.1</f>
        <v>35.893614459999917</v>
      </c>
      <c r="N345" s="212">
        <f t="shared" si="192"/>
        <v>13.540504780000029</v>
      </c>
      <c r="O345" s="212">
        <f t="shared" si="192"/>
        <v>1.0775602199999696</v>
      </c>
      <c r="P345" s="212">
        <f t="shared" si="192"/>
        <v>0.26730176000006078</v>
      </c>
      <c r="Q345" s="212">
        <f t="shared" si="192"/>
        <v>0.26730176000006078</v>
      </c>
      <c r="R345" s="212">
        <f t="shared" si="192"/>
        <v>0.4009526399999393</v>
      </c>
      <c r="S345" s="212">
        <f t="shared" si="192"/>
        <v>0.29236129999999999</v>
      </c>
      <c r="T345" s="212">
        <f t="shared" si="192"/>
        <v>4.2935345199999695</v>
      </c>
      <c r="U345" s="212">
        <f t="shared" si="192"/>
        <v>17.717094780000032</v>
      </c>
      <c r="V345" s="212">
        <f t="shared" si="192"/>
        <v>55.699004239999944</v>
      </c>
      <c r="W345" s="46">
        <f>SUM(표4_256[[#This Row],[1월]:[12월]])</f>
        <v>294.90066672</v>
      </c>
      <c r="X345" s="46">
        <f t="shared" ref="X345:X408" si="193">AVERAGE(K345:V345)</f>
        <v>24.575055559999999</v>
      </c>
    </row>
    <row r="346" spans="1:24" x14ac:dyDescent="0.3">
      <c r="A346" s="166"/>
      <c r="B346" s="166">
        <v>2025</v>
      </c>
      <c r="C346" s="63" t="s">
        <v>431</v>
      </c>
      <c r="D346" s="19" t="s">
        <v>26</v>
      </c>
      <c r="E346" s="19" t="s">
        <v>16</v>
      </c>
      <c r="F346" s="19" t="s">
        <v>67</v>
      </c>
      <c r="G346" s="19" t="s">
        <v>410</v>
      </c>
      <c r="H346" s="20" t="s">
        <v>414</v>
      </c>
      <c r="I346" s="20"/>
      <c r="J346" s="20" t="s">
        <v>96</v>
      </c>
      <c r="K346" s="202">
        <f>K342*0.0036*(34866+0.6237*21+0.0624*310)/1000</f>
        <v>124.83534283539777</v>
      </c>
      <c r="L346" s="202">
        <f>L342*0.0036*(34866+0.6237*21+0.0624*310)/1000</f>
        <v>116.86686982742965</v>
      </c>
      <c r="M346" s="202">
        <f t="shared" ref="M346:V346" si="194">M342*0.0036*(34866+0.6237*21+0.0624*310)/1000</f>
        <v>52.435725138191884</v>
      </c>
      <c r="N346" s="202">
        <f t="shared" si="194"/>
        <v>19.780849534328468</v>
      </c>
      <c r="O346" s="202">
        <f t="shared" si="194"/>
        <v>1.574170012293828</v>
      </c>
      <c r="P346" s="202">
        <f t="shared" si="194"/>
        <v>0.39049178599546791</v>
      </c>
      <c r="Q346" s="202">
        <f t="shared" si="194"/>
        <v>0.39049178599546791</v>
      </c>
      <c r="R346" s="202">
        <f t="shared" si="194"/>
        <v>0.58573767899298002</v>
      </c>
      <c r="S346" s="202">
        <f t="shared" si="194"/>
        <v>0.42710039093244595</v>
      </c>
      <c r="T346" s="202">
        <f t="shared" si="194"/>
        <v>6.2722743125507332</v>
      </c>
      <c r="U346" s="202">
        <f t="shared" si="194"/>
        <v>25.882283690506274</v>
      </c>
      <c r="V346" s="202">
        <f t="shared" si="194"/>
        <v>81.368725906787034</v>
      </c>
      <c r="W346" s="47">
        <f>SUM(표4_256[[#This Row],[1월]:[12월]])</f>
        <v>430.81006289940206</v>
      </c>
      <c r="X346" s="47">
        <f t="shared" si="193"/>
        <v>35.900838574950171</v>
      </c>
    </row>
    <row r="347" spans="1:24" x14ac:dyDescent="0.3">
      <c r="A347" s="166"/>
      <c r="B347" s="166">
        <v>2025</v>
      </c>
      <c r="C347" s="60" t="s">
        <v>431</v>
      </c>
      <c r="D347" s="14" t="s">
        <v>26</v>
      </c>
      <c r="E347" s="14" t="s">
        <v>16</v>
      </c>
      <c r="F347" s="14" t="s">
        <v>88</v>
      </c>
      <c r="G347" s="14" t="s">
        <v>410</v>
      </c>
      <c r="H347" s="14" t="s">
        <v>415</v>
      </c>
      <c r="I347" s="14"/>
      <c r="J347" s="14" t="s">
        <v>13</v>
      </c>
      <c r="K347" s="197">
        <v>0</v>
      </c>
      <c r="L347" s="197">
        <v>0</v>
      </c>
      <c r="M347" s="197">
        <v>0</v>
      </c>
      <c r="N347" s="198">
        <v>0</v>
      </c>
      <c r="O347" s="198">
        <v>0</v>
      </c>
      <c r="P347" s="197">
        <v>0</v>
      </c>
      <c r="Q347" s="198">
        <v>628900.79670515156</v>
      </c>
      <c r="R347" s="198">
        <v>2175996.7558163907</v>
      </c>
      <c r="S347" s="198">
        <v>182381.22784578841</v>
      </c>
      <c r="T347" s="197">
        <v>0</v>
      </c>
      <c r="U347" s="197">
        <v>0</v>
      </c>
      <c r="V347" s="198">
        <v>0</v>
      </c>
      <c r="W347" s="44">
        <f>SUM(표4_256[[#This Row],[1월]:[12월]])</f>
        <v>2987278.7803673306</v>
      </c>
      <c r="X347" s="44">
        <f t="shared" si="193"/>
        <v>248939.89836394423</v>
      </c>
    </row>
    <row r="348" spans="1:24" x14ac:dyDescent="0.3">
      <c r="A348" s="166"/>
      <c r="B348" s="166">
        <v>2025</v>
      </c>
      <c r="C348" s="61" t="s">
        <v>431</v>
      </c>
      <c r="D348" s="16" t="s">
        <v>26</v>
      </c>
      <c r="E348" s="16" t="s">
        <v>16</v>
      </c>
      <c r="F348" s="16" t="s">
        <v>88</v>
      </c>
      <c r="G348" s="16" t="s">
        <v>410</v>
      </c>
      <c r="H348" s="16" t="s">
        <v>415</v>
      </c>
      <c r="I348" s="16"/>
      <c r="J348" s="16" t="s">
        <v>19</v>
      </c>
      <c r="K348" s="199">
        <v>0</v>
      </c>
      <c r="L348" s="199">
        <v>0</v>
      </c>
      <c r="M348" s="199">
        <v>0</v>
      </c>
      <c r="N348" s="200">
        <v>0</v>
      </c>
      <c r="O348" s="200">
        <v>0</v>
      </c>
      <c r="P348" s="199">
        <v>0</v>
      </c>
      <c r="Q348" s="200">
        <v>10</v>
      </c>
      <c r="R348" s="200">
        <v>34.6</v>
      </c>
      <c r="S348" s="200">
        <v>2.9</v>
      </c>
      <c r="T348" s="199">
        <v>0</v>
      </c>
      <c r="U348" s="199">
        <v>0</v>
      </c>
      <c r="V348" s="200">
        <v>0</v>
      </c>
      <c r="W348" s="45">
        <f>SUM(표4_256[[#This Row],[1월]:[12월]])</f>
        <v>47.5</v>
      </c>
      <c r="X348" s="45">
        <f t="shared" si="193"/>
        <v>3.9583333333333335</v>
      </c>
    </row>
    <row r="349" spans="1:24" x14ac:dyDescent="0.3">
      <c r="A349" s="166"/>
      <c r="B349" s="166">
        <v>2025</v>
      </c>
      <c r="C349" s="61" t="s">
        <v>431</v>
      </c>
      <c r="D349" s="16" t="s">
        <v>26</v>
      </c>
      <c r="E349" s="16" t="s">
        <v>16</v>
      </c>
      <c r="F349" s="16" t="s">
        <v>88</v>
      </c>
      <c r="G349" s="16" t="s">
        <v>410</v>
      </c>
      <c r="H349" s="16" t="s">
        <v>415</v>
      </c>
      <c r="I349" s="16"/>
      <c r="J349" s="16" t="s">
        <v>14</v>
      </c>
      <c r="K349" s="199">
        <f>K348*1000</f>
        <v>0</v>
      </c>
      <c r="L349" s="199">
        <f>L348*1000</f>
        <v>0</v>
      </c>
      <c r="M349" s="199">
        <f t="shared" ref="M349:V349" si="195">M348*1000</f>
        <v>0</v>
      </c>
      <c r="N349" s="199">
        <f t="shared" si="195"/>
        <v>0</v>
      </c>
      <c r="O349" s="199">
        <f t="shared" si="195"/>
        <v>0</v>
      </c>
      <c r="P349" s="199">
        <f t="shared" si="195"/>
        <v>0</v>
      </c>
      <c r="Q349" s="199">
        <f t="shared" si="195"/>
        <v>10000</v>
      </c>
      <c r="R349" s="199">
        <f t="shared" si="195"/>
        <v>34600</v>
      </c>
      <c r="S349" s="199">
        <f t="shared" si="195"/>
        <v>2900</v>
      </c>
      <c r="T349" s="199">
        <f t="shared" si="195"/>
        <v>0</v>
      </c>
      <c r="U349" s="199">
        <f t="shared" si="195"/>
        <v>0</v>
      </c>
      <c r="V349" s="199">
        <f t="shared" si="195"/>
        <v>0</v>
      </c>
      <c r="W349" s="45">
        <f>SUM(표4_256[[#This Row],[1월]:[12월]])</f>
        <v>47500</v>
      </c>
      <c r="X349" s="45">
        <f t="shared" si="193"/>
        <v>3958.3333333333335</v>
      </c>
    </row>
    <row r="350" spans="1:24" x14ac:dyDescent="0.3">
      <c r="A350" s="166"/>
      <c r="B350" s="166">
        <v>2025</v>
      </c>
      <c r="C350" s="64" t="s">
        <v>431</v>
      </c>
      <c r="D350" s="32" t="s">
        <v>26</v>
      </c>
      <c r="E350" s="32" t="s">
        <v>16</v>
      </c>
      <c r="F350" s="32" t="s">
        <v>88</v>
      </c>
      <c r="G350" s="32" t="s">
        <v>410</v>
      </c>
      <c r="H350" s="32" t="s">
        <v>415</v>
      </c>
      <c r="I350" s="32"/>
      <c r="J350" s="32" t="s">
        <v>20</v>
      </c>
      <c r="K350" s="211">
        <v>0</v>
      </c>
      <c r="L350" s="211">
        <v>0</v>
      </c>
      <c r="M350" s="211">
        <v>0</v>
      </c>
      <c r="N350" s="211">
        <v>0</v>
      </c>
      <c r="O350" s="211">
        <v>0</v>
      </c>
      <c r="P350" s="211">
        <v>0</v>
      </c>
      <c r="Q350" s="211">
        <f t="shared" ref="Q350:S350" si="196">Q348*0.86</f>
        <v>8.6</v>
      </c>
      <c r="R350" s="211">
        <f t="shared" si="196"/>
        <v>29.756</v>
      </c>
      <c r="S350" s="211">
        <f t="shared" si="196"/>
        <v>2.4939999999999998</v>
      </c>
      <c r="T350" s="211">
        <v>0</v>
      </c>
      <c r="U350" s="211">
        <v>0</v>
      </c>
      <c r="V350" s="211">
        <v>0</v>
      </c>
      <c r="W350" s="54">
        <f>SUM(표4_256[[#This Row],[1월]:[12월]])</f>
        <v>40.85</v>
      </c>
      <c r="X350" s="54">
        <f t="shared" si="193"/>
        <v>3.4041666666666668</v>
      </c>
    </row>
    <row r="351" spans="1:24" x14ac:dyDescent="0.3">
      <c r="A351" s="166"/>
      <c r="B351" s="166">
        <v>2025</v>
      </c>
      <c r="C351" s="62" t="s">
        <v>431</v>
      </c>
      <c r="D351" s="17" t="s">
        <v>26</v>
      </c>
      <c r="E351" s="17" t="s">
        <v>16</v>
      </c>
      <c r="F351" s="17" t="s">
        <v>88</v>
      </c>
      <c r="G351" s="17" t="s">
        <v>410</v>
      </c>
      <c r="H351" s="17" t="s">
        <v>415</v>
      </c>
      <c r="I351" s="17"/>
      <c r="J351" s="17" t="s">
        <v>15</v>
      </c>
      <c r="K351" s="212">
        <v>0</v>
      </c>
      <c r="L351" s="212">
        <v>0</v>
      </c>
      <c r="M351" s="212">
        <v>0</v>
      </c>
      <c r="N351" s="212">
        <v>0</v>
      </c>
      <c r="O351" s="212">
        <v>0</v>
      </c>
      <c r="P351" s="212">
        <v>0</v>
      </c>
      <c r="Q351" s="212">
        <f t="shared" ref="Q351:S351" si="197">Q350*0.1</f>
        <v>0.86</v>
      </c>
      <c r="R351" s="212">
        <f t="shared" si="197"/>
        <v>2.9756</v>
      </c>
      <c r="S351" s="212">
        <f t="shared" si="197"/>
        <v>0.24939999999999998</v>
      </c>
      <c r="T351" s="212">
        <v>0</v>
      </c>
      <c r="U351" s="212">
        <v>0</v>
      </c>
      <c r="V351" s="212">
        <v>0</v>
      </c>
      <c r="W351" s="46">
        <f>SUM(표4_256[[#This Row],[1월]:[12월]])</f>
        <v>4.085</v>
      </c>
      <c r="X351" s="46">
        <f t="shared" si="193"/>
        <v>0.34041666666666665</v>
      </c>
    </row>
    <row r="352" spans="1:24" x14ac:dyDescent="0.3">
      <c r="A352" s="166"/>
      <c r="B352" s="166">
        <v>2025</v>
      </c>
      <c r="C352" s="63" t="s">
        <v>431</v>
      </c>
      <c r="D352" s="19" t="s">
        <v>26</v>
      </c>
      <c r="E352" s="19" t="s">
        <v>16</v>
      </c>
      <c r="F352" s="19" t="s">
        <v>88</v>
      </c>
      <c r="G352" s="19" t="s">
        <v>410</v>
      </c>
      <c r="H352" s="20" t="s">
        <v>415</v>
      </c>
      <c r="I352" s="20"/>
      <c r="J352" s="20" t="s">
        <v>96</v>
      </c>
      <c r="K352" s="202">
        <f>K348*0.0036*(34866+0.6237*21+0.0624*310)/1000</f>
        <v>0</v>
      </c>
      <c r="L352" s="202">
        <f>L348*0.0036*(34866+0.6237*21+0.0624*310)/1000</f>
        <v>0</v>
      </c>
      <c r="M352" s="202">
        <f t="shared" ref="M352:V352" si="198">M348*0.0036*(34866+0.6237*21+0.0624*310)/1000</f>
        <v>0</v>
      </c>
      <c r="N352" s="202">
        <f t="shared" si="198"/>
        <v>0</v>
      </c>
      <c r="O352" s="202">
        <f t="shared" si="198"/>
        <v>0</v>
      </c>
      <c r="P352" s="202">
        <f t="shared" si="198"/>
        <v>0</v>
      </c>
      <c r="Q352" s="202">
        <f t="shared" si="198"/>
        <v>1.2563439011999997</v>
      </c>
      <c r="R352" s="202">
        <f t="shared" si="198"/>
        <v>4.3469498981520003</v>
      </c>
      <c r="S352" s="202">
        <f t="shared" si="198"/>
        <v>0.36433973134799991</v>
      </c>
      <c r="T352" s="202">
        <f t="shared" si="198"/>
        <v>0</v>
      </c>
      <c r="U352" s="202">
        <f t="shared" si="198"/>
        <v>0</v>
      </c>
      <c r="V352" s="202">
        <f t="shared" si="198"/>
        <v>0</v>
      </c>
      <c r="W352" s="47">
        <f>SUM(표4_256[[#This Row],[1월]:[12월]])</f>
        <v>5.9676335307000006</v>
      </c>
      <c r="X352" s="47">
        <f t="shared" si="193"/>
        <v>0.49730279422500007</v>
      </c>
    </row>
    <row r="353" spans="1:24" x14ac:dyDescent="0.3">
      <c r="A353" s="166"/>
      <c r="B353" s="166">
        <v>2025</v>
      </c>
      <c r="C353" s="60" t="s">
        <v>431</v>
      </c>
      <c r="D353" s="14" t="s">
        <v>26</v>
      </c>
      <c r="E353" s="14" t="s">
        <v>16</v>
      </c>
      <c r="F353" s="14" t="s">
        <v>67</v>
      </c>
      <c r="G353" s="14" t="s">
        <v>76</v>
      </c>
      <c r="H353" s="14" t="s">
        <v>98</v>
      </c>
      <c r="I353" s="14"/>
      <c r="J353" s="14" t="s">
        <v>13</v>
      </c>
      <c r="K353" s="197">
        <v>625323238</v>
      </c>
      <c r="L353" s="197">
        <v>571039300</v>
      </c>
      <c r="M353" s="197">
        <v>317642003</v>
      </c>
      <c r="N353" s="198">
        <v>120634790</v>
      </c>
      <c r="O353" s="198">
        <v>54543041</v>
      </c>
      <c r="P353" s="197">
        <v>20916229</v>
      </c>
      <c r="Q353" s="198">
        <v>51354973</v>
      </c>
      <c r="R353" s="198">
        <v>46921350</v>
      </c>
      <c r="S353" s="198">
        <v>43263246</v>
      </c>
      <c r="T353" s="197">
        <v>76228562</v>
      </c>
      <c r="U353" s="197">
        <v>218832415</v>
      </c>
      <c r="V353" s="198">
        <v>564129334</v>
      </c>
      <c r="W353" s="44">
        <f>SUM(표4_256[[#This Row],[1월]:[12월]])</f>
        <v>2710828481</v>
      </c>
      <c r="X353" s="44">
        <f t="shared" si="193"/>
        <v>225902373.41666666</v>
      </c>
    </row>
    <row r="354" spans="1:24" x14ac:dyDescent="0.3">
      <c r="A354" s="166"/>
      <c r="B354" s="166">
        <v>2025</v>
      </c>
      <c r="C354" s="61" t="s">
        <v>431</v>
      </c>
      <c r="D354" s="16" t="s">
        <v>26</v>
      </c>
      <c r="E354" s="16" t="s">
        <v>16</v>
      </c>
      <c r="F354" s="16" t="s">
        <v>67</v>
      </c>
      <c r="G354" s="16" t="s">
        <v>76</v>
      </c>
      <c r="H354" s="16" t="s">
        <v>98</v>
      </c>
      <c r="I354" s="16"/>
      <c r="J354" s="16" t="s">
        <v>19</v>
      </c>
      <c r="K354" s="199">
        <v>3921.4000000000033</v>
      </c>
      <c r="L354" s="199">
        <v>3578.9999999999964</v>
      </c>
      <c r="M354" s="199">
        <v>1980.5999999999985</v>
      </c>
      <c r="N354" s="200">
        <v>858.80000000000655</v>
      </c>
      <c r="O354" s="200">
        <v>373.59999999999491</v>
      </c>
      <c r="P354" s="199">
        <v>164.70000000000073</v>
      </c>
      <c r="Q354" s="200">
        <v>455.09999999999854</v>
      </c>
      <c r="R354" s="200">
        <v>412.79999999999927</v>
      </c>
      <c r="S354" s="200">
        <v>377.90000000000509</v>
      </c>
      <c r="T354" s="199">
        <v>532.79999999999927</v>
      </c>
      <c r="U354" s="199">
        <v>1579.6999999999971</v>
      </c>
      <c r="V354" s="200">
        <v>3535.4000000000015</v>
      </c>
      <c r="W354" s="45">
        <f>SUM(표4_256[[#This Row],[1월]:[12월]])</f>
        <v>17771.800000000003</v>
      </c>
      <c r="X354" s="45">
        <f t="shared" si="193"/>
        <v>1480.9833333333336</v>
      </c>
    </row>
    <row r="355" spans="1:24" x14ac:dyDescent="0.3">
      <c r="A355" s="166"/>
      <c r="B355" s="166">
        <v>2025</v>
      </c>
      <c r="C355" s="61" t="s">
        <v>431</v>
      </c>
      <c r="D355" s="16" t="s">
        <v>26</v>
      </c>
      <c r="E355" s="16" t="s">
        <v>16</v>
      </c>
      <c r="F355" s="16" t="s">
        <v>67</v>
      </c>
      <c r="G355" s="16" t="s">
        <v>76</v>
      </c>
      <c r="H355" s="16" t="s">
        <v>98</v>
      </c>
      <c r="I355" s="16"/>
      <c r="J355" s="16" t="s">
        <v>14</v>
      </c>
      <c r="K355" s="199">
        <f>K354*1000</f>
        <v>3921400.0000000033</v>
      </c>
      <c r="L355" s="199">
        <f>L354*1000</f>
        <v>3578999.9999999963</v>
      </c>
      <c r="M355" s="199">
        <f t="shared" ref="M355:V355" si="199">M354*1000</f>
        <v>1980599.9999999986</v>
      </c>
      <c r="N355" s="199">
        <f t="shared" si="199"/>
        <v>858800.00000000652</v>
      </c>
      <c r="O355" s="199">
        <f t="shared" si="199"/>
        <v>373599.99999999488</v>
      </c>
      <c r="P355" s="199">
        <f t="shared" si="199"/>
        <v>164700.00000000073</v>
      </c>
      <c r="Q355" s="199">
        <f t="shared" si="199"/>
        <v>455099.99999999854</v>
      </c>
      <c r="R355" s="199">
        <f t="shared" si="199"/>
        <v>412799.9999999993</v>
      </c>
      <c r="S355" s="199">
        <f t="shared" si="199"/>
        <v>377900.00000000512</v>
      </c>
      <c r="T355" s="199">
        <f t="shared" si="199"/>
        <v>532799.9999999993</v>
      </c>
      <c r="U355" s="199">
        <f t="shared" si="199"/>
        <v>1579699.9999999972</v>
      </c>
      <c r="V355" s="199">
        <f t="shared" si="199"/>
        <v>3535400.0000000014</v>
      </c>
      <c r="W355" s="45">
        <f>SUM(표4_256[[#This Row],[1월]:[12월]])</f>
        <v>17771800</v>
      </c>
      <c r="X355" s="45">
        <f t="shared" si="193"/>
        <v>1480983.3333333333</v>
      </c>
    </row>
    <row r="356" spans="1:24" x14ac:dyDescent="0.3">
      <c r="A356" s="166"/>
      <c r="B356" s="166">
        <v>2025</v>
      </c>
      <c r="C356" s="64" t="s">
        <v>431</v>
      </c>
      <c r="D356" s="32" t="s">
        <v>26</v>
      </c>
      <c r="E356" s="32" t="s">
        <v>16</v>
      </c>
      <c r="F356" s="32" t="s">
        <v>67</v>
      </c>
      <c r="G356" s="32" t="s">
        <v>76</v>
      </c>
      <c r="H356" s="32" t="s">
        <v>98</v>
      </c>
      <c r="I356" s="32"/>
      <c r="J356" s="32" t="s">
        <v>20</v>
      </c>
      <c r="K356" s="211">
        <f>K354*0.86</f>
        <v>3372.4040000000027</v>
      </c>
      <c r="L356" s="211">
        <f>L354*0.86</f>
        <v>3077.9399999999969</v>
      </c>
      <c r="M356" s="211">
        <f t="shared" ref="M356:V356" si="200">M354*0.86</f>
        <v>1703.3159999999987</v>
      </c>
      <c r="N356" s="211">
        <f t="shared" si="200"/>
        <v>738.56800000000567</v>
      </c>
      <c r="O356" s="211">
        <f t="shared" si="200"/>
        <v>321.29599999999562</v>
      </c>
      <c r="P356" s="211">
        <f t="shared" si="200"/>
        <v>141.64200000000062</v>
      </c>
      <c r="Q356" s="211">
        <f t="shared" si="200"/>
        <v>391.38599999999872</v>
      </c>
      <c r="R356" s="211">
        <f t="shared" si="200"/>
        <v>355.00799999999936</v>
      </c>
      <c r="S356" s="211">
        <f t="shared" si="200"/>
        <v>324.99400000000435</v>
      </c>
      <c r="T356" s="211">
        <f t="shared" si="200"/>
        <v>458.20799999999934</v>
      </c>
      <c r="U356" s="211">
        <f t="shared" si="200"/>
        <v>1358.5419999999974</v>
      </c>
      <c r="V356" s="211">
        <f t="shared" si="200"/>
        <v>3040.4440000000013</v>
      </c>
      <c r="W356" s="54">
        <f>SUM(표4_256[[#This Row],[1월]:[12월]])</f>
        <v>15283.747999999998</v>
      </c>
      <c r="X356" s="54">
        <f t="shared" si="193"/>
        <v>1273.6456666666666</v>
      </c>
    </row>
    <row r="357" spans="1:24" x14ac:dyDescent="0.3">
      <c r="A357" s="166"/>
      <c r="B357" s="166">
        <v>2025</v>
      </c>
      <c r="C357" s="62" t="s">
        <v>431</v>
      </c>
      <c r="D357" s="17" t="s">
        <v>26</v>
      </c>
      <c r="E357" s="17" t="s">
        <v>16</v>
      </c>
      <c r="F357" s="17" t="s">
        <v>67</v>
      </c>
      <c r="G357" s="17" t="s">
        <v>76</v>
      </c>
      <c r="H357" s="17" t="s">
        <v>98</v>
      </c>
      <c r="I357" s="17"/>
      <c r="J357" s="17" t="s">
        <v>15</v>
      </c>
      <c r="K357" s="212">
        <f>K356*0.1</f>
        <v>337.24040000000031</v>
      </c>
      <c r="L357" s="212">
        <f>L356*0.1</f>
        <v>307.7939999999997</v>
      </c>
      <c r="M357" s="212">
        <f t="shared" ref="M357:V357" si="201">M356*0.1</f>
        <v>170.33159999999987</v>
      </c>
      <c r="N357" s="212">
        <f t="shared" si="201"/>
        <v>73.856800000000575</v>
      </c>
      <c r="O357" s="212">
        <f t="shared" si="201"/>
        <v>32.129599999999563</v>
      </c>
      <c r="P357" s="212">
        <f t="shared" si="201"/>
        <v>14.164200000000063</v>
      </c>
      <c r="Q357" s="212">
        <f t="shared" si="201"/>
        <v>39.138599999999876</v>
      </c>
      <c r="R357" s="212">
        <f t="shared" si="201"/>
        <v>35.500799999999934</v>
      </c>
      <c r="S357" s="212">
        <f t="shared" si="201"/>
        <v>32.499400000000435</v>
      </c>
      <c r="T357" s="212">
        <f t="shared" si="201"/>
        <v>45.820799999999934</v>
      </c>
      <c r="U357" s="212">
        <f t="shared" si="201"/>
        <v>135.85419999999974</v>
      </c>
      <c r="V357" s="212">
        <f t="shared" si="201"/>
        <v>304.04440000000017</v>
      </c>
      <c r="W357" s="46">
        <f>SUM(표4_256[[#This Row],[1월]:[12월]])</f>
        <v>1528.3748000000003</v>
      </c>
      <c r="X357" s="46">
        <f t="shared" si="193"/>
        <v>127.36456666666669</v>
      </c>
    </row>
    <row r="358" spans="1:24" x14ac:dyDescent="0.3">
      <c r="A358" s="166"/>
      <c r="B358" s="166">
        <v>2025</v>
      </c>
      <c r="C358" s="63" t="s">
        <v>431</v>
      </c>
      <c r="D358" s="19" t="s">
        <v>26</v>
      </c>
      <c r="E358" s="19" t="s">
        <v>16</v>
      </c>
      <c r="F358" s="19" t="s">
        <v>67</v>
      </c>
      <c r="G358" s="19" t="s">
        <v>76</v>
      </c>
      <c r="H358" s="20" t="s">
        <v>98</v>
      </c>
      <c r="I358" s="20"/>
      <c r="J358" s="20" t="s">
        <v>96</v>
      </c>
      <c r="K358" s="202">
        <f>K354*0.0036*(34866+0.6237*21+0.0624*310)/1000</f>
        <v>492.66269741656834</v>
      </c>
      <c r="L358" s="202">
        <f>L354*0.0036*(34866+0.6237*21+0.0624*310)/1000</f>
        <v>449.64548223947946</v>
      </c>
      <c r="M358" s="202">
        <f t="shared" ref="M358:V358" si="202">M354*0.0036*(34866+0.6237*21+0.0624*310)/1000</f>
        <v>248.83147307167178</v>
      </c>
      <c r="N358" s="202">
        <f t="shared" si="202"/>
        <v>107.8948142350568</v>
      </c>
      <c r="O358" s="202">
        <f t="shared" si="202"/>
        <v>46.93700814883136</v>
      </c>
      <c r="P358" s="202">
        <f t="shared" si="202"/>
        <v>20.691984052764088</v>
      </c>
      <c r="Q358" s="202">
        <f t="shared" si="202"/>
        <v>57.176210943611814</v>
      </c>
      <c r="R358" s="202">
        <f t="shared" si="202"/>
        <v>51.861876241535903</v>
      </c>
      <c r="S358" s="202">
        <f t="shared" si="202"/>
        <v>47.477236026348635</v>
      </c>
      <c r="T358" s="202">
        <f t="shared" si="202"/>
        <v>66.938003055935894</v>
      </c>
      <c r="U358" s="202">
        <f t="shared" si="202"/>
        <v>198.4646460725636</v>
      </c>
      <c r="V358" s="202">
        <f t="shared" si="202"/>
        <v>444.1678228302481</v>
      </c>
      <c r="W358" s="47">
        <f>SUM(표4_256[[#This Row],[1월]:[12월]])</f>
        <v>2232.7492543346157</v>
      </c>
      <c r="X358" s="47">
        <f t="shared" si="193"/>
        <v>186.06243786121797</v>
      </c>
    </row>
    <row r="359" spans="1:24" x14ac:dyDescent="0.3">
      <c r="A359" s="166"/>
      <c r="B359" s="166">
        <v>2025</v>
      </c>
      <c r="C359" s="60" t="s">
        <v>431</v>
      </c>
      <c r="D359" s="14" t="s">
        <v>26</v>
      </c>
      <c r="E359" s="14" t="s">
        <v>16</v>
      </c>
      <c r="F359" s="14" t="s">
        <v>88</v>
      </c>
      <c r="G359" s="14" t="s">
        <v>76</v>
      </c>
      <c r="H359" s="14" t="s">
        <v>145</v>
      </c>
      <c r="I359" s="14"/>
      <c r="J359" s="14" t="s">
        <v>13</v>
      </c>
      <c r="K359" s="197">
        <v>0</v>
      </c>
      <c r="L359" s="197">
        <v>0</v>
      </c>
      <c r="M359" s="197">
        <v>0</v>
      </c>
      <c r="N359" s="198">
        <v>0</v>
      </c>
      <c r="O359" s="198">
        <v>0</v>
      </c>
      <c r="P359" s="197">
        <v>0</v>
      </c>
      <c r="Q359" s="198">
        <v>4188479.306056309</v>
      </c>
      <c r="R359" s="198">
        <v>12861021.287989939</v>
      </c>
      <c r="S359" s="198">
        <v>1163466.4534989952</v>
      </c>
      <c r="T359" s="213">
        <v>0</v>
      </c>
      <c r="U359" s="197">
        <v>0</v>
      </c>
      <c r="V359" s="198">
        <v>0</v>
      </c>
      <c r="W359" s="44">
        <f>SUM(표4_256[[#This Row],[1월]:[12월]])</f>
        <v>18212967.047545243</v>
      </c>
      <c r="X359" s="44">
        <f t="shared" si="193"/>
        <v>1517747.2539621035</v>
      </c>
    </row>
    <row r="360" spans="1:24" x14ac:dyDescent="0.3">
      <c r="A360" s="166"/>
      <c r="B360" s="166">
        <v>2025</v>
      </c>
      <c r="C360" s="61" t="s">
        <v>431</v>
      </c>
      <c r="D360" s="16" t="s">
        <v>26</v>
      </c>
      <c r="E360" s="16" t="s">
        <v>16</v>
      </c>
      <c r="F360" s="16" t="s">
        <v>88</v>
      </c>
      <c r="G360" s="16" t="s">
        <v>76</v>
      </c>
      <c r="H360" s="16" t="s">
        <v>145</v>
      </c>
      <c r="I360" s="16"/>
      <c r="J360" s="16" t="s">
        <v>19</v>
      </c>
      <c r="K360" s="199">
        <v>0</v>
      </c>
      <c r="L360" s="199">
        <v>0</v>
      </c>
      <c r="M360" s="199">
        <v>0</v>
      </c>
      <c r="N360" s="200">
        <v>0</v>
      </c>
      <c r="O360" s="200">
        <v>0</v>
      </c>
      <c r="P360" s="199">
        <v>0</v>
      </c>
      <c r="Q360" s="200">
        <v>66.599999999999994</v>
      </c>
      <c r="R360" s="200">
        <v>204.5</v>
      </c>
      <c r="S360" s="200">
        <v>18.5</v>
      </c>
      <c r="T360" s="199">
        <v>0</v>
      </c>
      <c r="U360" s="199">
        <v>0</v>
      </c>
      <c r="V360" s="200">
        <v>0</v>
      </c>
      <c r="W360" s="45">
        <f>SUM(표4_256[[#This Row],[1월]:[12월]])</f>
        <v>289.60000000000002</v>
      </c>
      <c r="X360" s="45">
        <f t="shared" si="193"/>
        <v>24.133333333333336</v>
      </c>
    </row>
    <row r="361" spans="1:24" x14ac:dyDescent="0.3">
      <c r="A361" s="166"/>
      <c r="B361" s="166">
        <v>2025</v>
      </c>
      <c r="C361" s="61" t="s">
        <v>431</v>
      </c>
      <c r="D361" s="16" t="s">
        <v>26</v>
      </c>
      <c r="E361" s="16" t="s">
        <v>16</v>
      </c>
      <c r="F361" s="16" t="s">
        <v>88</v>
      </c>
      <c r="G361" s="16" t="s">
        <v>76</v>
      </c>
      <c r="H361" s="16" t="s">
        <v>145</v>
      </c>
      <c r="I361" s="16"/>
      <c r="J361" s="16" t="s">
        <v>14</v>
      </c>
      <c r="K361" s="199">
        <f>K360*1000</f>
        <v>0</v>
      </c>
      <c r="L361" s="199">
        <f>L360*1000</f>
        <v>0</v>
      </c>
      <c r="M361" s="199">
        <f t="shared" ref="M361:V361" si="203">M360*1000</f>
        <v>0</v>
      </c>
      <c r="N361" s="199">
        <f t="shared" si="203"/>
        <v>0</v>
      </c>
      <c r="O361" s="199">
        <f t="shared" si="203"/>
        <v>0</v>
      </c>
      <c r="P361" s="199">
        <f t="shared" si="203"/>
        <v>0</v>
      </c>
      <c r="Q361" s="199">
        <f t="shared" si="203"/>
        <v>66600</v>
      </c>
      <c r="R361" s="199">
        <f t="shared" si="203"/>
        <v>204500</v>
      </c>
      <c r="S361" s="199">
        <f t="shared" si="203"/>
        <v>18500</v>
      </c>
      <c r="T361" s="199">
        <f t="shared" si="203"/>
        <v>0</v>
      </c>
      <c r="U361" s="199">
        <f t="shared" si="203"/>
        <v>0</v>
      </c>
      <c r="V361" s="199">
        <f t="shared" si="203"/>
        <v>0</v>
      </c>
      <c r="W361" s="45">
        <f>SUM(표4_256[[#This Row],[1월]:[12월]])</f>
        <v>289600</v>
      </c>
      <c r="X361" s="45">
        <f t="shared" si="193"/>
        <v>24133.333333333332</v>
      </c>
    </row>
    <row r="362" spans="1:24" x14ac:dyDescent="0.3">
      <c r="A362" s="166"/>
      <c r="B362" s="166">
        <v>2025</v>
      </c>
      <c r="C362" s="64" t="s">
        <v>431</v>
      </c>
      <c r="D362" s="32" t="s">
        <v>26</v>
      </c>
      <c r="E362" s="32" t="s">
        <v>16</v>
      </c>
      <c r="F362" s="32" t="s">
        <v>88</v>
      </c>
      <c r="G362" s="32" t="s">
        <v>76</v>
      </c>
      <c r="H362" s="32" t="s">
        <v>145</v>
      </c>
      <c r="I362" s="32"/>
      <c r="J362" s="32" t="s">
        <v>20</v>
      </c>
      <c r="K362" s="211">
        <f>K360*0.86</f>
        <v>0</v>
      </c>
      <c r="L362" s="211">
        <f>L360*0.86</f>
        <v>0</v>
      </c>
      <c r="M362" s="211">
        <f t="shared" ref="M362:V362" si="204">M360*0.86</f>
        <v>0</v>
      </c>
      <c r="N362" s="211">
        <f t="shared" si="204"/>
        <v>0</v>
      </c>
      <c r="O362" s="211">
        <f t="shared" si="204"/>
        <v>0</v>
      </c>
      <c r="P362" s="211">
        <f t="shared" si="204"/>
        <v>0</v>
      </c>
      <c r="Q362" s="211">
        <f t="shared" si="204"/>
        <v>57.275999999999996</v>
      </c>
      <c r="R362" s="211">
        <f t="shared" si="204"/>
        <v>175.87</v>
      </c>
      <c r="S362" s="211">
        <f t="shared" si="204"/>
        <v>15.91</v>
      </c>
      <c r="T362" s="211">
        <f t="shared" si="204"/>
        <v>0</v>
      </c>
      <c r="U362" s="211">
        <f t="shared" si="204"/>
        <v>0</v>
      </c>
      <c r="V362" s="211">
        <f t="shared" si="204"/>
        <v>0</v>
      </c>
      <c r="W362" s="54">
        <f>SUM(표4_256[[#This Row],[1월]:[12월]])</f>
        <v>249.05600000000001</v>
      </c>
      <c r="X362" s="54">
        <f t="shared" si="193"/>
        <v>20.754666666666669</v>
      </c>
    </row>
    <row r="363" spans="1:24" x14ac:dyDescent="0.3">
      <c r="A363" s="166"/>
      <c r="B363" s="166">
        <v>2025</v>
      </c>
      <c r="C363" s="62" t="s">
        <v>431</v>
      </c>
      <c r="D363" s="17" t="s">
        <v>26</v>
      </c>
      <c r="E363" s="17" t="s">
        <v>16</v>
      </c>
      <c r="F363" s="17" t="s">
        <v>88</v>
      </c>
      <c r="G363" s="17" t="s">
        <v>76</v>
      </c>
      <c r="H363" s="17" t="s">
        <v>145</v>
      </c>
      <c r="I363" s="17"/>
      <c r="J363" s="17" t="s">
        <v>15</v>
      </c>
      <c r="K363" s="212">
        <f>K362*0.1</f>
        <v>0</v>
      </c>
      <c r="L363" s="212">
        <f>L362*0.1</f>
        <v>0</v>
      </c>
      <c r="M363" s="212">
        <f t="shared" ref="M363:V363" si="205">M362*0.1</f>
        <v>0</v>
      </c>
      <c r="N363" s="212">
        <f t="shared" si="205"/>
        <v>0</v>
      </c>
      <c r="O363" s="212">
        <f t="shared" si="205"/>
        <v>0</v>
      </c>
      <c r="P363" s="212">
        <f t="shared" si="205"/>
        <v>0</v>
      </c>
      <c r="Q363" s="212">
        <f t="shared" si="205"/>
        <v>5.7275999999999998</v>
      </c>
      <c r="R363" s="212">
        <f t="shared" si="205"/>
        <v>17.587</v>
      </c>
      <c r="S363" s="212">
        <f t="shared" si="205"/>
        <v>1.5910000000000002</v>
      </c>
      <c r="T363" s="212">
        <f t="shared" si="205"/>
        <v>0</v>
      </c>
      <c r="U363" s="212">
        <f t="shared" si="205"/>
        <v>0</v>
      </c>
      <c r="V363" s="212">
        <f t="shared" si="205"/>
        <v>0</v>
      </c>
      <c r="W363" s="46">
        <f>SUM(표4_256[[#This Row],[1월]:[12월]])</f>
        <v>24.9056</v>
      </c>
      <c r="X363" s="46">
        <f t="shared" si="193"/>
        <v>2.0754666666666668</v>
      </c>
    </row>
    <row r="364" spans="1:24" x14ac:dyDescent="0.3">
      <c r="A364" s="166"/>
      <c r="B364" s="166">
        <v>2025</v>
      </c>
      <c r="C364" s="63" t="s">
        <v>431</v>
      </c>
      <c r="D364" s="19" t="s">
        <v>26</v>
      </c>
      <c r="E364" s="19" t="s">
        <v>16</v>
      </c>
      <c r="F364" s="19" t="s">
        <v>88</v>
      </c>
      <c r="G364" s="19" t="s">
        <v>76</v>
      </c>
      <c r="H364" s="20" t="s">
        <v>145</v>
      </c>
      <c r="I364" s="20"/>
      <c r="J364" s="20" t="s">
        <v>96</v>
      </c>
      <c r="K364" s="202">
        <f>K360*0.0036*(34866+0.6237*21+0.0624*310)/1000</f>
        <v>0</v>
      </c>
      <c r="L364" s="202">
        <f>L360*0.0036*(34866+0.6237*21+0.0624*310)/1000</f>
        <v>0</v>
      </c>
      <c r="M364" s="202">
        <f t="shared" ref="M364:V364" si="206">M360*0.0036*(34866+0.6237*21+0.0624*310)/1000</f>
        <v>0</v>
      </c>
      <c r="N364" s="202">
        <f t="shared" si="206"/>
        <v>0</v>
      </c>
      <c r="O364" s="202">
        <f t="shared" si="206"/>
        <v>0</v>
      </c>
      <c r="P364" s="202">
        <f t="shared" si="206"/>
        <v>0</v>
      </c>
      <c r="Q364" s="202">
        <f t="shared" si="206"/>
        <v>8.3672503819919992</v>
      </c>
      <c r="R364" s="202">
        <f t="shared" si="206"/>
        <v>25.692232779539996</v>
      </c>
      <c r="S364" s="202">
        <f t="shared" si="206"/>
        <v>2.3242362172199997</v>
      </c>
      <c r="T364" s="202">
        <f t="shared" si="206"/>
        <v>0</v>
      </c>
      <c r="U364" s="202">
        <f t="shared" si="206"/>
        <v>0</v>
      </c>
      <c r="V364" s="202">
        <f t="shared" si="206"/>
        <v>0</v>
      </c>
      <c r="W364" s="47">
        <f>SUM(표4_256[[#This Row],[1월]:[12월]])</f>
        <v>36.383719378751991</v>
      </c>
      <c r="X364" s="47">
        <f t="shared" si="193"/>
        <v>3.0319766148959992</v>
      </c>
    </row>
    <row r="365" spans="1:24" x14ac:dyDescent="0.3">
      <c r="A365" s="166"/>
      <c r="B365" s="166">
        <v>2025</v>
      </c>
      <c r="C365" s="60" t="s">
        <v>431</v>
      </c>
      <c r="D365" s="14" t="s">
        <v>26</v>
      </c>
      <c r="E365" s="14" t="s">
        <v>16</v>
      </c>
      <c r="F365" s="14" t="s">
        <v>67</v>
      </c>
      <c r="G365" s="14" t="s">
        <v>175</v>
      </c>
      <c r="H365" s="14" t="s">
        <v>58</v>
      </c>
      <c r="I365" s="14"/>
      <c r="J365" s="14" t="s">
        <v>13</v>
      </c>
      <c r="K365" s="197">
        <v>70236927</v>
      </c>
      <c r="L365" s="197">
        <v>84157265</v>
      </c>
      <c r="M365" s="197">
        <v>58268333</v>
      </c>
      <c r="N365" s="198">
        <v>24211926</v>
      </c>
      <c r="O365" s="198">
        <v>15357633</v>
      </c>
      <c r="P365" s="197">
        <v>9079659</v>
      </c>
      <c r="Q365" s="198">
        <v>5673164</v>
      </c>
      <c r="R365" s="198">
        <v>2119837</v>
      </c>
      <c r="S365" s="198">
        <v>2214145</v>
      </c>
      <c r="T365" s="197">
        <v>7688660</v>
      </c>
      <c r="U365" s="197">
        <v>27712406</v>
      </c>
      <c r="V365" s="198">
        <v>62849330</v>
      </c>
      <c r="W365" s="44">
        <f>SUM(표4_256[[#This Row],[1월]:[12월]])</f>
        <v>369569285</v>
      </c>
      <c r="X365" s="44">
        <f t="shared" si="193"/>
        <v>30797440.416666668</v>
      </c>
    </row>
    <row r="366" spans="1:24" x14ac:dyDescent="0.3">
      <c r="A366" s="166"/>
      <c r="B366" s="166">
        <v>2025</v>
      </c>
      <c r="C366" s="65" t="s">
        <v>431</v>
      </c>
      <c r="D366" s="30" t="s">
        <v>26</v>
      </c>
      <c r="E366" s="30" t="s">
        <v>16</v>
      </c>
      <c r="F366" s="30" t="s">
        <v>67</v>
      </c>
      <c r="G366" s="30" t="s">
        <v>175</v>
      </c>
      <c r="H366" s="30" t="s">
        <v>58</v>
      </c>
      <c r="I366" s="30"/>
      <c r="J366" s="30" t="s">
        <v>19</v>
      </c>
      <c r="K366" s="203">
        <v>434.5</v>
      </c>
      <c r="L366" s="203">
        <v>522.30000000000018</v>
      </c>
      <c r="M366" s="203">
        <v>359</v>
      </c>
      <c r="N366" s="204">
        <v>167.80000000000018</v>
      </c>
      <c r="O366" s="204">
        <v>102.80000000000018</v>
      </c>
      <c r="P366" s="203">
        <v>73.699999999999818</v>
      </c>
      <c r="Q366" s="204">
        <v>41.199999999999818</v>
      </c>
      <c r="R366" s="204">
        <v>7.3000000000001819</v>
      </c>
      <c r="S366" s="204">
        <v>8.1999999999998181</v>
      </c>
      <c r="T366" s="203">
        <v>46.5</v>
      </c>
      <c r="U366" s="203">
        <v>193.5</v>
      </c>
      <c r="V366" s="204">
        <v>387.90000000000055</v>
      </c>
      <c r="W366" s="53">
        <f>SUM(표4_256[[#This Row],[1월]:[12월]])</f>
        <v>2344.7000000000007</v>
      </c>
      <c r="X366" s="53">
        <f t="shared" si="193"/>
        <v>195.39166666666674</v>
      </c>
    </row>
    <row r="367" spans="1:24" x14ac:dyDescent="0.3">
      <c r="A367" s="166"/>
      <c r="B367" s="166">
        <v>2025</v>
      </c>
      <c r="C367" s="61" t="s">
        <v>431</v>
      </c>
      <c r="D367" s="16" t="s">
        <v>26</v>
      </c>
      <c r="E367" s="16" t="s">
        <v>16</v>
      </c>
      <c r="F367" s="16" t="s">
        <v>67</v>
      </c>
      <c r="G367" s="16" t="s">
        <v>175</v>
      </c>
      <c r="H367" s="16" t="s">
        <v>58</v>
      </c>
      <c r="I367" s="16"/>
      <c r="J367" s="16" t="s">
        <v>14</v>
      </c>
      <c r="K367" s="199">
        <f>K366*1000</f>
        <v>434500</v>
      </c>
      <c r="L367" s="199">
        <f>L366*1000</f>
        <v>522300.00000000017</v>
      </c>
      <c r="M367" s="199">
        <f t="shared" ref="M367:V367" si="207">M366*1000</f>
        <v>359000</v>
      </c>
      <c r="N367" s="199">
        <f t="shared" si="207"/>
        <v>167800.00000000017</v>
      </c>
      <c r="O367" s="199">
        <f t="shared" si="207"/>
        <v>102800.00000000017</v>
      </c>
      <c r="P367" s="199">
        <f t="shared" si="207"/>
        <v>73699.999999999825</v>
      </c>
      <c r="Q367" s="199">
        <f t="shared" si="207"/>
        <v>41199.999999999818</v>
      </c>
      <c r="R367" s="199">
        <f t="shared" si="207"/>
        <v>7300.0000000001819</v>
      </c>
      <c r="S367" s="199">
        <f t="shared" si="207"/>
        <v>8199.9999999998181</v>
      </c>
      <c r="T367" s="199">
        <f t="shared" si="207"/>
        <v>46500</v>
      </c>
      <c r="U367" s="199">
        <f t="shared" si="207"/>
        <v>193500</v>
      </c>
      <c r="V367" s="199">
        <f t="shared" si="207"/>
        <v>387900.00000000052</v>
      </c>
      <c r="W367" s="45">
        <f>SUM(표4_256[[#This Row],[1월]:[12월]])</f>
        <v>2344700.0000000009</v>
      </c>
      <c r="X367" s="45">
        <f t="shared" si="193"/>
        <v>195391.66666666674</v>
      </c>
    </row>
    <row r="368" spans="1:24" x14ac:dyDescent="0.3">
      <c r="A368" s="166"/>
      <c r="B368" s="166">
        <v>2025</v>
      </c>
      <c r="C368" s="64" t="s">
        <v>431</v>
      </c>
      <c r="D368" s="32" t="s">
        <v>26</v>
      </c>
      <c r="E368" s="32" t="s">
        <v>16</v>
      </c>
      <c r="F368" s="32" t="s">
        <v>67</v>
      </c>
      <c r="G368" s="32" t="s">
        <v>175</v>
      </c>
      <c r="H368" s="32" t="s">
        <v>58</v>
      </c>
      <c r="I368" s="32"/>
      <c r="J368" s="32" t="s">
        <v>20</v>
      </c>
      <c r="K368" s="211">
        <f>K366*0.86</f>
        <v>373.67</v>
      </c>
      <c r="L368" s="211">
        <f>L366*0.86</f>
        <v>449.17800000000017</v>
      </c>
      <c r="M368" s="211">
        <f t="shared" ref="M368:V368" si="208">M366*0.86</f>
        <v>308.74</v>
      </c>
      <c r="N368" s="211">
        <f t="shared" si="208"/>
        <v>144.30800000000016</v>
      </c>
      <c r="O368" s="211">
        <f t="shared" si="208"/>
        <v>88.408000000000158</v>
      </c>
      <c r="P368" s="211">
        <f t="shared" si="208"/>
        <v>63.381999999999842</v>
      </c>
      <c r="Q368" s="211">
        <f t="shared" si="208"/>
        <v>35.431999999999846</v>
      </c>
      <c r="R368" s="211">
        <f t="shared" si="208"/>
        <v>6.2780000000001559</v>
      </c>
      <c r="S368" s="211">
        <f t="shared" si="208"/>
        <v>7.0519999999998433</v>
      </c>
      <c r="T368" s="211">
        <f t="shared" si="208"/>
        <v>39.99</v>
      </c>
      <c r="U368" s="211">
        <f t="shared" si="208"/>
        <v>166.41</v>
      </c>
      <c r="V368" s="211">
        <f t="shared" si="208"/>
        <v>333.59400000000045</v>
      </c>
      <c r="W368" s="54">
        <f>SUM(표4_256[[#This Row],[1월]:[12월]])</f>
        <v>2016.4420000000009</v>
      </c>
      <c r="X368" s="54">
        <f t="shared" si="193"/>
        <v>168.03683333333342</v>
      </c>
    </row>
    <row r="369" spans="1:24" x14ac:dyDescent="0.3">
      <c r="A369" s="166"/>
      <c r="B369" s="166">
        <v>2025</v>
      </c>
      <c r="C369" s="62" t="s">
        <v>431</v>
      </c>
      <c r="D369" s="17" t="s">
        <v>26</v>
      </c>
      <c r="E369" s="17" t="s">
        <v>16</v>
      </c>
      <c r="F369" s="17" t="s">
        <v>67</v>
      </c>
      <c r="G369" s="17" t="s">
        <v>175</v>
      </c>
      <c r="H369" s="17" t="s">
        <v>58</v>
      </c>
      <c r="I369" s="17"/>
      <c r="J369" s="17" t="s">
        <v>15</v>
      </c>
      <c r="K369" s="212">
        <f>K368*0.1</f>
        <v>37.367000000000004</v>
      </c>
      <c r="L369" s="212">
        <f>L368*0.1</f>
        <v>44.917800000000021</v>
      </c>
      <c r="M369" s="212">
        <f t="shared" ref="M369:V369" si="209">M368*0.1</f>
        <v>30.874000000000002</v>
      </c>
      <c r="N369" s="212">
        <f t="shared" si="209"/>
        <v>14.430800000000017</v>
      </c>
      <c r="O369" s="212">
        <f t="shared" si="209"/>
        <v>8.8408000000000158</v>
      </c>
      <c r="P369" s="212">
        <f t="shared" si="209"/>
        <v>6.3381999999999845</v>
      </c>
      <c r="Q369" s="212">
        <f t="shared" si="209"/>
        <v>3.5431999999999846</v>
      </c>
      <c r="R369" s="212">
        <f t="shared" si="209"/>
        <v>0.62780000000001568</v>
      </c>
      <c r="S369" s="212">
        <f t="shared" si="209"/>
        <v>0.70519999999998439</v>
      </c>
      <c r="T369" s="212">
        <f t="shared" si="209"/>
        <v>3.9990000000000006</v>
      </c>
      <c r="U369" s="212">
        <f t="shared" si="209"/>
        <v>16.641000000000002</v>
      </c>
      <c r="V369" s="212">
        <f t="shared" si="209"/>
        <v>33.359400000000043</v>
      </c>
      <c r="W369" s="46">
        <f>SUM(표4_256[[#This Row],[1월]:[12월]])</f>
        <v>201.64420000000004</v>
      </c>
      <c r="X369" s="46">
        <f t="shared" si="193"/>
        <v>16.803683333333336</v>
      </c>
    </row>
    <row r="370" spans="1:24" x14ac:dyDescent="0.3">
      <c r="A370" s="166"/>
      <c r="B370" s="166">
        <v>2025</v>
      </c>
      <c r="C370" s="63" t="s">
        <v>431</v>
      </c>
      <c r="D370" s="19" t="s">
        <v>26</v>
      </c>
      <c r="E370" s="19" t="s">
        <v>16</v>
      </c>
      <c r="F370" s="19" t="s">
        <v>67</v>
      </c>
      <c r="G370" s="19" t="s">
        <v>175</v>
      </c>
      <c r="H370" s="20" t="s">
        <v>58</v>
      </c>
      <c r="I370" s="20"/>
      <c r="J370" s="20" t="s">
        <v>96</v>
      </c>
      <c r="K370" s="202">
        <f>K366*0.0036*(34866+0.6237*21+0.0624*310)/1000</f>
        <v>54.588142507139992</v>
      </c>
      <c r="L370" s="202">
        <f>L366*0.0036*(34866+0.6237*21+0.0624*310)/1000</f>
        <v>65.618841959676004</v>
      </c>
      <c r="M370" s="202">
        <f t="shared" ref="M370:V370" si="210">M366*0.0036*(34866+0.6237*21+0.0624*310)/1000</f>
        <v>45.102746053079997</v>
      </c>
      <c r="N370" s="202">
        <f t="shared" si="210"/>
        <v>21.081450662136021</v>
      </c>
      <c r="O370" s="202">
        <f t="shared" si="210"/>
        <v>12.915215304336021</v>
      </c>
      <c r="P370" s="202">
        <f t="shared" si="210"/>
        <v>9.2592545518439771</v>
      </c>
      <c r="Q370" s="202">
        <f t="shared" si="210"/>
        <v>5.1761368729439763</v>
      </c>
      <c r="R370" s="202">
        <f t="shared" si="210"/>
        <v>0.91713104787602262</v>
      </c>
      <c r="S370" s="202">
        <f t="shared" si="210"/>
        <v>1.030201998983977</v>
      </c>
      <c r="T370" s="202">
        <f t="shared" si="210"/>
        <v>5.8419991405799996</v>
      </c>
      <c r="U370" s="202">
        <f t="shared" si="210"/>
        <v>24.310254488219996</v>
      </c>
      <c r="V370" s="202">
        <f t="shared" si="210"/>
        <v>48.733579927548064</v>
      </c>
      <c r="W370" s="47">
        <f>SUM(표4_256[[#This Row],[1월]:[12월]])</f>
        <v>294.57495451436404</v>
      </c>
      <c r="X370" s="47">
        <f t="shared" si="193"/>
        <v>24.547912876197003</v>
      </c>
    </row>
    <row r="371" spans="1:24" x14ac:dyDescent="0.3">
      <c r="A371" s="166"/>
      <c r="B371" s="166">
        <v>2025</v>
      </c>
      <c r="C371" s="60" t="s">
        <v>431</v>
      </c>
      <c r="D371" s="14" t="s">
        <v>26</v>
      </c>
      <c r="E371" s="14" t="s">
        <v>16</v>
      </c>
      <c r="F371" s="14" t="s">
        <v>88</v>
      </c>
      <c r="G371" s="14" t="s">
        <v>175</v>
      </c>
      <c r="H371" s="14" t="s">
        <v>146</v>
      </c>
      <c r="I371" s="14"/>
      <c r="J371" s="14" t="s">
        <v>13</v>
      </c>
      <c r="K371" s="197">
        <v>0</v>
      </c>
      <c r="L371" s="197">
        <v>0</v>
      </c>
      <c r="M371" s="197">
        <v>0</v>
      </c>
      <c r="N371" s="198">
        <v>0</v>
      </c>
      <c r="O371" s="198">
        <v>0</v>
      </c>
      <c r="P371" s="197">
        <v>0</v>
      </c>
      <c r="Q371" s="198">
        <v>1006241.2747282425</v>
      </c>
      <c r="R371" s="198">
        <v>3402353.3089499054</v>
      </c>
      <c r="S371" s="198">
        <v>327028.40855106892</v>
      </c>
      <c r="T371" s="213">
        <v>0</v>
      </c>
      <c r="U371" s="197">
        <v>0</v>
      </c>
      <c r="V371" s="198">
        <v>0</v>
      </c>
      <c r="W371" s="44">
        <f>SUM(표4_256[[#This Row],[1월]:[12월]])</f>
        <v>4735622.9922292167</v>
      </c>
      <c r="X371" s="44">
        <f t="shared" si="193"/>
        <v>394635.24935243471</v>
      </c>
    </row>
    <row r="372" spans="1:24" x14ac:dyDescent="0.3">
      <c r="A372" s="166"/>
      <c r="B372" s="166">
        <v>2025</v>
      </c>
      <c r="C372" s="61" t="s">
        <v>431</v>
      </c>
      <c r="D372" s="16" t="s">
        <v>26</v>
      </c>
      <c r="E372" s="16" t="s">
        <v>16</v>
      </c>
      <c r="F372" s="16" t="s">
        <v>88</v>
      </c>
      <c r="G372" s="16" t="s">
        <v>175</v>
      </c>
      <c r="H372" s="16" t="s">
        <v>146</v>
      </c>
      <c r="I372" s="16"/>
      <c r="J372" s="16" t="s">
        <v>19</v>
      </c>
      <c r="K372" s="199">
        <v>0</v>
      </c>
      <c r="L372" s="199">
        <v>0</v>
      </c>
      <c r="M372" s="199">
        <v>0</v>
      </c>
      <c r="N372" s="200">
        <v>0</v>
      </c>
      <c r="O372" s="200">
        <v>0</v>
      </c>
      <c r="P372" s="199">
        <v>0</v>
      </c>
      <c r="Q372" s="200">
        <v>16</v>
      </c>
      <c r="R372" s="200">
        <v>54.1</v>
      </c>
      <c r="S372" s="200">
        <v>5.2</v>
      </c>
      <c r="T372" s="199">
        <v>0</v>
      </c>
      <c r="U372" s="199">
        <v>0</v>
      </c>
      <c r="V372" s="200">
        <v>0</v>
      </c>
      <c r="W372" s="45">
        <f>SUM(표4_256[[#This Row],[1월]:[12월]])</f>
        <v>75.3</v>
      </c>
      <c r="X372" s="45">
        <f t="shared" si="193"/>
        <v>6.2749999999999995</v>
      </c>
    </row>
    <row r="373" spans="1:24" x14ac:dyDescent="0.3">
      <c r="A373" s="166"/>
      <c r="B373" s="166">
        <v>2025</v>
      </c>
      <c r="C373" s="61" t="s">
        <v>431</v>
      </c>
      <c r="D373" s="16" t="s">
        <v>26</v>
      </c>
      <c r="E373" s="16" t="s">
        <v>16</v>
      </c>
      <c r="F373" s="16" t="s">
        <v>88</v>
      </c>
      <c r="G373" s="16" t="s">
        <v>175</v>
      </c>
      <c r="H373" s="16" t="s">
        <v>146</v>
      </c>
      <c r="I373" s="16"/>
      <c r="J373" s="16" t="s">
        <v>14</v>
      </c>
      <c r="K373" s="199">
        <f>K372*1000</f>
        <v>0</v>
      </c>
      <c r="L373" s="199">
        <f>L372*1000</f>
        <v>0</v>
      </c>
      <c r="M373" s="199">
        <f t="shared" ref="M373:V373" si="211">M372*1000</f>
        <v>0</v>
      </c>
      <c r="N373" s="199">
        <f t="shared" si="211"/>
        <v>0</v>
      </c>
      <c r="O373" s="199">
        <f t="shared" si="211"/>
        <v>0</v>
      </c>
      <c r="P373" s="199">
        <f t="shared" si="211"/>
        <v>0</v>
      </c>
      <c r="Q373" s="199">
        <f t="shared" si="211"/>
        <v>16000</v>
      </c>
      <c r="R373" s="199">
        <f t="shared" si="211"/>
        <v>54100</v>
      </c>
      <c r="S373" s="199">
        <f t="shared" si="211"/>
        <v>5200</v>
      </c>
      <c r="T373" s="199">
        <f t="shared" si="211"/>
        <v>0</v>
      </c>
      <c r="U373" s="199">
        <f t="shared" si="211"/>
        <v>0</v>
      </c>
      <c r="V373" s="199">
        <f t="shared" si="211"/>
        <v>0</v>
      </c>
      <c r="W373" s="45">
        <f>SUM(표4_256[[#This Row],[1월]:[12월]])</f>
        <v>75300</v>
      </c>
      <c r="X373" s="45">
        <f t="shared" si="193"/>
        <v>6275</v>
      </c>
    </row>
    <row r="374" spans="1:24" x14ac:dyDescent="0.3">
      <c r="A374" s="166"/>
      <c r="B374" s="166">
        <v>2025</v>
      </c>
      <c r="C374" s="64" t="s">
        <v>431</v>
      </c>
      <c r="D374" s="32" t="s">
        <v>26</v>
      </c>
      <c r="E374" s="32" t="s">
        <v>16</v>
      </c>
      <c r="F374" s="32" t="s">
        <v>88</v>
      </c>
      <c r="G374" s="32" t="s">
        <v>175</v>
      </c>
      <c r="H374" s="32" t="s">
        <v>146</v>
      </c>
      <c r="I374" s="32"/>
      <c r="J374" s="32" t="s">
        <v>20</v>
      </c>
      <c r="K374" s="211">
        <f>K372*0.86</f>
        <v>0</v>
      </c>
      <c r="L374" s="211">
        <f>L372*0.86</f>
        <v>0</v>
      </c>
      <c r="M374" s="211">
        <f t="shared" ref="M374:V374" si="212">M372*0.86</f>
        <v>0</v>
      </c>
      <c r="N374" s="211">
        <f t="shared" si="212"/>
        <v>0</v>
      </c>
      <c r="O374" s="211">
        <f t="shared" si="212"/>
        <v>0</v>
      </c>
      <c r="P374" s="211">
        <f t="shared" si="212"/>
        <v>0</v>
      </c>
      <c r="Q374" s="211">
        <f t="shared" si="212"/>
        <v>13.76</v>
      </c>
      <c r="R374" s="211">
        <f t="shared" si="212"/>
        <v>46.526000000000003</v>
      </c>
      <c r="S374" s="211">
        <f t="shared" si="212"/>
        <v>4.4720000000000004</v>
      </c>
      <c r="T374" s="211">
        <f t="shared" si="212"/>
        <v>0</v>
      </c>
      <c r="U374" s="211">
        <f t="shared" si="212"/>
        <v>0</v>
      </c>
      <c r="V374" s="211">
        <f t="shared" si="212"/>
        <v>0</v>
      </c>
      <c r="W374" s="54">
        <f>SUM(표4_256[[#This Row],[1월]:[12월]])</f>
        <v>64.757999999999996</v>
      </c>
      <c r="X374" s="54">
        <f t="shared" si="193"/>
        <v>5.3964999999999996</v>
      </c>
    </row>
    <row r="375" spans="1:24" x14ac:dyDescent="0.3">
      <c r="A375" s="166"/>
      <c r="B375" s="166">
        <v>2025</v>
      </c>
      <c r="C375" s="62" t="s">
        <v>431</v>
      </c>
      <c r="D375" s="17" t="s">
        <v>26</v>
      </c>
      <c r="E375" s="17" t="s">
        <v>16</v>
      </c>
      <c r="F375" s="17" t="s">
        <v>88</v>
      </c>
      <c r="G375" s="17" t="s">
        <v>175</v>
      </c>
      <c r="H375" s="17" t="s">
        <v>146</v>
      </c>
      <c r="I375" s="17"/>
      <c r="J375" s="17" t="s">
        <v>15</v>
      </c>
      <c r="K375" s="212">
        <f>K374*0.1</f>
        <v>0</v>
      </c>
      <c r="L375" s="212">
        <f>L374*0.1</f>
        <v>0</v>
      </c>
      <c r="M375" s="212">
        <f t="shared" ref="M375:V375" si="213">M374*0.1</f>
        <v>0</v>
      </c>
      <c r="N375" s="212">
        <f t="shared" si="213"/>
        <v>0</v>
      </c>
      <c r="O375" s="212">
        <f t="shared" si="213"/>
        <v>0</v>
      </c>
      <c r="P375" s="212">
        <f t="shared" si="213"/>
        <v>0</v>
      </c>
      <c r="Q375" s="212">
        <f t="shared" si="213"/>
        <v>1.3760000000000001</v>
      </c>
      <c r="R375" s="212">
        <f t="shared" si="213"/>
        <v>4.6526000000000005</v>
      </c>
      <c r="S375" s="212">
        <f t="shared" si="213"/>
        <v>0.44720000000000004</v>
      </c>
      <c r="T375" s="212">
        <f t="shared" si="213"/>
        <v>0</v>
      </c>
      <c r="U375" s="212">
        <f t="shared" si="213"/>
        <v>0</v>
      </c>
      <c r="V375" s="212">
        <f t="shared" si="213"/>
        <v>0</v>
      </c>
      <c r="W375" s="46">
        <f>SUM(표4_256[[#This Row],[1월]:[12월]])</f>
        <v>6.4758000000000013</v>
      </c>
      <c r="X375" s="46">
        <f t="shared" si="193"/>
        <v>0.53965000000000007</v>
      </c>
    </row>
    <row r="376" spans="1:24" x14ac:dyDescent="0.3">
      <c r="A376" s="166"/>
      <c r="B376" s="166">
        <v>2025</v>
      </c>
      <c r="C376" s="63" t="s">
        <v>431</v>
      </c>
      <c r="D376" s="19" t="s">
        <v>26</v>
      </c>
      <c r="E376" s="19" t="s">
        <v>16</v>
      </c>
      <c r="F376" s="19" t="s">
        <v>88</v>
      </c>
      <c r="G376" s="19" t="s">
        <v>175</v>
      </c>
      <c r="H376" s="20" t="s">
        <v>146</v>
      </c>
      <c r="I376" s="20"/>
      <c r="J376" s="20" t="s">
        <v>96</v>
      </c>
      <c r="K376" s="202">
        <f>K372*0.0036*(34866+0.6237*21+0.0624*310)/1000</f>
        <v>0</v>
      </c>
      <c r="L376" s="202">
        <f>L372*0.0036*(34866+0.6237*21+0.0624*310)/1000</f>
        <v>0</v>
      </c>
      <c r="M376" s="202">
        <f t="shared" ref="M376:V376" si="214">M372*0.0036*(34866+0.6237*21+0.0624*310)/1000</f>
        <v>0</v>
      </c>
      <c r="N376" s="202">
        <f t="shared" si="214"/>
        <v>0</v>
      </c>
      <c r="O376" s="202">
        <f t="shared" si="214"/>
        <v>0</v>
      </c>
      <c r="P376" s="202">
        <f t="shared" si="214"/>
        <v>0</v>
      </c>
      <c r="Q376" s="202">
        <f t="shared" si="214"/>
        <v>2.0101502419199995</v>
      </c>
      <c r="R376" s="202">
        <f t="shared" si="214"/>
        <v>6.7968205054919988</v>
      </c>
      <c r="S376" s="202">
        <f t="shared" si="214"/>
        <v>0.65329882862399991</v>
      </c>
      <c r="T376" s="202">
        <f t="shared" si="214"/>
        <v>0</v>
      </c>
      <c r="U376" s="202">
        <f t="shared" si="214"/>
        <v>0</v>
      </c>
      <c r="V376" s="202">
        <f t="shared" si="214"/>
        <v>0</v>
      </c>
      <c r="W376" s="47">
        <f>SUM(표4_256[[#This Row],[1월]:[12월]])</f>
        <v>9.4602695760359978</v>
      </c>
      <c r="X376" s="47">
        <f t="shared" si="193"/>
        <v>0.78835579800299982</v>
      </c>
    </row>
    <row r="377" spans="1:24" x14ac:dyDescent="0.3">
      <c r="A377" s="166" t="s">
        <v>258</v>
      </c>
      <c r="B377" s="166">
        <v>2025</v>
      </c>
      <c r="C377" s="60" t="s">
        <v>431</v>
      </c>
      <c r="D377" s="1" t="s">
        <v>29</v>
      </c>
      <c r="E377" s="1" t="s">
        <v>81</v>
      </c>
      <c r="F377" s="1" t="s">
        <v>31</v>
      </c>
      <c r="G377" s="1" t="s">
        <v>189</v>
      </c>
      <c r="H377" s="1" t="s">
        <v>180</v>
      </c>
      <c r="I377" s="1"/>
      <c r="J377" s="1" t="s">
        <v>13</v>
      </c>
      <c r="K377" s="197">
        <v>446713538</v>
      </c>
      <c r="L377" s="197">
        <v>429465115</v>
      </c>
      <c r="M377" s="197">
        <v>255806450</v>
      </c>
      <c r="N377" s="197">
        <v>106397614</v>
      </c>
      <c r="O377" s="198">
        <v>38140029</v>
      </c>
      <c r="P377" s="197">
        <v>6667233</v>
      </c>
      <c r="Q377" s="198">
        <v>33961470</v>
      </c>
      <c r="R377" s="198">
        <v>32640788</v>
      </c>
      <c r="S377" s="198">
        <v>22138207</v>
      </c>
      <c r="T377" s="197">
        <v>49350541</v>
      </c>
      <c r="U377" s="197">
        <v>143012340</v>
      </c>
      <c r="V377" s="198">
        <v>361896802</v>
      </c>
      <c r="W377" s="49">
        <f>SUM(표4_256[[#This Row],[1월]:[12월]])</f>
        <v>1926190127</v>
      </c>
      <c r="X377" s="49">
        <f t="shared" si="193"/>
        <v>160515843.91666666</v>
      </c>
    </row>
    <row r="378" spans="1:24" x14ac:dyDescent="0.3">
      <c r="A378" s="166"/>
      <c r="B378" s="166">
        <v>2025</v>
      </c>
      <c r="C378" s="24" t="s">
        <v>431</v>
      </c>
      <c r="D378" s="2" t="s">
        <v>26</v>
      </c>
      <c r="E378" s="2" t="s">
        <v>16</v>
      </c>
      <c r="F378" s="2" t="s">
        <v>67</v>
      </c>
      <c r="G378" s="29" t="s">
        <v>189</v>
      </c>
      <c r="H378" s="2" t="s">
        <v>179</v>
      </c>
      <c r="I378" s="2"/>
      <c r="J378" s="2" t="s">
        <v>19</v>
      </c>
      <c r="K378" s="209">
        <v>2780.1</v>
      </c>
      <c r="L378" s="209">
        <v>2671.2999999999997</v>
      </c>
      <c r="M378" s="209">
        <v>1575.7</v>
      </c>
      <c r="N378" s="209">
        <v>737</v>
      </c>
      <c r="O378" s="210">
        <v>235.9</v>
      </c>
      <c r="P378" s="209">
        <v>6.3</v>
      </c>
      <c r="Q378" s="210">
        <v>266.7</v>
      </c>
      <c r="R378" s="210">
        <v>254.1</v>
      </c>
      <c r="S378" s="210">
        <v>153.9</v>
      </c>
      <c r="T378" s="209">
        <v>318.2</v>
      </c>
      <c r="U378" s="209">
        <v>1005.8</v>
      </c>
      <c r="V378" s="210">
        <v>2244.9</v>
      </c>
      <c r="W378" s="50">
        <f>SUM(표4_256[[#This Row],[1월]:[12월]])</f>
        <v>12249.9</v>
      </c>
      <c r="X378" s="50">
        <f t="shared" si="193"/>
        <v>1020.8249999999999</v>
      </c>
    </row>
    <row r="379" spans="1:24" x14ac:dyDescent="0.3">
      <c r="A379" s="166"/>
      <c r="B379" s="166">
        <v>2025</v>
      </c>
      <c r="C379" s="61" t="s">
        <v>431</v>
      </c>
      <c r="D379" s="16" t="s">
        <v>26</v>
      </c>
      <c r="E379" s="16" t="s">
        <v>16</v>
      </c>
      <c r="F379" s="16" t="s">
        <v>67</v>
      </c>
      <c r="G379" s="16" t="s">
        <v>189</v>
      </c>
      <c r="H379" s="16" t="s">
        <v>179</v>
      </c>
      <c r="I379" s="16"/>
      <c r="J379" s="16" t="s">
        <v>14</v>
      </c>
      <c r="K379" s="199">
        <f>K378*1000</f>
        <v>2780100</v>
      </c>
      <c r="L379" s="199">
        <f>L378*1000</f>
        <v>2671299.9999999995</v>
      </c>
      <c r="M379" s="199">
        <f t="shared" ref="M379:V379" si="215">M378*1000</f>
        <v>1575700</v>
      </c>
      <c r="N379" s="199">
        <f t="shared" si="215"/>
        <v>737000</v>
      </c>
      <c r="O379" s="199">
        <f t="shared" si="215"/>
        <v>235900</v>
      </c>
      <c r="P379" s="199">
        <f t="shared" si="215"/>
        <v>6300</v>
      </c>
      <c r="Q379" s="199">
        <f t="shared" si="215"/>
        <v>266700</v>
      </c>
      <c r="R379" s="199">
        <f t="shared" si="215"/>
        <v>254100</v>
      </c>
      <c r="S379" s="199">
        <f t="shared" si="215"/>
        <v>153900</v>
      </c>
      <c r="T379" s="199">
        <f t="shared" si="215"/>
        <v>318200</v>
      </c>
      <c r="U379" s="199">
        <f t="shared" si="215"/>
        <v>1005800</v>
      </c>
      <c r="V379" s="199">
        <f t="shared" si="215"/>
        <v>2244900</v>
      </c>
      <c r="W379" s="45">
        <f>SUM(표4_256[[#This Row],[1월]:[12월]])</f>
        <v>12249900</v>
      </c>
      <c r="X379" s="45">
        <f t="shared" si="193"/>
        <v>1020825</v>
      </c>
    </row>
    <row r="380" spans="1:24" x14ac:dyDescent="0.3">
      <c r="A380" s="166"/>
      <c r="B380" s="166">
        <v>2025</v>
      </c>
      <c r="C380" s="64" t="s">
        <v>431</v>
      </c>
      <c r="D380" s="3" t="s">
        <v>26</v>
      </c>
      <c r="E380" s="3" t="s">
        <v>16</v>
      </c>
      <c r="F380" s="3" t="s">
        <v>67</v>
      </c>
      <c r="G380" s="3" t="s">
        <v>189</v>
      </c>
      <c r="H380" s="3" t="s">
        <v>179</v>
      </c>
      <c r="I380" s="3"/>
      <c r="J380" s="3" t="s">
        <v>20</v>
      </c>
      <c r="K380" s="211">
        <f>K378*0.86</f>
        <v>2390.886</v>
      </c>
      <c r="L380" s="211">
        <f>L378*0.86</f>
        <v>2297.3179999999998</v>
      </c>
      <c r="M380" s="211">
        <f t="shared" ref="M380:V380" si="216">M378*0.86</f>
        <v>1355.1020000000001</v>
      </c>
      <c r="N380" s="211">
        <f t="shared" si="216"/>
        <v>633.81999999999994</v>
      </c>
      <c r="O380" s="211">
        <f t="shared" si="216"/>
        <v>202.874</v>
      </c>
      <c r="P380" s="211">
        <f t="shared" si="216"/>
        <v>5.4180000000000001</v>
      </c>
      <c r="Q380" s="211">
        <f t="shared" si="216"/>
        <v>229.36199999999999</v>
      </c>
      <c r="R380" s="211">
        <f t="shared" si="216"/>
        <v>218.52599999999998</v>
      </c>
      <c r="S380" s="211">
        <f t="shared" si="216"/>
        <v>132.35400000000001</v>
      </c>
      <c r="T380" s="211">
        <f t="shared" si="216"/>
        <v>273.65199999999999</v>
      </c>
      <c r="U380" s="211">
        <f t="shared" si="216"/>
        <v>864.98799999999994</v>
      </c>
      <c r="V380" s="211">
        <f t="shared" si="216"/>
        <v>1930.614</v>
      </c>
      <c r="W380" s="54">
        <f>SUM(표4_256[[#This Row],[1월]:[12월]])</f>
        <v>10534.913999999999</v>
      </c>
      <c r="X380" s="55">
        <f t="shared" si="193"/>
        <v>877.90949999999987</v>
      </c>
    </row>
    <row r="381" spans="1:24" x14ac:dyDescent="0.3">
      <c r="A381" s="166"/>
      <c r="B381" s="166">
        <v>2025</v>
      </c>
      <c r="C381" s="62" t="s">
        <v>431</v>
      </c>
      <c r="D381" s="28" t="s">
        <v>26</v>
      </c>
      <c r="E381" s="28" t="s">
        <v>16</v>
      </c>
      <c r="F381" s="28" t="s">
        <v>67</v>
      </c>
      <c r="G381" s="28" t="s">
        <v>189</v>
      </c>
      <c r="H381" s="28" t="s">
        <v>179</v>
      </c>
      <c r="I381" s="28"/>
      <c r="J381" s="28" t="s">
        <v>15</v>
      </c>
      <c r="K381" s="212">
        <f>K380*0.1</f>
        <v>239.08860000000001</v>
      </c>
      <c r="L381" s="212">
        <f>L380*0.1</f>
        <v>229.73179999999999</v>
      </c>
      <c r="M381" s="212">
        <f t="shared" ref="M381:V381" si="217">M380*0.1</f>
        <v>135.51020000000003</v>
      </c>
      <c r="N381" s="212">
        <f t="shared" si="217"/>
        <v>63.381999999999998</v>
      </c>
      <c r="O381" s="212">
        <f t="shared" si="217"/>
        <v>20.287400000000002</v>
      </c>
      <c r="P381" s="212">
        <f t="shared" si="217"/>
        <v>0.54180000000000006</v>
      </c>
      <c r="Q381" s="212">
        <f t="shared" si="217"/>
        <v>22.936199999999999</v>
      </c>
      <c r="R381" s="212">
        <f t="shared" si="217"/>
        <v>21.852599999999999</v>
      </c>
      <c r="S381" s="212">
        <f t="shared" si="217"/>
        <v>13.235400000000002</v>
      </c>
      <c r="T381" s="212">
        <f t="shared" si="217"/>
        <v>27.365200000000002</v>
      </c>
      <c r="U381" s="212">
        <f t="shared" si="217"/>
        <v>86.498800000000003</v>
      </c>
      <c r="V381" s="212">
        <f t="shared" si="217"/>
        <v>193.06140000000002</v>
      </c>
      <c r="W381" s="46">
        <f>SUM(표4_256[[#This Row],[1월]:[12월]])</f>
        <v>1053.4913999999999</v>
      </c>
      <c r="X381" s="51">
        <f t="shared" si="193"/>
        <v>87.790949999999995</v>
      </c>
    </row>
    <row r="382" spans="1:24" x14ac:dyDescent="0.3">
      <c r="A382" s="166"/>
      <c r="B382" s="166">
        <v>2025</v>
      </c>
      <c r="C382" s="63" t="s">
        <v>431</v>
      </c>
      <c r="D382" s="20" t="s">
        <v>26</v>
      </c>
      <c r="E382" s="20" t="s">
        <v>16</v>
      </c>
      <c r="F382" s="20" t="s">
        <v>67</v>
      </c>
      <c r="G382" s="20" t="s">
        <v>189</v>
      </c>
      <c r="H382" s="20" t="s">
        <v>179</v>
      </c>
      <c r="I382" s="20"/>
      <c r="J382" s="20" t="s">
        <v>96</v>
      </c>
      <c r="K382" s="202">
        <f>K378*0.0036*(34866+0.6237*21+0.0624*310)/1000</f>
        <v>349.27616797261197</v>
      </c>
      <c r="L382" s="202">
        <f>L378*0.0036*(34866+0.6237*21+0.0624*310)/1000</f>
        <v>335.60714632755594</v>
      </c>
      <c r="M382" s="202">
        <f t="shared" ref="M382:V382" si="218">M378*0.0036*(34866+0.6237*21+0.0624*310)/1000</f>
        <v>197.962108512084</v>
      </c>
      <c r="N382" s="202">
        <f t="shared" si="218"/>
        <v>92.592545518439991</v>
      </c>
      <c r="O382" s="202">
        <f t="shared" si="218"/>
        <v>29.637152629307995</v>
      </c>
      <c r="P382" s="202">
        <f t="shared" si="218"/>
        <v>0.79149665775599987</v>
      </c>
      <c r="Q382" s="202">
        <f t="shared" si="218"/>
        <v>33.506691845003999</v>
      </c>
      <c r="R382" s="202">
        <f t="shared" si="218"/>
        <v>31.923698529491993</v>
      </c>
      <c r="S382" s="202">
        <f t="shared" si="218"/>
        <v>19.335132639467997</v>
      </c>
      <c r="T382" s="202">
        <f t="shared" si="218"/>
        <v>39.976862936183991</v>
      </c>
      <c r="U382" s="202">
        <f t="shared" si="218"/>
        <v>126.36306958269597</v>
      </c>
      <c r="V382" s="202">
        <f t="shared" si="218"/>
        <v>282.036642380388</v>
      </c>
      <c r="W382" s="47">
        <f>SUM(표4_256[[#This Row],[1월]:[12월]])</f>
        <v>1539.008715530988</v>
      </c>
      <c r="X382" s="56">
        <f t="shared" si="193"/>
        <v>128.25072629424901</v>
      </c>
    </row>
    <row r="383" spans="1:24" x14ac:dyDescent="0.3">
      <c r="A383" s="166"/>
      <c r="B383" s="166">
        <v>2025</v>
      </c>
      <c r="C383" s="60" t="s">
        <v>431</v>
      </c>
      <c r="D383" s="1" t="s">
        <v>29</v>
      </c>
      <c r="E383" s="1" t="s">
        <v>81</v>
      </c>
      <c r="F383" s="1" t="s">
        <v>67</v>
      </c>
      <c r="G383" s="1" t="s">
        <v>188</v>
      </c>
      <c r="H383" s="1" t="s">
        <v>182</v>
      </c>
      <c r="I383" s="1"/>
      <c r="J383" s="1" t="s">
        <v>13</v>
      </c>
      <c r="K383" s="197">
        <v>85532602</v>
      </c>
      <c r="L383" s="197">
        <v>82234989</v>
      </c>
      <c r="M383" s="197">
        <v>47469639</v>
      </c>
      <c r="N383" s="197">
        <v>19749144</v>
      </c>
      <c r="O383" s="198">
        <v>7080839</v>
      </c>
      <c r="P383" s="197">
        <v>1240379</v>
      </c>
      <c r="Q383" s="198">
        <v>6303026</v>
      </c>
      <c r="R383" s="198">
        <v>6051514</v>
      </c>
      <c r="S383" s="198">
        <v>4101941</v>
      </c>
      <c r="T383" s="197">
        <v>9164853</v>
      </c>
      <c r="U383" s="197">
        <v>26532501</v>
      </c>
      <c r="V383" s="198">
        <v>67143063</v>
      </c>
      <c r="W383" s="49">
        <f>SUM(표4_256[[#This Row],[1월]:[12월]])</f>
        <v>362604490</v>
      </c>
      <c r="X383" s="49">
        <f t="shared" si="193"/>
        <v>30217040.833333332</v>
      </c>
    </row>
    <row r="384" spans="1:24" x14ac:dyDescent="0.3">
      <c r="A384" s="166"/>
      <c r="B384" s="166">
        <v>2025</v>
      </c>
      <c r="C384" s="24" t="s">
        <v>431</v>
      </c>
      <c r="D384" s="2" t="s">
        <v>26</v>
      </c>
      <c r="E384" s="2" t="s">
        <v>16</v>
      </c>
      <c r="F384" s="2" t="s">
        <v>67</v>
      </c>
      <c r="G384" s="29" t="s">
        <v>188</v>
      </c>
      <c r="H384" s="2" t="s">
        <v>181</v>
      </c>
      <c r="I384" s="2"/>
      <c r="J384" s="2" t="s">
        <v>19</v>
      </c>
      <c r="K384" s="209">
        <v>532.29999999999995</v>
      </c>
      <c r="L384" s="209">
        <v>511.5</v>
      </c>
      <c r="M384" s="209">
        <v>292.39999999999998</v>
      </c>
      <c r="N384" s="209">
        <v>136.80000000000001</v>
      </c>
      <c r="O384" s="210">
        <v>43.8</v>
      </c>
      <c r="P384" s="209">
        <v>1.2</v>
      </c>
      <c r="Q384" s="210">
        <v>49.5</v>
      </c>
      <c r="R384" s="210">
        <v>47.1</v>
      </c>
      <c r="S384" s="210">
        <v>28.5</v>
      </c>
      <c r="T384" s="209">
        <v>59.1</v>
      </c>
      <c r="U384" s="209">
        <v>186.6</v>
      </c>
      <c r="V384" s="210">
        <v>416.5</v>
      </c>
      <c r="W384" s="50">
        <f>SUM(표4_256[[#This Row],[1월]:[12월]])</f>
        <v>2305.2999999999993</v>
      </c>
      <c r="X384" s="50">
        <f t="shared" si="193"/>
        <v>192.10833333333326</v>
      </c>
    </row>
    <row r="385" spans="1:24" x14ac:dyDescent="0.3">
      <c r="A385" s="166"/>
      <c r="B385" s="166">
        <v>2025</v>
      </c>
      <c r="C385" s="61" t="s">
        <v>431</v>
      </c>
      <c r="D385" s="16" t="s">
        <v>26</v>
      </c>
      <c r="E385" s="16" t="s">
        <v>16</v>
      </c>
      <c r="F385" s="16" t="s">
        <v>67</v>
      </c>
      <c r="G385" s="16" t="s">
        <v>188</v>
      </c>
      <c r="H385" s="16" t="s">
        <v>181</v>
      </c>
      <c r="I385" s="16"/>
      <c r="J385" s="16" t="s">
        <v>14</v>
      </c>
      <c r="K385" s="199">
        <f>K384*1000</f>
        <v>532300</v>
      </c>
      <c r="L385" s="199">
        <f>L384*1000</f>
        <v>511500</v>
      </c>
      <c r="M385" s="199">
        <f t="shared" ref="M385:V385" si="219">M384*1000</f>
        <v>292400</v>
      </c>
      <c r="N385" s="199">
        <f t="shared" si="219"/>
        <v>136800</v>
      </c>
      <c r="O385" s="199">
        <f t="shared" si="219"/>
        <v>43800</v>
      </c>
      <c r="P385" s="199">
        <f t="shared" si="219"/>
        <v>1200</v>
      </c>
      <c r="Q385" s="199">
        <f t="shared" si="219"/>
        <v>49500</v>
      </c>
      <c r="R385" s="199">
        <f t="shared" si="219"/>
        <v>47100</v>
      </c>
      <c r="S385" s="199">
        <f t="shared" si="219"/>
        <v>28500</v>
      </c>
      <c r="T385" s="199">
        <f t="shared" si="219"/>
        <v>59100</v>
      </c>
      <c r="U385" s="199">
        <f t="shared" si="219"/>
        <v>186600</v>
      </c>
      <c r="V385" s="199">
        <f t="shared" si="219"/>
        <v>416500</v>
      </c>
      <c r="W385" s="45">
        <f>SUM(표4_256[[#This Row],[1월]:[12월]])</f>
        <v>2305300</v>
      </c>
      <c r="X385" s="45">
        <f t="shared" si="193"/>
        <v>192108.33333333334</v>
      </c>
    </row>
    <row r="386" spans="1:24" x14ac:dyDescent="0.3">
      <c r="A386" s="166"/>
      <c r="B386" s="166">
        <v>2025</v>
      </c>
      <c r="C386" s="64" t="s">
        <v>431</v>
      </c>
      <c r="D386" s="3" t="s">
        <v>26</v>
      </c>
      <c r="E386" s="3" t="s">
        <v>16</v>
      </c>
      <c r="F386" s="3" t="s">
        <v>67</v>
      </c>
      <c r="G386" s="3" t="s">
        <v>188</v>
      </c>
      <c r="H386" s="3" t="s">
        <v>181</v>
      </c>
      <c r="I386" s="3"/>
      <c r="J386" s="3" t="s">
        <v>20</v>
      </c>
      <c r="K386" s="211">
        <f>K384*0.86</f>
        <v>457.77799999999996</v>
      </c>
      <c r="L386" s="211">
        <f>L384*0.86</f>
        <v>439.89</v>
      </c>
      <c r="M386" s="211">
        <f t="shared" ref="M386:V386" si="220">M384*0.86</f>
        <v>251.46399999999997</v>
      </c>
      <c r="N386" s="211">
        <f t="shared" si="220"/>
        <v>117.64800000000001</v>
      </c>
      <c r="O386" s="211">
        <f t="shared" si="220"/>
        <v>37.667999999999999</v>
      </c>
      <c r="P386" s="211">
        <f t="shared" si="220"/>
        <v>1.032</v>
      </c>
      <c r="Q386" s="211">
        <f t="shared" si="220"/>
        <v>42.57</v>
      </c>
      <c r="R386" s="211">
        <f t="shared" si="220"/>
        <v>40.506</v>
      </c>
      <c r="S386" s="211">
        <f t="shared" si="220"/>
        <v>24.509999999999998</v>
      </c>
      <c r="T386" s="211">
        <f t="shared" si="220"/>
        <v>50.826000000000001</v>
      </c>
      <c r="U386" s="211">
        <f t="shared" si="220"/>
        <v>160.476</v>
      </c>
      <c r="V386" s="211">
        <f t="shared" si="220"/>
        <v>358.19</v>
      </c>
      <c r="W386" s="54">
        <f>SUM(표4_256[[#This Row],[1월]:[12월]])</f>
        <v>1982.5579999999995</v>
      </c>
      <c r="X386" s="55">
        <f t="shared" si="193"/>
        <v>165.21316666666664</v>
      </c>
    </row>
    <row r="387" spans="1:24" x14ac:dyDescent="0.3">
      <c r="A387" s="166"/>
      <c r="B387" s="166">
        <v>2025</v>
      </c>
      <c r="C387" s="62" t="s">
        <v>431</v>
      </c>
      <c r="D387" s="28" t="s">
        <v>26</v>
      </c>
      <c r="E387" s="28" t="s">
        <v>16</v>
      </c>
      <c r="F387" s="28" t="s">
        <v>67</v>
      </c>
      <c r="G387" s="28" t="s">
        <v>188</v>
      </c>
      <c r="H387" s="28" t="s">
        <v>181</v>
      </c>
      <c r="I387" s="28"/>
      <c r="J387" s="28" t="s">
        <v>15</v>
      </c>
      <c r="K387" s="212">
        <f>K386*0.1</f>
        <v>45.777799999999999</v>
      </c>
      <c r="L387" s="212">
        <f>L386*0.1</f>
        <v>43.989000000000004</v>
      </c>
      <c r="M387" s="212">
        <f t="shared" ref="M387:V387" si="221">M386*0.1</f>
        <v>25.1464</v>
      </c>
      <c r="N387" s="212">
        <f t="shared" si="221"/>
        <v>11.764800000000001</v>
      </c>
      <c r="O387" s="212">
        <f t="shared" si="221"/>
        <v>3.7667999999999999</v>
      </c>
      <c r="P387" s="212">
        <f t="shared" si="221"/>
        <v>0.10320000000000001</v>
      </c>
      <c r="Q387" s="212">
        <f t="shared" si="221"/>
        <v>4.2570000000000006</v>
      </c>
      <c r="R387" s="212">
        <f t="shared" si="221"/>
        <v>4.0506000000000002</v>
      </c>
      <c r="S387" s="212">
        <f t="shared" si="221"/>
        <v>2.4510000000000001</v>
      </c>
      <c r="T387" s="212">
        <f t="shared" si="221"/>
        <v>5.0826000000000002</v>
      </c>
      <c r="U387" s="212">
        <f t="shared" si="221"/>
        <v>16.047599999999999</v>
      </c>
      <c r="V387" s="212">
        <f t="shared" si="221"/>
        <v>35.819000000000003</v>
      </c>
      <c r="W387" s="46">
        <f>SUM(표4_256[[#This Row],[1월]:[12월]])</f>
        <v>198.25579999999997</v>
      </c>
      <c r="X387" s="51">
        <f t="shared" si="193"/>
        <v>16.521316666666664</v>
      </c>
    </row>
    <row r="388" spans="1:24" x14ac:dyDescent="0.3">
      <c r="A388" s="166"/>
      <c r="B388" s="166">
        <v>2025</v>
      </c>
      <c r="C388" s="63" t="s">
        <v>431</v>
      </c>
      <c r="D388" s="20" t="s">
        <v>26</v>
      </c>
      <c r="E388" s="20" t="s">
        <v>16</v>
      </c>
      <c r="F388" s="20" t="s">
        <v>67</v>
      </c>
      <c r="G388" s="20" t="s">
        <v>188</v>
      </c>
      <c r="H388" s="20" t="s">
        <v>181</v>
      </c>
      <c r="I388" s="20"/>
      <c r="J388" s="20" t="s">
        <v>96</v>
      </c>
      <c r="K388" s="202">
        <f>K384*0.0036*(34866+0.6237*21+0.0624*310)/1000</f>
        <v>66.875185860875973</v>
      </c>
      <c r="L388" s="202">
        <f>L384*0.0036*(34866+0.6237*21+0.0624*310)/1000</f>
        <v>64.261990546379991</v>
      </c>
      <c r="M388" s="202">
        <f t="shared" ref="M388:V388" si="222">M384*0.0036*(34866+0.6237*21+0.0624*310)/1000</f>
        <v>36.735495671087982</v>
      </c>
      <c r="N388" s="202">
        <f t="shared" si="222"/>
        <v>17.186784568415998</v>
      </c>
      <c r="O388" s="202">
        <f t="shared" si="222"/>
        <v>5.5027862872559989</v>
      </c>
      <c r="P388" s="202">
        <f t="shared" si="222"/>
        <v>0.15076126814399998</v>
      </c>
      <c r="Q388" s="202">
        <f t="shared" si="222"/>
        <v>6.2189023109399999</v>
      </c>
      <c r="R388" s="202">
        <f t="shared" si="222"/>
        <v>5.9173797746519989</v>
      </c>
      <c r="S388" s="202">
        <f t="shared" si="222"/>
        <v>3.5805801184199995</v>
      </c>
      <c r="T388" s="202">
        <f t="shared" si="222"/>
        <v>7.4249924560919993</v>
      </c>
      <c r="U388" s="202">
        <f t="shared" si="222"/>
        <v>23.443377196391992</v>
      </c>
      <c r="V388" s="202">
        <f t="shared" si="222"/>
        <v>52.326723484979993</v>
      </c>
      <c r="W388" s="47">
        <f>SUM(표4_256[[#This Row],[1월]:[12월]])</f>
        <v>289.6249595436359</v>
      </c>
      <c r="X388" s="56">
        <f t="shared" si="193"/>
        <v>24.135413295302993</v>
      </c>
    </row>
    <row r="389" spans="1:24" x14ac:dyDescent="0.3">
      <c r="A389" s="166"/>
      <c r="B389" s="166">
        <v>2025</v>
      </c>
      <c r="C389" s="60" t="s">
        <v>431</v>
      </c>
      <c r="D389" s="1" t="s">
        <v>29</v>
      </c>
      <c r="E389" s="1" t="s">
        <v>81</v>
      </c>
      <c r="F389" s="1" t="s">
        <v>31</v>
      </c>
      <c r="G389" s="1" t="s">
        <v>189</v>
      </c>
      <c r="H389" s="1" t="s">
        <v>185</v>
      </c>
      <c r="I389" s="1"/>
      <c r="J389" s="1" t="s">
        <v>13</v>
      </c>
      <c r="K389" s="197">
        <v>0</v>
      </c>
      <c r="L389" s="197">
        <v>0</v>
      </c>
      <c r="M389" s="197">
        <v>0</v>
      </c>
      <c r="N389" s="197">
        <v>269706</v>
      </c>
      <c r="O389" s="198">
        <v>7968601</v>
      </c>
      <c r="P389" s="197">
        <v>13634569</v>
      </c>
      <c r="Q389" s="198">
        <v>67581681</v>
      </c>
      <c r="R389" s="198">
        <v>64380575</v>
      </c>
      <c r="S389" s="198">
        <v>25552239</v>
      </c>
      <c r="T389" s="197">
        <v>0</v>
      </c>
      <c r="U389" s="197">
        <v>0</v>
      </c>
      <c r="V389" s="198">
        <v>0</v>
      </c>
      <c r="W389" s="49">
        <f>SUM(표4_256[[#This Row],[1월]:[12월]])</f>
        <v>179387371</v>
      </c>
      <c r="X389" s="49">
        <f t="shared" si="193"/>
        <v>14948947.583333334</v>
      </c>
    </row>
    <row r="390" spans="1:24" x14ac:dyDescent="0.3">
      <c r="A390" s="166"/>
      <c r="B390" s="166">
        <v>2025</v>
      </c>
      <c r="C390" s="24" t="s">
        <v>431</v>
      </c>
      <c r="D390" s="2" t="s">
        <v>26</v>
      </c>
      <c r="E390" s="2" t="s">
        <v>16</v>
      </c>
      <c r="F390" s="2" t="s">
        <v>67</v>
      </c>
      <c r="G390" s="29" t="s">
        <v>189</v>
      </c>
      <c r="H390" s="2" t="s">
        <v>185</v>
      </c>
      <c r="I390" s="2"/>
      <c r="J390" s="2" t="s">
        <v>19</v>
      </c>
      <c r="K390" s="209">
        <v>0</v>
      </c>
      <c r="L390" s="209">
        <v>0</v>
      </c>
      <c r="M390" s="209">
        <v>0</v>
      </c>
      <c r="N390" s="209">
        <v>3.3</v>
      </c>
      <c r="O390" s="210">
        <v>97.5</v>
      </c>
      <c r="P390" s="209">
        <v>216.8</v>
      </c>
      <c r="Q390" s="210">
        <v>1074.5999999999999</v>
      </c>
      <c r="R390" s="210">
        <v>1023.7</v>
      </c>
      <c r="S390" s="210">
        <v>406.3</v>
      </c>
      <c r="T390" s="209">
        <v>0</v>
      </c>
      <c r="U390" s="209">
        <v>0</v>
      </c>
      <c r="V390" s="210">
        <v>0</v>
      </c>
      <c r="W390" s="50">
        <f>SUM(표4_256[[#This Row],[1월]:[12월]])</f>
        <v>2822.2</v>
      </c>
      <c r="X390" s="50">
        <f t="shared" si="193"/>
        <v>235.18333333333331</v>
      </c>
    </row>
    <row r="391" spans="1:24" x14ac:dyDescent="0.3">
      <c r="A391" s="166"/>
      <c r="B391" s="166">
        <v>2025</v>
      </c>
      <c r="C391" s="61" t="s">
        <v>431</v>
      </c>
      <c r="D391" s="16" t="s">
        <v>26</v>
      </c>
      <c r="E391" s="16" t="s">
        <v>16</v>
      </c>
      <c r="F391" s="16" t="s">
        <v>67</v>
      </c>
      <c r="G391" s="16" t="s">
        <v>189</v>
      </c>
      <c r="H391" s="16" t="s">
        <v>185</v>
      </c>
      <c r="I391" s="16"/>
      <c r="J391" s="16" t="s">
        <v>14</v>
      </c>
      <c r="K391" s="199">
        <f>K390*1000</f>
        <v>0</v>
      </c>
      <c r="L391" s="199">
        <f>L390*1000</f>
        <v>0</v>
      </c>
      <c r="M391" s="199">
        <f t="shared" ref="M391:V391" si="223">M390*1000</f>
        <v>0</v>
      </c>
      <c r="N391" s="199">
        <f t="shared" si="223"/>
        <v>3300</v>
      </c>
      <c r="O391" s="199">
        <f t="shared" si="223"/>
        <v>97500</v>
      </c>
      <c r="P391" s="199">
        <f t="shared" si="223"/>
        <v>216800</v>
      </c>
      <c r="Q391" s="199">
        <f t="shared" si="223"/>
        <v>1074600</v>
      </c>
      <c r="R391" s="199">
        <f t="shared" si="223"/>
        <v>1023700</v>
      </c>
      <c r="S391" s="199">
        <f t="shared" si="223"/>
        <v>406300</v>
      </c>
      <c r="T391" s="199">
        <f t="shared" si="223"/>
        <v>0</v>
      </c>
      <c r="U391" s="199">
        <f t="shared" si="223"/>
        <v>0</v>
      </c>
      <c r="V391" s="199">
        <f t="shared" si="223"/>
        <v>0</v>
      </c>
      <c r="W391" s="45">
        <f>SUM(표4_256[[#This Row],[1월]:[12월]])</f>
        <v>2822200</v>
      </c>
      <c r="X391" s="45">
        <f t="shared" si="193"/>
        <v>235183.33333333334</v>
      </c>
    </row>
    <row r="392" spans="1:24" x14ac:dyDescent="0.3">
      <c r="A392" s="166"/>
      <c r="B392" s="166">
        <v>2025</v>
      </c>
      <c r="C392" s="64" t="s">
        <v>431</v>
      </c>
      <c r="D392" s="3" t="s">
        <v>26</v>
      </c>
      <c r="E392" s="3" t="s">
        <v>16</v>
      </c>
      <c r="F392" s="3" t="s">
        <v>67</v>
      </c>
      <c r="G392" s="3" t="s">
        <v>189</v>
      </c>
      <c r="H392" s="3" t="s">
        <v>185</v>
      </c>
      <c r="I392" s="3"/>
      <c r="J392" s="3" t="s">
        <v>20</v>
      </c>
      <c r="K392" s="211">
        <f>K390*0.86</f>
        <v>0</v>
      </c>
      <c r="L392" s="211">
        <f>L390*0.86</f>
        <v>0</v>
      </c>
      <c r="M392" s="211">
        <f t="shared" ref="M392:V392" si="224">M390*0.86</f>
        <v>0</v>
      </c>
      <c r="N392" s="211">
        <f t="shared" si="224"/>
        <v>2.8379999999999996</v>
      </c>
      <c r="O392" s="211">
        <f t="shared" si="224"/>
        <v>83.85</v>
      </c>
      <c r="P392" s="211">
        <f t="shared" si="224"/>
        <v>186.44800000000001</v>
      </c>
      <c r="Q392" s="211">
        <f t="shared" si="224"/>
        <v>924.15599999999995</v>
      </c>
      <c r="R392" s="211">
        <f t="shared" si="224"/>
        <v>880.38200000000006</v>
      </c>
      <c r="S392" s="211">
        <f t="shared" si="224"/>
        <v>349.41800000000001</v>
      </c>
      <c r="T392" s="211">
        <f t="shared" si="224"/>
        <v>0</v>
      </c>
      <c r="U392" s="211">
        <f t="shared" si="224"/>
        <v>0</v>
      </c>
      <c r="V392" s="211">
        <f t="shared" si="224"/>
        <v>0</v>
      </c>
      <c r="W392" s="54">
        <f>SUM(표4_256[[#This Row],[1월]:[12월]])</f>
        <v>2427.0920000000001</v>
      </c>
      <c r="X392" s="55">
        <f t="shared" si="193"/>
        <v>202.25766666666667</v>
      </c>
    </row>
    <row r="393" spans="1:24" x14ac:dyDescent="0.3">
      <c r="A393" s="166"/>
      <c r="B393" s="166">
        <v>2025</v>
      </c>
      <c r="C393" s="62" t="s">
        <v>431</v>
      </c>
      <c r="D393" s="28" t="s">
        <v>26</v>
      </c>
      <c r="E393" s="28" t="s">
        <v>16</v>
      </c>
      <c r="F393" s="28" t="s">
        <v>67</v>
      </c>
      <c r="G393" s="28" t="s">
        <v>189</v>
      </c>
      <c r="H393" s="28" t="s">
        <v>185</v>
      </c>
      <c r="I393" s="28"/>
      <c r="J393" s="28" t="s">
        <v>15</v>
      </c>
      <c r="K393" s="212">
        <f>K392*0.1</f>
        <v>0</v>
      </c>
      <c r="L393" s="212">
        <f>L392*0.1</f>
        <v>0</v>
      </c>
      <c r="M393" s="212">
        <f t="shared" ref="M393:V393" si="225">M392*0.1</f>
        <v>0</v>
      </c>
      <c r="N393" s="212">
        <f t="shared" si="225"/>
        <v>0.2838</v>
      </c>
      <c r="O393" s="212">
        <f t="shared" si="225"/>
        <v>8.3849999999999998</v>
      </c>
      <c r="P393" s="212">
        <f t="shared" si="225"/>
        <v>18.6448</v>
      </c>
      <c r="Q393" s="212">
        <f t="shared" si="225"/>
        <v>92.415599999999998</v>
      </c>
      <c r="R393" s="212">
        <f t="shared" si="225"/>
        <v>88.038200000000018</v>
      </c>
      <c r="S393" s="212">
        <f t="shared" si="225"/>
        <v>34.941800000000001</v>
      </c>
      <c r="T393" s="212">
        <f t="shared" si="225"/>
        <v>0</v>
      </c>
      <c r="U393" s="212">
        <f t="shared" si="225"/>
        <v>0</v>
      </c>
      <c r="V393" s="212">
        <f t="shared" si="225"/>
        <v>0</v>
      </c>
      <c r="W393" s="46">
        <f>SUM(표4_256[[#This Row],[1월]:[12월]])</f>
        <v>242.70920000000001</v>
      </c>
      <c r="X393" s="51">
        <f t="shared" si="193"/>
        <v>20.225766666666669</v>
      </c>
    </row>
    <row r="394" spans="1:24" x14ac:dyDescent="0.3">
      <c r="A394" s="166"/>
      <c r="B394" s="166">
        <v>2025</v>
      </c>
      <c r="C394" s="63" t="s">
        <v>431</v>
      </c>
      <c r="D394" s="20" t="s">
        <v>26</v>
      </c>
      <c r="E394" s="20" t="s">
        <v>16</v>
      </c>
      <c r="F394" s="20" t="s">
        <v>67</v>
      </c>
      <c r="G394" s="20" t="s">
        <v>189</v>
      </c>
      <c r="H394" s="20" t="s">
        <v>186</v>
      </c>
      <c r="I394" s="20"/>
      <c r="J394" s="20" t="s">
        <v>96</v>
      </c>
      <c r="K394" s="202">
        <f>K390*0.0036*(34866+0.6237*21+0.0624*310)/1000</f>
        <v>0</v>
      </c>
      <c r="L394" s="202">
        <f>L390*0.0036*(34866+0.6237*21+0.0624*310)/1000</f>
        <v>0</v>
      </c>
      <c r="M394" s="202">
        <f t="shared" ref="M394:V394" si="226">M390*0.0036*(34866+0.6237*21+0.0624*310)/1000</f>
        <v>0</v>
      </c>
      <c r="N394" s="202">
        <f t="shared" si="226"/>
        <v>0.41459348739599988</v>
      </c>
      <c r="O394" s="202">
        <f t="shared" si="226"/>
        <v>12.249353036699999</v>
      </c>
      <c r="P394" s="202">
        <f t="shared" si="226"/>
        <v>27.237535778015996</v>
      </c>
      <c r="Q394" s="202">
        <f t="shared" si="226"/>
        <v>135.00671562295199</v>
      </c>
      <c r="R394" s="202">
        <f t="shared" si="226"/>
        <v>128.61192516584399</v>
      </c>
      <c r="S394" s="202">
        <f t="shared" si="226"/>
        <v>51.045252705755992</v>
      </c>
      <c r="T394" s="202">
        <f t="shared" si="226"/>
        <v>0</v>
      </c>
      <c r="U394" s="202">
        <f t="shared" si="226"/>
        <v>0</v>
      </c>
      <c r="V394" s="202">
        <f t="shared" si="226"/>
        <v>0</v>
      </c>
      <c r="W394" s="47">
        <f>SUM(표4_256[[#This Row],[1월]:[12월]])</f>
        <v>354.565375796664</v>
      </c>
      <c r="X394" s="56">
        <f t="shared" si="193"/>
        <v>29.547114649722001</v>
      </c>
    </row>
    <row r="395" spans="1:24" x14ac:dyDescent="0.3">
      <c r="A395" s="166"/>
      <c r="B395" s="166">
        <v>2025</v>
      </c>
      <c r="C395" s="60" t="s">
        <v>431</v>
      </c>
      <c r="D395" s="1" t="s">
        <v>29</v>
      </c>
      <c r="E395" s="1" t="s">
        <v>81</v>
      </c>
      <c r="F395" s="1" t="s">
        <v>67</v>
      </c>
      <c r="G395" s="1" t="s">
        <v>188</v>
      </c>
      <c r="H395" s="1" t="s">
        <v>183</v>
      </c>
      <c r="I395" s="1"/>
      <c r="J395" s="1" t="s">
        <v>13</v>
      </c>
      <c r="K395" s="197">
        <v>0</v>
      </c>
      <c r="L395" s="197">
        <v>0</v>
      </c>
      <c r="M395" s="197">
        <v>0</v>
      </c>
      <c r="N395" s="197">
        <v>57210</v>
      </c>
      <c r="O395" s="198">
        <v>1487473</v>
      </c>
      <c r="P395" s="197">
        <v>2534471</v>
      </c>
      <c r="Q395" s="198">
        <v>12540282</v>
      </c>
      <c r="R395" s="198">
        <v>11949115</v>
      </c>
      <c r="S395" s="198">
        <v>4741912</v>
      </c>
      <c r="T395" s="197">
        <v>0</v>
      </c>
      <c r="U395" s="197">
        <v>0</v>
      </c>
      <c r="V395" s="198">
        <v>0</v>
      </c>
      <c r="W395" s="49">
        <f>SUM(표4_256[[#This Row],[1월]:[12월]])</f>
        <v>33310463</v>
      </c>
      <c r="X395" s="49">
        <f t="shared" si="193"/>
        <v>2775871.9166666665</v>
      </c>
    </row>
    <row r="396" spans="1:24" x14ac:dyDescent="0.3">
      <c r="A396" s="166"/>
      <c r="B396" s="166">
        <v>2025</v>
      </c>
      <c r="C396" s="24" t="s">
        <v>431</v>
      </c>
      <c r="D396" s="2" t="s">
        <v>26</v>
      </c>
      <c r="E396" s="2" t="s">
        <v>16</v>
      </c>
      <c r="F396" s="2" t="s">
        <v>67</v>
      </c>
      <c r="G396" s="29" t="s">
        <v>188</v>
      </c>
      <c r="H396" s="2" t="s">
        <v>183</v>
      </c>
      <c r="I396" s="2"/>
      <c r="J396" s="2" t="s">
        <v>19</v>
      </c>
      <c r="K396" s="209">
        <v>0</v>
      </c>
      <c r="L396" s="209">
        <v>0</v>
      </c>
      <c r="M396" s="209">
        <v>0</v>
      </c>
      <c r="N396" s="209">
        <v>0.7</v>
      </c>
      <c r="O396" s="210">
        <v>18.200000000000003</v>
      </c>
      <c r="P396" s="209">
        <v>40.300000000000004</v>
      </c>
      <c r="Q396" s="210">
        <v>199.4</v>
      </c>
      <c r="R396" s="210">
        <v>190</v>
      </c>
      <c r="S396" s="210">
        <v>75.399999999999991</v>
      </c>
      <c r="T396" s="209">
        <v>0</v>
      </c>
      <c r="U396" s="209">
        <v>0</v>
      </c>
      <c r="V396" s="210">
        <v>0</v>
      </c>
      <c r="W396" s="50">
        <f>SUM(표4_256[[#This Row],[1월]:[12월]])</f>
        <v>524</v>
      </c>
      <c r="X396" s="50">
        <f t="shared" si="193"/>
        <v>43.666666666666664</v>
      </c>
    </row>
    <row r="397" spans="1:24" x14ac:dyDescent="0.3">
      <c r="A397" s="166"/>
      <c r="B397" s="166">
        <v>2025</v>
      </c>
      <c r="C397" s="61" t="s">
        <v>431</v>
      </c>
      <c r="D397" s="16" t="s">
        <v>26</v>
      </c>
      <c r="E397" s="16" t="s">
        <v>16</v>
      </c>
      <c r="F397" s="16" t="s">
        <v>67</v>
      </c>
      <c r="G397" s="16" t="s">
        <v>188</v>
      </c>
      <c r="H397" s="16" t="s">
        <v>183</v>
      </c>
      <c r="I397" s="16"/>
      <c r="J397" s="16" t="s">
        <v>14</v>
      </c>
      <c r="K397" s="199">
        <f>K396*1000</f>
        <v>0</v>
      </c>
      <c r="L397" s="199">
        <f>L396*1000</f>
        <v>0</v>
      </c>
      <c r="M397" s="199">
        <f t="shared" ref="M397:V397" si="227">M396*1000</f>
        <v>0</v>
      </c>
      <c r="N397" s="199">
        <f t="shared" si="227"/>
        <v>700</v>
      </c>
      <c r="O397" s="199">
        <f t="shared" si="227"/>
        <v>18200.000000000004</v>
      </c>
      <c r="P397" s="199">
        <f t="shared" si="227"/>
        <v>40300.000000000007</v>
      </c>
      <c r="Q397" s="199">
        <f t="shared" si="227"/>
        <v>199400</v>
      </c>
      <c r="R397" s="199">
        <f t="shared" si="227"/>
        <v>190000</v>
      </c>
      <c r="S397" s="199">
        <f t="shared" si="227"/>
        <v>75399.999999999985</v>
      </c>
      <c r="T397" s="199">
        <f t="shared" si="227"/>
        <v>0</v>
      </c>
      <c r="U397" s="199">
        <f t="shared" si="227"/>
        <v>0</v>
      </c>
      <c r="V397" s="199">
        <f t="shared" si="227"/>
        <v>0</v>
      </c>
      <c r="W397" s="45">
        <f>SUM(표4_256[[#This Row],[1월]:[12월]])</f>
        <v>524000</v>
      </c>
      <c r="X397" s="45">
        <f t="shared" si="193"/>
        <v>43666.666666666664</v>
      </c>
    </row>
    <row r="398" spans="1:24" x14ac:dyDescent="0.3">
      <c r="A398" s="166"/>
      <c r="B398" s="166">
        <v>2025</v>
      </c>
      <c r="C398" s="64" t="s">
        <v>431</v>
      </c>
      <c r="D398" s="3" t="s">
        <v>26</v>
      </c>
      <c r="E398" s="3" t="s">
        <v>16</v>
      </c>
      <c r="F398" s="3" t="s">
        <v>67</v>
      </c>
      <c r="G398" s="3" t="s">
        <v>188</v>
      </c>
      <c r="H398" s="3" t="s">
        <v>183</v>
      </c>
      <c r="I398" s="3"/>
      <c r="J398" s="3" t="s">
        <v>20</v>
      </c>
      <c r="K398" s="211">
        <f>K396*0.86</f>
        <v>0</v>
      </c>
      <c r="L398" s="211">
        <f>L396*0.86</f>
        <v>0</v>
      </c>
      <c r="M398" s="211">
        <f t="shared" ref="M398:V398" si="228">M396*0.86</f>
        <v>0</v>
      </c>
      <c r="N398" s="211">
        <f t="shared" si="228"/>
        <v>0.60199999999999998</v>
      </c>
      <c r="O398" s="211">
        <f t="shared" si="228"/>
        <v>15.652000000000003</v>
      </c>
      <c r="P398" s="211">
        <f t="shared" si="228"/>
        <v>34.658000000000001</v>
      </c>
      <c r="Q398" s="211">
        <f t="shared" si="228"/>
        <v>171.48400000000001</v>
      </c>
      <c r="R398" s="211">
        <f t="shared" si="228"/>
        <v>163.4</v>
      </c>
      <c r="S398" s="211">
        <f t="shared" si="228"/>
        <v>64.843999999999994</v>
      </c>
      <c r="T398" s="211">
        <f t="shared" si="228"/>
        <v>0</v>
      </c>
      <c r="U398" s="211">
        <f t="shared" si="228"/>
        <v>0</v>
      </c>
      <c r="V398" s="211">
        <f t="shared" si="228"/>
        <v>0</v>
      </c>
      <c r="W398" s="54">
        <f>SUM(표4_256[[#This Row],[1월]:[12월]])</f>
        <v>450.64000000000004</v>
      </c>
      <c r="X398" s="55">
        <f t="shared" si="193"/>
        <v>37.553333333333335</v>
      </c>
    </row>
    <row r="399" spans="1:24" x14ac:dyDescent="0.3">
      <c r="A399" s="166"/>
      <c r="B399" s="166">
        <v>2025</v>
      </c>
      <c r="C399" s="62" t="s">
        <v>431</v>
      </c>
      <c r="D399" s="28" t="s">
        <v>26</v>
      </c>
      <c r="E399" s="28" t="s">
        <v>16</v>
      </c>
      <c r="F399" s="28" t="s">
        <v>67</v>
      </c>
      <c r="G399" s="28" t="s">
        <v>188</v>
      </c>
      <c r="H399" s="28" t="s">
        <v>183</v>
      </c>
      <c r="I399" s="28"/>
      <c r="J399" s="28" t="s">
        <v>15</v>
      </c>
      <c r="K399" s="212">
        <f>K398*0.1</f>
        <v>0</v>
      </c>
      <c r="L399" s="212">
        <f>L398*0.1</f>
        <v>0</v>
      </c>
      <c r="M399" s="212">
        <f t="shared" ref="M399:V399" si="229">M398*0.1</f>
        <v>0</v>
      </c>
      <c r="N399" s="212">
        <f t="shared" si="229"/>
        <v>6.0200000000000004E-2</v>
      </c>
      <c r="O399" s="212">
        <f t="shared" si="229"/>
        <v>1.5652000000000004</v>
      </c>
      <c r="P399" s="212">
        <f t="shared" si="229"/>
        <v>3.4658000000000002</v>
      </c>
      <c r="Q399" s="212">
        <f t="shared" si="229"/>
        <v>17.148400000000002</v>
      </c>
      <c r="R399" s="212">
        <f t="shared" si="229"/>
        <v>16.34</v>
      </c>
      <c r="S399" s="212">
        <f t="shared" si="229"/>
        <v>6.4843999999999999</v>
      </c>
      <c r="T399" s="212">
        <f t="shared" si="229"/>
        <v>0</v>
      </c>
      <c r="U399" s="212">
        <f t="shared" si="229"/>
        <v>0</v>
      </c>
      <c r="V399" s="212">
        <f t="shared" si="229"/>
        <v>0</v>
      </c>
      <c r="W399" s="46">
        <f>SUM(표4_256[[#This Row],[1월]:[12월]])</f>
        <v>45.064</v>
      </c>
      <c r="X399" s="51">
        <f t="shared" si="193"/>
        <v>3.7553333333333332</v>
      </c>
    </row>
    <row r="400" spans="1:24" x14ac:dyDescent="0.3">
      <c r="A400" s="166"/>
      <c r="B400" s="166">
        <v>2025</v>
      </c>
      <c r="C400" s="63" t="s">
        <v>431</v>
      </c>
      <c r="D400" s="20" t="s">
        <v>26</v>
      </c>
      <c r="E400" s="20" t="s">
        <v>16</v>
      </c>
      <c r="F400" s="20" t="s">
        <v>67</v>
      </c>
      <c r="G400" s="20" t="s">
        <v>188</v>
      </c>
      <c r="H400" s="20" t="s">
        <v>184</v>
      </c>
      <c r="I400" s="20"/>
      <c r="J400" s="20" t="s">
        <v>96</v>
      </c>
      <c r="K400" s="202">
        <f>K396*0.0036*(34866+0.6237*21+0.0624*310)/1000</f>
        <v>0</v>
      </c>
      <c r="L400" s="202">
        <f>L396*0.0036*(34866+0.6237*21+0.0624*310)/1000</f>
        <v>0</v>
      </c>
      <c r="M400" s="202">
        <f t="shared" ref="M400:V400" si="230">M396*0.0036*(34866+0.6237*21+0.0624*310)/1000</f>
        <v>0</v>
      </c>
      <c r="N400" s="202">
        <f t="shared" si="230"/>
        <v>8.7944073083999985E-2</v>
      </c>
      <c r="O400" s="202">
        <f t="shared" si="230"/>
        <v>2.2865459001840001</v>
      </c>
      <c r="P400" s="202">
        <f t="shared" si="230"/>
        <v>5.0630659218359995</v>
      </c>
      <c r="Q400" s="202">
        <f t="shared" si="230"/>
        <v>25.051497389927999</v>
      </c>
      <c r="R400" s="202">
        <f t="shared" si="230"/>
        <v>23.870534122799995</v>
      </c>
      <c r="S400" s="202">
        <f t="shared" si="230"/>
        <v>9.472833015047998</v>
      </c>
      <c r="T400" s="202">
        <f t="shared" si="230"/>
        <v>0</v>
      </c>
      <c r="U400" s="202">
        <f t="shared" si="230"/>
        <v>0</v>
      </c>
      <c r="V400" s="202">
        <f t="shared" si="230"/>
        <v>0</v>
      </c>
      <c r="W400" s="47">
        <f>SUM(표4_256[[#This Row],[1월]:[12월]])</f>
        <v>65.832420422879991</v>
      </c>
      <c r="X400" s="56">
        <f t="shared" si="193"/>
        <v>5.4860350352399996</v>
      </c>
    </row>
    <row r="401" spans="1:24" x14ac:dyDescent="0.3">
      <c r="A401" s="166" t="s">
        <v>268</v>
      </c>
      <c r="B401" s="166">
        <v>2025</v>
      </c>
      <c r="C401" s="60" t="s">
        <v>431</v>
      </c>
      <c r="D401" s="1" t="s">
        <v>29</v>
      </c>
      <c r="E401" s="1" t="s">
        <v>81</v>
      </c>
      <c r="F401" s="1" t="s">
        <v>89</v>
      </c>
      <c r="G401" s="1" t="s">
        <v>189</v>
      </c>
      <c r="H401" s="1" t="s">
        <v>186</v>
      </c>
      <c r="I401" s="1"/>
      <c r="J401" s="1" t="s">
        <v>13</v>
      </c>
      <c r="K401" s="197">
        <v>0</v>
      </c>
      <c r="L401" s="197">
        <v>0</v>
      </c>
      <c r="M401" s="197">
        <v>0</v>
      </c>
      <c r="N401" s="198">
        <v>0</v>
      </c>
      <c r="O401" s="198">
        <v>0</v>
      </c>
      <c r="P401" s="197">
        <v>0</v>
      </c>
      <c r="Q401" s="198">
        <v>2471580.1310512456</v>
      </c>
      <c r="R401" s="198">
        <v>8584495.8719346039</v>
      </c>
      <c r="S401" s="198">
        <v>880461.09994518547</v>
      </c>
      <c r="T401" s="213">
        <v>0</v>
      </c>
      <c r="U401" s="197">
        <v>0</v>
      </c>
      <c r="V401" s="198">
        <v>0</v>
      </c>
      <c r="W401" s="49">
        <f>SUM(표4_256[[#This Row],[1월]:[12월]])</f>
        <v>11936537.102931036</v>
      </c>
      <c r="X401" s="49">
        <f t="shared" si="193"/>
        <v>994711.42524425301</v>
      </c>
    </row>
    <row r="402" spans="1:24" x14ac:dyDescent="0.3">
      <c r="A402" s="166"/>
      <c r="B402" s="166">
        <v>2025</v>
      </c>
      <c r="C402" s="61" t="s">
        <v>431</v>
      </c>
      <c r="D402" s="16" t="s">
        <v>26</v>
      </c>
      <c r="E402" s="16" t="s">
        <v>16</v>
      </c>
      <c r="F402" s="16" t="s">
        <v>88</v>
      </c>
      <c r="G402" s="16" t="s">
        <v>189</v>
      </c>
      <c r="H402" s="16" t="s">
        <v>186</v>
      </c>
      <c r="I402" s="16"/>
      <c r="J402" s="16" t="s">
        <v>19</v>
      </c>
      <c r="K402" s="199">
        <v>0</v>
      </c>
      <c r="L402" s="199">
        <v>0</v>
      </c>
      <c r="M402" s="199">
        <v>0</v>
      </c>
      <c r="N402" s="204">
        <v>0</v>
      </c>
      <c r="O402" s="200">
        <v>0</v>
      </c>
      <c r="P402" s="199">
        <v>0</v>
      </c>
      <c r="Q402" s="200">
        <v>39.299999999999997</v>
      </c>
      <c r="R402" s="200">
        <v>136.5</v>
      </c>
      <c r="S402" s="200">
        <v>14</v>
      </c>
      <c r="T402" s="199">
        <v>0</v>
      </c>
      <c r="U402" s="199">
        <v>0</v>
      </c>
      <c r="V402" s="200">
        <v>0</v>
      </c>
      <c r="W402" s="45">
        <f>SUM(표4_256[[#This Row],[1월]:[12월]])</f>
        <v>189.8</v>
      </c>
      <c r="X402" s="45">
        <f t="shared" si="193"/>
        <v>15.816666666666668</v>
      </c>
    </row>
    <row r="403" spans="1:24" x14ac:dyDescent="0.3">
      <c r="A403" s="166"/>
      <c r="B403" s="166">
        <v>2025</v>
      </c>
      <c r="C403" s="61" t="s">
        <v>431</v>
      </c>
      <c r="D403" s="16" t="s">
        <v>26</v>
      </c>
      <c r="E403" s="16" t="s">
        <v>16</v>
      </c>
      <c r="F403" s="16" t="s">
        <v>88</v>
      </c>
      <c r="G403" s="16" t="s">
        <v>189</v>
      </c>
      <c r="H403" s="16" t="s">
        <v>117</v>
      </c>
      <c r="I403" s="16"/>
      <c r="J403" s="16" t="s">
        <v>14</v>
      </c>
      <c r="K403" s="199">
        <f>K402*1000</f>
        <v>0</v>
      </c>
      <c r="L403" s="199">
        <f>L402*1000</f>
        <v>0</v>
      </c>
      <c r="M403" s="199">
        <f t="shared" ref="M403:V403" si="231">M402*1000</f>
        <v>0</v>
      </c>
      <c r="N403" s="199">
        <f t="shared" si="231"/>
        <v>0</v>
      </c>
      <c r="O403" s="199">
        <f t="shared" si="231"/>
        <v>0</v>
      </c>
      <c r="P403" s="199">
        <f t="shared" si="231"/>
        <v>0</v>
      </c>
      <c r="Q403" s="199">
        <f t="shared" si="231"/>
        <v>39300</v>
      </c>
      <c r="R403" s="199">
        <f t="shared" si="231"/>
        <v>136500</v>
      </c>
      <c r="S403" s="199">
        <f t="shared" si="231"/>
        <v>14000</v>
      </c>
      <c r="T403" s="199">
        <f t="shared" si="231"/>
        <v>0</v>
      </c>
      <c r="U403" s="199">
        <f t="shared" si="231"/>
        <v>0</v>
      </c>
      <c r="V403" s="199">
        <f t="shared" si="231"/>
        <v>0</v>
      </c>
      <c r="W403" s="45">
        <f>SUM(표4_256[[#This Row],[1월]:[12월]])</f>
        <v>189800</v>
      </c>
      <c r="X403" s="45">
        <f t="shared" si="193"/>
        <v>15816.666666666666</v>
      </c>
    </row>
    <row r="404" spans="1:24" x14ac:dyDescent="0.3">
      <c r="A404" s="166"/>
      <c r="B404" s="166">
        <v>2025</v>
      </c>
      <c r="C404" s="64" t="s">
        <v>431</v>
      </c>
      <c r="D404" s="3" t="s">
        <v>26</v>
      </c>
      <c r="E404" s="3" t="s">
        <v>16</v>
      </c>
      <c r="F404" s="3" t="s">
        <v>88</v>
      </c>
      <c r="G404" s="3" t="s">
        <v>189</v>
      </c>
      <c r="H404" s="3" t="s">
        <v>117</v>
      </c>
      <c r="I404" s="3"/>
      <c r="J404" s="3" t="s">
        <v>20</v>
      </c>
      <c r="K404" s="211">
        <f>K402*0.86</f>
        <v>0</v>
      </c>
      <c r="L404" s="211">
        <f>L402*0.86</f>
        <v>0</v>
      </c>
      <c r="M404" s="211">
        <f t="shared" ref="M404:V404" si="232">M402*0.86</f>
        <v>0</v>
      </c>
      <c r="N404" s="211">
        <f t="shared" si="232"/>
        <v>0</v>
      </c>
      <c r="O404" s="211">
        <f t="shared" si="232"/>
        <v>0</v>
      </c>
      <c r="P404" s="211">
        <f t="shared" si="232"/>
        <v>0</v>
      </c>
      <c r="Q404" s="211">
        <f t="shared" si="232"/>
        <v>33.797999999999995</v>
      </c>
      <c r="R404" s="211">
        <f t="shared" si="232"/>
        <v>117.39</v>
      </c>
      <c r="S404" s="211">
        <f t="shared" si="232"/>
        <v>12.04</v>
      </c>
      <c r="T404" s="211">
        <f t="shared" si="232"/>
        <v>0</v>
      </c>
      <c r="U404" s="211">
        <f t="shared" si="232"/>
        <v>0</v>
      </c>
      <c r="V404" s="211">
        <f t="shared" si="232"/>
        <v>0</v>
      </c>
      <c r="W404" s="54">
        <f>SUM(표4_256[[#This Row],[1월]:[12월]])</f>
        <v>163.22799999999998</v>
      </c>
      <c r="X404" s="55">
        <f t="shared" si="193"/>
        <v>13.602333333333332</v>
      </c>
    </row>
    <row r="405" spans="1:24" x14ac:dyDescent="0.3">
      <c r="A405" s="166"/>
      <c r="B405" s="166">
        <v>2025</v>
      </c>
      <c r="C405" s="62" t="s">
        <v>431</v>
      </c>
      <c r="D405" s="28" t="s">
        <v>26</v>
      </c>
      <c r="E405" s="28" t="s">
        <v>16</v>
      </c>
      <c r="F405" s="28" t="s">
        <v>88</v>
      </c>
      <c r="G405" s="28" t="s">
        <v>189</v>
      </c>
      <c r="H405" s="28" t="s">
        <v>117</v>
      </c>
      <c r="I405" s="28"/>
      <c r="J405" s="28" t="s">
        <v>15</v>
      </c>
      <c r="K405" s="212">
        <f>K404*0.1</f>
        <v>0</v>
      </c>
      <c r="L405" s="212">
        <f>L404*0.1</f>
        <v>0</v>
      </c>
      <c r="M405" s="212">
        <f t="shared" ref="M405:V405" si="233">M404*0.1</f>
        <v>0</v>
      </c>
      <c r="N405" s="212">
        <f t="shared" si="233"/>
        <v>0</v>
      </c>
      <c r="O405" s="212">
        <f t="shared" si="233"/>
        <v>0</v>
      </c>
      <c r="P405" s="212">
        <f t="shared" si="233"/>
        <v>0</v>
      </c>
      <c r="Q405" s="212">
        <f t="shared" si="233"/>
        <v>3.3797999999999995</v>
      </c>
      <c r="R405" s="212">
        <f t="shared" si="233"/>
        <v>11.739000000000001</v>
      </c>
      <c r="S405" s="212">
        <f t="shared" si="233"/>
        <v>1.204</v>
      </c>
      <c r="T405" s="212">
        <f t="shared" si="233"/>
        <v>0</v>
      </c>
      <c r="U405" s="212">
        <f t="shared" si="233"/>
        <v>0</v>
      </c>
      <c r="V405" s="212">
        <f t="shared" si="233"/>
        <v>0</v>
      </c>
      <c r="W405" s="46">
        <f>SUM(표4_256[[#This Row],[1월]:[12월]])</f>
        <v>16.322800000000001</v>
      </c>
      <c r="X405" s="51">
        <f t="shared" si="193"/>
        <v>1.3602333333333334</v>
      </c>
    </row>
    <row r="406" spans="1:24" x14ac:dyDescent="0.3">
      <c r="A406" s="166"/>
      <c r="B406" s="166">
        <v>2025</v>
      </c>
      <c r="C406" s="63" t="s">
        <v>431</v>
      </c>
      <c r="D406" s="20" t="s">
        <v>26</v>
      </c>
      <c r="E406" s="20" t="s">
        <v>16</v>
      </c>
      <c r="F406" s="20" t="s">
        <v>88</v>
      </c>
      <c r="G406" s="20" t="s">
        <v>189</v>
      </c>
      <c r="H406" s="20" t="s">
        <v>117</v>
      </c>
      <c r="I406" s="20"/>
      <c r="J406" s="20" t="s">
        <v>96</v>
      </c>
      <c r="K406" s="202">
        <f>K402*0.0036*(34866+0.6237*21+0.0624*310)/1000</f>
        <v>0</v>
      </c>
      <c r="L406" s="202">
        <f>L402*0.0036*(34866+0.6237*21+0.0624*310)/1000</f>
        <v>0</v>
      </c>
      <c r="M406" s="202">
        <f t="shared" ref="M406:V406" si="234">M402*0.0036*(34866+0.6237*21+0.0624*310)/1000</f>
        <v>0</v>
      </c>
      <c r="N406" s="202">
        <f t="shared" si="234"/>
        <v>0</v>
      </c>
      <c r="O406" s="202">
        <f t="shared" si="234"/>
        <v>0</v>
      </c>
      <c r="P406" s="202">
        <f t="shared" si="234"/>
        <v>0</v>
      </c>
      <c r="Q406" s="202">
        <f t="shared" si="234"/>
        <v>4.9374315317159994</v>
      </c>
      <c r="R406" s="202">
        <f t="shared" si="234"/>
        <v>17.149094251379996</v>
      </c>
      <c r="S406" s="202">
        <f t="shared" si="234"/>
        <v>1.7588814616799997</v>
      </c>
      <c r="T406" s="202">
        <f t="shared" si="234"/>
        <v>0</v>
      </c>
      <c r="U406" s="202">
        <f t="shared" si="234"/>
        <v>0</v>
      </c>
      <c r="V406" s="202">
        <f t="shared" si="234"/>
        <v>0</v>
      </c>
      <c r="W406" s="47">
        <f>SUM(표4_256[[#This Row],[1월]:[12월]])</f>
        <v>23.845407244775991</v>
      </c>
      <c r="X406" s="56">
        <f t="shared" si="193"/>
        <v>1.9871172703979993</v>
      </c>
    </row>
    <row r="407" spans="1:24" x14ac:dyDescent="0.3">
      <c r="A407" s="166" t="s">
        <v>268</v>
      </c>
      <c r="B407" s="166">
        <v>2025</v>
      </c>
      <c r="C407" s="60" t="s">
        <v>431</v>
      </c>
      <c r="D407" s="1" t="s">
        <v>29</v>
      </c>
      <c r="E407" s="1" t="s">
        <v>81</v>
      </c>
      <c r="F407" s="1" t="s">
        <v>88</v>
      </c>
      <c r="G407" s="1" t="s">
        <v>188</v>
      </c>
      <c r="H407" s="1" t="s">
        <v>184</v>
      </c>
      <c r="I407" s="1"/>
      <c r="J407" s="1" t="s">
        <v>13</v>
      </c>
      <c r="K407" s="197">
        <v>0</v>
      </c>
      <c r="L407" s="197">
        <v>0</v>
      </c>
      <c r="M407" s="197">
        <v>0</v>
      </c>
      <c r="N407" s="198">
        <v>0</v>
      </c>
      <c r="O407" s="198">
        <v>0</v>
      </c>
      <c r="P407" s="197">
        <v>0</v>
      </c>
      <c r="Q407" s="198">
        <v>459097.58159476065</v>
      </c>
      <c r="R407" s="198">
        <v>1591119.0150911759</v>
      </c>
      <c r="S407" s="198">
        <v>163514.20427553446</v>
      </c>
      <c r="T407" s="213">
        <v>0</v>
      </c>
      <c r="U407" s="197">
        <v>0</v>
      </c>
      <c r="V407" s="198">
        <v>0</v>
      </c>
      <c r="W407" s="49">
        <f>SUM(표4_256[[#This Row],[1월]:[12월]])</f>
        <v>2213730.8009614712</v>
      </c>
      <c r="X407" s="49">
        <f t="shared" si="193"/>
        <v>184477.56674678926</v>
      </c>
    </row>
    <row r="408" spans="1:24" x14ac:dyDescent="0.3">
      <c r="A408" s="166"/>
      <c r="B408" s="166">
        <v>2025</v>
      </c>
      <c r="C408" s="24" t="s">
        <v>431</v>
      </c>
      <c r="D408" s="2" t="s">
        <v>26</v>
      </c>
      <c r="E408" s="2" t="s">
        <v>16</v>
      </c>
      <c r="F408" s="2" t="s">
        <v>88</v>
      </c>
      <c r="G408" s="29" t="s">
        <v>188</v>
      </c>
      <c r="H408" s="2" t="s">
        <v>184</v>
      </c>
      <c r="I408" s="2"/>
      <c r="J408" s="2" t="s">
        <v>19</v>
      </c>
      <c r="K408" s="209">
        <v>0</v>
      </c>
      <c r="L408" s="209">
        <v>0</v>
      </c>
      <c r="M408" s="209">
        <v>0</v>
      </c>
      <c r="N408" s="210">
        <v>0</v>
      </c>
      <c r="O408" s="210">
        <v>0</v>
      </c>
      <c r="P408" s="209">
        <v>0</v>
      </c>
      <c r="Q408" s="210">
        <v>7.3</v>
      </c>
      <c r="R408" s="209">
        <v>25.3</v>
      </c>
      <c r="S408" s="209">
        <v>2.6</v>
      </c>
      <c r="T408" s="209">
        <v>0</v>
      </c>
      <c r="U408" s="209">
        <v>0</v>
      </c>
      <c r="V408" s="210">
        <v>0</v>
      </c>
      <c r="W408" s="50">
        <f>SUM(표4_256[[#This Row],[1월]:[12월]])</f>
        <v>35.200000000000003</v>
      </c>
      <c r="X408" s="50">
        <f t="shared" si="193"/>
        <v>2.9333333333333336</v>
      </c>
    </row>
    <row r="409" spans="1:24" x14ac:dyDescent="0.3">
      <c r="A409" s="166"/>
      <c r="B409" s="166">
        <v>2025</v>
      </c>
      <c r="C409" s="61" t="s">
        <v>431</v>
      </c>
      <c r="D409" s="16" t="s">
        <v>26</v>
      </c>
      <c r="E409" s="16" t="s">
        <v>16</v>
      </c>
      <c r="F409" s="16" t="s">
        <v>88</v>
      </c>
      <c r="G409" s="16" t="s">
        <v>188</v>
      </c>
      <c r="H409" s="16" t="s">
        <v>118</v>
      </c>
      <c r="I409" s="16"/>
      <c r="J409" s="16" t="s">
        <v>14</v>
      </c>
      <c r="K409" s="199">
        <f>K408*1000</f>
        <v>0</v>
      </c>
      <c r="L409" s="199">
        <f>L408*1000</f>
        <v>0</v>
      </c>
      <c r="M409" s="199">
        <f t="shared" ref="M409:V409" si="235">M408*1000</f>
        <v>0</v>
      </c>
      <c r="N409" s="199">
        <f t="shared" si="235"/>
        <v>0</v>
      </c>
      <c r="O409" s="199">
        <f t="shared" si="235"/>
        <v>0</v>
      </c>
      <c r="P409" s="199">
        <f t="shared" si="235"/>
        <v>0</v>
      </c>
      <c r="Q409" s="199">
        <f t="shared" si="235"/>
        <v>7300</v>
      </c>
      <c r="R409" s="199">
        <f t="shared" si="235"/>
        <v>25300</v>
      </c>
      <c r="S409" s="199">
        <f t="shared" si="235"/>
        <v>2600</v>
      </c>
      <c r="T409" s="199">
        <f t="shared" si="235"/>
        <v>0</v>
      </c>
      <c r="U409" s="199">
        <f t="shared" si="235"/>
        <v>0</v>
      </c>
      <c r="V409" s="199">
        <f t="shared" si="235"/>
        <v>0</v>
      </c>
      <c r="W409" s="45">
        <f>SUM(표4_256[[#This Row],[1월]:[12월]])</f>
        <v>35200</v>
      </c>
      <c r="X409" s="45">
        <f t="shared" ref="X409:X472" si="236">AVERAGE(K409:V409)</f>
        <v>2933.3333333333335</v>
      </c>
    </row>
    <row r="410" spans="1:24" x14ac:dyDescent="0.3">
      <c r="A410" s="166"/>
      <c r="B410" s="166">
        <v>2025</v>
      </c>
      <c r="C410" s="64" t="s">
        <v>431</v>
      </c>
      <c r="D410" s="3" t="s">
        <v>26</v>
      </c>
      <c r="E410" s="3" t="s">
        <v>16</v>
      </c>
      <c r="F410" s="3" t="s">
        <v>88</v>
      </c>
      <c r="G410" s="3" t="s">
        <v>188</v>
      </c>
      <c r="H410" s="3" t="s">
        <v>118</v>
      </c>
      <c r="I410" s="3"/>
      <c r="J410" s="3" t="s">
        <v>20</v>
      </c>
      <c r="K410" s="211">
        <f>K408*0.86</f>
        <v>0</v>
      </c>
      <c r="L410" s="211">
        <f>L408*0.86</f>
        <v>0</v>
      </c>
      <c r="M410" s="211">
        <f t="shared" ref="M410:V410" si="237">M408*0.86</f>
        <v>0</v>
      </c>
      <c r="N410" s="211">
        <f t="shared" si="237"/>
        <v>0</v>
      </c>
      <c r="O410" s="211">
        <f t="shared" si="237"/>
        <v>0</v>
      </c>
      <c r="P410" s="211">
        <f t="shared" si="237"/>
        <v>0</v>
      </c>
      <c r="Q410" s="211">
        <f t="shared" si="237"/>
        <v>6.2779999999999996</v>
      </c>
      <c r="R410" s="211">
        <f t="shared" si="237"/>
        <v>21.757999999999999</v>
      </c>
      <c r="S410" s="211">
        <f t="shared" si="237"/>
        <v>2.2360000000000002</v>
      </c>
      <c r="T410" s="211">
        <f t="shared" si="237"/>
        <v>0</v>
      </c>
      <c r="U410" s="211">
        <f t="shared" si="237"/>
        <v>0</v>
      </c>
      <c r="V410" s="211">
        <f t="shared" si="237"/>
        <v>0</v>
      </c>
      <c r="W410" s="54">
        <f>SUM(표4_256[[#This Row],[1월]:[12월]])</f>
        <v>30.271999999999998</v>
      </c>
      <c r="X410" s="55">
        <f t="shared" si="236"/>
        <v>2.5226666666666664</v>
      </c>
    </row>
    <row r="411" spans="1:24" x14ac:dyDescent="0.3">
      <c r="A411" s="166"/>
      <c r="B411" s="166">
        <v>2025</v>
      </c>
      <c r="C411" s="62" t="s">
        <v>431</v>
      </c>
      <c r="D411" s="28" t="s">
        <v>26</v>
      </c>
      <c r="E411" s="28" t="s">
        <v>16</v>
      </c>
      <c r="F411" s="28" t="s">
        <v>88</v>
      </c>
      <c r="G411" s="28" t="s">
        <v>188</v>
      </c>
      <c r="H411" s="28" t="s">
        <v>118</v>
      </c>
      <c r="I411" s="28"/>
      <c r="J411" s="28" t="s">
        <v>15</v>
      </c>
      <c r="K411" s="212">
        <f>K410*0.1</f>
        <v>0</v>
      </c>
      <c r="L411" s="212">
        <f>L410*0.1</f>
        <v>0</v>
      </c>
      <c r="M411" s="212">
        <f t="shared" ref="M411:V411" si="238">M410*0.1</f>
        <v>0</v>
      </c>
      <c r="N411" s="212">
        <f t="shared" si="238"/>
        <v>0</v>
      </c>
      <c r="O411" s="212">
        <f t="shared" si="238"/>
        <v>0</v>
      </c>
      <c r="P411" s="212">
        <f t="shared" si="238"/>
        <v>0</v>
      </c>
      <c r="Q411" s="212">
        <f t="shared" si="238"/>
        <v>0.62780000000000002</v>
      </c>
      <c r="R411" s="212">
        <f t="shared" si="238"/>
        <v>2.1758000000000002</v>
      </c>
      <c r="S411" s="212">
        <f t="shared" si="238"/>
        <v>0.22360000000000002</v>
      </c>
      <c r="T411" s="212">
        <f t="shared" si="238"/>
        <v>0</v>
      </c>
      <c r="U411" s="212">
        <f t="shared" si="238"/>
        <v>0</v>
      </c>
      <c r="V411" s="212">
        <f t="shared" si="238"/>
        <v>0</v>
      </c>
      <c r="W411" s="46">
        <f>SUM(표4_256[[#This Row],[1월]:[12월]])</f>
        <v>3.0272000000000006</v>
      </c>
      <c r="X411" s="51">
        <f t="shared" si="236"/>
        <v>0.25226666666666669</v>
      </c>
    </row>
    <row r="412" spans="1:24" x14ac:dyDescent="0.3">
      <c r="A412" s="166"/>
      <c r="B412" s="166">
        <v>2025</v>
      </c>
      <c r="C412" s="63" t="s">
        <v>431</v>
      </c>
      <c r="D412" s="20" t="s">
        <v>26</v>
      </c>
      <c r="E412" s="20" t="s">
        <v>16</v>
      </c>
      <c r="F412" s="20" t="s">
        <v>88</v>
      </c>
      <c r="G412" s="20" t="s">
        <v>188</v>
      </c>
      <c r="H412" s="20" t="s">
        <v>118</v>
      </c>
      <c r="I412" s="20"/>
      <c r="J412" s="20" t="s">
        <v>96</v>
      </c>
      <c r="K412" s="202">
        <f>K408*0.0036*(34866+0.6237*21+0.0624*310)/1000</f>
        <v>0</v>
      </c>
      <c r="L412" s="202">
        <f>L408*0.0036*(34866+0.6237*21+0.0624*310)/1000</f>
        <v>0</v>
      </c>
      <c r="M412" s="202">
        <f t="shared" ref="M412:V412" si="239">M408*0.0036*(34866+0.6237*21+0.0624*310)/1000</f>
        <v>0</v>
      </c>
      <c r="N412" s="202">
        <f t="shared" si="239"/>
        <v>0</v>
      </c>
      <c r="O412" s="202">
        <f t="shared" si="239"/>
        <v>0</v>
      </c>
      <c r="P412" s="202">
        <f t="shared" si="239"/>
        <v>0</v>
      </c>
      <c r="Q412" s="202">
        <f t="shared" si="239"/>
        <v>0.91713104787599975</v>
      </c>
      <c r="R412" s="202">
        <f t="shared" si="239"/>
        <v>3.1785500700359992</v>
      </c>
      <c r="S412" s="202">
        <f t="shared" si="239"/>
        <v>0.32664941431199995</v>
      </c>
      <c r="T412" s="202">
        <f t="shared" si="239"/>
        <v>0</v>
      </c>
      <c r="U412" s="202">
        <f t="shared" si="239"/>
        <v>0</v>
      </c>
      <c r="V412" s="202">
        <f t="shared" si="239"/>
        <v>0</v>
      </c>
      <c r="W412" s="47">
        <f>SUM(표4_256[[#This Row],[1월]:[12월]])</f>
        <v>4.4223305322239987</v>
      </c>
      <c r="X412" s="47">
        <f t="shared" si="236"/>
        <v>0.36852754435199991</v>
      </c>
    </row>
    <row r="413" spans="1:24" x14ac:dyDescent="0.3">
      <c r="A413" s="166" t="s">
        <v>217</v>
      </c>
      <c r="B413" s="166">
        <v>2025</v>
      </c>
      <c r="C413" s="60" t="s">
        <v>431</v>
      </c>
      <c r="D413" s="14" t="s">
        <v>26</v>
      </c>
      <c r="E413" s="14" t="s">
        <v>82</v>
      </c>
      <c r="F413" s="14" t="s">
        <v>65</v>
      </c>
      <c r="G413" s="14" t="s">
        <v>167</v>
      </c>
      <c r="H413" s="14" t="s">
        <v>49</v>
      </c>
      <c r="I413" s="14"/>
      <c r="J413" s="14" t="s">
        <v>13</v>
      </c>
      <c r="K413" s="15">
        <v>52134703</v>
      </c>
      <c r="L413" s="15">
        <v>56843839</v>
      </c>
      <c r="M413" s="15">
        <v>37478060</v>
      </c>
      <c r="N413" s="15">
        <v>12227029</v>
      </c>
      <c r="O413" s="15">
        <v>4611887</v>
      </c>
      <c r="P413" s="15">
        <v>3070925</v>
      </c>
      <c r="Q413" s="15">
        <v>2578251</v>
      </c>
      <c r="R413" s="15">
        <v>2051516</v>
      </c>
      <c r="S413" s="15">
        <v>2555665</v>
      </c>
      <c r="T413" s="15">
        <v>5095298</v>
      </c>
      <c r="U413" s="15">
        <v>18108465</v>
      </c>
      <c r="V413" s="69">
        <v>46732005</v>
      </c>
      <c r="W413" s="44">
        <f>SUM(표4_256[[#This Row],[1월]:[12월]])</f>
        <v>243487643</v>
      </c>
      <c r="X413" s="44">
        <f t="shared" si="236"/>
        <v>20290636.916666668</v>
      </c>
    </row>
    <row r="414" spans="1:24" x14ac:dyDescent="0.3">
      <c r="A414" s="166"/>
      <c r="B414" s="166">
        <v>2025</v>
      </c>
      <c r="C414" s="61" t="s">
        <v>431</v>
      </c>
      <c r="D414" s="16" t="s">
        <v>26</v>
      </c>
      <c r="E414" s="16" t="s">
        <v>17</v>
      </c>
      <c r="F414" s="16" t="s">
        <v>65</v>
      </c>
      <c r="G414" s="16" t="s">
        <v>167</v>
      </c>
      <c r="H414" s="16" t="s">
        <v>49</v>
      </c>
      <c r="I414" s="16"/>
      <c r="J414" s="16" t="s">
        <v>19</v>
      </c>
      <c r="K414" s="23">
        <v>323</v>
      </c>
      <c r="L414" s="23">
        <v>352.70000000000027</v>
      </c>
      <c r="M414" s="23">
        <v>230.70000000000027</v>
      </c>
      <c r="N414" s="23">
        <v>84.5</v>
      </c>
      <c r="O414" s="23">
        <v>30.099999999999454</v>
      </c>
      <c r="P414" s="23">
        <v>24.100000000000364</v>
      </c>
      <c r="Q414" s="23">
        <v>19.599999999999454</v>
      </c>
      <c r="R414" s="23">
        <v>14.400000000000546</v>
      </c>
      <c r="S414" s="23">
        <v>19.300000000000182</v>
      </c>
      <c r="T414" s="23">
        <v>32.5</v>
      </c>
      <c r="U414" s="23">
        <v>126.39999999999964</v>
      </c>
      <c r="V414" s="70">
        <v>289.10000000000036</v>
      </c>
      <c r="W414" s="45">
        <f>SUM(표4_256[[#This Row],[1월]:[12월]])</f>
        <v>1546.4000000000005</v>
      </c>
      <c r="X414" s="45">
        <f t="shared" si="236"/>
        <v>128.8666666666667</v>
      </c>
    </row>
    <row r="415" spans="1:24" x14ac:dyDescent="0.3">
      <c r="A415" s="166"/>
      <c r="B415" s="166">
        <v>2025</v>
      </c>
      <c r="C415" s="61" t="s">
        <v>431</v>
      </c>
      <c r="D415" s="16" t="s">
        <v>26</v>
      </c>
      <c r="E415" s="16" t="s">
        <v>17</v>
      </c>
      <c r="F415" s="16" t="s">
        <v>65</v>
      </c>
      <c r="G415" s="16" t="s">
        <v>167</v>
      </c>
      <c r="H415" s="16" t="s">
        <v>49</v>
      </c>
      <c r="I415" s="16"/>
      <c r="J415" s="16" t="s">
        <v>14</v>
      </c>
      <c r="K415" s="23">
        <f>K414*1000</f>
        <v>323000</v>
      </c>
      <c r="L415" s="23">
        <f>L414*1000</f>
        <v>352700.00000000029</v>
      </c>
      <c r="M415" s="23">
        <f t="shared" ref="M415:V415" si="240">M414*1000</f>
        <v>230700.00000000026</v>
      </c>
      <c r="N415" s="23">
        <f t="shared" si="240"/>
        <v>84500</v>
      </c>
      <c r="O415" s="23">
        <f t="shared" si="240"/>
        <v>30099.999999999454</v>
      </c>
      <c r="P415" s="23">
        <f t="shared" si="240"/>
        <v>24100.000000000364</v>
      </c>
      <c r="Q415" s="23">
        <f t="shared" si="240"/>
        <v>19599.999999999454</v>
      </c>
      <c r="R415" s="23">
        <f t="shared" si="240"/>
        <v>14400.000000000546</v>
      </c>
      <c r="S415" s="23">
        <f t="shared" si="240"/>
        <v>19300.000000000182</v>
      </c>
      <c r="T415" s="23">
        <f t="shared" si="240"/>
        <v>32500</v>
      </c>
      <c r="U415" s="23">
        <f t="shared" si="240"/>
        <v>126399.99999999964</v>
      </c>
      <c r="V415" s="23">
        <f t="shared" si="240"/>
        <v>289100.00000000035</v>
      </c>
      <c r="W415" s="45">
        <f>SUM(표4_256[[#This Row],[1월]:[12월]])</f>
        <v>1546400.0000000005</v>
      </c>
      <c r="X415" s="45">
        <f t="shared" si="236"/>
        <v>128866.6666666667</v>
      </c>
    </row>
    <row r="416" spans="1:24" x14ac:dyDescent="0.3">
      <c r="A416" s="166"/>
      <c r="B416" s="166">
        <v>2025</v>
      </c>
      <c r="C416" s="64" t="s">
        <v>431</v>
      </c>
      <c r="D416" s="32" t="s">
        <v>26</v>
      </c>
      <c r="E416" s="32" t="s">
        <v>17</v>
      </c>
      <c r="F416" s="32" t="s">
        <v>65</v>
      </c>
      <c r="G416" s="32" t="s">
        <v>167</v>
      </c>
      <c r="H416" s="32" t="s">
        <v>49</v>
      </c>
      <c r="I416" s="32"/>
      <c r="J416" s="32" t="s">
        <v>20</v>
      </c>
      <c r="K416" s="33">
        <f>K414*0.86</f>
        <v>277.77999999999997</v>
      </c>
      <c r="L416" s="33">
        <f>L414*0.86</f>
        <v>303.32200000000023</v>
      </c>
      <c r="M416" s="33">
        <f t="shared" ref="M416:V416" si="241">M414*0.86</f>
        <v>198.40200000000024</v>
      </c>
      <c r="N416" s="33">
        <f t="shared" si="241"/>
        <v>72.67</v>
      </c>
      <c r="O416" s="33">
        <f t="shared" si="241"/>
        <v>25.88599999999953</v>
      </c>
      <c r="P416" s="33">
        <f t="shared" si="241"/>
        <v>20.726000000000312</v>
      </c>
      <c r="Q416" s="33">
        <f t="shared" si="241"/>
        <v>16.855999999999529</v>
      </c>
      <c r="R416" s="33">
        <f t="shared" si="241"/>
        <v>12.384000000000469</v>
      </c>
      <c r="S416" s="33">
        <f t="shared" si="241"/>
        <v>16.598000000000155</v>
      </c>
      <c r="T416" s="33">
        <f t="shared" si="241"/>
        <v>27.95</v>
      </c>
      <c r="U416" s="33">
        <f t="shared" si="241"/>
        <v>108.70399999999968</v>
      </c>
      <c r="V416" s="33">
        <f t="shared" si="241"/>
        <v>248.62600000000032</v>
      </c>
      <c r="W416" s="54">
        <f>SUM(표4_256[[#This Row],[1월]:[12월]])</f>
        <v>1329.9040000000005</v>
      </c>
      <c r="X416" s="54">
        <f t="shared" si="236"/>
        <v>110.82533333333338</v>
      </c>
    </row>
    <row r="417" spans="1:24" x14ac:dyDescent="0.3">
      <c r="A417" s="166"/>
      <c r="B417" s="166">
        <v>2025</v>
      </c>
      <c r="C417" s="62" t="s">
        <v>431</v>
      </c>
      <c r="D417" s="17" t="s">
        <v>26</v>
      </c>
      <c r="E417" s="17" t="s">
        <v>17</v>
      </c>
      <c r="F417" s="17" t="s">
        <v>65</v>
      </c>
      <c r="G417" s="17" t="s">
        <v>167</v>
      </c>
      <c r="H417" s="17" t="s">
        <v>49</v>
      </c>
      <c r="I417" s="17"/>
      <c r="J417" s="17" t="s">
        <v>15</v>
      </c>
      <c r="K417" s="31">
        <f>K416*0.1</f>
        <v>27.777999999999999</v>
      </c>
      <c r="L417" s="31">
        <f>L416*0.1</f>
        <v>30.332200000000025</v>
      </c>
      <c r="M417" s="31">
        <f t="shared" ref="M417:V417" si="242">M416*0.1</f>
        <v>19.840200000000024</v>
      </c>
      <c r="N417" s="31">
        <f t="shared" si="242"/>
        <v>7.2670000000000003</v>
      </c>
      <c r="O417" s="31">
        <f t="shared" si="242"/>
        <v>2.5885999999999534</v>
      </c>
      <c r="P417" s="31">
        <f t="shared" si="242"/>
        <v>2.0726000000000311</v>
      </c>
      <c r="Q417" s="31">
        <f t="shared" si="242"/>
        <v>1.6855999999999529</v>
      </c>
      <c r="R417" s="31">
        <f t="shared" si="242"/>
        <v>1.238400000000047</v>
      </c>
      <c r="S417" s="31">
        <f t="shared" si="242"/>
        <v>1.6598000000000157</v>
      </c>
      <c r="T417" s="31">
        <f t="shared" si="242"/>
        <v>2.7949999999999999</v>
      </c>
      <c r="U417" s="31">
        <f t="shared" si="242"/>
        <v>10.870399999999968</v>
      </c>
      <c r="V417" s="31">
        <f t="shared" si="242"/>
        <v>24.862600000000032</v>
      </c>
      <c r="W417" s="46">
        <f>SUM(표4_256[[#This Row],[1월]:[12월]])</f>
        <v>132.99040000000005</v>
      </c>
      <c r="X417" s="46">
        <f t="shared" si="236"/>
        <v>11.082533333333338</v>
      </c>
    </row>
    <row r="418" spans="1:24" x14ac:dyDescent="0.3">
      <c r="A418" s="166"/>
      <c r="B418" s="166">
        <v>2025</v>
      </c>
      <c r="C418" s="63" t="s">
        <v>431</v>
      </c>
      <c r="D418" s="19" t="s">
        <v>26</v>
      </c>
      <c r="E418" s="19" t="s">
        <v>17</v>
      </c>
      <c r="F418" s="19" t="s">
        <v>65</v>
      </c>
      <c r="G418" s="19" t="s">
        <v>167</v>
      </c>
      <c r="H418" s="20" t="s">
        <v>49</v>
      </c>
      <c r="I418" s="20"/>
      <c r="J418" s="20" t="s">
        <v>96</v>
      </c>
      <c r="K418" s="21">
        <f>K414*0.0036*(34866+0.6237*21+0.0624*310)/1000</f>
        <v>40.579908008759993</v>
      </c>
      <c r="L418" s="21">
        <f>L414*0.0036*(34866+0.6237*21+0.0624*310)/1000</f>
        <v>44.311249395324026</v>
      </c>
      <c r="M418" s="21">
        <f t="shared" ref="M418:V418" si="243">M414*0.0036*(34866+0.6237*21+0.0624*310)/1000</f>
        <v>28.983853800684027</v>
      </c>
      <c r="N418" s="21">
        <f t="shared" si="243"/>
        <v>10.616105965139997</v>
      </c>
      <c r="O418" s="21">
        <f t="shared" si="243"/>
        <v>3.781595142611931</v>
      </c>
      <c r="P418" s="21">
        <f t="shared" si="243"/>
        <v>3.0277888018920454</v>
      </c>
      <c r="Q418" s="21">
        <f t="shared" si="243"/>
        <v>2.4624340463519307</v>
      </c>
      <c r="R418" s="21">
        <f t="shared" si="243"/>
        <v>1.8091352177280682</v>
      </c>
      <c r="S418" s="21">
        <f t="shared" si="243"/>
        <v>2.4247437293160226</v>
      </c>
      <c r="T418" s="21">
        <f t="shared" si="243"/>
        <v>4.083117678899999</v>
      </c>
      <c r="U418" s="21">
        <f t="shared" si="243"/>
        <v>15.880186911167952</v>
      </c>
      <c r="V418" s="21">
        <f t="shared" si="243"/>
        <v>36.320902183692034</v>
      </c>
      <c r="W418" s="47">
        <f>SUM(표4_256[[#This Row],[1월]:[12월]])</f>
        <v>194.28102088156805</v>
      </c>
      <c r="X418" s="47">
        <f t="shared" si="236"/>
        <v>16.190085073464004</v>
      </c>
    </row>
    <row r="419" spans="1:24" x14ac:dyDescent="0.3">
      <c r="A419" s="166"/>
      <c r="B419" s="166">
        <v>2025</v>
      </c>
      <c r="C419" s="60" t="s">
        <v>431</v>
      </c>
      <c r="D419" s="14" t="s">
        <v>26</v>
      </c>
      <c r="E419" s="14" t="s">
        <v>18</v>
      </c>
      <c r="F419" s="14" t="s">
        <v>65</v>
      </c>
      <c r="G419" s="14" t="s">
        <v>72</v>
      </c>
      <c r="H419" s="14" t="s">
        <v>50</v>
      </c>
      <c r="I419" s="14"/>
      <c r="J419" s="14" t="s">
        <v>13</v>
      </c>
      <c r="K419" s="15">
        <v>58743015</v>
      </c>
      <c r="L419" s="15">
        <v>63690170</v>
      </c>
      <c r="M419" s="15">
        <v>43241430</v>
      </c>
      <c r="N419" s="15">
        <v>21152794</v>
      </c>
      <c r="O419" s="15">
        <v>12977307</v>
      </c>
      <c r="P419" s="15">
        <v>7924154</v>
      </c>
      <c r="Q419" s="15">
        <v>6999202</v>
      </c>
      <c r="R419" s="15">
        <v>5314790</v>
      </c>
      <c r="S419" s="15">
        <v>6792051</v>
      </c>
      <c r="T419" s="15">
        <v>9781484</v>
      </c>
      <c r="U419" s="15">
        <v>21386552</v>
      </c>
      <c r="V419" s="69">
        <v>55058466</v>
      </c>
      <c r="W419" s="44">
        <f>SUM(표4_256[[#This Row],[1월]:[12월]])</f>
        <v>313061415</v>
      </c>
      <c r="X419" s="44">
        <f t="shared" si="236"/>
        <v>26088451.25</v>
      </c>
    </row>
    <row r="420" spans="1:24" x14ac:dyDescent="0.3">
      <c r="A420" s="166"/>
      <c r="B420" s="166">
        <v>2025</v>
      </c>
      <c r="C420" s="61" t="s">
        <v>431</v>
      </c>
      <c r="D420" s="16" t="s">
        <v>26</v>
      </c>
      <c r="E420" s="16" t="s">
        <v>18</v>
      </c>
      <c r="F420" s="16" t="s">
        <v>65</v>
      </c>
      <c r="G420" s="16" t="s">
        <v>72</v>
      </c>
      <c r="H420" s="16" t="s">
        <v>50</v>
      </c>
      <c r="I420" s="16"/>
      <c r="J420" s="16" t="s">
        <v>19</v>
      </c>
      <c r="K420" s="23">
        <v>364</v>
      </c>
      <c r="L420" s="23">
        <v>395.19999999999982</v>
      </c>
      <c r="M420" s="23">
        <v>266.19999999999982</v>
      </c>
      <c r="N420" s="23">
        <v>146.19999999999982</v>
      </c>
      <c r="O420" s="23">
        <v>84.699999999999818</v>
      </c>
      <c r="P420" s="23">
        <v>62.200000000000728</v>
      </c>
      <c r="Q420" s="23">
        <v>53.199999999999818</v>
      </c>
      <c r="R420" s="23">
        <v>37.300000000000182</v>
      </c>
      <c r="S420" s="23">
        <v>51.299999999999272</v>
      </c>
      <c r="T420" s="23">
        <v>62.400000000000546</v>
      </c>
      <c r="U420" s="23">
        <v>149.30000000000018</v>
      </c>
      <c r="V420" s="70">
        <v>340.59999999999945</v>
      </c>
      <c r="W420" s="45">
        <f>SUM(표4_256[[#This Row],[1월]:[12월]])</f>
        <v>2012.5999999999995</v>
      </c>
      <c r="X420" s="45">
        <f t="shared" si="236"/>
        <v>167.71666666666661</v>
      </c>
    </row>
    <row r="421" spans="1:24" x14ac:dyDescent="0.3">
      <c r="A421" s="166"/>
      <c r="B421" s="166">
        <v>2025</v>
      </c>
      <c r="C421" s="61" t="s">
        <v>431</v>
      </c>
      <c r="D421" s="16" t="s">
        <v>26</v>
      </c>
      <c r="E421" s="16" t="s">
        <v>18</v>
      </c>
      <c r="F421" s="16" t="s">
        <v>65</v>
      </c>
      <c r="G421" s="16" t="s">
        <v>72</v>
      </c>
      <c r="H421" s="16" t="s">
        <v>50</v>
      </c>
      <c r="I421" s="16"/>
      <c r="J421" s="16" t="s">
        <v>14</v>
      </c>
      <c r="K421" s="23">
        <f>K420*1000</f>
        <v>364000</v>
      </c>
      <c r="L421" s="23">
        <f>L420*1000</f>
        <v>395199.99999999983</v>
      </c>
      <c r="M421" s="23">
        <f t="shared" ref="M421:V421" si="244">M420*1000</f>
        <v>266199.99999999983</v>
      </c>
      <c r="N421" s="23">
        <f t="shared" si="244"/>
        <v>146199.99999999983</v>
      </c>
      <c r="O421" s="23">
        <f t="shared" si="244"/>
        <v>84699.999999999825</v>
      </c>
      <c r="P421" s="23">
        <f t="shared" si="244"/>
        <v>62200.000000000728</v>
      </c>
      <c r="Q421" s="23">
        <f t="shared" si="244"/>
        <v>53199.999999999818</v>
      </c>
      <c r="R421" s="23">
        <f t="shared" si="244"/>
        <v>37300.000000000182</v>
      </c>
      <c r="S421" s="23">
        <f t="shared" si="244"/>
        <v>51299.999999999272</v>
      </c>
      <c r="T421" s="23">
        <f t="shared" si="244"/>
        <v>62400.000000000546</v>
      </c>
      <c r="U421" s="23">
        <f t="shared" si="244"/>
        <v>149300.00000000017</v>
      </c>
      <c r="V421" s="23">
        <f t="shared" si="244"/>
        <v>340599.99999999948</v>
      </c>
      <c r="W421" s="45">
        <f>SUM(표4_256[[#This Row],[1월]:[12월]])</f>
        <v>2012599.9999999993</v>
      </c>
      <c r="X421" s="45">
        <f t="shared" si="236"/>
        <v>167716.6666666666</v>
      </c>
    </row>
    <row r="422" spans="1:24" x14ac:dyDescent="0.3">
      <c r="A422" s="166"/>
      <c r="B422" s="166">
        <v>2025</v>
      </c>
      <c r="C422" s="64" t="s">
        <v>431</v>
      </c>
      <c r="D422" s="32" t="s">
        <v>26</v>
      </c>
      <c r="E422" s="32" t="s">
        <v>18</v>
      </c>
      <c r="F422" s="32" t="s">
        <v>65</v>
      </c>
      <c r="G422" s="32" t="s">
        <v>72</v>
      </c>
      <c r="H422" s="32" t="s">
        <v>50</v>
      </c>
      <c r="I422" s="32"/>
      <c r="J422" s="32" t="s">
        <v>20</v>
      </c>
      <c r="K422" s="33">
        <f>K420*0.86</f>
        <v>313.04000000000002</v>
      </c>
      <c r="L422" s="33">
        <f>L420*0.86</f>
        <v>339.87199999999984</v>
      </c>
      <c r="M422" s="33">
        <f t="shared" ref="M422:V422" si="245">M420*0.86</f>
        <v>228.93199999999985</v>
      </c>
      <c r="N422" s="33">
        <f t="shared" si="245"/>
        <v>125.73199999999984</v>
      </c>
      <c r="O422" s="33">
        <f t="shared" si="245"/>
        <v>72.841999999999842</v>
      </c>
      <c r="P422" s="33">
        <f t="shared" si="245"/>
        <v>53.492000000000623</v>
      </c>
      <c r="Q422" s="33">
        <f t="shared" si="245"/>
        <v>45.751999999999846</v>
      </c>
      <c r="R422" s="33">
        <f t="shared" si="245"/>
        <v>32.078000000000159</v>
      </c>
      <c r="S422" s="33">
        <f t="shared" si="245"/>
        <v>44.117999999999377</v>
      </c>
      <c r="T422" s="33">
        <f t="shared" si="245"/>
        <v>53.66400000000047</v>
      </c>
      <c r="U422" s="33">
        <f t="shared" si="245"/>
        <v>128.39800000000017</v>
      </c>
      <c r="V422" s="33">
        <f t="shared" si="245"/>
        <v>292.91599999999954</v>
      </c>
      <c r="W422" s="54">
        <f>SUM(표4_256[[#This Row],[1월]:[12월]])</f>
        <v>1730.8359999999996</v>
      </c>
      <c r="X422" s="54">
        <f t="shared" si="236"/>
        <v>144.23633333333331</v>
      </c>
    </row>
    <row r="423" spans="1:24" x14ac:dyDescent="0.3">
      <c r="A423" s="166"/>
      <c r="B423" s="166">
        <v>2025</v>
      </c>
      <c r="C423" s="62" t="s">
        <v>431</v>
      </c>
      <c r="D423" s="17" t="s">
        <v>26</v>
      </c>
      <c r="E423" s="17" t="s">
        <v>18</v>
      </c>
      <c r="F423" s="17" t="s">
        <v>65</v>
      </c>
      <c r="G423" s="17" t="s">
        <v>72</v>
      </c>
      <c r="H423" s="17" t="s">
        <v>50</v>
      </c>
      <c r="I423" s="17"/>
      <c r="J423" s="17" t="s">
        <v>15</v>
      </c>
      <c r="K423" s="31">
        <f>K422*0.1</f>
        <v>31.304000000000002</v>
      </c>
      <c r="L423" s="31">
        <f>L422*0.1</f>
        <v>33.987199999999987</v>
      </c>
      <c r="M423" s="31">
        <f t="shared" ref="M423:V423" si="246">M422*0.1</f>
        <v>22.893199999999986</v>
      </c>
      <c r="N423" s="31">
        <f t="shared" si="246"/>
        <v>12.573199999999986</v>
      </c>
      <c r="O423" s="31">
        <f t="shared" si="246"/>
        <v>7.2841999999999842</v>
      </c>
      <c r="P423" s="31">
        <f t="shared" si="246"/>
        <v>5.3492000000000628</v>
      </c>
      <c r="Q423" s="31">
        <f t="shared" si="246"/>
        <v>4.5751999999999846</v>
      </c>
      <c r="R423" s="31">
        <f t="shared" si="246"/>
        <v>3.2078000000000162</v>
      </c>
      <c r="S423" s="31">
        <f t="shared" si="246"/>
        <v>4.4117999999999382</v>
      </c>
      <c r="T423" s="31">
        <f t="shared" si="246"/>
        <v>5.3664000000000476</v>
      </c>
      <c r="U423" s="31">
        <f t="shared" si="246"/>
        <v>12.839800000000018</v>
      </c>
      <c r="V423" s="31">
        <f t="shared" si="246"/>
        <v>29.291599999999956</v>
      </c>
      <c r="W423" s="46">
        <f>SUM(표4_256[[#This Row],[1월]:[12월]])</f>
        <v>173.08359999999999</v>
      </c>
      <c r="X423" s="46">
        <f t="shared" si="236"/>
        <v>14.423633333333333</v>
      </c>
    </row>
    <row r="424" spans="1:24" x14ac:dyDescent="0.3">
      <c r="A424" s="166"/>
      <c r="B424" s="166">
        <v>2025</v>
      </c>
      <c r="C424" s="63" t="s">
        <v>431</v>
      </c>
      <c r="D424" s="19" t="s">
        <v>26</v>
      </c>
      <c r="E424" s="19" t="s">
        <v>18</v>
      </c>
      <c r="F424" s="19" t="s">
        <v>65</v>
      </c>
      <c r="G424" s="19" t="s">
        <v>72</v>
      </c>
      <c r="H424" s="20" t="s">
        <v>50</v>
      </c>
      <c r="I424" s="20"/>
      <c r="J424" s="20" t="s">
        <v>96</v>
      </c>
      <c r="K424" s="21">
        <f>K420*0.0036*(34866+0.6237*21+0.0624*310)/1000</f>
        <v>45.730918003679996</v>
      </c>
      <c r="L424" s="21">
        <f>L420*0.0036*(34866+0.6237*21+0.0624*310)/1000</f>
        <v>49.650710975423969</v>
      </c>
      <c r="M424" s="21">
        <f t="shared" ref="M424:V424" si="247">M420*0.0036*(34866+0.6237*21+0.0624*310)/1000</f>
        <v>33.443874649943972</v>
      </c>
      <c r="N424" s="21">
        <f t="shared" si="247"/>
        <v>18.367747835543973</v>
      </c>
      <c r="O424" s="21">
        <f t="shared" si="247"/>
        <v>10.641232843163976</v>
      </c>
      <c r="P424" s="21">
        <f t="shared" si="247"/>
        <v>7.8144590654640904</v>
      </c>
      <c r="Q424" s="21">
        <f t="shared" si="247"/>
        <v>6.6837495543839758</v>
      </c>
      <c r="R424" s="21">
        <f t="shared" si="247"/>
        <v>4.6861627514760222</v>
      </c>
      <c r="S424" s="21">
        <f t="shared" si="247"/>
        <v>6.4450442131559074</v>
      </c>
      <c r="T424" s="21">
        <f t="shared" si="247"/>
        <v>7.8395859434880668</v>
      </c>
      <c r="U424" s="21">
        <f t="shared" si="247"/>
        <v>18.75721444491602</v>
      </c>
      <c r="V424" s="21">
        <f t="shared" si="247"/>
        <v>42.791073274871927</v>
      </c>
      <c r="W424" s="47">
        <f>SUM(표4_256[[#This Row],[1월]:[12월]])</f>
        <v>252.85177355551193</v>
      </c>
      <c r="X424" s="47">
        <f t="shared" si="236"/>
        <v>21.070981129625995</v>
      </c>
    </row>
    <row r="425" spans="1:24" x14ac:dyDescent="0.3">
      <c r="A425" s="166"/>
      <c r="B425" s="166">
        <v>2025</v>
      </c>
      <c r="C425" s="60" t="s">
        <v>431</v>
      </c>
      <c r="D425" s="14" t="s">
        <v>26</v>
      </c>
      <c r="E425" s="14" t="s">
        <v>17</v>
      </c>
      <c r="F425" s="14" t="s">
        <v>90</v>
      </c>
      <c r="G425" s="14" t="s">
        <v>167</v>
      </c>
      <c r="H425" s="14" t="s">
        <v>49</v>
      </c>
      <c r="I425" s="14"/>
      <c r="J425" s="14" t="s">
        <v>13</v>
      </c>
      <c r="K425" s="15">
        <v>52134703</v>
      </c>
      <c r="L425" s="15">
        <v>56843839</v>
      </c>
      <c r="M425" s="15">
        <v>37478060</v>
      </c>
      <c r="N425" s="15">
        <v>12227029</v>
      </c>
      <c r="O425" s="15">
        <v>4611887</v>
      </c>
      <c r="P425" s="15">
        <v>3070925</v>
      </c>
      <c r="Q425" s="15">
        <v>2578251</v>
      </c>
      <c r="R425" s="15">
        <v>2051516</v>
      </c>
      <c r="S425" s="15">
        <v>2555665</v>
      </c>
      <c r="T425" s="15">
        <v>5095298</v>
      </c>
      <c r="U425" s="15">
        <v>18108465</v>
      </c>
      <c r="V425" s="69">
        <v>46732005</v>
      </c>
      <c r="W425" s="44">
        <f>SUM(표4_256[[#This Row],[1월]:[12월]])</f>
        <v>243487643</v>
      </c>
      <c r="X425" s="44">
        <f t="shared" si="236"/>
        <v>20290636.916666668</v>
      </c>
    </row>
    <row r="426" spans="1:24" x14ac:dyDescent="0.3">
      <c r="A426" s="166"/>
      <c r="B426" s="166">
        <v>2025</v>
      </c>
      <c r="C426" s="61" t="s">
        <v>431</v>
      </c>
      <c r="D426" s="16" t="s">
        <v>26</v>
      </c>
      <c r="E426" s="16" t="s">
        <v>17</v>
      </c>
      <c r="F426" s="16" t="s">
        <v>90</v>
      </c>
      <c r="G426" s="16" t="s">
        <v>167</v>
      </c>
      <c r="H426" s="16" t="s">
        <v>49</v>
      </c>
      <c r="I426" s="16"/>
      <c r="J426" s="16" t="s">
        <v>19</v>
      </c>
      <c r="K426" s="23">
        <v>323</v>
      </c>
      <c r="L426" s="23">
        <v>352.70000000000027</v>
      </c>
      <c r="M426" s="23">
        <v>230.70000000000027</v>
      </c>
      <c r="N426" s="23">
        <v>84.5</v>
      </c>
      <c r="O426" s="23">
        <v>30.099999999999454</v>
      </c>
      <c r="P426" s="23">
        <v>24.100000000000364</v>
      </c>
      <c r="Q426" s="23">
        <v>19.599999999999454</v>
      </c>
      <c r="R426" s="23">
        <v>14.400000000000546</v>
      </c>
      <c r="S426" s="23">
        <v>19.300000000000182</v>
      </c>
      <c r="T426" s="23">
        <v>32.5</v>
      </c>
      <c r="U426" s="23">
        <v>126.39999999999964</v>
      </c>
      <c r="V426" s="70">
        <v>289.10000000000036</v>
      </c>
      <c r="W426" s="45">
        <f>SUM(표4_256[[#This Row],[1월]:[12월]])</f>
        <v>1546.4000000000005</v>
      </c>
      <c r="X426" s="45">
        <f t="shared" si="236"/>
        <v>128.8666666666667</v>
      </c>
    </row>
    <row r="427" spans="1:24" x14ac:dyDescent="0.3">
      <c r="A427" s="166"/>
      <c r="B427" s="166">
        <v>2025</v>
      </c>
      <c r="C427" s="61" t="s">
        <v>431</v>
      </c>
      <c r="D427" s="16" t="s">
        <v>26</v>
      </c>
      <c r="E427" s="16" t="s">
        <v>17</v>
      </c>
      <c r="F427" s="16" t="s">
        <v>90</v>
      </c>
      <c r="G427" s="16" t="s">
        <v>167</v>
      </c>
      <c r="H427" s="16" t="s">
        <v>49</v>
      </c>
      <c r="I427" s="16"/>
      <c r="J427" s="16" t="s">
        <v>14</v>
      </c>
      <c r="K427" s="23">
        <f>K426*1000</f>
        <v>323000</v>
      </c>
      <c r="L427" s="23">
        <f>L426*1000</f>
        <v>352700.00000000029</v>
      </c>
      <c r="M427" s="23">
        <f t="shared" ref="M427:V427" si="248">M426*1000</f>
        <v>230700.00000000026</v>
      </c>
      <c r="N427" s="23">
        <f t="shared" si="248"/>
        <v>84500</v>
      </c>
      <c r="O427" s="23">
        <f t="shared" si="248"/>
        <v>30099.999999999454</v>
      </c>
      <c r="P427" s="23">
        <f t="shared" si="248"/>
        <v>24100.000000000364</v>
      </c>
      <c r="Q427" s="23">
        <f t="shared" si="248"/>
        <v>19599.999999999454</v>
      </c>
      <c r="R427" s="23">
        <f t="shared" si="248"/>
        <v>14400.000000000546</v>
      </c>
      <c r="S427" s="23">
        <f t="shared" si="248"/>
        <v>19300.000000000182</v>
      </c>
      <c r="T427" s="23">
        <f t="shared" si="248"/>
        <v>32500</v>
      </c>
      <c r="U427" s="23">
        <f t="shared" si="248"/>
        <v>126399.99999999964</v>
      </c>
      <c r="V427" s="23">
        <f t="shared" si="248"/>
        <v>289100.00000000035</v>
      </c>
      <c r="W427" s="45">
        <f>SUM(표4_256[[#This Row],[1월]:[12월]])</f>
        <v>1546400.0000000005</v>
      </c>
      <c r="X427" s="45">
        <f t="shared" si="236"/>
        <v>128866.6666666667</v>
      </c>
    </row>
    <row r="428" spans="1:24" x14ac:dyDescent="0.3">
      <c r="A428" s="166"/>
      <c r="B428" s="166">
        <v>2025</v>
      </c>
      <c r="C428" s="64" t="s">
        <v>431</v>
      </c>
      <c r="D428" s="32" t="s">
        <v>26</v>
      </c>
      <c r="E428" s="32" t="s">
        <v>17</v>
      </c>
      <c r="F428" s="32" t="s">
        <v>90</v>
      </c>
      <c r="G428" s="32" t="s">
        <v>167</v>
      </c>
      <c r="H428" s="32" t="s">
        <v>49</v>
      </c>
      <c r="I428" s="32"/>
      <c r="J428" s="32" t="s">
        <v>20</v>
      </c>
      <c r="K428" s="33">
        <f>K426*0.86</f>
        <v>277.77999999999997</v>
      </c>
      <c r="L428" s="33">
        <f>L426*0.86</f>
        <v>303.32200000000023</v>
      </c>
      <c r="M428" s="33">
        <f t="shared" ref="M428:V428" si="249">M426*0.86</f>
        <v>198.40200000000024</v>
      </c>
      <c r="N428" s="33">
        <f t="shared" si="249"/>
        <v>72.67</v>
      </c>
      <c r="O428" s="33">
        <f t="shared" si="249"/>
        <v>25.88599999999953</v>
      </c>
      <c r="P428" s="33">
        <f t="shared" si="249"/>
        <v>20.726000000000312</v>
      </c>
      <c r="Q428" s="33">
        <f t="shared" si="249"/>
        <v>16.855999999999529</v>
      </c>
      <c r="R428" s="33">
        <f t="shared" si="249"/>
        <v>12.384000000000469</v>
      </c>
      <c r="S428" s="33">
        <f t="shared" si="249"/>
        <v>16.598000000000155</v>
      </c>
      <c r="T428" s="33">
        <f t="shared" si="249"/>
        <v>27.95</v>
      </c>
      <c r="U428" s="33">
        <f t="shared" si="249"/>
        <v>108.70399999999968</v>
      </c>
      <c r="V428" s="33">
        <f t="shared" si="249"/>
        <v>248.62600000000032</v>
      </c>
      <c r="W428" s="54">
        <f>SUM(표4_256[[#This Row],[1월]:[12월]])</f>
        <v>1329.9040000000005</v>
      </c>
      <c r="X428" s="54">
        <f t="shared" si="236"/>
        <v>110.82533333333338</v>
      </c>
    </row>
    <row r="429" spans="1:24" x14ac:dyDescent="0.3">
      <c r="A429" s="166"/>
      <c r="B429" s="166">
        <v>2025</v>
      </c>
      <c r="C429" s="62" t="s">
        <v>431</v>
      </c>
      <c r="D429" s="17" t="s">
        <v>26</v>
      </c>
      <c r="E429" s="17" t="s">
        <v>17</v>
      </c>
      <c r="F429" s="17" t="s">
        <v>90</v>
      </c>
      <c r="G429" s="17" t="s">
        <v>167</v>
      </c>
      <c r="H429" s="17" t="s">
        <v>49</v>
      </c>
      <c r="I429" s="17"/>
      <c r="J429" s="17" t="s">
        <v>15</v>
      </c>
      <c r="K429" s="31">
        <f>K428*0.1</f>
        <v>27.777999999999999</v>
      </c>
      <c r="L429" s="31">
        <f>L428*0.1</f>
        <v>30.332200000000025</v>
      </c>
      <c r="M429" s="31">
        <f t="shared" ref="M429:V429" si="250">M428*0.1</f>
        <v>19.840200000000024</v>
      </c>
      <c r="N429" s="31">
        <f t="shared" si="250"/>
        <v>7.2670000000000003</v>
      </c>
      <c r="O429" s="31">
        <f t="shared" si="250"/>
        <v>2.5885999999999534</v>
      </c>
      <c r="P429" s="31">
        <f t="shared" si="250"/>
        <v>2.0726000000000311</v>
      </c>
      <c r="Q429" s="31">
        <f t="shared" si="250"/>
        <v>1.6855999999999529</v>
      </c>
      <c r="R429" s="31">
        <f t="shared" si="250"/>
        <v>1.238400000000047</v>
      </c>
      <c r="S429" s="31">
        <f t="shared" si="250"/>
        <v>1.6598000000000157</v>
      </c>
      <c r="T429" s="31">
        <f t="shared" si="250"/>
        <v>2.7949999999999999</v>
      </c>
      <c r="U429" s="31">
        <f t="shared" si="250"/>
        <v>10.870399999999968</v>
      </c>
      <c r="V429" s="31">
        <f t="shared" si="250"/>
        <v>24.862600000000032</v>
      </c>
      <c r="W429" s="46">
        <f>SUM(표4_256[[#This Row],[1월]:[12월]])</f>
        <v>132.99040000000005</v>
      </c>
      <c r="X429" s="46">
        <f t="shared" si="236"/>
        <v>11.082533333333338</v>
      </c>
    </row>
    <row r="430" spans="1:24" x14ac:dyDescent="0.3">
      <c r="A430" s="166"/>
      <c r="B430" s="166">
        <v>2025</v>
      </c>
      <c r="C430" s="63" t="s">
        <v>431</v>
      </c>
      <c r="D430" s="19" t="s">
        <v>26</v>
      </c>
      <c r="E430" s="19" t="s">
        <v>17</v>
      </c>
      <c r="F430" s="19" t="s">
        <v>90</v>
      </c>
      <c r="G430" s="19" t="s">
        <v>167</v>
      </c>
      <c r="H430" s="20" t="s">
        <v>49</v>
      </c>
      <c r="I430" s="20"/>
      <c r="J430" s="20" t="s">
        <v>96</v>
      </c>
      <c r="K430" s="21">
        <f>K426*0.0036*(34866+0.6237*21+0.0624*310)/1000</f>
        <v>40.579908008759993</v>
      </c>
      <c r="L430" s="21">
        <f>L426*0.0036*(34866+0.6237*21+0.0624*310)/1000</f>
        <v>44.311249395324026</v>
      </c>
      <c r="M430" s="21">
        <f t="shared" ref="M430:V430" si="251">M426*0.0036*(34866+0.6237*21+0.0624*310)/1000</f>
        <v>28.983853800684027</v>
      </c>
      <c r="N430" s="21">
        <f t="shared" si="251"/>
        <v>10.616105965139997</v>
      </c>
      <c r="O430" s="21">
        <f t="shared" si="251"/>
        <v>3.781595142611931</v>
      </c>
      <c r="P430" s="21">
        <f t="shared" si="251"/>
        <v>3.0277888018920454</v>
      </c>
      <c r="Q430" s="21">
        <f t="shared" si="251"/>
        <v>2.4624340463519307</v>
      </c>
      <c r="R430" s="21">
        <f t="shared" si="251"/>
        <v>1.8091352177280682</v>
      </c>
      <c r="S430" s="21">
        <f t="shared" si="251"/>
        <v>2.4247437293160226</v>
      </c>
      <c r="T430" s="21">
        <f t="shared" si="251"/>
        <v>4.083117678899999</v>
      </c>
      <c r="U430" s="21">
        <f t="shared" si="251"/>
        <v>15.880186911167952</v>
      </c>
      <c r="V430" s="21">
        <f t="shared" si="251"/>
        <v>36.320902183692034</v>
      </c>
      <c r="W430" s="47">
        <f>SUM(표4_256[[#This Row],[1월]:[12월]])</f>
        <v>194.28102088156805</v>
      </c>
      <c r="X430" s="47">
        <f t="shared" si="236"/>
        <v>16.190085073464004</v>
      </c>
    </row>
    <row r="431" spans="1:24" x14ac:dyDescent="0.3">
      <c r="A431" s="166"/>
      <c r="B431" s="166">
        <v>2025</v>
      </c>
      <c r="C431" s="60" t="s">
        <v>431</v>
      </c>
      <c r="D431" s="14" t="s">
        <v>26</v>
      </c>
      <c r="E431" s="14" t="s">
        <v>18</v>
      </c>
      <c r="F431" s="14" t="s">
        <v>90</v>
      </c>
      <c r="G431" s="14" t="s">
        <v>72</v>
      </c>
      <c r="H431" s="14" t="s">
        <v>50</v>
      </c>
      <c r="I431" s="14"/>
      <c r="J431" s="14" t="s">
        <v>13</v>
      </c>
      <c r="K431" s="15">
        <v>58743015</v>
      </c>
      <c r="L431" s="15">
        <v>63690170</v>
      </c>
      <c r="M431" s="15">
        <v>43241430</v>
      </c>
      <c r="N431" s="15">
        <v>21152794</v>
      </c>
      <c r="O431" s="15">
        <v>12977307</v>
      </c>
      <c r="P431" s="15">
        <v>7924154</v>
      </c>
      <c r="Q431" s="15">
        <v>6999202</v>
      </c>
      <c r="R431" s="15">
        <v>5314790</v>
      </c>
      <c r="S431" s="15">
        <v>6792051</v>
      </c>
      <c r="T431" s="15">
        <v>9781484</v>
      </c>
      <c r="U431" s="15">
        <v>21386552</v>
      </c>
      <c r="V431" s="69">
        <v>55058466</v>
      </c>
      <c r="W431" s="44">
        <f>SUM(표4_256[[#This Row],[1월]:[12월]])</f>
        <v>313061415</v>
      </c>
      <c r="X431" s="44">
        <f t="shared" si="236"/>
        <v>26088451.25</v>
      </c>
    </row>
    <row r="432" spans="1:24" x14ac:dyDescent="0.3">
      <c r="A432" s="166"/>
      <c r="B432" s="166">
        <v>2025</v>
      </c>
      <c r="C432" s="61" t="s">
        <v>431</v>
      </c>
      <c r="D432" s="16" t="s">
        <v>26</v>
      </c>
      <c r="E432" s="16" t="s">
        <v>18</v>
      </c>
      <c r="F432" s="16" t="s">
        <v>90</v>
      </c>
      <c r="G432" s="16" t="s">
        <v>72</v>
      </c>
      <c r="H432" s="16" t="s">
        <v>50</v>
      </c>
      <c r="I432" s="16"/>
      <c r="J432" s="16" t="s">
        <v>19</v>
      </c>
      <c r="K432" s="23">
        <v>364</v>
      </c>
      <c r="L432" s="23">
        <v>395.19999999999982</v>
      </c>
      <c r="M432" s="23">
        <v>266.19999999999982</v>
      </c>
      <c r="N432" s="23">
        <v>146.19999999999982</v>
      </c>
      <c r="O432" s="23">
        <v>84.699999999999818</v>
      </c>
      <c r="P432" s="23">
        <v>62.200000000000728</v>
      </c>
      <c r="Q432" s="23">
        <v>53.199999999999818</v>
      </c>
      <c r="R432" s="23">
        <v>37.300000000000182</v>
      </c>
      <c r="S432" s="23">
        <v>51.299999999999272</v>
      </c>
      <c r="T432" s="23">
        <v>62.400000000000546</v>
      </c>
      <c r="U432" s="23">
        <v>149.30000000000018</v>
      </c>
      <c r="V432" s="70">
        <v>340.59999999999945</v>
      </c>
      <c r="W432" s="45">
        <f>SUM(표4_256[[#This Row],[1월]:[12월]])</f>
        <v>2012.5999999999995</v>
      </c>
      <c r="X432" s="45">
        <f t="shared" si="236"/>
        <v>167.71666666666661</v>
      </c>
    </row>
    <row r="433" spans="1:24" x14ac:dyDescent="0.3">
      <c r="A433" s="166"/>
      <c r="B433" s="166">
        <v>2025</v>
      </c>
      <c r="C433" s="61" t="s">
        <v>431</v>
      </c>
      <c r="D433" s="16" t="s">
        <v>26</v>
      </c>
      <c r="E433" s="16" t="s">
        <v>18</v>
      </c>
      <c r="F433" s="16" t="s">
        <v>90</v>
      </c>
      <c r="G433" s="16" t="s">
        <v>72</v>
      </c>
      <c r="H433" s="16" t="s">
        <v>50</v>
      </c>
      <c r="I433" s="16"/>
      <c r="J433" s="16" t="s">
        <v>14</v>
      </c>
      <c r="K433" s="23">
        <f>K432*1000</f>
        <v>364000</v>
      </c>
      <c r="L433" s="23">
        <f>L432*1000</f>
        <v>395199.99999999983</v>
      </c>
      <c r="M433" s="23">
        <f t="shared" ref="M433:V433" si="252">M432*1000</f>
        <v>266199.99999999983</v>
      </c>
      <c r="N433" s="23">
        <f t="shared" si="252"/>
        <v>146199.99999999983</v>
      </c>
      <c r="O433" s="23">
        <f t="shared" si="252"/>
        <v>84699.999999999825</v>
      </c>
      <c r="P433" s="23">
        <f t="shared" si="252"/>
        <v>62200.000000000728</v>
      </c>
      <c r="Q433" s="23">
        <f t="shared" si="252"/>
        <v>53199.999999999818</v>
      </c>
      <c r="R433" s="23">
        <f t="shared" si="252"/>
        <v>37300.000000000182</v>
      </c>
      <c r="S433" s="23">
        <f t="shared" si="252"/>
        <v>51299.999999999272</v>
      </c>
      <c r="T433" s="23">
        <f t="shared" si="252"/>
        <v>62400.000000000546</v>
      </c>
      <c r="U433" s="23">
        <f t="shared" si="252"/>
        <v>149300.00000000017</v>
      </c>
      <c r="V433" s="23">
        <f t="shared" si="252"/>
        <v>340599.99999999948</v>
      </c>
      <c r="W433" s="45">
        <f>SUM(표4_256[[#This Row],[1월]:[12월]])</f>
        <v>2012599.9999999993</v>
      </c>
      <c r="X433" s="45">
        <f t="shared" si="236"/>
        <v>167716.6666666666</v>
      </c>
    </row>
    <row r="434" spans="1:24" x14ac:dyDescent="0.3">
      <c r="A434" s="166"/>
      <c r="B434" s="166">
        <v>2025</v>
      </c>
      <c r="C434" s="64" t="s">
        <v>431</v>
      </c>
      <c r="D434" s="32" t="s">
        <v>26</v>
      </c>
      <c r="E434" s="32" t="s">
        <v>18</v>
      </c>
      <c r="F434" s="32" t="s">
        <v>90</v>
      </c>
      <c r="G434" s="32" t="s">
        <v>72</v>
      </c>
      <c r="H434" s="32" t="s">
        <v>50</v>
      </c>
      <c r="I434" s="32"/>
      <c r="J434" s="32" t="s">
        <v>20</v>
      </c>
      <c r="K434" s="33">
        <f>K432*0.86</f>
        <v>313.04000000000002</v>
      </c>
      <c r="L434" s="33">
        <f>L432*0.86</f>
        <v>339.87199999999984</v>
      </c>
      <c r="M434" s="33">
        <f t="shared" ref="M434:V434" si="253">M432*0.86</f>
        <v>228.93199999999985</v>
      </c>
      <c r="N434" s="33">
        <f t="shared" si="253"/>
        <v>125.73199999999984</v>
      </c>
      <c r="O434" s="33">
        <f t="shared" si="253"/>
        <v>72.841999999999842</v>
      </c>
      <c r="P434" s="33">
        <f t="shared" si="253"/>
        <v>53.492000000000623</v>
      </c>
      <c r="Q434" s="33">
        <f t="shared" si="253"/>
        <v>45.751999999999846</v>
      </c>
      <c r="R434" s="33">
        <f t="shared" si="253"/>
        <v>32.078000000000159</v>
      </c>
      <c r="S434" s="33">
        <f t="shared" si="253"/>
        <v>44.117999999999377</v>
      </c>
      <c r="T434" s="33">
        <f t="shared" si="253"/>
        <v>53.66400000000047</v>
      </c>
      <c r="U434" s="33">
        <f t="shared" si="253"/>
        <v>128.39800000000017</v>
      </c>
      <c r="V434" s="33">
        <f t="shared" si="253"/>
        <v>292.91599999999954</v>
      </c>
      <c r="W434" s="54">
        <f>SUM(표4_256[[#This Row],[1월]:[12월]])</f>
        <v>1730.8359999999996</v>
      </c>
      <c r="X434" s="54">
        <f t="shared" si="236"/>
        <v>144.23633333333331</v>
      </c>
    </row>
    <row r="435" spans="1:24" x14ac:dyDescent="0.3">
      <c r="A435" s="166"/>
      <c r="B435" s="166">
        <v>2025</v>
      </c>
      <c r="C435" s="62" t="s">
        <v>431</v>
      </c>
      <c r="D435" s="17" t="s">
        <v>26</v>
      </c>
      <c r="E435" s="17" t="s">
        <v>18</v>
      </c>
      <c r="F435" s="17" t="s">
        <v>90</v>
      </c>
      <c r="G435" s="17" t="s">
        <v>72</v>
      </c>
      <c r="H435" s="17" t="s">
        <v>50</v>
      </c>
      <c r="I435" s="17"/>
      <c r="J435" s="17" t="s">
        <v>15</v>
      </c>
      <c r="K435" s="31">
        <f>K434*0.1</f>
        <v>31.304000000000002</v>
      </c>
      <c r="L435" s="31">
        <f>L434*0.1</f>
        <v>33.987199999999987</v>
      </c>
      <c r="M435" s="31">
        <f t="shared" ref="M435:V435" si="254">M434*0.1</f>
        <v>22.893199999999986</v>
      </c>
      <c r="N435" s="31">
        <f t="shared" si="254"/>
        <v>12.573199999999986</v>
      </c>
      <c r="O435" s="31">
        <f t="shared" si="254"/>
        <v>7.2841999999999842</v>
      </c>
      <c r="P435" s="31">
        <f t="shared" si="254"/>
        <v>5.3492000000000628</v>
      </c>
      <c r="Q435" s="31">
        <f t="shared" si="254"/>
        <v>4.5751999999999846</v>
      </c>
      <c r="R435" s="31">
        <f t="shared" si="254"/>
        <v>3.2078000000000162</v>
      </c>
      <c r="S435" s="31">
        <f t="shared" si="254"/>
        <v>4.4117999999999382</v>
      </c>
      <c r="T435" s="31">
        <f t="shared" si="254"/>
        <v>5.3664000000000476</v>
      </c>
      <c r="U435" s="31">
        <f t="shared" si="254"/>
        <v>12.839800000000018</v>
      </c>
      <c r="V435" s="31">
        <f t="shared" si="254"/>
        <v>29.291599999999956</v>
      </c>
      <c r="W435" s="46">
        <f>SUM(표4_256[[#This Row],[1월]:[12월]])</f>
        <v>173.08359999999999</v>
      </c>
      <c r="X435" s="46">
        <f t="shared" si="236"/>
        <v>14.423633333333333</v>
      </c>
    </row>
    <row r="436" spans="1:24" x14ac:dyDescent="0.3">
      <c r="A436" s="166"/>
      <c r="B436" s="166">
        <v>2025</v>
      </c>
      <c r="C436" s="63" t="s">
        <v>431</v>
      </c>
      <c r="D436" s="19" t="s">
        <v>26</v>
      </c>
      <c r="E436" s="19" t="s">
        <v>18</v>
      </c>
      <c r="F436" s="19" t="s">
        <v>90</v>
      </c>
      <c r="G436" s="19" t="s">
        <v>72</v>
      </c>
      <c r="H436" s="20" t="s">
        <v>50</v>
      </c>
      <c r="I436" s="20"/>
      <c r="J436" s="20" t="s">
        <v>96</v>
      </c>
      <c r="K436" s="21">
        <f>K432*0.0036*(34866+0.6237*21+0.0624*310)/1000</f>
        <v>45.730918003679996</v>
      </c>
      <c r="L436" s="21">
        <f>L432*0.0036*(34866+0.6237*21+0.0624*310)/1000</f>
        <v>49.650710975423969</v>
      </c>
      <c r="M436" s="21">
        <f t="shared" ref="M436:V436" si="255">M432*0.0036*(34866+0.6237*21+0.0624*310)/1000</f>
        <v>33.443874649943972</v>
      </c>
      <c r="N436" s="21">
        <f t="shared" si="255"/>
        <v>18.367747835543973</v>
      </c>
      <c r="O436" s="21">
        <f t="shared" si="255"/>
        <v>10.641232843163976</v>
      </c>
      <c r="P436" s="21">
        <f t="shared" si="255"/>
        <v>7.8144590654640904</v>
      </c>
      <c r="Q436" s="21">
        <f t="shared" si="255"/>
        <v>6.6837495543839758</v>
      </c>
      <c r="R436" s="21">
        <f t="shared" si="255"/>
        <v>4.6861627514760222</v>
      </c>
      <c r="S436" s="21">
        <f t="shared" si="255"/>
        <v>6.4450442131559074</v>
      </c>
      <c r="T436" s="21">
        <f t="shared" si="255"/>
        <v>7.8395859434880668</v>
      </c>
      <c r="U436" s="21">
        <f t="shared" si="255"/>
        <v>18.75721444491602</v>
      </c>
      <c r="V436" s="21">
        <f t="shared" si="255"/>
        <v>42.791073274871927</v>
      </c>
      <c r="W436" s="47">
        <f>SUM(표4_256[[#This Row],[1월]:[12월]])</f>
        <v>252.85177355551193</v>
      </c>
      <c r="X436" s="47">
        <f t="shared" si="236"/>
        <v>21.070981129625995</v>
      </c>
    </row>
    <row r="437" spans="1:24" x14ac:dyDescent="0.3">
      <c r="A437" s="166"/>
      <c r="B437" s="166">
        <v>2025</v>
      </c>
      <c r="C437" s="60" t="s">
        <v>431</v>
      </c>
      <c r="D437" s="14" t="s">
        <v>26</v>
      </c>
      <c r="E437" s="14" t="s">
        <v>17</v>
      </c>
      <c r="F437" s="14" t="s">
        <v>67</v>
      </c>
      <c r="G437" s="14" t="s">
        <v>176</v>
      </c>
      <c r="H437" s="14" t="s">
        <v>59</v>
      </c>
      <c r="I437" s="14"/>
      <c r="J437" s="14" t="s">
        <v>13</v>
      </c>
      <c r="K437" s="15">
        <v>98151555</v>
      </c>
      <c r="L437" s="15">
        <v>100889733</v>
      </c>
      <c r="M437" s="15">
        <v>53326437</v>
      </c>
      <c r="N437" s="15">
        <v>19467520</v>
      </c>
      <c r="O437" s="15">
        <v>5384133</v>
      </c>
      <c r="P437" s="15">
        <v>4184378</v>
      </c>
      <c r="Q437" s="15">
        <v>4069840</v>
      </c>
      <c r="R437" s="15">
        <v>3598154</v>
      </c>
      <c r="S437" s="15">
        <v>3871028</v>
      </c>
      <c r="T437" s="15">
        <v>7428023</v>
      </c>
      <c r="U437" s="15">
        <v>27878415</v>
      </c>
      <c r="V437" s="69">
        <v>83198201</v>
      </c>
      <c r="W437" s="44">
        <f>SUM(표4_256[[#This Row],[1월]:[12월]])</f>
        <v>411447417</v>
      </c>
      <c r="X437" s="44">
        <f t="shared" si="236"/>
        <v>34287284.75</v>
      </c>
    </row>
    <row r="438" spans="1:24" x14ac:dyDescent="0.3">
      <c r="A438" s="166"/>
      <c r="B438" s="166">
        <v>2025</v>
      </c>
      <c r="C438" s="61" t="s">
        <v>431</v>
      </c>
      <c r="D438" s="16" t="s">
        <v>26</v>
      </c>
      <c r="E438" s="16" t="s">
        <v>17</v>
      </c>
      <c r="F438" s="16" t="s">
        <v>67</v>
      </c>
      <c r="G438" s="16" t="s">
        <v>176</v>
      </c>
      <c r="H438" s="16" t="s">
        <v>59</v>
      </c>
      <c r="I438" s="16"/>
      <c r="J438" s="16" t="s">
        <v>19</v>
      </c>
      <c r="K438" s="23">
        <v>606.90000000000055</v>
      </c>
      <c r="L438" s="23">
        <v>624.19999999999982</v>
      </c>
      <c r="M438" s="23">
        <v>324.09999999999945</v>
      </c>
      <c r="N438" s="23">
        <v>128.60000000000036</v>
      </c>
      <c r="O438" s="23">
        <v>25.199999999999818</v>
      </c>
      <c r="P438" s="23">
        <v>21.300000000000182</v>
      </c>
      <c r="Q438" s="23">
        <v>20.199999999999818</v>
      </c>
      <c r="R438" s="23">
        <v>15.699999999999818</v>
      </c>
      <c r="S438" s="23">
        <v>18.300000000000182</v>
      </c>
      <c r="T438" s="23">
        <v>40.199999999999818</v>
      </c>
      <c r="U438" s="23">
        <v>190.30000000000018</v>
      </c>
      <c r="V438" s="70">
        <v>512.50000000000091</v>
      </c>
      <c r="W438" s="45">
        <f>SUM(표4_256[[#This Row],[1월]:[12월]])</f>
        <v>2527.5000000000009</v>
      </c>
      <c r="X438" s="45">
        <f t="shared" si="236"/>
        <v>210.62500000000009</v>
      </c>
    </row>
    <row r="439" spans="1:24" x14ac:dyDescent="0.3">
      <c r="A439" s="166"/>
      <c r="B439" s="166">
        <v>2025</v>
      </c>
      <c r="C439" s="61" t="s">
        <v>431</v>
      </c>
      <c r="D439" s="16" t="s">
        <v>26</v>
      </c>
      <c r="E439" s="16" t="s">
        <v>17</v>
      </c>
      <c r="F439" s="16" t="s">
        <v>67</v>
      </c>
      <c r="G439" s="16" t="s">
        <v>176</v>
      </c>
      <c r="H439" s="16" t="s">
        <v>59</v>
      </c>
      <c r="I439" s="16"/>
      <c r="J439" s="16" t="s">
        <v>14</v>
      </c>
      <c r="K439" s="23">
        <f>K438*1000</f>
        <v>606900.00000000058</v>
      </c>
      <c r="L439" s="23">
        <f>L438*1000</f>
        <v>624199.99999999977</v>
      </c>
      <c r="M439" s="23">
        <f t="shared" ref="M439:V439" si="256">M438*1000</f>
        <v>324099.99999999948</v>
      </c>
      <c r="N439" s="23">
        <f t="shared" si="256"/>
        <v>128600.00000000036</v>
      </c>
      <c r="O439" s="23">
        <f t="shared" si="256"/>
        <v>25199.999999999818</v>
      </c>
      <c r="P439" s="23">
        <f t="shared" si="256"/>
        <v>21300.000000000182</v>
      </c>
      <c r="Q439" s="23">
        <f t="shared" si="256"/>
        <v>20199.999999999818</v>
      </c>
      <c r="R439" s="23">
        <f t="shared" si="256"/>
        <v>15699.999999999818</v>
      </c>
      <c r="S439" s="23">
        <f t="shared" si="256"/>
        <v>18300.000000000182</v>
      </c>
      <c r="T439" s="23">
        <f t="shared" si="256"/>
        <v>40199.999999999818</v>
      </c>
      <c r="U439" s="23">
        <f t="shared" si="256"/>
        <v>190300.00000000017</v>
      </c>
      <c r="V439" s="23">
        <f t="shared" si="256"/>
        <v>512500.00000000093</v>
      </c>
      <c r="W439" s="45">
        <f>SUM(표4_256[[#This Row],[1월]:[12월]])</f>
        <v>2527500.0000000009</v>
      </c>
      <c r="X439" s="45">
        <f t="shared" si="236"/>
        <v>210625.00000000009</v>
      </c>
    </row>
    <row r="440" spans="1:24" x14ac:dyDescent="0.3">
      <c r="A440" s="166"/>
      <c r="B440" s="166">
        <v>2025</v>
      </c>
      <c r="C440" s="64" t="s">
        <v>431</v>
      </c>
      <c r="D440" s="32" t="s">
        <v>26</v>
      </c>
      <c r="E440" s="32" t="s">
        <v>17</v>
      </c>
      <c r="F440" s="32" t="s">
        <v>67</v>
      </c>
      <c r="G440" s="32" t="s">
        <v>176</v>
      </c>
      <c r="H440" s="32" t="s">
        <v>59</v>
      </c>
      <c r="I440" s="32"/>
      <c r="J440" s="32" t="s">
        <v>20</v>
      </c>
      <c r="K440" s="33">
        <f>K438*0.86</f>
        <v>521.93400000000042</v>
      </c>
      <c r="L440" s="33">
        <f>L438*0.86</f>
        <v>536.81199999999978</v>
      </c>
      <c r="M440" s="33">
        <f t="shared" ref="M440:V440" si="257">M438*0.86</f>
        <v>278.72599999999954</v>
      </c>
      <c r="N440" s="33">
        <f t="shared" si="257"/>
        <v>110.59600000000032</v>
      </c>
      <c r="O440" s="33">
        <f t="shared" si="257"/>
        <v>21.671999999999844</v>
      </c>
      <c r="P440" s="33">
        <f t="shared" si="257"/>
        <v>18.318000000000158</v>
      </c>
      <c r="Q440" s="33">
        <f t="shared" si="257"/>
        <v>17.371999999999844</v>
      </c>
      <c r="R440" s="33">
        <f t="shared" si="257"/>
        <v>13.501999999999843</v>
      </c>
      <c r="S440" s="33">
        <f t="shared" si="257"/>
        <v>15.738000000000156</v>
      </c>
      <c r="T440" s="33">
        <f t="shared" si="257"/>
        <v>34.571999999999846</v>
      </c>
      <c r="U440" s="33">
        <f t="shared" si="257"/>
        <v>163.65800000000016</v>
      </c>
      <c r="V440" s="33">
        <f t="shared" si="257"/>
        <v>440.7500000000008</v>
      </c>
      <c r="W440" s="54">
        <f>SUM(표4_256[[#This Row],[1월]:[12월]])</f>
        <v>2173.6500000000005</v>
      </c>
      <c r="X440" s="54">
        <f t="shared" si="236"/>
        <v>181.13750000000005</v>
      </c>
    </row>
    <row r="441" spans="1:24" x14ac:dyDescent="0.3">
      <c r="A441" s="166"/>
      <c r="B441" s="166">
        <v>2025</v>
      </c>
      <c r="C441" s="62" t="s">
        <v>431</v>
      </c>
      <c r="D441" s="17" t="s">
        <v>26</v>
      </c>
      <c r="E441" s="17" t="s">
        <v>17</v>
      </c>
      <c r="F441" s="17" t="s">
        <v>67</v>
      </c>
      <c r="G441" s="17" t="s">
        <v>176</v>
      </c>
      <c r="H441" s="17" t="s">
        <v>59</v>
      </c>
      <c r="I441" s="17"/>
      <c r="J441" s="17" t="s">
        <v>15</v>
      </c>
      <c r="K441" s="31">
        <f>K440*0.1</f>
        <v>52.193400000000047</v>
      </c>
      <c r="L441" s="31">
        <f>L440*0.1</f>
        <v>53.681199999999983</v>
      </c>
      <c r="M441" s="31">
        <f t="shared" ref="M441:V441" si="258">M440*0.1</f>
        <v>27.872599999999956</v>
      </c>
      <c r="N441" s="31">
        <f t="shared" si="258"/>
        <v>11.059600000000032</v>
      </c>
      <c r="O441" s="31">
        <f t="shared" si="258"/>
        <v>2.1671999999999847</v>
      </c>
      <c r="P441" s="31">
        <f t="shared" si="258"/>
        <v>1.8318000000000159</v>
      </c>
      <c r="Q441" s="31">
        <f t="shared" si="258"/>
        <v>1.7371999999999845</v>
      </c>
      <c r="R441" s="31">
        <f t="shared" si="258"/>
        <v>1.3501999999999843</v>
      </c>
      <c r="S441" s="31">
        <f t="shared" si="258"/>
        <v>1.5738000000000156</v>
      </c>
      <c r="T441" s="31">
        <f t="shared" si="258"/>
        <v>3.4571999999999847</v>
      </c>
      <c r="U441" s="31">
        <f t="shared" si="258"/>
        <v>16.365800000000018</v>
      </c>
      <c r="V441" s="31">
        <f t="shared" si="258"/>
        <v>44.075000000000081</v>
      </c>
      <c r="W441" s="46">
        <f>SUM(표4_256[[#This Row],[1월]:[12월]])</f>
        <v>217.36500000000001</v>
      </c>
      <c r="X441" s="46">
        <f t="shared" si="236"/>
        <v>18.11375</v>
      </c>
    </row>
    <row r="442" spans="1:24" x14ac:dyDescent="0.3">
      <c r="A442" s="166"/>
      <c r="B442" s="166">
        <v>2025</v>
      </c>
      <c r="C442" s="63" t="s">
        <v>431</v>
      </c>
      <c r="D442" s="19" t="s">
        <v>26</v>
      </c>
      <c r="E442" s="19" t="s">
        <v>17</v>
      </c>
      <c r="F442" s="19" t="s">
        <v>67</v>
      </c>
      <c r="G442" s="19" t="s">
        <v>176</v>
      </c>
      <c r="H442" s="20" t="s">
        <v>59</v>
      </c>
      <c r="I442" s="20"/>
      <c r="J442" s="20" t="s">
        <v>96</v>
      </c>
      <c r="K442" s="21">
        <f>K438*0.0036*(34866+0.6237*21+0.0624*310)/1000</f>
        <v>76.247511363828053</v>
      </c>
      <c r="L442" s="21">
        <f>L438*0.0036*(34866+0.6237*21+0.0624*310)/1000</f>
        <v>78.420986312903977</v>
      </c>
      <c r="M442" s="21">
        <f t="shared" ref="M442:V442" si="259">M438*0.0036*(34866+0.6237*21+0.0624*310)/1000</f>
        <v>40.718105837891926</v>
      </c>
      <c r="N442" s="21">
        <f t="shared" si="259"/>
        <v>16.156582569432043</v>
      </c>
      <c r="O442" s="21">
        <f t="shared" si="259"/>
        <v>3.1659866310239768</v>
      </c>
      <c r="P442" s="21">
        <f t="shared" si="259"/>
        <v>2.6760125095560223</v>
      </c>
      <c r="Q442" s="21">
        <f t="shared" si="259"/>
        <v>2.5378146804239767</v>
      </c>
      <c r="R442" s="21">
        <f t="shared" si="259"/>
        <v>1.9724599248839767</v>
      </c>
      <c r="S442" s="21">
        <f t="shared" si="259"/>
        <v>2.299109339196022</v>
      </c>
      <c r="T442" s="21">
        <f t="shared" si="259"/>
        <v>5.0505024828239762</v>
      </c>
      <c r="U442" s="21">
        <f t="shared" si="259"/>
        <v>23.908224439836019</v>
      </c>
      <c r="V442" s="21">
        <f t="shared" si="259"/>
        <v>64.387624936500103</v>
      </c>
      <c r="W442" s="47">
        <f>SUM(표4_256[[#This Row],[1월]:[12월]])</f>
        <v>317.54092102830003</v>
      </c>
      <c r="X442" s="47">
        <f t="shared" si="236"/>
        <v>26.461743419025002</v>
      </c>
    </row>
    <row r="443" spans="1:24" x14ac:dyDescent="0.3">
      <c r="A443" s="166"/>
      <c r="B443" s="166">
        <v>2025</v>
      </c>
      <c r="C443" s="60" t="s">
        <v>431</v>
      </c>
      <c r="D443" s="14" t="s">
        <v>26</v>
      </c>
      <c r="E443" s="14" t="s">
        <v>17</v>
      </c>
      <c r="F443" s="14" t="s">
        <v>67</v>
      </c>
      <c r="G443" s="14" t="s">
        <v>176</v>
      </c>
      <c r="H443" s="14" t="s">
        <v>60</v>
      </c>
      <c r="I443" s="14"/>
      <c r="J443" s="14" t="s">
        <v>13</v>
      </c>
      <c r="K443" s="15">
        <v>0</v>
      </c>
      <c r="L443" s="15">
        <v>0</v>
      </c>
      <c r="M443" s="15">
        <v>0</v>
      </c>
      <c r="N443" s="15">
        <v>0</v>
      </c>
      <c r="O443" s="15">
        <v>1463215</v>
      </c>
      <c r="P443" s="15">
        <v>0</v>
      </c>
      <c r="Q443" s="15">
        <v>2991205</v>
      </c>
      <c r="R443" s="15">
        <v>166288</v>
      </c>
      <c r="S443" s="15">
        <v>0</v>
      </c>
      <c r="T443" s="15">
        <v>0</v>
      </c>
      <c r="U443" s="15">
        <v>0</v>
      </c>
      <c r="V443" s="69">
        <v>0</v>
      </c>
      <c r="W443" s="44">
        <f>SUM(표4_256[[#This Row],[1월]:[12월]])</f>
        <v>4620708</v>
      </c>
      <c r="X443" s="44">
        <f t="shared" si="236"/>
        <v>385059</v>
      </c>
    </row>
    <row r="444" spans="1:24" x14ac:dyDescent="0.3">
      <c r="A444" s="166"/>
      <c r="B444" s="166">
        <v>2025</v>
      </c>
      <c r="C444" s="61" t="s">
        <v>431</v>
      </c>
      <c r="D444" s="16" t="s">
        <v>26</v>
      </c>
      <c r="E444" s="16" t="s">
        <v>17</v>
      </c>
      <c r="F444" s="16" t="s">
        <v>67</v>
      </c>
      <c r="G444" s="16" t="s">
        <v>176</v>
      </c>
      <c r="H444" s="16" t="s">
        <v>60</v>
      </c>
      <c r="I444" s="16"/>
      <c r="J444" s="16" t="s">
        <v>19</v>
      </c>
      <c r="K444" s="23">
        <v>0</v>
      </c>
      <c r="L444" s="23">
        <v>0</v>
      </c>
      <c r="M444" s="23">
        <v>0</v>
      </c>
      <c r="N444" s="23">
        <v>0</v>
      </c>
      <c r="O444" s="23">
        <v>17.899999999999864</v>
      </c>
      <c r="P444" s="23">
        <v>0</v>
      </c>
      <c r="Q444" s="23">
        <v>47.600000000000136</v>
      </c>
      <c r="R444" s="23">
        <v>2.5999999999999091</v>
      </c>
      <c r="S444" s="23">
        <v>0</v>
      </c>
      <c r="T444" s="23">
        <v>0</v>
      </c>
      <c r="U444" s="23">
        <v>0</v>
      </c>
      <c r="V444" s="70">
        <v>0</v>
      </c>
      <c r="W444" s="45">
        <f>SUM(표4_256[[#This Row],[1월]:[12월]])</f>
        <v>68.099999999999909</v>
      </c>
      <c r="X444" s="45">
        <f t="shared" si="236"/>
        <v>5.6749999999999927</v>
      </c>
    </row>
    <row r="445" spans="1:24" x14ac:dyDescent="0.3">
      <c r="A445" s="166"/>
      <c r="B445" s="166">
        <v>2025</v>
      </c>
      <c r="C445" s="61" t="s">
        <v>431</v>
      </c>
      <c r="D445" s="16" t="s">
        <v>26</v>
      </c>
      <c r="E445" s="16" t="s">
        <v>17</v>
      </c>
      <c r="F445" s="16" t="s">
        <v>67</v>
      </c>
      <c r="G445" s="16" t="s">
        <v>176</v>
      </c>
      <c r="H445" s="16" t="s">
        <v>60</v>
      </c>
      <c r="I445" s="16"/>
      <c r="J445" s="16" t="s">
        <v>14</v>
      </c>
      <c r="K445" s="23">
        <f>K444*1000</f>
        <v>0</v>
      </c>
      <c r="L445" s="23">
        <f>L444*1000</f>
        <v>0</v>
      </c>
      <c r="M445" s="23">
        <f t="shared" ref="M445:V445" si="260">M444*1000</f>
        <v>0</v>
      </c>
      <c r="N445" s="23">
        <f t="shared" si="260"/>
        <v>0</v>
      </c>
      <c r="O445" s="23">
        <f t="shared" si="260"/>
        <v>17899.999999999862</v>
      </c>
      <c r="P445" s="23">
        <f t="shared" si="260"/>
        <v>0</v>
      </c>
      <c r="Q445" s="23">
        <f t="shared" si="260"/>
        <v>47600.000000000138</v>
      </c>
      <c r="R445" s="23">
        <f t="shared" si="260"/>
        <v>2599.9999999999091</v>
      </c>
      <c r="S445" s="23">
        <f t="shared" si="260"/>
        <v>0</v>
      </c>
      <c r="T445" s="23">
        <f t="shared" si="260"/>
        <v>0</v>
      </c>
      <c r="U445" s="23">
        <f t="shared" si="260"/>
        <v>0</v>
      </c>
      <c r="V445" s="23">
        <f t="shared" si="260"/>
        <v>0</v>
      </c>
      <c r="W445" s="45">
        <f>SUM(표4_256[[#This Row],[1월]:[12월]])</f>
        <v>68099.999999999913</v>
      </c>
      <c r="X445" s="45">
        <f t="shared" si="236"/>
        <v>5674.9999999999927</v>
      </c>
    </row>
    <row r="446" spans="1:24" x14ac:dyDescent="0.3">
      <c r="A446" s="166"/>
      <c r="B446" s="166">
        <v>2025</v>
      </c>
      <c r="C446" s="64" t="s">
        <v>431</v>
      </c>
      <c r="D446" s="32" t="s">
        <v>26</v>
      </c>
      <c r="E446" s="32" t="s">
        <v>17</v>
      </c>
      <c r="F446" s="32" t="s">
        <v>67</v>
      </c>
      <c r="G446" s="32" t="s">
        <v>176</v>
      </c>
      <c r="H446" s="32" t="s">
        <v>60</v>
      </c>
      <c r="I446" s="32"/>
      <c r="J446" s="32" t="s">
        <v>20</v>
      </c>
      <c r="K446" s="33">
        <f>K444*0.86</f>
        <v>0</v>
      </c>
      <c r="L446" s="33">
        <f>L444*0.86</f>
        <v>0</v>
      </c>
      <c r="M446" s="33">
        <f t="shared" ref="M446:V446" si="261">M444*0.86</f>
        <v>0</v>
      </c>
      <c r="N446" s="33">
        <f t="shared" si="261"/>
        <v>0</v>
      </c>
      <c r="O446" s="33">
        <f t="shared" si="261"/>
        <v>15.393999999999883</v>
      </c>
      <c r="P446" s="33">
        <f t="shared" si="261"/>
        <v>0</v>
      </c>
      <c r="Q446" s="33">
        <f t="shared" si="261"/>
        <v>40.936000000000114</v>
      </c>
      <c r="R446" s="33">
        <f t="shared" si="261"/>
        <v>2.2359999999999216</v>
      </c>
      <c r="S446" s="33">
        <f t="shared" si="261"/>
        <v>0</v>
      </c>
      <c r="T446" s="33">
        <f t="shared" si="261"/>
        <v>0</v>
      </c>
      <c r="U446" s="33">
        <f t="shared" si="261"/>
        <v>0</v>
      </c>
      <c r="V446" s="33">
        <f t="shared" si="261"/>
        <v>0</v>
      </c>
      <c r="W446" s="54">
        <f>SUM(표4_256[[#This Row],[1월]:[12월]])</f>
        <v>58.565999999999917</v>
      </c>
      <c r="X446" s="54">
        <f t="shared" si="236"/>
        <v>4.8804999999999934</v>
      </c>
    </row>
    <row r="447" spans="1:24" x14ac:dyDescent="0.3">
      <c r="A447" s="166"/>
      <c r="B447" s="166">
        <v>2025</v>
      </c>
      <c r="C447" s="62" t="s">
        <v>431</v>
      </c>
      <c r="D447" s="17" t="s">
        <v>26</v>
      </c>
      <c r="E447" s="17" t="s">
        <v>17</v>
      </c>
      <c r="F447" s="17" t="s">
        <v>67</v>
      </c>
      <c r="G447" s="17" t="s">
        <v>176</v>
      </c>
      <c r="H447" s="17" t="s">
        <v>60</v>
      </c>
      <c r="I447" s="17"/>
      <c r="J447" s="17" t="s">
        <v>15</v>
      </c>
      <c r="K447" s="31">
        <f>K446*0.1</f>
        <v>0</v>
      </c>
      <c r="L447" s="31">
        <f>L446*0.1</f>
        <v>0</v>
      </c>
      <c r="M447" s="31">
        <f t="shared" ref="M447:V447" si="262">M446*0.1</f>
        <v>0</v>
      </c>
      <c r="N447" s="31">
        <f t="shared" si="262"/>
        <v>0</v>
      </c>
      <c r="O447" s="31">
        <f t="shared" si="262"/>
        <v>1.5393999999999883</v>
      </c>
      <c r="P447" s="31">
        <f t="shared" si="262"/>
        <v>0</v>
      </c>
      <c r="Q447" s="31">
        <f t="shared" si="262"/>
        <v>4.0936000000000119</v>
      </c>
      <c r="R447" s="31">
        <f t="shared" si="262"/>
        <v>0.22359999999999217</v>
      </c>
      <c r="S447" s="31">
        <f t="shared" si="262"/>
        <v>0</v>
      </c>
      <c r="T447" s="31">
        <f t="shared" si="262"/>
        <v>0</v>
      </c>
      <c r="U447" s="31">
        <f t="shared" si="262"/>
        <v>0</v>
      </c>
      <c r="V447" s="31">
        <f t="shared" si="262"/>
        <v>0</v>
      </c>
      <c r="W447" s="46">
        <f>SUM(표4_256[[#This Row],[1월]:[12월]])</f>
        <v>5.8565999999999923</v>
      </c>
      <c r="X447" s="46">
        <f t="shared" si="236"/>
        <v>0.48804999999999937</v>
      </c>
    </row>
    <row r="448" spans="1:24" x14ac:dyDescent="0.3">
      <c r="A448" s="166"/>
      <c r="B448" s="166">
        <v>2025</v>
      </c>
      <c r="C448" s="63" t="s">
        <v>431</v>
      </c>
      <c r="D448" s="19" t="s">
        <v>26</v>
      </c>
      <c r="E448" s="19" t="s">
        <v>17</v>
      </c>
      <c r="F448" s="19" t="s">
        <v>67</v>
      </c>
      <c r="G448" s="19" t="s">
        <v>176</v>
      </c>
      <c r="H448" s="20" t="s">
        <v>60</v>
      </c>
      <c r="I448" s="20"/>
      <c r="J448" s="20" t="s">
        <v>96</v>
      </c>
      <c r="K448" s="21">
        <f>K444*0.0036*(34866+0.6237*21+0.0624*310)/1000</f>
        <v>0</v>
      </c>
      <c r="L448" s="21">
        <f>L444*0.0036*(34866+0.6237*21+0.0624*310)/1000</f>
        <v>0</v>
      </c>
      <c r="M448" s="21">
        <f t="shared" ref="M448:V448" si="263">M444*0.0036*(34866+0.6237*21+0.0624*310)/1000</f>
        <v>0</v>
      </c>
      <c r="N448" s="21">
        <f t="shared" si="263"/>
        <v>0</v>
      </c>
      <c r="O448" s="21">
        <f t="shared" si="263"/>
        <v>2.2488555831479826</v>
      </c>
      <c r="P448" s="21">
        <f t="shared" si="263"/>
        <v>0</v>
      </c>
      <c r="Q448" s="21">
        <f t="shared" si="263"/>
        <v>5.9801969697120159</v>
      </c>
      <c r="R448" s="21">
        <f t="shared" si="263"/>
        <v>0.32664941431198857</v>
      </c>
      <c r="S448" s="21">
        <f t="shared" si="263"/>
        <v>0</v>
      </c>
      <c r="T448" s="21">
        <f t="shared" si="263"/>
        <v>0</v>
      </c>
      <c r="U448" s="21">
        <f t="shared" si="263"/>
        <v>0</v>
      </c>
      <c r="V448" s="21">
        <f t="shared" si="263"/>
        <v>0</v>
      </c>
      <c r="W448" s="47">
        <f>SUM(표4_256[[#This Row],[1월]:[12월]])</f>
        <v>8.5557019671719878</v>
      </c>
      <c r="X448" s="47">
        <f t="shared" si="236"/>
        <v>0.71297516393099902</v>
      </c>
    </row>
    <row r="449" spans="1:24" x14ac:dyDescent="0.3">
      <c r="A449" s="166"/>
      <c r="B449" s="166">
        <v>2025</v>
      </c>
      <c r="C449" s="60" t="s">
        <v>431</v>
      </c>
      <c r="D449" s="14" t="s">
        <v>26</v>
      </c>
      <c r="E449" s="14" t="s">
        <v>17</v>
      </c>
      <c r="F449" s="14" t="s">
        <v>67</v>
      </c>
      <c r="G449" s="14" t="s">
        <v>168</v>
      </c>
      <c r="H449" s="14" t="s">
        <v>77</v>
      </c>
      <c r="I449" s="14"/>
      <c r="J449" s="14" t="s">
        <v>13</v>
      </c>
      <c r="K449" s="15">
        <v>33934428.174000002</v>
      </c>
      <c r="L449" s="15">
        <v>37136060.174000002</v>
      </c>
      <c r="M449" s="15">
        <v>16241138.174000001</v>
      </c>
      <c r="N449" s="15">
        <v>4662728.1739999996</v>
      </c>
      <c r="O449" s="15">
        <v>563947.174</v>
      </c>
      <c r="P449" s="15">
        <v>449872.174</v>
      </c>
      <c r="Q449" s="15">
        <v>418585.174</v>
      </c>
      <c r="R449" s="15">
        <v>387056.174</v>
      </c>
      <c r="S449" s="15">
        <v>397341.174</v>
      </c>
      <c r="T449" s="15">
        <v>1490145.1740000001</v>
      </c>
      <c r="U449" s="15">
        <v>9064089.1740000006</v>
      </c>
      <c r="V449" s="69">
        <v>29028149.173999999</v>
      </c>
      <c r="W449" s="44">
        <f>SUM(표4_256[[#This Row],[1월]:[12월]])</f>
        <v>133773540.08799995</v>
      </c>
      <c r="X449" s="44">
        <f t="shared" si="236"/>
        <v>11147795.007333329</v>
      </c>
    </row>
    <row r="450" spans="1:24" x14ac:dyDescent="0.3">
      <c r="A450" s="166"/>
      <c r="B450" s="166">
        <v>2025</v>
      </c>
      <c r="C450" s="61" t="s">
        <v>431</v>
      </c>
      <c r="D450" s="16" t="s">
        <v>26</v>
      </c>
      <c r="E450" s="16" t="s">
        <v>17</v>
      </c>
      <c r="F450" s="16" t="s">
        <v>67</v>
      </c>
      <c r="G450" s="16" t="s">
        <v>168</v>
      </c>
      <c r="H450" s="16" t="s">
        <v>77</v>
      </c>
      <c r="I450" s="16"/>
      <c r="J450" s="16" t="s">
        <v>19</v>
      </c>
      <c r="K450" s="23">
        <v>211.6</v>
      </c>
      <c r="L450" s="23">
        <v>231.8</v>
      </c>
      <c r="M450" s="23">
        <v>100</v>
      </c>
      <c r="N450" s="23">
        <v>31.4</v>
      </c>
      <c r="O450" s="23">
        <v>1.3</v>
      </c>
      <c r="P450" s="23">
        <v>0.6</v>
      </c>
      <c r="Q450" s="23">
        <v>0.3</v>
      </c>
      <c r="R450" s="23">
        <v>0</v>
      </c>
      <c r="S450" s="23">
        <v>0.1</v>
      </c>
      <c r="T450" s="23">
        <v>8.1</v>
      </c>
      <c r="U450" s="23">
        <v>63.7</v>
      </c>
      <c r="V450" s="70">
        <v>180.7</v>
      </c>
      <c r="W450" s="45">
        <f>SUM(표4_256[[#This Row],[1월]:[12월]])</f>
        <v>829.59999999999991</v>
      </c>
      <c r="X450" s="45">
        <f t="shared" si="236"/>
        <v>69.133333333333326</v>
      </c>
    </row>
    <row r="451" spans="1:24" x14ac:dyDescent="0.3">
      <c r="A451" s="166"/>
      <c r="B451" s="166">
        <v>2025</v>
      </c>
      <c r="C451" s="61" t="s">
        <v>431</v>
      </c>
      <c r="D451" s="16" t="s">
        <v>26</v>
      </c>
      <c r="E451" s="16" t="s">
        <v>17</v>
      </c>
      <c r="F451" s="16" t="s">
        <v>67</v>
      </c>
      <c r="G451" s="16" t="s">
        <v>168</v>
      </c>
      <c r="H451" s="16" t="s">
        <v>77</v>
      </c>
      <c r="I451" s="16"/>
      <c r="J451" s="16" t="s">
        <v>14</v>
      </c>
      <c r="K451" s="23">
        <f>K450*1000</f>
        <v>211600</v>
      </c>
      <c r="L451" s="23">
        <f>L450*1000</f>
        <v>231800</v>
      </c>
      <c r="M451" s="23">
        <f t="shared" ref="M451:V451" si="264">M450*1000</f>
        <v>100000</v>
      </c>
      <c r="N451" s="23">
        <f t="shared" si="264"/>
        <v>31400</v>
      </c>
      <c r="O451" s="23">
        <f t="shared" si="264"/>
        <v>1300</v>
      </c>
      <c r="P451" s="23">
        <f t="shared" si="264"/>
        <v>600</v>
      </c>
      <c r="Q451" s="23">
        <f t="shared" si="264"/>
        <v>300</v>
      </c>
      <c r="R451" s="23">
        <f t="shared" si="264"/>
        <v>0</v>
      </c>
      <c r="S451" s="23">
        <f t="shared" si="264"/>
        <v>100</v>
      </c>
      <c r="T451" s="23">
        <f t="shared" si="264"/>
        <v>8100</v>
      </c>
      <c r="U451" s="23">
        <f t="shared" si="264"/>
        <v>63700</v>
      </c>
      <c r="V451" s="23">
        <f t="shared" si="264"/>
        <v>180700</v>
      </c>
      <c r="W451" s="45">
        <f>SUM(표4_256[[#This Row],[1월]:[12월]])</f>
        <v>829600</v>
      </c>
      <c r="X451" s="45">
        <f t="shared" si="236"/>
        <v>69133.333333333328</v>
      </c>
    </row>
    <row r="452" spans="1:24" x14ac:dyDescent="0.3">
      <c r="A452" s="166"/>
      <c r="B452" s="166">
        <v>2025</v>
      </c>
      <c r="C452" s="64" t="s">
        <v>431</v>
      </c>
      <c r="D452" s="32" t="s">
        <v>26</v>
      </c>
      <c r="E452" s="32" t="s">
        <v>17</v>
      </c>
      <c r="F452" s="32" t="s">
        <v>67</v>
      </c>
      <c r="G452" s="32" t="s">
        <v>168</v>
      </c>
      <c r="H452" s="32" t="s">
        <v>77</v>
      </c>
      <c r="I452" s="32"/>
      <c r="J452" s="32" t="s">
        <v>20</v>
      </c>
      <c r="K452" s="33">
        <f>K450*0.86</f>
        <v>181.976</v>
      </c>
      <c r="L452" s="33">
        <f>L450*0.86</f>
        <v>199.34800000000001</v>
      </c>
      <c r="M452" s="33">
        <f t="shared" ref="M452:V452" si="265">M450*0.86</f>
        <v>86</v>
      </c>
      <c r="N452" s="33">
        <f t="shared" si="265"/>
        <v>27.003999999999998</v>
      </c>
      <c r="O452" s="33">
        <f t="shared" si="265"/>
        <v>1.1180000000000001</v>
      </c>
      <c r="P452" s="33">
        <f t="shared" si="265"/>
        <v>0.51600000000000001</v>
      </c>
      <c r="Q452" s="33">
        <f t="shared" si="265"/>
        <v>0.25800000000000001</v>
      </c>
      <c r="R452" s="33">
        <f t="shared" si="265"/>
        <v>0</v>
      </c>
      <c r="S452" s="33">
        <f t="shared" si="265"/>
        <v>8.6000000000000007E-2</v>
      </c>
      <c r="T452" s="33">
        <f t="shared" si="265"/>
        <v>6.9659999999999993</v>
      </c>
      <c r="U452" s="33">
        <f t="shared" si="265"/>
        <v>54.782000000000004</v>
      </c>
      <c r="V452" s="33">
        <f t="shared" si="265"/>
        <v>155.40199999999999</v>
      </c>
      <c r="W452" s="54">
        <f>SUM(표4_256[[#This Row],[1월]:[12월]])</f>
        <v>713.45600000000013</v>
      </c>
      <c r="X452" s="54">
        <f t="shared" si="236"/>
        <v>59.454666666666675</v>
      </c>
    </row>
    <row r="453" spans="1:24" x14ac:dyDescent="0.3">
      <c r="A453" s="166"/>
      <c r="B453" s="166">
        <v>2025</v>
      </c>
      <c r="C453" s="62" t="s">
        <v>431</v>
      </c>
      <c r="D453" s="17" t="s">
        <v>26</v>
      </c>
      <c r="E453" s="17" t="s">
        <v>17</v>
      </c>
      <c r="F453" s="17" t="s">
        <v>67</v>
      </c>
      <c r="G453" s="17" t="s">
        <v>168</v>
      </c>
      <c r="H453" s="17" t="s">
        <v>77</v>
      </c>
      <c r="I453" s="17"/>
      <c r="J453" s="17" t="s">
        <v>15</v>
      </c>
      <c r="K453" s="31">
        <f>K452*0.1</f>
        <v>18.197600000000001</v>
      </c>
      <c r="L453" s="31">
        <f>L452*0.1</f>
        <v>19.934800000000003</v>
      </c>
      <c r="M453" s="31">
        <f t="shared" ref="M453:V453" si="266">M452*0.1</f>
        <v>8.6</v>
      </c>
      <c r="N453" s="31">
        <f t="shared" si="266"/>
        <v>2.7004000000000001</v>
      </c>
      <c r="O453" s="31">
        <f t="shared" si="266"/>
        <v>0.11180000000000001</v>
      </c>
      <c r="P453" s="31">
        <f t="shared" si="266"/>
        <v>5.1600000000000007E-2</v>
      </c>
      <c r="Q453" s="31">
        <f t="shared" si="266"/>
        <v>2.5800000000000003E-2</v>
      </c>
      <c r="R453" s="31">
        <f t="shared" si="266"/>
        <v>0</v>
      </c>
      <c r="S453" s="31">
        <f t="shared" si="266"/>
        <v>8.6000000000000017E-3</v>
      </c>
      <c r="T453" s="31">
        <f t="shared" si="266"/>
        <v>0.6966</v>
      </c>
      <c r="U453" s="31">
        <f t="shared" si="266"/>
        <v>5.4782000000000011</v>
      </c>
      <c r="V453" s="31">
        <f t="shared" si="266"/>
        <v>15.540199999999999</v>
      </c>
      <c r="W453" s="46">
        <f>SUM(표4_256[[#This Row],[1월]:[12월]])</f>
        <v>71.345600000000005</v>
      </c>
      <c r="X453" s="46">
        <f t="shared" si="236"/>
        <v>5.9454666666666673</v>
      </c>
    </row>
    <row r="454" spans="1:24" x14ac:dyDescent="0.3">
      <c r="A454" s="166"/>
      <c r="B454" s="166">
        <v>2025</v>
      </c>
      <c r="C454" s="63" t="s">
        <v>431</v>
      </c>
      <c r="D454" s="19" t="s">
        <v>26</v>
      </c>
      <c r="E454" s="19" t="s">
        <v>17</v>
      </c>
      <c r="F454" s="19" t="s">
        <v>67</v>
      </c>
      <c r="G454" s="19" t="s">
        <v>168</v>
      </c>
      <c r="H454" s="20" t="s">
        <v>77</v>
      </c>
      <c r="I454" s="20"/>
      <c r="J454" s="20" t="s">
        <v>96</v>
      </c>
      <c r="K454" s="21">
        <f>K450*0.0036*(34866+0.6237*21+0.0624*310)/1000</f>
        <v>26.584236949391997</v>
      </c>
      <c r="L454" s="21">
        <f>L450*0.0036*(34866+0.6237*21+0.0624*310)/1000</f>
        <v>29.122051629815996</v>
      </c>
      <c r="M454" s="21">
        <f t="shared" ref="M454:V454" si="267">M450*0.0036*(34866+0.6237*21+0.0624*310)/1000</f>
        <v>12.563439011999998</v>
      </c>
      <c r="N454" s="21">
        <f t="shared" si="267"/>
        <v>3.9449198497679991</v>
      </c>
      <c r="O454" s="21">
        <f t="shared" si="267"/>
        <v>0.16332470715599998</v>
      </c>
      <c r="P454" s="21">
        <f t="shared" si="267"/>
        <v>7.5380634071999991E-2</v>
      </c>
      <c r="Q454" s="21">
        <f t="shared" si="267"/>
        <v>3.7690317035999996E-2</v>
      </c>
      <c r="R454" s="21">
        <f t="shared" si="267"/>
        <v>0</v>
      </c>
      <c r="S454" s="21">
        <f t="shared" si="267"/>
        <v>1.2563439011999999E-2</v>
      </c>
      <c r="T454" s="21">
        <f t="shared" si="267"/>
        <v>1.0176385599719999</v>
      </c>
      <c r="U454" s="21">
        <f t="shared" si="267"/>
        <v>8.0029106506439991</v>
      </c>
      <c r="V454" s="21">
        <f t="shared" si="267"/>
        <v>22.702134294683997</v>
      </c>
      <c r="W454" s="47">
        <f>SUM(표4_256[[#This Row],[1월]:[12월]])</f>
        <v>104.22629004355198</v>
      </c>
      <c r="X454" s="47">
        <f t="shared" si="236"/>
        <v>8.6855241702959987</v>
      </c>
    </row>
    <row r="455" spans="1:24" x14ac:dyDescent="0.3">
      <c r="A455" s="166"/>
      <c r="B455" s="166">
        <v>2025</v>
      </c>
      <c r="C455" s="60" t="s">
        <v>431</v>
      </c>
      <c r="D455" s="14" t="s">
        <v>26</v>
      </c>
      <c r="E455" s="14" t="s">
        <v>17</v>
      </c>
      <c r="F455" s="14" t="s">
        <v>67</v>
      </c>
      <c r="G455" s="14" t="s">
        <v>168</v>
      </c>
      <c r="H455" s="14" t="s">
        <v>78</v>
      </c>
      <c r="I455" s="14"/>
      <c r="J455" s="14" t="s">
        <v>13</v>
      </c>
      <c r="K455" s="15">
        <v>0</v>
      </c>
      <c r="L455" s="15">
        <v>0</v>
      </c>
      <c r="M455" s="15">
        <v>0</v>
      </c>
      <c r="N455" s="15">
        <v>0</v>
      </c>
      <c r="O455" s="15">
        <v>1136040</v>
      </c>
      <c r="P455" s="15">
        <v>150940</v>
      </c>
      <c r="Q455" s="15">
        <v>0</v>
      </c>
      <c r="R455" s="15">
        <v>38403</v>
      </c>
      <c r="S455" s="15">
        <v>0</v>
      </c>
      <c r="T455" s="15">
        <v>0</v>
      </c>
      <c r="U455" s="15">
        <v>0</v>
      </c>
      <c r="V455" s="69">
        <v>0</v>
      </c>
      <c r="W455" s="44">
        <f>SUM(표4_256[[#This Row],[1월]:[12월]])</f>
        <v>1325383</v>
      </c>
      <c r="X455" s="44">
        <f t="shared" si="236"/>
        <v>110448.58333333333</v>
      </c>
    </row>
    <row r="456" spans="1:24" x14ac:dyDescent="0.3">
      <c r="A456" s="166"/>
      <c r="B456" s="166">
        <v>2025</v>
      </c>
      <c r="C456" s="61" t="s">
        <v>431</v>
      </c>
      <c r="D456" s="16" t="s">
        <v>26</v>
      </c>
      <c r="E456" s="16" t="s">
        <v>17</v>
      </c>
      <c r="F456" s="16" t="s">
        <v>67</v>
      </c>
      <c r="G456" s="16" t="s">
        <v>168</v>
      </c>
      <c r="H456" s="16" t="s">
        <v>78</v>
      </c>
      <c r="I456" s="16"/>
      <c r="J456" s="16" t="s">
        <v>19</v>
      </c>
      <c r="K456" s="23">
        <v>0</v>
      </c>
      <c r="L456" s="23">
        <v>0</v>
      </c>
      <c r="M456" s="23">
        <v>0</v>
      </c>
      <c r="N456" s="4">
        <v>0</v>
      </c>
      <c r="O456" s="23">
        <v>13.9</v>
      </c>
      <c r="P456" s="23">
        <v>2.4</v>
      </c>
      <c r="Q456" s="23">
        <v>0</v>
      </c>
      <c r="R456" s="23">
        <v>0.6</v>
      </c>
      <c r="S456" s="23">
        <v>0</v>
      </c>
      <c r="T456" s="23">
        <v>0</v>
      </c>
      <c r="U456" s="23">
        <v>0</v>
      </c>
      <c r="V456" s="70">
        <v>0</v>
      </c>
      <c r="W456" s="45">
        <f>SUM(표4_256[[#This Row],[1월]:[12월]])</f>
        <v>16.900000000000002</v>
      </c>
      <c r="X456" s="45">
        <f t="shared" si="236"/>
        <v>1.4083333333333334</v>
      </c>
    </row>
    <row r="457" spans="1:24" x14ac:dyDescent="0.3">
      <c r="A457" s="166"/>
      <c r="B457" s="166">
        <v>2025</v>
      </c>
      <c r="C457" s="61" t="s">
        <v>431</v>
      </c>
      <c r="D457" s="16" t="s">
        <v>26</v>
      </c>
      <c r="E457" s="16" t="s">
        <v>17</v>
      </c>
      <c r="F457" s="16" t="s">
        <v>67</v>
      </c>
      <c r="G457" s="16" t="s">
        <v>168</v>
      </c>
      <c r="H457" s="16" t="s">
        <v>78</v>
      </c>
      <c r="I457" s="16"/>
      <c r="J457" s="16" t="s">
        <v>14</v>
      </c>
      <c r="K457" s="23">
        <f>K456*1000</f>
        <v>0</v>
      </c>
      <c r="L457" s="23">
        <f>L456*1000</f>
        <v>0</v>
      </c>
      <c r="M457" s="23">
        <f t="shared" ref="M457:V457" si="268">M456*1000</f>
        <v>0</v>
      </c>
      <c r="N457" s="23">
        <f t="shared" si="268"/>
        <v>0</v>
      </c>
      <c r="O457" s="23">
        <f t="shared" si="268"/>
        <v>13900</v>
      </c>
      <c r="P457" s="23">
        <f t="shared" si="268"/>
        <v>2400</v>
      </c>
      <c r="Q457" s="23">
        <f t="shared" si="268"/>
        <v>0</v>
      </c>
      <c r="R457" s="23">
        <f t="shared" si="268"/>
        <v>600</v>
      </c>
      <c r="S457" s="23">
        <f t="shared" si="268"/>
        <v>0</v>
      </c>
      <c r="T457" s="23">
        <f t="shared" si="268"/>
        <v>0</v>
      </c>
      <c r="U457" s="23">
        <f t="shared" si="268"/>
        <v>0</v>
      </c>
      <c r="V457" s="23">
        <f t="shared" si="268"/>
        <v>0</v>
      </c>
      <c r="W457" s="45">
        <f>SUM(표4_256[[#This Row],[1월]:[12월]])</f>
        <v>16900</v>
      </c>
      <c r="X457" s="45">
        <f t="shared" si="236"/>
        <v>1408.3333333333333</v>
      </c>
    </row>
    <row r="458" spans="1:24" x14ac:dyDescent="0.3">
      <c r="A458" s="166"/>
      <c r="B458" s="166">
        <v>2025</v>
      </c>
      <c r="C458" s="64" t="s">
        <v>431</v>
      </c>
      <c r="D458" s="32" t="s">
        <v>26</v>
      </c>
      <c r="E458" s="32" t="s">
        <v>17</v>
      </c>
      <c r="F458" s="32" t="s">
        <v>67</v>
      </c>
      <c r="G458" s="32" t="s">
        <v>168</v>
      </c>
      <c r="H458" s="32" t="s">
        <v>78</v>
      </c>
      <c r="I458" s="32"/>
      <c r="J458" s="32" t="s">
        <v>20</v>
      </c>
      <c r="K458" s="33">
        <f>K456*0.86</f>
        <v>0</v>
      </c>
      <c r="L458" s="33">
        <f>L456*0.86</f>
        <v>0</v>
      </c>
      <c r="M458" s="33">
        <f t="shared" ref="M458:V458" si="269">M456*0.86</f>
        <v>0</v>
      </c>
      <c r="N458" s="33">
        <f t="shared" si="269"/>
        <v>0</v>
      </c>
      <c r="O458" s="33">
        <f t="shared" si="269"/>
        <v>11.954000000000001</v>
      </c>
      <c r="P458" s="33">
        <f t="shared" si="269"/>
        <v>2.0640000000000001</v>
      </c>
      <c r="Q458" s="33">
        <f t="shared" si="269"/>
        <v>0</v>
      </c>
      <c r="R458" s="33">
        <f t="shared" si="269"/>
        <v>0.51600000000000001</v>
      </c>
      <c r="S458" s="33">
        <f t="shared" si="269"/>
        <v>0</v>
      </c>
      <c r="T458" s="33">
        <f t="shared" si="269"/>
        <v>0</v>
      </c>
      <c r="U458" s="33">
        <f t="shared" si="269"/>
        <v>0</v>
      </c>
      <c r="V458" s="33">
        <f t="shared" si="269"/>
        <v>0</v>
      </c>
      <c r="W458" s="54">
        <f>SUM(표4_256[[#This Row],[1월]:[12월]])</f>
        <v>14.534000000000001</v>
      </c>
      <c r="X458" s="54">
        <f t="shared" si="236"/>
        <v>1.2111666666666667</v>
      </c>
    </row>
    <row r="459" spans="1:24" x14ac:dyDescent="0.3">
      <c r="A459" s="166"/>
      <c r="B459" s="166">
        <v>2025</v>
      </c>
      <c r="C459" s="62" t="s">
        <v>431</v>
      </c>
      <c r="D459" s="17" t="s">
        <v>26</v>
      </c>
      <c r="E459" s="17" t="s">
        <v>17</v>
      </c>
      <c r="F459" s="17" t="s">
        <v>67</v>
      </c>
      <c r="G459" s="17" t="s">
        <v>168</v>
      </c>
      <c r="H459" s="17" t="s">
        <v>78</v>
      </c>
      <c r="I459" s="17"/>
      <c r="J459" s="17" t="s">
        <v>15</v>
      </c>
      <c r="K459" s="31">
        <f>K458*0.1</f>
        <v>0</v>
      </c>
      <c r="L459" s="31">
        <f>L458*0.1</f>
        <v>0</v>
      </c>
      <c r="M459" s="31">
        <f t="shared" ref="M459:V459" si="270">M458*0.1</f>
        <v>0</v>
      </c>
      <c r="N459" s="31">
        <f t="shared" si="270"/>
        <v>0</v>
      </c>
      <c r="O459" s="31">
        <f t="shared" si="270"/>
        <v>1.1954</v>
      </c>
      <c r="P459" s="31">
        <f t="shared" si="270"/>
        <v>0.20640000000000003</v>
      </c>
      <c r="Q459" s="31">
        <f t="shared" si="270"/>
        <v>0</v>
      </c>
      <c r="R459" s="31">
        <f t="shared" si="270"/>
        <v>5.1600000000000007E-2</v>
      </c>
      <c r="S459" s="31">
        <f t="shared" si="270"/>
        <v>0</v>
      </c>
      <c r="T459" s="31">
        <f t="shared" si="270"/>
        <v>0</v>
      </c>
      <c r="U459" s="31">
        <f t="shared" si="270"/>
        <v>0</v>
      </c>
      <c r="V459" s="31">
        <f t="shared" si="270"/>
        <v>0</v>
      </c>
      <c r="W459" s="46">
        <f>SUM(표4_256[[#This Row],[1월]:[12월]])</f>
        <v>1.4534000000000002</v>
      </c>
      <c r="X459" s="46">
        <f t="shared" si="236"/>
        <v>0.12111666666666669</v>
      </c>
    </row>
    <row r="460" spans="1:24" x14ac:dyDescent="0.3">
      <c r="A460" s="166"/>
      <c r="B460" s="166">
        <v>2025</v>
      </c>
      <c r="C460" s="63" t="s">
        <v>431</v>
      </c>
      <c r="D460" s="19" t="s">
        <v>26</v>
      </c>
      <c r="E460" s="19" t="s">
        <v>17</v>
      </c>
      <c r="F460" s="19" t="s">
        <v>67</v>
      </c>
      <c r="G460" s="19" t="s">
        <v>168</v>
      </c>
      <c r="H460" s="20" t="s">
        <v>78</v>
      </c>
      <c r="I460" s="20"/>
      <c r="J460" s="20" t="s">
        <v>96</v>
      </c>
      <c r="K460" s="21">
        <f>K456*0.0036*(34866+0.6237*21+0.0624*310)/1000</f>
        <v>0</v>
      </c>
      <c r="L460" s="21">
        <f>L456*0.0036*(34866+0.6237*21+0.0624*310)/1000</f>
        <v>0</v>
      </c>
      <c r="M460" s="21">
        <f t="shared" ref="M460:V460" si="271">M456*0.0036*(34866+0.6237*21+0.0624*310)/1000</f>
        <v>0</v>
      </c>
      <c r="N460" s="21">
        <f t="shared" si="271"/>
        <v>0</v>
      </c>
      <c r="O460" s="21">
        <f t="shared" si="271"/>
        <v>1.746318022668</v>
      </c>
      <c r="P460" s="21">
        <f t="shared" si="271"/>
        <v>0.30152253628799996</v>
      </c>
      <c r="Q460" s="21">
        <f t="shared" si="271"/>
        <v>0</v>
      </c>
      <c r="R460" s="21">
        <f t="shared" si="271"/>
        <v>7.5380634071999991E-2</v>
      </c>
      <c r="S460" s="21">
        <f t="shared" si="271"/>
        <v>0</v>
      </c>
      <c r="T460" s="21">
        <f t="shared" si="271"/>
        <v>0</v>
      </c>
      <c r="U460" s="21">
        <f t="shared" si="271"/>
        <v>0</v>
      </c>
      <c r="V460" s="21">
        <f t="shared" si="271"/>
        <v>0</v>
      </c>
      <c r="W460" s="47">
        <f>SUM(표4_256[[#This Row],[1월]:[12월]])</f>
        <v>2.1232211930279998</v>
      </c>
      <c r="X460" s="47">
        <f t="shared" si="236"/>
        <v>0.17693509941899999</v>
      </c>
    </row>
    <row r="461" spans="1:24" x14ac:dyDescent="0.3">
      <c r="A461" s="166"/>
      <c r="B461" s="166">
        <v>2025</v>
      </c>
      <c r="C461" s="60" t="s">
        <v>431</v>
      </c>
      <c r="D461" s="14" t="s">
        <v>26</v>
      </c>
      <c r="E461" s="14" t="s">
        <v>17</v>
      </c>
      <c r="F461" s="14" t="s">
        <v>67</v>
      </c>
      <c r="G461" s="14" t="s">
        <v>177</v>
      </c>
      <c r="H461" s="14" t="s">
        <v>79</v>
      </c>
      <c r="I461" s="14"/>
      <c r="J461" s="14" t="s">
        <v>13</v>
      </c>
      <c r="K461" s="15">
        <v>17327494</v>
      </c>
      <c r="L461" s="15">
        <v>18964230</v>
      </c>
      <c r="M461" s="15">
        <v>8278918</v>
      </c>
      <c r="N461" s="15">
        <v>2374632</v>
      </c>
      <c r="O461" s="15">
        <v>291284</v>
      </c>
      <c r="P461" s="15">
        <v>228780</v>
      </c>
      <c r="Q461" s="15">
        <v>208459</v>
      </c>
      <c r="R461" s="15">
        <v>197621</v>
      </c>
      <c r="S461" s="15">
        <v>197621</v>
      </c>
      <c r="T461" s="15">
        <v>754998</v>
      </c>
      <c r="U461" s="15">
        <v>4621004</v>
      </c>
      <c r="V461" s="69">
        <v>14818720</v>
      </c>
      <c r="W461" s="44">
        <f>SUM(표4_256[[#This Row],[1월]:[12월]])</f>
        <v>68263761</v>
      </c>
      <c r="X461" s="44">
        <f t="shared" si="236"/>
        <v>5688646.75</v>
      </c>
    </row>
    <row r="462" spans="1:24" x14ac:dyDescent="0.3">
      <c r="A462" s="166"/>
      <c r="B462" s="166">
        <v>2025</v>
      </c>
      <c r="C462" s="61" t="s">
        <v>431</v>
      </c>
      <c r="D462" s="16" t="s">
        <v>26</v>
      </c>
      <c r="E462" s="16" t="s">
        <v>17</v>
      </c>
      <c r="F462" s="16" t="s">
        <v>67</v>
      </c>
      <c r="G462" s="16" t="s">
        <v>177</v>
      </c>
      <c r="H462" s="16" t="s">
        <v>79</v>
      </c>
      <c r="I462" s="16"/>
      <c r="J462" s="16" t="s">
        <v>19</v>
      </c>
      <c r="K462" s="23">
        <v>108.1</v>
      </c>
      <c r="L462" s="23">
        <v>118.4</v>
      </c>
      <c r="M462" s="23">
        <v>51</v>
      </c>
      <c r="N462" s="23">
        <v>16</v>
      </c>
      <c r="O462" s="23">
        <v>0.7</v>
      </c>
      <c r="P462" s="23">
        <v>0.3</v>
      </c>
      <c r="Q462" s="23">
        <v>0.1</v>
      </c>
      <c r="R462" s="23">
        <v>0</v>
      </c>
      <c r="S462" s="23">
        <v>0</v>
      </c>
      <c r="T462" s="23">
        <v>4.0999999999999996</v>
      </c>
      <c r="U462" s="23">
        <v>32.5</v>
      </c>
      <c r="V462" s="70">
        <v>92.2</v>
      </c>
      <c r="W462" s="45">
        <f>SUM(표4_256[[#This Row],[1월]:[12월]])</f>
        <v>423.40000000000003</v>
      </c>
      <c r="X462" s="45">
        <f t="shared" si="236"/>
        <v>35.283333333333339</v>
      </c>
    </row>
    <row r="463" spans="1:24" x14ac:dyDescent="0.3">
      <c r="A463" s="166"/>
      <c r="B463" s="166">
        <v>2025</v>
      </c>
      <c r="C463" s="61" t="s">
        <v>431</v>
      </c>
      <c r="D463" s="16" t="s">
        <v>26</v>
      </c>
      <c r="E463" s="16" t="s">
        <v>17</v>
      </c>
      <c r="F463" s="16" t="s">
        <v>67</v>
      </c>
      <c r="G463" s="16" t="s">
        <v>177</v>
      </c>
      <c r="H463" s="16" t="s">
        <v>79</v>
      </c>
      <c r="I463" s="16"/>
      <c r="J463" s="16" t="s">
        <v>14</v>
      </c>
      <c r="K463" s="23">
        <f>K462*1000</f>
        <v>108100</v>
      </c>
      <c r="L463" s="23">
        <f>L462*1000</f>
        <v>118400</v>
      </c>
      <c r="M463" s="23">
        <f t="shared" ref="M463:V463" si="272">M462*1000</f>
        <v>51000</v>
      </c>
      <c r="N463" s="23">
        <f t="shared" si="272"/>
        <v>16000</v>
      </c>
      <c r="O463" s="23">
        <f t="shared" si="272"/>
        <v>700</v>
      </c>
      <c r="P463" s="23">
        <f t="shared" si="272"/>
        <v>300</v>
      </c>
      <c r="Q463" s="23">
        <f t="shared" si="272"/>
        <v>100</v>
      </c>
      <c r="R463" s="23">
        <f t="shared" si="272"/>
        <v>0</v>
      </c>
      <c r="S463" s="23">
        <f t="shared" si="272"/>
        <v>0</v>
      </c>
      <c r="T463" s="23">
        <f t="shared" si="272"/>
        <v>4100</v>
      </c>
      <c r="U463" s="23">
        <f t="shared" si="272"/>
        <v>32500</v>
      </c>
      <c r="V463" s="23">
        <f t="shared" si="272"/>
        <v>92200</v>
      </c>
      <c r="W463" s="45">
        <f>SUM(표4_256[[#This Row],[1월]:[12월]])</f>
        <v>423400</v>
      </c>
      <c r="X463" s="45">
        <f t="shared" si="236"/>
        <v>35283.333333333336</v>
      </c>
    </row>
    <row r="464" spans="1:24" x14ac:dyDescent="0.3">
      <c r="A464" s="166"/>
      <c r="B464" s="166">
        <v>2025</v>
      </c>
      <c r="C464" s="64" t="s">
        <v>431</v>
      </c>
      <c r="D464" s="32" t="s">
        <v>26</v>
      </c>
      <c r="E464" s="32" t="s">
        <v>17</v>
      </c>
      <c r="F464" s="32" t="s">
        <v>67</v>
      </c>
      <c r="G464" s="32" t="s">
        <v>177</v>
      </c>
      <c r="H464" s="32" t="s">
        <v>79</v>
      </c>
      <c r="I464" s="32"/>
      <c r="J464" s="32" t="s">
        <v>20</v>
      </c>
      <c r="K464" s="33">
        <f>K462*0.86</f>
        <v>92.965999999999994</v>
      </c>
      <c r="L464" s="33">
        <f>L462*0.86</f>
        <v>101.824</v>
      </c>
      <c r="M464" s="33">
        <f t="shared" ref="M464:V464" si="273">M462*0.86</f>
        <v>43.86</v>
      </c>
      <c r="N464" s="33">
        <f t="shared" si="273"/>
        <v>13.76</v>
      </c>
      <c r="O464" s="33">
        <f t="shared" si="273"/>
        <v>0.60199999999999998</v>
      </c>
      <c r="P464" s="33">
        <f t="shared" si="273"/>
        <v>0.25800000000000001</v>
      </c>
      <c r="Q464" s="33">
        <f t="shared" si="273"/>
        <v>8.6000000000000007E-2</v>
      </c>
      <c r="R464" s="33">
        <f t="shared" si="273"/>
        <v>0</v>
      </c>
      <c r="S464" s="33">
        <f t="shared" si="273"/>
        <v>0</v>
      </c>
      <c r="T464" s="33">
        <f t="shared" si="273"/>
        <v>3.5259999999999998</v>
      </c>
      <c r="U464" s="33">
        <f t="shared" si="273"/>
        <v>27.95</v>
      </c>
      <c r="V464" s="33">
        <f t="shared" si="273"/>
        <v>79.292000000000002</v>
      </c>
      <c r="W464" s="54">
        <f>SUM(표4_256[[#This Row],[1월]:[12월]])</f>
        <v>364.12400000000002</v>
      </c>
      <c r="X464" s="54">
        <f t="shared" si="236"/>
        <v>30.343666666666667</v>
      </c>
    </row>
    <row r="465" spans="1:24" x14ac:dyDescent="0.3">
      <c r="A465" s="166"/>
      <c r="B465" s="166">
        <v>2025</v>
      </c>
      <c r="C465" s="62" t="s">
        <v>431</v>
      </c>
      <c r="D465" s="17" t="s">
        <v>26</v>
      </c>
      <c r="E465" s="17" t="s">
        <v>17</v>
      </c>
      <c r="F465" s="17" t="s">
        <v>67</v>
      </c>
      <c r="G465" s="17" t="s">
        <v>177</v>
      </c>
      <c r="H465" s="17" t="s">
        <v>79</v>
      </c>
      <c r="I465" s="17"/>
      <c r="J465" s="17" t="s">
        <v>15</v>
      </c>
      <c r="K465" s="31">
        <f>K464*0.1</f>
        <v>9.2965999999999998</v>
      </c>
      <c r="L465" s="31">
        <f>L464*0.1</f>
        <v>10.182400000000001</v>
      </c>
      <c r="M465" s="31">
        <f t="shared" ref="M465:V465" si="274">M464*0.1</f>
        <v>4.3860000000000001</v>
      </c>
      <c r="N465" s="31">
        <f t="shared" si="274"/>
        <v>1.3760000000000001</v>
      </c>
      <c r="O465" s="31">
        <f t="shared" si="274"/>
        <v>6.0200000000000004E-2</v>
      </c>
      <c r="P465" s="31">
        <f t="shared" si="274"/>
        <v>2.5800000000000003E-2</v>
      </c>
      <c r="Q465" s="31">
        <f t="shared" si="274"/>
        <v>8.6000000000000017E-3</v>
      </c>
      <c r="R465" s="31">
        <f t="shared" si="274"/>
        <v>0</v>
      </c>
      <c r="S465" s="31">
        <f t="shared" si="274"/>
        <v>0</v>
      </c>
      <c r="T465" s="31">
        <f t="shared" si="274"/>
        <v>0.35260000000000002</v>
      </c>
      <c r="U465" s="31">
        <f t="shared" si="274"/>
        <v>2.7949999999999999</v>
      </c>
      <c r="V465" s="31">
        <f t="shared" si="274"/>
        <v>7.9292000000000007</v>
      </c>
      <c r="W465" s="46">
        <f>SUM(표4_256[[#This Row],[1월]:[12월]])</f>
        <v>36.412399999999998</v>
      </c>
      <c r="X465" s="46">
        <f t="shared" si="236"/>
        <v>3.0343666666666667</v>
      </c>
    </row>
    <row r="466" spans="1:24" x14ac:dyDescent="0.3">
      <c r="A466" s="166"/>
      <c r="B466" s="166">
        <v>2025</v>
      </c>
      <c r="C466" s="63" t="s">
        <v>431</v>
      </c>
      <c r="D466" s="19" t="s">
        <v>26</v>
      </c>
      <c r="E466" s="19" t="s">
        <v>17</v>
      </c>
      <c r="F466" s="19" t="s">
        <v>67</v>
      </c>
      <c r="G466" s="19" t="s">
        <v>177</v>
      </c>
      <c r="H466" s="20" t="s">
        <v>79</v>
      </c>
      <c r="I466" s="20"/>
      <c r="J466" s="20" t="s">
        <v>96</v>
      </c>
      <c r="K466" s="21">
        <f>K462*0.0036*(34866+0.6237*21+0.0624*310)/1000</f>
        <v>13.581077571971997</v>
      </c>
      <c r="L466" s="21">
        <f>L462*0.0036*(34866+0.6237*21+0.0624*310)/1000</f>
        <v>14.875111790207999</v>
      </c>
      <c r="M466" s="21">
        <f t="shared" ref="M466:V466" si="275">M462*0.0036*(34866+0.6237*21+0.0624*310)/1000</f>
        <v>6.4073538961199983</v>
      </c>
      <c r="N466" s="21">
        <f t="shared" si="275"/>
        <v>2.0101502419199995</v>
      </c>
      <c r="O466" s="21">
        <f t="shared" si="275"/>
        <v>8.7944073083999985E-2</v>
      </c>
      <c r="P466" s="21">
        <f t="shared" si="275"/>
        <v>3.7690317035999996E-2</v>
      </c>
      <c r="Q466" s="21">
        <f t="shared" si="275"/>
        <v>1.2563439011999999E-2</v>
      </c>
      <c r="R466" s="21">
        <f t="shared" si="275"/>
        <v>0</v>
      </c>
      <c r="S466" s="21">
        <f t="shared" si="275"/>
        <v>0</v>
      </c>
      <c r="T466" s="21">
        <f t="shared" si="275"/>
        <v>0.51510099949199994</v>
      </c>
      <c r="U466" s="21">
        <f t="shared" si="275"/>
        <v>4.083117678899999</v>
      </c>
      <c r="V466" s="21">
        <f t="shared" si="275"/>
        <v>11.583490769063998</v>
      </c>
      <c r="W466" s="47">
        <f>SUM(표4_256[[#This Row],[1월]:[12월]])</f>
        <v>53.193600776807997</v>
      </c>
      <c r="X466" s="47">
        <f t="shared" si="236"/>
        <v>4.4328000647339998</v>
      </c>
    </row>
    <row r="467" spans="1:24" x14ac:dyDescent="0.3">
      <c r="A467" s="166"/>
      <c r="B467" s="166">
        <v>2025</v>
      </c>
      <c r="C467" s="60" t="s">
        <v>431</v>
      </c>
      <c r="D467" s="14" t="s">
        <v>26</v>
      </c>
      <c r="E467" s="14" t="s">
        <v>17</v>
      </c>
      <c r="F467" s="14" t="s">
        <v>67</v>
      </c>
      <c r="G467" s="14" t="s">
        <v>177</v>
      </c>
      <c r="H467" s="14" t="s">
        <v>80</v>
      </c>
      <c r="I467" s="14"/>
      <c r="J467" s="14" t="s">
        <v>13</v>
      </c>
      <c r="K467" s="15">
        <v>0</v>
      </c>
      <c r="L467" s="15">
        <v>0</v>
      </c>
      <c r="M467" s="15">
        <v>0</v>
      </c>
      <c r="N467" s="15">
        <v>0</v>
      </c>
      <c r="O467" s="15">
        <v>1136040</v>
      </c>
      <c r="P467" s="15">
        <v>150940</v>
      </c>
      <c r="Q467" s="15">
        <v>0</v>
      </c>
      <c r="R467" s="15">
        <v>38403</v>
      </c>
      <c r="S467" s="15">
        <v>0</v>
      </c>
      <c r="T467" s="15">
        <v>0</v>
      </c>
      <c r="U467" s="15">
        <v>0</v>
      </c>
      <c r="V467" s="69">
        <v>0</v>
      </c>
      <c r="W467" s="44">
        <f>SUM(표4_256[[#This Row],[1월]:[12월]])</f>
        <v>1325383</v>
      </c>
      <c r="X467" s="44">
        <f t="shared" si="236"/>
        <v>110448.58333333333</v>
      </c>
    </row>
    <row r="468" spans="1:24" x14ac:dyDescent="0.3">
      <c r="A468" s="166"/>
      <c r="B468" s="166">
        <v>2025</v>
      </c>
      <c r="C468" s="61" t="s">
        <v>431</v>
      </c>
      <c r="D468" s="16" t="s">
        <v>26</v>
      </c>
      <c r="E468" s="16" t="s">
        <v>17</v>
      </c>
      <c r="F468" s="16" t="s">
        <v>67</v>
      </c>
      <c r="G468" s="16" t="s">
        <v>177</v>
      </c>
      <c r="H468" s="16" t="s">
        <v>80</v>
      </c>
      <c r="I468" s="16"/>
      <c r="J468" s="16" t="s">
        <v>19</v>
      </c>
      <c r="K468" s="23">
        <v>0</v>
      </c>
      <c r="L468" s="23">
        <v>0</v>
      </c>
      <c r="M468" s="23">
        <v>0</v>
      </c>
      <c r="N468" s="23">
        <v>0</v>
      </c>
      <c r="O468" s="23">
        <v>7.1</v>
      </c>
      <c r="P468" s="23">
        <v>1.3</v>
      </c>
      <c r="Q468" s="23">
        <v>0</v>
      </c>
      <c r="R468" s="23">
        <v>0.3</v>
      </c>
      <c r="S468" s="23">
        <v>0</v>
      </c>
      <c r="T468" s="23">
        <v>0</v>
      </c>
      <c r="U468" s="23">
        <v>0</v>
      </c>
      <c r="V468" s="70">
        <v>0</v>
      </c>
      <c r="W468" s="45">
        <f>SUM(표4_256[[#This Row],[1월]:[12월]])</f>
        <v>8.7000000000000011</v>
      </c>
      <c r="X468" s="45">
        <f t="shared" si="236"/>
        <v>0.72500000000000009</v>
      </c>
    </row>
    <row r="469" spans="1:24" x14ac:dyDescent="0.3">
      <c r="A469" s="166"/>
      <c r="B469" s="166">
        <v>2025</v>
      </c>
      <c r="C469" s="61" t="s">
        <v>431</v>
      </c>
      <c r="D469" s="16" t="s">
        <v>26</v>
      </c>
      <c r="E469" s="16" t="s">
        <v>17</v>
      </c>
      <c r="F469" s="16" t="s">
        <v>67</v>
      </c>
      <c r="G469" s="16" t="s">
        <v>177</v>
      </c>
      <c r="H469" s="16" t="s">
        <v>80</v>
      </c>
      <c r="I469" s="16"/>
      <c r="J469" s="16" t="s">
        <v>14</v>
      </c>
      <c r="K469" s="23">
        <f>K468*1000</f>
        <v>0</v>
      </c>
      <c r="L469" s="23">
        <f>L468*1000</f>
        <v>0</v>
      </c>
      <c r="M469" s="23">
        <f t="shared" ref="M469:V469" si="276">M468*1000</f>
        <v>0</v>
      </c>
      <c r="N469" s="23">
        <f t="shared" si="276"/>
        <v>0</v>
      </c>
      <c r="O469" s="23">
        <f t="shared" si="276"/>
        <v>7100</v>
      </c>
      <c r="P469" s="23">
        <f t="shared" si="276"/>
        <v>1300</v>
      </c>
      <c r="Q469" s="23">
        <f t="shared" si="276"/>
        <v>0</v>
      </c>
      <c r="R469" s="23">
        <f t="shared" si="276"/>
        <v>300</v>
      </c>
      <c r="S469" s="23">
        <f t="shared" si="276"/>
        <v>0</v>
      </c>
      <c r="T469" s="23">
        <f t="shared" si="276"/>
        <v>0</v>
      </c>
      <c r="U469" s="23">
        <f t="shared" si="276"/>
        <v>0</v>
      </c>
      <c r="V469" s="23">
        <f t="shared" si="276"/>
        <v>0</v>
      </c>
      <c r="W469" s="45">
        <f>SUM(표4_256[[#This Row],[1월]:[12월]])</f>
        <v>8700</v>
      </c>
      <c r="X469" s="45">
        <f t="shared" si="236"/>
        <v>725</v>
      </c>
    </row>
    <row r="470" spans="1:24" x14ac:dyDescent="0.3">
      <c r="A470" s="166"/>
      <c r="B470" s="166">
        <v>2025</v>
      </c>
      <c r="C470" s="64" t="s">
        <v>431</v>
      </c>
      <c r="D470" s="32" t="s">
        <v>26</v>
      </c>
      <c r="E470" s="32" t="s">
        <v>17</v>
      </c>
      <c r="F470" s="32" t="s">
        <v>67</v>
      </c>
      <c r="G470" s="32" t="s">
        <v>177</v>
      </c>
      <c r="H470" s="32" t="s">
        <v>80</v>
      </c>
      <c r="I470" s="32"/>
      <c r="J470" s="32" t="s">
        <v>20</v>
      </c>
      <c r="K470" s="33">
        <f>K468*0.86</f>
        <v>0</v>
      </c>
      <c r="L470" s="33">
        <f>L468*0.86</f>
        <v>0</v>
      </c>
      <c r="M470" s="33">
        <f t="shared" ref="M470:V470" si="277">M468*0.86</f>
        <v>0</v>
      </c>
      <c r="N470" s="33">
        <f t="shared" si="277"/>
        <v>0</v>
      </c>
      <c r="O470" s="33">
        <f t="shared" si="277"/>
        <v>6.1059999999999999</v>
      </c>
      <c r="P470" s="33">
        <f t="shared" si="277"/>
        <v>1.1180000000000001</v>
      </c>
      <c r="Q470" s="33">
        <f t="shared" si="277"/>
        <v>0</v>
      </c>
      <c r="R470" s="33">
        <f t="shared" si="277"/>
        <v>0.25800000000000001</v>
      </c>
      <c r="S470" s="33">
        <f t="shared" si="277"/>
        <v>0</v>
      </c>
      <c r="T470" s="33">
        <f t="shared" si="277"/>
        <v>0</v>
      </c>
      <c r="U470" s="33">
        <f t="shared" si="277"/>
        <v>0</v>
      </c>
      <c r="V470" s="33">
        <f t="shared" si="277"/>
        <v>0</v>
      </c>
      <c r="W470" s="54">
        <f>SUM(표4_256[[#This Row],[1월]:[12월]])</f>
        <v>7.4820000000000002</v>
      </c>
      <c r="X470" s="54">
        <f t="shared" si="236"/>
        <v>0.62350000000000005</v>
      </c>
    </row>
    <row r="471" spans="1:24" x14ac:dyDescent="0.3">
      <c r="A471" s="166"/>
      <c r="B471" s="166">
        <v>2025</v>
      </c>
      <c r="C471" s="62" t="s">
        <v>431</v>
      </c>
      <c r="D471" s="17" t="s">
        <v>26</v>
      </c>
      <c r="E471" s="17" t="s">
        <v>17</v>
      </c>
      <c r="F471" s="17" t="s">
        <v>67</v>
      </c>
      <c r="G471" s="17" t="s">
        <v>177</v>
      </c>
      <c r="H471" s="17" t="s">
        <v>80</v>
      </c>
      <c r="I471" s="17"/>
      <c r="J471" s="17" t="s">
        <v>15</v>
      </c>
      <c r="K471" s="31">
        <f>K470*0.1</f>
        <v>0</v>
      </c>
      <c r="L471" s="31">
        <f>L470*0.1</f>
        <v>0</v>
      </c>
      <c r="M471" s="31">
        <f t="shared" ref="M471:V471" si="278">M470*0.1</f>
        <v>0</v>
      </c>
      <c r="N471" s="31">
        <f t="shared" si="278"/>
        <v>0</v>
      </c>
      <c r="O471" s="31">
        <f t="shared" si="278"/>
        <v>0.61060000000000003</v>
      </c>
      <c r="P471" s="31">
        <f t="shared" si="278"/>
        <v>0.11180000000000001</v>
      </c>
      <c r="Q471" s="31">
        <f t="shared" si="278"/>
        <v>0</v>
      </c>
      <c r="R471" s="31">
        <f t="shared" si="278"/>
        <v>2.5800000000000003E-2</v>
      </c>
      <c r="S471" s="31">
        <f t="shared" si="278"/>
        <v>0</v>
      </c>
      <c r="T471" s="31">
        <f t="shared" si="278"/>
        <v>0</v>
      </c>
      <c r="U471" s="31">
        <f t="shared" si="278"/>
        <v>0</v>
      </c>
      <c r="V471" s="31">
        <f t="shared" si="278"/>
        <v>0</v>
      </c>
      <c r="W471" s="46">
        <f>SUM(표4_256[[#This Row],[1월]:[12월]])</f>
        <v>0.74820000000000009</v>
      </c>
      <c r="X471" s="46">
        <f t="shared" si="236"/>
        <v>6.235000000000001E-2</v>
      </c>
    </row>
    <row r="472" spans="1:24" x14ac:dyDescent="0.3">
      <c r="A472" s="166"/>
      <c r="B472" s="166">
        <v>2025</v>
      </c>
      <c r="C472" s="63" t="s">
        <v>431</v>
      </c>
      <c r="D472" s="19" t="s">
        <v>26</v>
      </c>
      <c r="E472" s="19" t="s">
        <v>17</v>
      </c>
      <c r="F472" s="19" t="s">
        <v>67</v>
      </c>
      <c r="G472" s="19" t="s">
        <v>177</v>
      </c>
      <c r="H472" s="20" t="s">
        <v>80</v>
      </c>
      <c r="I472" s="20"/>
      <c r="J472" s="20" t="s">
        <v>96</v>
      </c>
      <c r="K472" s="21">
        <f>K468*0.0036*(34866+0.6237*21+0.0624*310)/1000</f>
        <v>0</v>
      </c>
      <c r="L472" s="21">
        <f>L468*0.0036*(34866+0.6237*21+0.0624*310)/1000</f>
        <v>0</v>
      </c>
      <c r="M472" s="21">
        <f t="shared" ref="M472:V472" si="279">M468*0.0036*(34866+0.6237*21+0.0624*310)/1000</f>
        <v>0</v>
      </c>
      <c r="N472" s="21">
        <f t="shared" si="279"/>
        <v>0</v>
      </c>
      <c r="O472" s="21">
        <f t="shared" si="279"/>
        <v>0.89200416985199993</v>
      </c>
      <c r="P472" s="21">
        <f t="shared" si="279"/>
        <v>0.16332470715599998</v>
      </c>
      <c r="Q472" s="21">
        <f t="shared" si="279"/>
        <v>0</v>
      </c>
      <c r="R472" s="21">
        <f t="shared" si="279"/>
        <v>3.7690317035999996E-2</v>
      </c>
      <c r="S472" s="21">
        <f t="shared" si="279"/>
        <v>0</v>
      </c>
      <c r="T472" s="21">
        <f t="shared" si="279"/>
        <v>0</v>
      </c>
      <c r="U472" s="21">
        <f t="shared" si="279"/>
        <v>0</v>
      </c>
      <c r="V472" s="21">
        <f t="shared" si="279"/>
        <v>0</v>
      </c>
      <c r="W472" s="47">
        <f>SUM(표4_256[[#This Row],[1월]:[12월]])</f>
        <v>1.0930191940439997</v>
      </c>
      <c r="X472" s="47">
        <f t="shared" si="236"/>
        <v>9.1084932836999977E-2</v>
      </c>
    </row>
    <row r="473" spans="1:24" x14ac:dyDescent="0.3">
      <c r="A473" s="166"/>
      <c r="B473" s="166">
        <v>2025</v>
      </c>
      <c r="C473" s="60" t="s">
        <v>431</v>
      </c>
      <c r="D473" s="14" t="s">
        <v>26</v>
      </c>
      <c r="E473" s="14" t="s">
        <v>18</v>
      </c>
      <c r="F473" s="14" t="s">
        <v>67</v>
      </c>
      <c r="G473" s="14" t="s">
        <v>178</v>
      </c>
      <c r="H473" s="14" t="s">
        <v>61</v>
      </c>
      <c r="I473" s="14"/>
      <c r="J473" s="14" t="s">
        <v>13</v>
      </c>
      <c r="K473" s="15">
        <v>54764243</v>
      </c>
      <c r="L473" s="15">
        <v>59754643</v>
      </c>
      <c r="M473" s="15">
        <v>31183319</v>
      </c>
      <c r="N473" s="15">
        <v>10778081</v>
      </c>
      <c r="O473" s="15">
        <v>1595601</v>
      </c>
      <c r="P473" s="15">
        <v>1312010</v>
      </c>
      <c r="Q473" s="15">
        <v>1260449</v>
      </c>
      <c r="R473" s="15">
        <v>1228920</v>
      </c>
      <c r="S473" s="15">
        <v>1239205</v>
      </c>
      <c r="T473" s="15">
        <v>2590382</v>
      </c>
      <c r="U473" s="15">
        <v>15236298</v>
      </c>
      <c r="V473" s="69">
        <v>47816062</v>
      </c>
      <c r="W473" s="44">
        <f>SUM(표4_256[[#This Row],[1월]:[12월]])</f>
        <v>228759213</v>
      </c>
      <c r="X473" s="44">
        <f t="shared" ref="X473:X536" si="280">AVERAGE(K473:V473)</f>
        <v>19063267.75</v>
      </c>
    </row>
    <row r="474" spans="1:24" x14ac:dyDescent="0.3">
      <c r="A474" s="166"/>
      <c r="B474" s="166">
        <v>2025</v>
      </c>
      <c r="C474" s="61" t="s">
        <v>431</v>
      </c>
      <c r="D474" s="16" t="s">
        <v>26</v>
      </c>
      <c r="E474" s="16" t="s">
        <v>18</v>
      </c>
      <c r="F474" s="16" t="s">
        <v>67</v>
      </c>
      <c r="G474" s="16" t="s">
        <v>178</v>
      </c>
      <c r="H474" s="16" t="s">
        <v>61</v>
      </c>
      <c r="I474" s="16"/>
      <c r="J474" s="16" t="s">
        <v>19</v>
      </c>
      <c r="K474" s="23">
        <v>337.69999999999982</v>
      </c>
      <c r="L474" s="23">
        <v>369.19999999999982</v>
      </c>
      <c r="M474" s="23">
        <v>188.90000000000055</v>
      </c>
      <c r="N474" s="23">
        <v>70.099999999999454</v>
      </c>
      <c r="O474" s="23">
        <v>2.6999999999998181</v>
      </c>
      <c r="P474" s="23">
        <v>0.8000000000001819</v>
      </c>
      <c r="Q474" s="23">
        <v>0.3000000000001819</v>
      </c>
      <c r="R474" s="23">
        <v>0</v>
      </c>
      <c r="S474" s="23">
        <v>0.1000000000003638</v>
      </c>
      <c r="T474" s="23">
        <v>10</v>
      </c>
      <c r="U474" s="23">
        <v>102.79999999999927</v>
      </c>
      <c r="V474" s="70">
        <v>293.90000000000055</v>
      </c>
      <c r="W474" s="45">
        <f>SUM(표4_256[[#This Row],[1월]:[12월]])</f>
        <v>1376.5</v>
      </c>
      <c r="X474" s="45">
        <f t="shared" si="280"/>
        <v>114.70833333333333</v>
      </c>
    </row>
    <row r="475" spans="1:24" x14ac:dyDescent="0.3">
      <c r="A475" s="166"/>
      <c r="B475" s="166">
        <v>2025</v>
      </c>
      <c r="C475" s="61" t="s">
        <v>431</v>
      </c>
      <c r="D475" s="16" t="s">
        <v>26</v>
      </c>
      <c r="E475" s="16" t="s">
        <v>18</v>
      </c>
      <c r="F475" s="16" t="s">
        <v>67</v>
      </c>
      <c r="G475" s="16" t="s">
        <v>178</v>
      </c>
      <c r="H475" s="16" t="s">
        <v>61</v>
      </c>
      <c r="I475" s="16"/>
      <c r="J475" s="16" t="s">
        <v>14</v>
      </c>
      <c r="K475" s="23">
        <f>K474*1000</f>
        <v>337699.99999999983</v>
      </c>
      <c r="L475" s="23">
        <f>L474*1000</f>
        <v>369199.99999999983</v>
      </c>
      <c r="M475" s="23">
        <f t="shared" ref="M475:V475" si="281">M474*1000</f>
        <v>188900.00000000055</v>
      </c>
      <c r="N475" s="23">
        <f t="shared" si="281"/>
        <v>70099.999999999447</v>
      </c>
      <c r="O475" s="23">
        <f t="shared" si="281"/>
        <v>2699.9999999998181</v>
      </c>
      <c r="P475" s="23">
        <f t="shared" si="281"/>
        <v>800.0000000001819</v>
      </c>
      <c r="Q475" s="23">
        <f t="shared" si="281"/>
        <v>300.0000000001819</v>
      </c>
      <c r="R475" s="23">
        <f t="shared" si="281"/>
        <v>0</v>
      </c>
      <c r="S475" s="23">
        <f t="shared" si="281"/>
        <v>100.0000000003638</v>
      </c>
      <c r="T475" s="23">
        <f t="shared" si="281"/>
        <v>10000</v>
      </c>
      <c r="U475" s="23">
        <f t="shared" si="281"/>
        <v>102799.99999999927</v>
      </c>
      <c r="V475" s="23">
        <f t="shared" si="281"/>
        <v>293900.00000000052</v>
      </c>
      <c r="W475" s="45">
        <f>SUM(표4_256[[#This Row],[1월]:[12월]])</f>
        <v>1376500</v>
      </c>
      <c r="X475" s="45">
        <f t="shared" si="280"/>
        <v>114708.33333333333</v>
      </c>
    </row>
    <row r="476" spans="1:24" x14ac:dyDescent="0.3">
      <c r="A476" s="166"/>
      <c r="B476" s="166">
        <v>2025</v>
      </c>
      <c r="C476" s="64" t="s">
        <v>431</v>
      </c>
      <c r="D476" s="32" t="s">
        <v>26</v>
      </c>
      <c r="E476" s="32" t="s">
        <v>18</v>
      </c>
      <c r="F476" s="32" t="s">
        <v>67</v>
      </c>
      <c r="G476" s="32" t="s">
        <v>178</v>
      </c>
      <c r="H476" s="32" t="s">
        <v>61</v>
      </c>
      <c r="I476" s="32"/>
      <c r="J476" s="32" t="s">
        <v>20</v>
      </c>
      <c r="K476" s="33">
        <f>K474*0.86</f>
        <v>290.42199999999985</v>
      </c>
      <c r="L476" s="33">
        <f>L474*0.86</f>
        <v>317.51199999999983</v>
      </c>
      <c r="M476" s="33">
        <f t="shared" ref="M476:V476" si="282">M474*0.86</f>
        <v>162.45400000000046</v>
      </c>
      <c r="N476" s="33">
        <f t="shared" si="282"/>
        <v>60.285999999999532</v>
      </c>
      <c r="O476" s="33">
        <f t="shared" si="282"/>
        <v>2.3219999999998437</v>
      </c>
      <c r="P476" s="33">
        <f t="shared" si="282"/>
        <v>0.68800000000015638</v>
      </c>
      <c r="Q476" s="33">
        <f t="shared" si="282"/>
        <v>0.25800000000015644</v>
      </c>
      <c r="R476" s="33">
        <f t="shared" si="282"/>
        <v>0</v>
      </c>
      <c r="S476" s="33">
        <f t="shared" si="282"/>
        <v>8.6000000000312868E-2</v>
      </c>
      <c r="T476" s="33">
        <f t="shared" si="282"/>
        <v>8.6</v>
      </c>
      <c r="U476" s="33">
        <f t="shared" si="282"/>
        <v>88.407999999999376</v>
      </c>
      <c r="V476" s="33">
        <f t="shared" si="282"/>
        <v>252.75400000000047</v>
      </c>
      <c r="W476" s="54">
        <f>SUM(표4_256[[#This Row],[1월]:[12월]])</f>
        <v>1183.79</v>
      </c>
      <c r="X476" s="54">
        <f t="shared" si="280"/>
        <v>98.649166666666659</v>
      </c>
    </row>
    <row r="477" spans="1:24" x14ac:dyDescent="0.3">
      <c r="A477" s="166"/>
      <c r="B477" s="166">
        <v>2025</v>
      </c>
      <c r="C477" s="62" t="s">
        <v>431</v>
      </c>
      <c r="D477" s="17" t="s">
        <v>26</v>
      </c>
      <c r="E477" s="17" t="s">
        <v>18</v>
      </c>
      <c r="F477" s="17" t="s">
        <v>67</v>
      </c>
      <c r="G477" s="17" t="s">
        <v>178</v>
      </c>
      <c r="H477" s="17" t="s">
        <v>61</v>
      </c>
      <c r="I477" s="17"/>
      <c r="J477" s="17" t="s">
        <v>15</v>
      </c>
      <c r="K477" s="31">
        <f>K476*0.1</f>
        <v>29.042199999999987</v>
      </c>
      <c r="L477" s="31">
        <f>L476*0.1</f>
        <v>31.751199999999983</v>
      </c>
      <c r="M477" s="31">
        <f t="shared" ref="M477:V477" si="283">M476*0.1</f>
        <v>16.245400000000046</v>
      </c>
      <c r="N477" s="31">
        <f t="shared" si="283"/>
        <v>6.0285999999999538</v>
      </c>
      <c r="O477" s="31">
        <f t="shared" si="283"/>
        <v>0.23219999999998439</v>
      </c>
      <c r="P477" s="31">
        <f t="shared" si="283"/>
        <v>6.880000000001564E-2</v>
      </c>
      <c r="Q477" s="31">
        <f t="shared" si="283"/>
        <v>2.5800000000015644E-2</v>
      </c>
      <c r="R477" s="31">
        <f t="shared" si="283"/>
        <v>0</v>
      </c>
      <c r="S477" s="31">
        <f t="shared" si="283"/>
        <v>8.6000000000312875E-3</v>
      </c>
      <c r="T477" s="31">
        <f t="shared" si="283"/>
        <v>0.86</v>
      </c>
      <c r="U477" s="31">
        <f t="shared" si="283"/>
        <v>8.8407999999999376</v>
      </c>
      <c r="V477" s="31">
        <f t="shared" si="283"/>
        <v>25.275400000000047</v>
      </c>
      <c r="W477" s="46">
        <f>SUM(표4_256[[#This Row],[1월]:[12월]])</f>
        <v>118.37899999999999</v>
      </c>
      <c r="X477" s="46">
        <f t="shared" si="280"/>
        <v>9.8649166666666659</v>
      </c>
    </row>
    <row r="478" spans="1:24" x14ac:dyDescent="0.3">
      <c r="A478" s="166"/>
      <c r="B478" s="166">
        <v>2025</v>
      </c>
      <c r="C478" s="63" t="s">
        <v>431</v>
      </c>
      <c r="D478" s="19" t="s">
        <v>26</v>
      </c>
      <c r="E478" s="19" t="s">
        <v>18</v>
      </c>
      <c r="F478" s="19" t="s">
        <v>67</v>
      </c>
      <c r="G478" s="19" t="s">
        <v>178</v>
      </c>
      <c r="H478" s="20" t="s">
        <v>61</v>
      </c>
      <c r="I478" s="20"/>
      <c r="J478" s="20" t="s">
        <v>96</v>
      </c>
      <c r="K478" s="21">
        <f>K474*0.0036*(34866+0.6237*21+0.0624*310)/1000</f>
        <v>42.426733543523966</v>
      </c>
      <c r="L478" s="21">
        <f>L474*0.0036*(34866+0.6237*21+0.0624*310)/1000</f>
        <v>46.38421683230397</v>
      </c>
      <c r="M478" s="21">
        <f t="shared" ref="M478:V478" si="284">M474*0.0036*(34866+0.6237*21+0.0624*310)/1000</f>
        <v>23.73233629366807</v>
      </c>
      <c r="N478" s="21">
        <f t="shared" si="284"/>
        <v>8.8069707474119294</v>
      </c>
      <c r="O478" s="21">
        <f t="shared" si="284"/>
        <v>0.3392128533239771</v>
      </c>
      <c r="P478" s="21">
        <f t="shared" si="284"/>
        <v>0.10050751209602284</v>
      </c>
      <c r="Q478" s="21">
        <f t="shared" si="284"/>
        <v>3.7690317036022845E-2</v>
      </c>
      <c r="R478" s="21">
        <f t="shared" si="284"/>
        <v>0</v>
      </c>
      <c r="S478" s="21">
        <f t="shared" si="284"/>
        <v>1.2563439012045704E-2</v>
      </c>
      <c r="T478" s="21">
        <f t="shared" si="284"/>
        <v>1.2563439011999997</v>
      </c>
      <c r="U478" s="21">
        <f t="shared" si="284"/>
        <v>12.915215304335907</v>
      </c>
      <c r="V478" s="21">
        <f t="shared" si="284"/>
        <v>36.923947256268058</v>
      </c>
      <c r="W478" s="47">
        <f>SUM(표4_256[[#This Row],[1월]:[12월]])</f>
        <v>172.93573800017995</v>
      </c>
      <c r="X478" s="47">
        <f t="shared" si="280"/>
        <v>14.411311500014996</v>
      </c>
    </row>
    <row r="479" spans="1:24" x14ac:dyDescent="0.3">
      <c r="A479" s="166"/>
      <c r="B479" s="166">
        <v>2025</v>
      </c>
      <c r="C479" s="60" t="s">
        <v>431</v>
      </c>
      <c r="D479" s="14" t="s">
        <v>26</v>
      </c>
      <c r="E479" s="14" t="s">
        <v>18</v>
      </c>
      <c r="F479" s="14" t="s">
        <v>67</v>
      </c>
      <c r="G479" s="14" t="s">
        <v>178</v>
      </c>
      <c r="H479" s="14" t="s">
        <v>62</v>
      </c>
      <c r="I479" s="14"/>
      <c r="J479" s="14" t="s">
        <v>13</v>
      </c>
      <c r="K479" s="15">
        <v>0</v>
      </c>
      <c r="L479" s="15">
        <v>0</v>
      </c>
      <c r="M479" s="15">
        <v>0</v>
      </c>
      <c r="N479" s="15">
        <v>0</v>
      </c>
      <c r="O479" s="15">
        <v>1176888</v>
      </c>
      <c r="P479" s="15">
        <v>0</v>
      </c>
      <c r="Q479" s="15">
        <v>35074944</v>
      </c>
      <c r="R479" s="15">
        <v>35801253</v>
      </c>
      <c r="S479" s="15">
        <v>3244668</v>
      </c>
      <c r="T479" s="15">
        <v>0</v>
      </c>
      <c r="U479" s="15">
        <v>0</v>
      </c>
      <c r="V479" s="69">
        <v>0</v>
      </c>
      <c r="W479" s="44">
        <f>SUM(표4_256[[#This Row],[1월]:[12월]])</f>
        <v>75297753</v>
      </c>
      <c r="X479" s="44">
        <f t="shared" si="280"/>
        <v>6274812.75</v>
      </c>
    </row>
    <row r="480" spans="1:24" x14ac:dyDescent="0.3">
      <c r="A480" s="166"/>
      <c r="B480" s="166">
        <v>2025</v>
      </c>
      <c r="C480" s="61" t="s">
        <v>431</v>
      </c>
      <c r="D480" s="16" t="s">
        <v>26</v>
      </c>
      <c r="E480" s="16" t="s">
        <v>18</v>
      </c>
      <c r="F480" s="16" t="s">
        <v>67</v>
      </c>
      <c r="G480" s="16" t="s">
        <v>178</v>
      </c>
      <c r="H480" s="16" t="s">
        <v>62</v>
      </c>
      <c r="I480" s="16"/>
      <c r="J480" s="16" t="s">
        <v>19</v>
      </c>
      <c r="K480" s="23">
        <v>0</v>
      </c>
      <c r="L480" s="23">
        <v>0</v>
      </c>
      <c r="M480" s="23">
        <v>0</v>
      </c>
      <c r="N480" s="23">
        <v>0</v>
      </c>
      <c r="O480" s="23">
        <v>14.400000000000091</v>
      </c>
      <c r="P480" s="23">
        <v>0</v>
      </c>
      <c r="Q480" s="23">
        <v>557.69999999999982</v>
      </c>
      <c r="R480" s="23">
        <v>569.30000000000018</v>
      </c>
      <c r="S480" s="23">
        <v>51.599999999999454</v>
      </c>
      <c r="T480" s="23">
        <v>0</v>
      </c>
      <c r="U480" s="23">
        <v>0</v>
      </c>
      <c r="V480" s="70">
        <v>0</v>
      </c>
      <c r="W480" s="45">
        <f>SUM(표4_256[[#This Row],[1월]:[12월]])</f>
        <v>1192.9999999999995</v>
      </c>
      <c r="X480" s="45">
        <f t="shared" si="280"/>
        <v>99.416666666666629</v>
      </c>
    </row>
    <row r="481" spans="1:24" x14ac:dyDescent="0.3">
      <c r="A481" s="166"/>
      <c r="B481" s="166">
        <v>2025</v>
      </c>
      <c r="C481" s="61" t="s">
        <v>431</v>
      </c>
      <c r="D481" s="16" t="s">
        <v>26</v>
      </c>
      <c r="E481" s="16" t="s">
        <v>18</v>
      </c>
      <c r="F481" s="16" t="s">
        <v>67</v>
      </c>
      <c r="G481" s="16" t="s">
        <v>178</v>
      </c>
      <c r="H481" s="16" t="s">
        <v>62</v>
      </c>
      <c r="I481" s="16"/>
      <c r="J481" s="16" t="s">
        <v>14</v>
      </c>
      <c r="K481" s="23">
        <f>K480*1000</f>
        <v>0</v>
      </c>
      <c r="L481" s="23">
        <f>L480*1000</f>
        <v>0</v>
      </c>
      <c r="M481" s="23">
        <f t="shared" ref="M481:V481" si="285">M480*1000</f>
        <v>0</v>
      </c>
      <c r="N481" s="23">
        <f t="shared" si="285"/>
        <v>0</v>
      </c>
      <c r="O481" s="23">
        <f t="shared" si="285"/>
        <v>14400.000000000091</v>
      </c>
      <c r="P481" s="23">
        <f t="shared" si="285"/>
        <v>0</v>
      </c>
      <c r="Q481" s="23">
        <f t="shared" si="285"/>
        <v>557699.99999999977</v>
      </c>
      <c r="R481" s="23">
        <f t="shared" si="285"/>
        <v>569300.00000000023</v>
      </c>
      <c r="S481" s="23">
        <f t="shared" si="285"/>
        <v>51599.999999999454</v>
      </c>
      <c r="T481" s="23">
        <f t="shared" si="285"/>
        <v>0</v>
      </c>
      <c r="U481" s="23">
        <f t="shared" si="285"/>
        <v>0</v>
      </c>
      <c r="V481" s="23">
        <f t="shared" si="285"/>
        <v>0</v>
      </c>
      <c r="W481" s="45">
        <f>SUM(표4_256[[#This Row],[1월]:[12월]])</f>
        <v>1192999.9999999995</v>
      </c>
      <c r="X481" s="45">
        <f t="shared" si="280"/>
        <v>99416.666666666628</v>
      </c>
    </row>
    <row r="482" spans="1:24" x14ac:dyDescent="0.3">
      <c r="A482" s="166"/>
      <c r="B482" s="166">
        <v>2025</v>
      </c>
      <c r="C482" s="64" t="s">
        <v>431</v>
      </c>
      <c r="D482" s="32" t="s">
        <v>26</v>
      </c>
      <c r="E482" s="32" t="s">
        <v>18</v>
      </c>
      <c r="F482" s="32" t="s">
        <v>67</v>
      </c>
      <c r="G482" s="32" t="s">
        <v>178</v>
      </c>
      <c r="H482" s="32" t="s">
        <v>62</v>
      </c>
      <c r="I482" s="32"/>
      <c r="J482" s="32" t="s">
        <v>20</v>
      </c>
      <c r="K482" s="33">
        <f>K480*0.86</f>
        <v>0</v>
      </c>
      <c r="L482" s="33">
        <f>L480*0.86</f>
        <v>0</v>
      </c>
      <c r="M482" s="33">
        <f t="shared" ref="M482:V482" si="286">M480*0.86</f>
        <v>0</v>
      </c>
      <c r="N482" s="33">
        <f t="shared" si="286"/>
        <v>0</v>
      </c>
      <c r="O482" s="33">
        <f t="shared" si="286"/>
        <v>12.384000000000079</v>
      </c>
      <c r="P482" s="33">
        <f t="shared" si="286"/>
        <v>0</v>
      </c>
      <c r="Q482" s="33">
        <f t="shared" si="286"/>
        <v>479.62199999999984</v>
      </c>
      <c r="R482" s="33">
        <f t="shared" si="286"/>
        <v>489.59800000000013</v>
      </c>
      <c r="S482" s="33">
        <f t="shared" si="286"/>
        <v>44.375999999999529</v>
      </c>
      <c r="T482" s="33">
        <f t="shared" si="286"/>
        <v>0</v>
      </c>
      <c r="U482" s="33">
        <f t="shared" si="286"/>
        <v>0</v>
      </c>
      <c r="V482" s="33">
        <f t="shared" si="286"/>
        <v>0</v>
      </c>
      <c r="W482" s="54">
        <f>SUM(표4_256[[#This Row],[1월]:[12월]])</f>
        <v>1025.9799999999996</v>
      </c>
      <c r="X482" s="54">
        <f t="shared" si="280"/>
        <v>85.498333333333292</v>
      </c>
    </row>
    <row r="483" spans="1:24" x14ac:dyDescent="0.3">
      <c r="A483" s="166"/>
      <c r="B483" s="166">
        <v>2025</v>
      </c>
      <c r="C483" s="62" t="s">
        <v>431</v>
      </c>
      <c r="D483" s="17" t="s">
        <v>26</v>
      </c>
      <c r="E483" s="17" t="s">
        <v>18</v>
      </c>
      <c r="F483" s="17" t="s">
        <v>67</v>
      </c>
      <c r="G483" s="17" t="s">
        <v>178</v>
      </c>
      <c r="H483" s="17" t="s">
        <v>62</v>
      </c>
      <c r="I483" s="17"/>
      <c r="J483" s="17" t="s">
        <v>15</v>
      </c>
      <c r="K483" s="31">
        <f>K482*0.1</f>
        <v>0</v>
      </c>
      <c r="L483" s="31">
        <f>L482*0.1</f>
        <v>0</v>
      </c>
      <c r="M483" s="31">
        <f t="shared" ref="M483:V483" si="287">M482*0.1</f>
        <v>0</v>
      </c>
      <c r="N483" s="31">
        <f t="shared" si="287"/>
        <v>0</v>
      </c>
      <c r="O483" s="31">
        <f t="shared" si="287"/>
        <v>1.2384000000000079</v>
      </c>
      <c r="P483" s="31">
        <f t="shared" si="287"/>
        <v>0</v>
      </c>
      <c r="Q483" s="31">
        <f t="shared" si="287"/>
        <v>47.962199999999989</v>
      </c>
      <c r="R483" s="31">
        <f t="shared" si="287"/>
        <v>48.959800000000016</v>
      </c>
      <c r="S483" s="31">
        <f t="shared" si="287"/>
        <v>4.4375999999999527</v>
      </c>
      <c r="T483" s="31">
        <f t="shared" si="287"/>
        <v>0</v>
      </c>
      <c r="U483" s="31">
        <f t="shared" si="287"/>
        <v>0</v>
      </c>
      <c r="V483" s="31">
        <f t="shared" si="287"/>
        <v>0</v>
      </c>
      <c r="W483" s="46">
        <f>SUM(표4_256[[#This Row],[1월]:[12월]])</f>
        <v>102.59799999999996</v>
      </c>
      <c r="X483" s="46">
        <f t="shared" si="280"/>
        <v>8.5498333333333303</v>
      </c>
    </row>
    <row r="484" spans="1:24" x14ac:dyDescent="0.3">
      <c r="A484" s="166"/>
      <c r="B484" s="166">
        <v>2025</v>
      </c>
      <c r="C484" s="63" t="s">
        <v>431</v>
      </c>
      <c r="D484" s="19" t="s">
        <v>26</v>
      </c>
      <c r="E484" s="19" t="s">
        <v>18</v>
      </c>
      <c r="F484" s="19" t="s">
        <v>67</v>
      </c>
      <c r="G484" s="19" t="s">
        <v>178</v>
      </c>
      <c r="H484" s="20" t="s">
        <v>62</v>
      </c>
      <c r="I484" s="20"/>
      <c r="J484" s="20" t="s">
        <v>96</v>
      </c>
      <c r="K484" s="21">
        <f>K480*0.0036*(34866+0.6237*21+0.0624*310)/1000</f>
        <v>0</v>
      </c>
      <c r="L484" s="21">
        <f>L480*0.0036*(34866+0.6237*21+0.0624*310)/1000</f>
        <v>0</v>
      </c>
      <c r="M484" s="21">
        <f t="shared" ref="M484:V484" si="288">M480*0.0036*(34866+0.6237*21+0.0624*310)/1000</f>
        <v>0</v>
      </c>
      <c r="N484" s="21">
        <f t="shared" si="288"/>
        <v>0</v>
      </c>
      <c r="O484" s="21">
        <f t="shared" si="288"/>
        <v>1.8091352177280109</v>
      </c>
      <c r="P484" s="21">
        <f t="shared" si="288"/>
        <v>0</v>
      </c>
      <c r="Q484" s="21">
        <f t="shared" si="288"/>
        <v>70.066299369923968</v>
      </c>
      <c r="R484" s="21">
        <f t="shared" si="288"/>
        <v>71.523658295316011</v>
      </c>
      <c r="S484" s="21">
        <f t="shared" si="288"/>
        <v>6.4827345301919301</v>
      </c>
      <c r="T484" s="21">
        <f t="shared" si="288"/>
        <v>0</v>
      </c>
      <c r="U484" s="21">
        <f t="shared" si="288"/>
        <v>0</v>
      </c>
      <c r="V484" s="21">
        <f t="shared" si="288"/>
        <v>0</v>
      </c>
      <c r="W484" s="47">
        <f>SUM(표4_256[[#This Row],[1월]:[12월]])</f>
        <v>149.8818274131599</v>
      </c>
      <c r="X484" s="47">
        <f t="shared" si="280"/>
        <v>12.490152284429991</v>
      </c>
    </row>
    <row r="485" spans="1:24" x14ac:dyDescent="0.3">
      <c r="A485" s="166"/>
      <c r="B485" s="166">
        <v>2025</v>
      </c>
      <c r="C485" s="60" t="s">
        <v>431</v>
      </c>
      <c r="D485" s="14" t="s">
        <v>26</v>
      </c>
      <c r="E485" s="14" t="s">
        <v>18</v>
      </c>
      <c r="F485" s="14" t="s">
        <v>67</v>
      </c>
      <c r="G485" s="14" t="s">
        <v>170</v>
      </c>
      <c r="H485" s="14" t="s">
        <v>64</v>
      </c>
      <c r="I485" s="14"/>
      <c r="J485" s="14" t="s">
        <v>13</v>
      </c>
      <c r="K485" s="15">
        <v>48829440</v>
      </c>
      <c r="L485" s="15">
        <v>52764049</v>
      </c>
      <c r="M485" s="15">
        <v>22673721</v>
      </c>
      <c r="N485" s="15">
        <v>6286877</v>
      </c>
      <c r="O485" s="15">
        <v>771644</v>
      </c>
      <c r="P485" s="15">
        <v>637700</v>
      </c>
      <c r="Q485" s="15">
        <v>585483</v>
      </c>
      <c r="R485" s="15">
        <v>564567</v>
      </c>
      <c r="S485" s="15">
        <v>564239</v>
      </c>
      <c r="T485" s="15">
        <v>1970483</v>
      </c>
      <c r="U485" s="15">
        <v>12365783</v>
      </c>
      <c r="V485" s="69">
        <v>42701523</v>
      </c>
      <c r="W485" s="44">
        <f>SUM(표4_256[[#This Row],[1월]:[12월]])</f>
        <v>190715509</v>
      </c>
      <c r="X485" s="44">
        <f t="shared" si="280"/>
        <v>15892959.083333334</v>
      </c>
    </row>
    <row r="486" spans="1:24" x14ac:dyDescent="0.3">
      <c r="A486" s="166"/>
      <c r="B486" s="166">
        <v>2025</v>
      </c>
      <c r="C486" s="61" t="s">
        <v>431</v>
      </c>
      <c r="D486" s="16" t="s">
        <v>26</v>
      </c>
      <c r="E486" s="16" t="s">
        <v>18</v>
      </c>
      <c r="F486" s="16" t="s">
        <v>67</v>
      </c>
      <c r="G486" s="16" t="s">
        <v>170</v>
      </c>
      <c r="H486" s="16" t="s">
        <v>64</v>
      </c>
      <c r="I486" s="16"/>
      <c r="J486" s="16" t="s">
        <v>19</v>
      </c>
      <c r="K486" s="23">
        <v>304.5</v>
      </c>
      <c r="L486" s="23">
        <v>329.29999999999973</v>
      </c>
      <c r="M486" s="23">
        <v>139.5</v>
      </c>
      <c r="N486" s="23">
        <v>42.099999999999909</v>
      </c>
      <c r="O486" s="23">
        <v>1.6000000000003638</v>
      </c>
      <c r="P486" s="23">
        <v>0.79999999999972715</v>
      </c>
      <c r="Q486" s="23">
        <v>0.3000000000001819</v>
      </c>
      <c r="R486" s="23">
        <v>9.9999999999909051E-2</v>
      </c>
      <c r="S486" s="23">
        <v>9.9999999999909051E-2</v>
      </c>
      <c r="T486" s="23">
        <v>10.400000000000091</v>
      </c>
      <c r="U486" s="23">
        <v>86.699999999999818</v>
      </c>
      <c r="V486" s="70">
        <v>265.90000000000009</v>
      </c>
      <c r="W486" s="45">
        <f>SUM(표4_256[[#This Row],[1월]:[12월]])</f>
        <v>1181.2999999999997</v>
      </c>
      <c r="X486" s="45">
        <f t="shared" si="280"/>
        <v>98.441666666666649</v>
      </c>
    </row>
    <row r="487" spans="1:24" x14ac:dyDescent="0.3">
      <c r="A487" s="166"/>
      <c r="B487" s="166">
        <v>2025</v>
      </c>
      <c r="C487" s="61" t="s">
        <v>431</v>
      </c>
      <c r="D487" s="16" t="s">
        <v>26</v>
      </c>
      <c r="E487" s="16" t="s">
        <v>18</v>
      </c>
      <c r="F487" s="16" t="s">
        <v>67</v>
      </c>
      <c r="G487" s="16" t="s">
        <v>170</v>
      </c>
      <c r="H487" s="16" t="s">
        <v>64</v>
      </c>
      <c r="I487" s="16"/>
      <c r="J487" s="16" t="s">
        <v>14</v>
      </c>
      <c r="K487" s="23">
        <f>K486*1000</f>
        <v>304500</v>
      </c>
      <c r="L487" s="23">
        <f>L486*1000</f>
        <v>329299.99999999971</v>
      </c>
      <c r="M487" s="23">
        <f t="shared" ref="M487:V487" si="289">M486*1000</f>
        <v>139500</v>
      </c>
      <c r="N487" s="23">
        <f t="shared" si="289"/>
        <v>42099.999999999913</v>
      </c>
      <c r="O487" s="23">
        <f t="shared" si="289"/>
        <v>1600.0000000003638</v>
      </c>
      <c r="P487" s="23">
        <f t="shared" si="289"/>
        <v>799.99999999972715</v>
      </c>
      <c r="Q487" s="23">
        <f t="shared" si="289"/>
        <v>300.0000000001819</v>
      </c>
      <c r="R487" s="23">
        <f t="shared" si="289"/>
        <v>99.999999999909051</v>
      </c>
      <c r="S487" s="23">
        <f t="shared" si="289"/>
        <v>99.999999999909051</v>
      </c>
      <c r="T487" s="23">
        <f t="shared" si="289"/>
        <v>10400.000000000091</v>
      </c>
      <c r="U487" s="23">
        <f t="shared" si="289"/>
        <v>86699.999999999825</v>
      </c>
      <c r="V487" s="23">
        <f t="shared" si="289"/>
        <v>265900.00000000012</v>
      </c>
      <c r="W487" s="45">
        <f>SUM(표4_256[[#This Row],[1월]:[12월]])</f>
        <v>1181300</v>
      </c>
      <c r="X487" s="45">
        <f t="shared" si="280"/>
        <v>98441.666666666672</v>
      </c>
    </row>
    <row r="488" spans="1:24" x14ac:dyDescent="0.3">
      <c r="A488" s="166"/>
      <c r="B488" s="166">
        <v>2025</v>
      </c>
      <c r="C488" s="64" t="s">
        <v>431</v>
      </c>
      <c r="D488" s="32" t="s">
        <v>26</v>
      </c>
      <c r="E488" s="32" t="s">
        <v>18</v>
      </c>
      <c r="F488" s="32" t="s">
        <v>67</v>
      </c>
      <c r="G488" s="32" t="s">
        <v>170</v>
      </c>
      <c r="H488" s="32" t="s">
        <v>64</v>
      </c>
      <c r="I488" s="32"/>
      <c r="J488" s="32" t="s">
        <v>20</v>
      </c>
      <c r="K488" s="33">
        <f>K486*0.86</f>
        <v>261.87</v>
      </c>
      <c r="L488" s="33">
        <f>L486*0.86</f>
        <v>283.19799999999975</v>
      </c>
      <c r="M488" s="33">
        <f t="shared" ref="M488:V488" si="290">M486*0.86</f>
        <v>119.97</v>
      </c>
      <c r="N488" s="33">
        <f t="shared" si="290"/>
        <v>36.205999999999918</v>
      </c>
      <c r="O488" s="33">
        <f t="shared" si="290"/>
        <v>1.3760000000003128</v>
      </c>
      <c r="P488" s="33">
        <f t="shared" si="290"/>
        <v>0.68799999999976535</v>
      </c>
      <c r="Q488" s="33">
        <f t="shared" si="290"/>
        <v>0.25800000000015644</v>
      </c>
      <c r="R488" s="33">
        <f t="shared" si="290"/>
        <v>8.5999999999921778E-2</v>
      </c>
      <c r="S488" s="33">
        <f t="shared" si="290"/>
        <v>8.5999999999921778E-2</v>
      </c>
      <c r="T488" s="33">
        <f t="shared" si="290"/>
        <v>8.9440000000000772</v>
      </c>
      <c r="U488" s="33">
        <f t="shared" si="290"/>
        <v>74.561999999999841</v>
      </c>
      <c r="V488" s="33">
        <f t="shared" si="290"/>
        <v>228.67400000000006</v>
      </c>
      <c r="W488" s="54">
        <f>SUM(표4_256[[#This Row],[1월]:[12월]])</f>
        <v>1015.9179999999998</v>
      </c>
      <c r="X488" s="54">
        <f t="shared" si="280"/>
        <v>84.65983333333331</v>
      </c>
    </row>
    <row r="489" spans="1:24" x14ac:dyDescent="0.3">
      <c r="A489" s="166"/>
      <c r="B489" s="166">
        <v>2025</v>
      </c>
      <c r="C489" s="62" t="s">
        <v>431</v>
      </c>
      <c r="D489" s="17" t="s">
        <v>26</v>
      </c>
      <c r="E489" s="17" t="s">
        <v>18</v>
      </c>
      <c r="F489" s="17" t="s">
        <v>67</v>
      </c>
      <c r="G489" s="17" t="s">
        <v>170</v>
      </c>
      <c r="H489" s="17" t="s">
        <v>64</v>
      </c>
      <c r="I489" s="17"/>
      <c r="J489" s="17" t="s">
        <v>15</v>
      </c>
      <c r="K489" s="31">
        <f>K488*0.1</f>
        <v>26.187000000000001</v>
      </c>
      <c r="L489" s="31">
        <f>L488*0.1</f>
        <v>28.319799999999976</v>
      </c>
      <c r="M489" s="31">
        <f t="shared" ref="M489:V489" si="291">M488*0.1</f>
        <v>11.997</v>
      </c>
      <c r="N489" s="31">
        <f t="shared" si="291"/>
        <v>3.620599999999992</v>
      </c>
      <c r="O489" s="31">
        <f t="shared" si="291"/>
        <v>0.13760000000003128</v>
      </c>
      <c r="P489" s="31">
        <f t="shared" si="291"/>
        <v>6.8799999999976533E-2</v>
      </c>
      <c r="Q489" s="31">
        <f t="shared" si="291"/>
        <v>2.5800000000015644E-2</v>
      </c>
      <c r="R489" s="31">
        <f t="shared" si="291"/>
        <v>8.5999999999921781E-3</v>
      </c>
      <c r="S489" s="31">
        <f t="shared" si="291"/>
        <v>8.5999999999921781E-3</v>
      </c>
      <c r="T489" s="31">
        <f t="shared" si="291"/>
        <v>0.89440000000000774</v>
      </c>
      <c r="U489" s="31">
        <f t="shared" si="291"/>
        <v>7.4561999999999848</v>
      </c>
      <c r="V489" s="31">
        <f t="shared" si="291"/>
        <v>22.867400000000007</v>
      </c>
      <c r="W489" s="46">
        <f>SUM(표4_256[[#This Row],[1월]:[12월]])</f>
        <v>101.59179999999998</v>
      </c>
      <c r="X489" s="46">
        <f t="shared" si="280"/>
        <v>8.4659833333333321</v>
      </c>
    </row>
    <row r="490" spans="1:24" x14ac:dyDescent="0.3">
      <c r="A490" s="166"/>
      <c r="B490" s="166">
        <v>2025</v>
      </c>
      <c r="C490" s="63" t="s">
        <v>431</v>
      </c>
      <c r="D490" s="19" t="s">
        <v>26</v>
      </c>
      <c r="E490" s="19" t="s">
        <v>18</v>
      </c>
      <c r="F490" s="19" t="s">
        <v>67</v>
      </c>
      <c r="G490" s="19" t="s">
        <v>170</v>
      </c>
      <c r="H490" s="20" t="s">
        <v>64</v>
      </c>
      <c r="I490" s="20"/>
      <c r="J490" s="20" t="s">
        <v>96</v>
      </c>
      <c r="K490" s="21">
        <f>K486*0.0036*(34866+0.6237*21+0.0624*310)/1000</f>
        <v>38.255671791540003</v>
      </c>
      <c r="L490" s="21">
        <f>L486*0.0036*(34866+0.6237*21+0.0624*310)/1000</f>
        <v>41.371404666515964</v>
      </c>
      <c r="M490" s="21">
        <f t="shared" ref="M490:V490" si="292">M486*0.0036*(34866+0.6237*21+0.0624*310)/1000</f>
        <v>17.525997421739998</v>
      </c>
      <c r="N490" s="21">
        <f t="shared" si="292"/>
        <v>5.2892078240519877</v>
      </c>
      <c r="O490" s="21">
        <f t="shared" si="292"/>
        <v>0.20101502419204567</v>
      </c>
      <c r="P490" s="21">
        <f t="shared" si="292"/>
        <v>0.1005075120959657</v>
      </c>
      <c r="Q490" s="21">
        <f t="shared" si="292"/>
        <v>3.7690317036022845E-2</v>
      </c>
      <c r="R490" s="21">
        <f t="shared" si="292"/>
        <v>1.2563439011988572E-2</v>
      </c>
      <c r="S490" s="21">
        <f t="shared" si="292"/>
        <v>1.2563439011988572E-2</v>
      </c>
      <c r="T490" s="21">
        <f t="shared" si="292"/>
        <v>1.3065976572480114</v>
      </c>
      <c r="U490" s="21">
        <f t="shared" si="292"/>
        <v>10.892501623403977</v>
      </c>
      <c r="V490" s="21">
        <f t="shared" si="292"/>
        <v>33.406184332908005</v>
      </c>
      <c r="W490" s="47">
        <f>SUM(표4_256[[#This Row],[1월]:[12월]])</f>
        <v>148.41190504875593</v>
      </c>
      <c r="X490" s="47">
        <f t="shared" si="280"/>
        <v>12.367658754062994</v>
      </c>
    </row>
    <row r="491" spans="1:24" x14ac:dyDescent="0.3">
      <c r="A491" s="166"/>
      <c r="B491" s="166">
        <v>2025</v>
      </c>
      <c r="C491" s="60" t="s">
        <v>431</v>
      </c>
      <c r="D491" s="14" t="s">
        <v>26</v>
      </c>
      <c r="E491" s="14" t="s">
        <v>18</v>
      </c>
      <c r="F491" s="14" t="s">
        <v>67</v>
      </c>
      <c r="G491" s="14" t="s">
        <v>170</v>
      </c>
      <c r="H491" s="14" t="s">
        <v>63</v>
      </c>
      <c r="I491" s="14"/>
      <c r="J491" s="14" t="s">
        <v>13</v>
      </c>
      <c r="K491" s="15">
        <v>0</v>
      </c>
      <c r="L491" s="15">
        <v>0</v>
      </c>
      <c r="M491" s="15">
        <v>0</v>
      </c>
      <c r="N491" s="15">
        <v>0</v>
      </c>
      <c r="O491" s="15">
        <v>907197</v>
      </c>
      <c r="P491" s="15">
        <v>1113214</v>
      </c>
      <c r="Q491" s="15">
        <v>30226188</v>
      </c>
      <c r="R491" s="15">
        <v>25563835</v>
      </c>
      <c r="S491" s="15">
        <v>8132147</v>
      </c>
      <c r="T491" s="15">
        <v>0</v>
      </c>
      <c r="U491" s="15">
        <v>0</v>
      </c>
      <c r="V491" s="69">
        <v>0</v>
      </c>
      <c r="W491" s="44">
        <f>SUM(표4_256[[#This Row],[1월]:[12월]])</f>
        <v>65942581</v>
      </c>
      <c r="X491" s="44">
        <f t="shared" si="280"/>
        <v>5495215.083333333</v>
      </c>
    </row>
    <row r="492" spans="1:24" x14ac:dyDescent="0.3">
      <c r="A492" s="166"/>
      <c r="B492" s="166">
        <v>2025</v>
      </c>
      <c r="C492" s="61" t="s">
        <v>431</v>
      </c>
      <c r="D492" s="16" t="s">
        <v>26</v>
      </c>
      <c r="E492" s="16" t="s">
        <v>18</v>
      </c>
      <c r="F492" s="16" t="s">
        <v>67</v>
      </c>
      <c r="G492" s="16" t="s">
        <v>170</v>
      </c>
      <c r="H492" s="16" t="s">
        <v>63</v>
      </c>
      <c r="I492" s="16"/>
      <c r="J492" s="16" t="s">
        <v>19</v>
      </c>
      <c r="K492" s="23">
        <v>0</v>
      </c>
      <c r="L492" s="23">
        <v>0</v>
      </c>
      <c r="M492" s="23">
        <v>0</v>
      </c>
      <c r="N492" s="4">
        <v>0</v>
      </c>
      <c r="O492" s="23">
        <v>11.100000000000362</v>
      </c>
      <c r="P492" s="23">
        <v>17.699999999999818</v>
      </c>
      <c r="Q492" s="23">
        <v>480.59999999999991</v>
      </c>
      <c r="R492" s="23">
        <v>406.5</v>
      </c>
      <c r="S492" s="23">
        <v>129.29999999999973</v>
      </c>
      <c r="T492" s="23">
        <v>0</v>
      </c>
      <c r="U492" s="23">
        <v>0</v>
      </c>
      <c r="V492" s="70">
        <v>0</v>
      </c>
      <c r="W492" s="45">
        <f>SUM(표4_256[[#This Row],[1월]:[12월]])</f>
        <v>1045.1999999999998</v>
      </c>
      <c r="X492" s="45">
        <f t="shared" si="280"/>
        <v>87.09999999999998</v>
      </c>
    </row>
    <row r="493" spans="1:24" x14ac:dyDescent="0.3">
      <c r="A493" s="166"/>
      <c r="B493" s="166">
        <v>2025</v>
      </c>
      <c r="C493" s="61" t="s">
        <v>431</v>
      </c>
      <c r="D493" s="16" t="s">
        <v>26</v>
      </c>
      <c r="E493" s="16" t="s">
        <v>18</v>
      </c>
      <c r="F493" s="16" t="s">
        <v>67</v>
      </c>
      <c r="G493" s="16" t="s">
        <v>170</v>
      </c>
      <c r="H493" s="16" t="s">
        <v>63</v>
      </c>
      <c r="I493" s="16"/>
      <c r="J493" s="16" t="s">
        <v>14</v>
      </c>
      <c r="K493" s="23">
        <f>K492*1000</f>
        <v>0</v>
      </c>
      <c r="L493" s="23">
        <f>L492*1000</f>
        <v>0</v>
      </c>
      <c r="M493" s="23">
        <f t="shared" ref="M493:V493" si="293">M492*1000</f>
        <v>0</v>
      </c>
      <c r="N493" s="23">
        <f t="shared" si="293"/>
        <v>0</v>
      </c>
      <c r="O493" s="23">
        <f t="shared" si="293"/>
        <v>11100.000000000362</v>
      </c>
      <c r="P493" s="23">
        <f t="shared" si="293"/>
        <v>17699.999999999818</v>
      </c>
      <c r="Q493" s="23">
        <f t="shared" si="293"/>
        <v>480599.99999999988</v>
      </c>
      <c r="R493" s="23">
        <f t="shared" si="293"/>
        <v>406500</v>
      </c>
      <c r="S493" s="23">
        <f t="shared" si="293"/>
        <v>129299.99999999972</v>
      </c>
      <c r="T493" s="23">
        <f t="shared" si="293"/>
        <v>0</v>
      </c>
      <c r="U493" s="23">
        <f t="shared" si="293"/>
        <v>0</v>
      </c>
      <c r="V493" s="23">
        <f t="shared" si="293"/>
        <v>0</v>
      </c>
      <c r="W493" s="45">
        <f>SUM(표4_256[[#This Row],[1월]:[12월]])</f>
        <v>1045199.9999999998</v>
      </c>
      <c r="X493" s="45">
        <f t="shared" si="280"/>
        <v>87099.999999999985</v>
      </c>
    </row>
    <row r="494" spans="1:24" x14ac:dyDescent="0.3">
      <c r="A494" s="166"/>
      <c r="B494" s="166">
        <v>2025</v>
      </c>
      <c r="C494" s="64" t="s">
        <v>431</v>
      </c>
      <c r="D494" s="32" t="s">
        <v>26</v>
      </c>
      <c r="E494" s="32" t="s">
        <v>18</v>
      </c>
      <c r="F494" s="32" t="s">
        <v>67</v>
      </c>
      <c r="G494" s="32" t="s">
        <v>170</v>
      </c>
      <c r="H494" s="32" t="s">
        <v>63</v>
      </c>
      <c r="I494" s="32"/>
      <c r="J494" s="32" t="s">
        <v>20</v>
      </c>
      <c r="K494" s="33">
        <f>K492*0.86</f>
        <v>0</v>
      </c>
      <c r="L494" s="33">
        <f>L492*0.86</f>
        <v>0</v>
      </c>
      <c r="M494" s="33">
        <f t="shared" ref="M494:V494" si="294">M492*0.86</f>
        <v>0</v>
      </c>
      <c r="N494" s="33">
        <f t="shared" si="294"/>
        <v>0</v>
      </c>
      <c r="O494" s="33">
        <f t="shared" si="294"/>
        <v>9.546000000000312</v>
      </c>
      <c r="P494" s="33">
        <f t="shared" si="294"/>
        <v>15.221999999999843</v>
      </c>
      <c r="Q494" s="33">
        <f t="shared" si="294"/>
        <v>413.31599999999992</v>
      </c>
      <c r="R494" s="33">
        <f t="shared" si="294"/>
        <v>349.59</v>
      </c>
      <c r="S494" s="33">
        <f t="shared" si="294"/>
        <v>111.19799999999977</v>
      </c>
      <c r="T494" s="33">
        <f t="shared" si="294"/>
        <v>0</v>
      </c>
      <c r="U494" s="33">
        <f t="shared" si="294"/>
        <v>0</v>
      </c>
      <c r="V494" s="33">
        <f t="shared" si="294"/>
        <v>0</v>
      </c>
      <c r="W494" s="54">
        <f>SUM(표4_256[[#This Row],[1월]:[12월]])</f>
        <v>898.87199999999973</v>
      </c>
      <c r="X494" s="54">
        <f t="shared" si="280"/>
        <v>74.905999999999977</v>
      </c>
    </row>
    <row r="495" spans="1:24" x14ac:dyDescent="0.3">
      <c r="A495" s="166"/>
      <c r="B495" s="166">
        <v>2025</v>
      </c>
      <c r="C495" s="62" t="s">
        <v>431</v>
      </c>
      <c r="D495" s="17" t="s">
        <v>26</v>
      </c>
      <c r="E495" s="17" t="s">
        <v>18</v>
      </c>
      <c r="F495" s="17" t="s">
        <v>67</v>
      </c>
      <c r="G495" s="17" t="s">
        <v>170</v>
      </c>
      <c r="H495" s="17" t="s">
        <v>63</v>
      </c>
      <c r="I495" s="17"/>
      <c r="J495" s="17" t="s">
        <v>15</v>
      </c>
      <c r="K495" s="31">
        <f>K494*0.1</f>
        <v>0</v>
      </c>
      <c r="L495" s="31">
        <f>L494*0.1</f>
        <v>0</v>
      </c>
      <c r="M495" s="31">
        <f t="shared" ref="M495:V495" si="295">M494*0.1</f>
        <v>0</v>
      </c>
      <c r="N495" s="31">
        <f t="shared" si="295"/>
        <v>0</v>
      </c>
      <c r="O495" s="31">
        <f t="shared" si="295"/>
        <v>0.9546000000000312</v>
      </c>
      <c r="P495" s="31">
        <f t="shared" si="295"/>
        <v>1.5221999999999845</v>
      </c>
      <c r="Q495" s="31">
        <f t="shared" si="295"/>
        <v>41.331599999999995</v>
      </c>
      <c r="R495" s="31">
        <f t="shared" si="295"/>
        <v>34.958999999999996</v>
      </c>
      <c r="S495" s="31">
        <f t="shared" si="295"/>
        <v>11.119799999999977</v>
      </c>
      <c r="T495" s="31">
        <f t="shared" si="295"/>
        <v>0</v>
      </c>
      <c r="U495" s="31">
        <f t="shared" si="295"/>
        <v>0</v>
      </c>
      <c r="V495" s="31">
        <f t="shared" si="295"/>
        <v>0</v>
      </c>
      <c r="W495" s="46">
        <f>SUM(표4_256[[#This Row],[1월]:[12월]])</f>
        <v>89.887199999999979</v>
      </c>
      <c r="X495" s="46">
        <f t="shared" si="280"/>
        <v>7.4905999999999979</v>
      </c>
    </row>
    <row r="496" spans="1:24" x14ac:dyDescent="0.3">
      <c r="A496" s="166"/>
      <c r="B496" s="166">
        <v>2025</v>
      </c>
      <c r="C496" s="63" t="s">
        <v>431</v>
      </c>
      <c r="D496" s="19" t="s">
        <v>26</v>
      </c>
      <c r="E496" s="19" t="s">
        <v>18</v>
      </c>
      <c r="F496" s="19" t="s">
        <v>67</v>
      </c>
      <c r="G496" s="19" t="s">
        <v>170</v>
      </c>
      <c r="H496" s="20" t="s">
        <v>63</v>
      </c>
      <c r="I496" s="20"/>
      <c r="J496" s="20" t="s">
        <v>96</v>
      </c>
      <c r="K496" s="21">
        <f>K492*0.0036*(34866+0.6237*21+0.0624*310)/1000</f>
        <v>0</v>
      </c>
      <c r="L496" s="21">
        <f>L492*0.0036*(34866+0.6237*21+0.0624*310)/1000</f>
        <v>0</v>
      </c>
      <c r="M496" s="21">
        <f t="shared" ref="M496:V496" si="296">M492*0.0036*(34866+0.6237*21+0.0624*310)/1000</f>
        <v>0</v>
      </c>
      <c r="N496" s="21">
        <f t="shared" si="296"/>
        <v>0</v>
      </c>
      <c r="O496" s="21">
        <f t="shared" si="296"/>
        <v>1.3945417303320453</v>
      </c>
      <c r="P496" s="21">
        <f t="shared" si="296"/>
        <v>2.2237287051239769</v>
      </c>
      <c r="Q496" s="21">
        <f t="shared" si="296"/>
        <v>60.379887891671984</v>
      </c>
      <c r="R496" s="21">
        <f t="shared" si="296"/>
        <v>51.070379583779989</v>
      </c>
      <c r="S496" s="21">
        <f t="shared" si="296"/>
        <v>16.244526642515961</v>
      </c>
      <c r="T496" s="21">
        <f t="shared" si="296"/>
        <v>0</v>
      </c>
      <c r="U496" s="21">
        <f t="shared" si="296"/>
        <v>0</v>
      </c>
      <c r="V496" s="21">
        <f t="shared" si="296"/>
        <v>0</v>
      </c>
      <c r="W496" s="47">
        <f>SUM(표4_256[[#This Row],[1월]:[12월]])</f>
        <v>131.31306455342394</v>
      </c>
      <c r="X496" s="47">
        <f t="shared" si="280"/>
        <v>10.942755379451995</v>
      </c>
    </row>
    <row r="497" spans="1:24" x14ac:dyDescent="0.3">
      <c r="A497" s="166" t="s">
        <v>259</v>
      </c>
      <c r="B497" s="166">
        <v>2025</v>
      </c>
      <c r="C497" s="60" t="s">
        <v>431</v>
      </c>
      <c r="D497" s="14" t="s">
        <v>21</v>
      </c>
      <c r="E497" s="14" t="s">
        <v>12</v>
      </c>
      <c r="F497" s="14" t="s">
        <v>67</v>
      </c>
      <c r="G497" s="14" t="s">
        <v>12</v>
      </c>
      <c r="H497" s="14" t="s">
        <v>99</v>
      </c>
      <c r="I497" s="14"/>
      <c r="J497" s="14" t="s">
        <v>13</v>
      </c>
      <c r="K497" s="15">
        <v>27082397</v>
      </c>
      <c r="L497" s="69">
        <v>28836080</v>
      </c>
      <c r="M497" s="15">
        <v>26985977</v>
      </c>
      <c r="N497" s="69">
        <v>20424870</v>
      </c>
      <c r="O497" s="69">
        <v>19674312</v>
      </c>
      <c r="P497" s="15">
        <v>19518113</v>
      </c>
      <c r="Q497" s="69">
        <v>22830176</v>
      </c>
      <c r="R497" s="69">
        <v>21274945</v>
      </c>
      <c r="S497" s="69">
        <v>21024343</v>
      </c>
      <c r="T497" s="15">
        <v>16441056</v>
      </c>
      <c r="U497" s="69">
        <v>24247210</v>
      </c>
      <c r="V497" s="69">
        <v>29096386.636363633</v>
      </c>
      <c r="W497" s="44">
        <f>SUM(표4_256[[#This Row],[1월]:[12월]])</f>
        <v>277435865.63636363</v>
      </c>
      <c r="X497" s="44">
        <f t="shared" si="280"/>
        <v>23119655.469696969</v>
      </c>
    </row>
    <row r="498" spans="1:24" x14ac:dyDescent="0.3">
      <c r="A498" s="166"/>
      <c r="B498" s="166">
        <v>2025</v>
      </c>
      <c r="C498" s="65" t="s">
        <v>460</v>
      </c>
      <c r="D498" s="30" t="s">
        <v>21</v>
      </c>
      <c r="E498" s="30" t="s">
        <v>12</v>
      </c>
      <c r="F498" s="30" t="s">
        <v>67</v>
      </c>
      <c r="G498" s="30" t="s">
        <v>12</v>
      </c>
      <c r="H498" s="30" t="s">
        <v>99</v>
      </c>
      <c r="I498" s="30"/>
      <c r="J498" s="30" t="s">
        <v>22</v>
      </c>
      <c r="K498" s="4">
        <v>28403</v>
      </c>
      <c r="L498" s="68">
        <v>30458</v>
      </c>
      <c r="M498" s="4">
        <v>28671</v>
      </c>
      <c r="N498" s="68">
        <v>21822</v>
      </c>
      <c r="O498" s="68">
        <v>21234</v>
      </c>
      <c r="P498" s="4">
        <v>21797</v>
      </c>
      <c r="Q498" s="68">
        <v>25764</v>
      </c>
      <c r="R498" s="68">
        <v>24107</v>
      </c>
      <c r="S498" s="68">
        <v>23090</v>
      </c>
      <c r="T498" s="4">
        <v>17542</v>
      </c>
      <c r="U498" s="68">
        <v>25209</v>
      </c>
      <c r="V498" s="68">
        <v>31516</v>
      </c>
      <c r="W498" s="53">
        <f>SUM(표4_256[[#This Row],[1월]:[12월]])</f>
        <v>299613</v>
      </c>
      <c r="X498" s="53">
        <f t="shared" si="280"/>
        <v>24967.75</v>
      </c>
    </row>
    <row r="499" spans="1:24" x14ac:dyDescent="0.3">
      <c r="A499" s="166"/>
      <c r="B499" s="166">
        <v>2025</v>
      </c>
      <c r="C499" s="62" t="s">
        <v>431</v>
      </c>
      <c r="D499" s="17" t="s">
        <v>21</v>
      </c>
      <c r="E499" s="17" t="s">
        <v>12</v>
      </c>
      <c r="F499" s="17" t="s">
        <v>67</v>
      </c>
      <c r="G499" s="17" t="s">
        <v>12</v>
      </c>
      <c r="H499" s="17" t="s">
        <v>99</v>
      </c>
      <c r="I499" s="17"/>
      <c r="J499" s="17" t="s">
        <v>15</v>
      </c>
      <c r="K499" s="31">
        <f>(K498/1000)*1.019</f>
        <v>28.942656999999997</v>
      </c>
      <c r="L499" s="80">
        <f t="shared" ref="L499" si="297">(L498/1000)*1.019</f>
        <v>31.036701999999995</v>
      </c>
      <c r="M499" s="31">
        <f t="shared" ref="M499" si="298">(M498/1000)*1.019</f>
        <v>29.215748999999995</v>
      </c>
      <c r="N499" s="80">
        <f t="shared" ref="N499:S499" si="299">(N498/1000)*1.019</f>
        <v>22.236617999999996</v>
      </c>
      <c r="O499" s="80">
        <f t="shared" si="299"/>
        <v>21.637446000000001</v>
      </c>
      <c r="P499" s="31">
        <f t="shared" si="299"/>
        <v>22.211143</v>
      </c>
      <c r="Q499" s="80">
        <f t="shared" si="299"/>
        <v>26.253515999999998</v>
      </c>
      <c r="R499" s="80">
        <f t="shared" si="299"/>
        <v>24.565032999999996</v>
      </c>
      <c r="S499" s="31">
        <f t="shared" si="299"/>
        <v>23.528709999999997</v>
      </c>
      <c r="T499" s="31">
        <f>(T498/1000)*1.019</f>
        <v>17.875298000000001</v>
      </c>
      <c r="U499" s="31">
        <f>(U498/1000)*1.019</f>
        <v>25.687970999999997</v>
      </c>
      <c r="V499" s="80">
        <f>(V498/1000)*1.019</f>
        <v>32.114803999999992</v>
      </c>
      <c r="W499" s="46">
        <f>SUM(표4_256[[#This Row],[1월]:[12월]])</f>
        <v>305.30564699999996</v>
      </c>
      <c r="X499" s="46">
        <f t="shared" si="280"/>
        <v>25.442137249999998</v>
      </c>
    </row>
    <row r="500" spans="1:24" x14ac:dyDescent="0.3">
      <c r="A500" s="166"/>
      <c r="B500" s="166">
        <v>2025</v>
      </c>
      <c r="C500" s="63" t="s">
        <v>431</v>
      </c>
      <c r="D500" s="19" t="s">
        <v>21</v>
      </c>
      <c r="E500" s="19" t="s">
        <v>12</v>
      </c>
      <c r="F500" s="19" t="s">
        <v>67</v>
      </c>
      <c r="G500" s="19" t="s">
        <v>12</v>
      </c>
      <c r="H500" s="20" t="s">
        <v>99</v>
      </c>
      <c r="I500" s="20"/>
      <c r="J500" s="20" t="s">
        <v>96</v>
      </c>
      <c r="K500" s="20">
        <f t="shared" ref="K500:L500" si="300">K498*(38.5/1000000)*15.236*(44/12)</f>
        <v>61.089607912666672</v>
      </c>
      <c r="L500" s="21">
        <f t="shared" si="300"/>
        <v>65.509533422666664</v>
      </c>
      <c r="M500" s="20">
        <f t="shared" ref="M500" si="301">M498*(38.5/1000000)*15.236*(44/12)</f>
        <v>61.666026422000002</v>
      </c>
      <c r="N500" s="21">
        <f>N498*(38.5/1000000)*15.236*(44/12)</f>
        <v>46.935092204</v>
      </c>
      <c r="O500" s="21">
        <f>O498*(38.5/1000000)*15.236*(44/12)</f>
        <v>45.670412788000007</v>
      </c>
      <c r="P500" s="20">
        <f t="shared" ref="P500:V500" si="302">P498*(38.5/1000000)*15.236*(44/12)</f>
        <v>46.88132182066667</v>
      </c>
      <c r="Q500" s="21">
        <f t="shared" si="302"/>
        <v>55.413606248000001</v>
      </c>
      <c r="R500" s="21">
        <f t="shared" si="302"/>
        <v>51.849705240666665</v>
      </c>
      <c r="S500" s="20">
        <f t="shared" si="302"/>
        <v>49.662326046666664</v>
      </c>
      <c r="T500" s="20">
        <f t="shared" si="302"/>
        <v>37.729602577333338</v>
      </c>
      <c r="U500" s="20">
        <f t="shared" si="302"/>
        <v>54.219903737999999</v>
      </c>
      <c r="V500" s="21">
        <f t="shared" si="302"/>
        <v>67.785096045333333</v>
      </c>
      <c r="W500" s="47">
        <f>SUM(표4_256[[#This Row],[1월]:[12월]])</f>
        <v>644.41223446600009</v>
      </c>
      <c r="X500" s="47">
        <f t="shared" si="280"/>
        <v>53.701019538833343</v>
      </c>
    </row>
    <row r="501" spans="1:24" x14ac:dyDescent="0.3">
      <c r="A501" s="166" t="s">
        <v>264</v>
      </c>
      <c r="B501" s="166">
        <v>2025</v>
      </c>
      <c r="C501" s="60" t="s">
        <v>431</v>
      </c>
      <c r="D501" s="14" t="s">
        <v>21</v>
      </c>
      <c r="E501" s="14" t="s">
        <v>16</v>
      </c>
      <c r="F501" s="14" t="s">
        <v>65</v>
      </c>
      <c r="G501" s="14" t="s">
        <v>172</v>
      </c>
      <c r="H501" s="14" t="s">
        <v>100</v>
      </c>
      <c r="I501" s="14"/>
      <c r="J501" s="14" t="s">
        <v>13</v>
      </c>
      <c r="K501" s="197">
        <v>103509048</v>
      </c>
      <c r="L501" s="197">
        <v>100050646</v>
      </c>
      <c r="M501" s="197">
        <v>91698129</v>
      </c>
      <c r="N501" s="197">
        <v>73000602</v>
      </c>
      <c r="O501" s="197">
        <v>56600803</v>
      </c>
      <c r="P501" s="197">
        <v>48262393</v>
      </c>
      <c r="Q501" s="197">
        <v>46746067</v>
      </c>
      <c r="R501" s="197">
        <v>46248515</v>
      </c>
      <c r="S501" s="197">
        <v>52275752</v>
      </c>
      <c r="T501" s="197">
        <v>56804773</v>
      </c>
      <c r="U501" s="198">
        <v>76324763</v>
      </c>
      <c r="V501" s="198">
        <v>107753747</v>
      </c>
      <c r="W501" s="44">
        <f>SUM(표4_256[[#This Row],[1월]:[12월]])</f>
        <v>859275238</v>
      </c>
      <c r="X501" s="44">
        <f t="shared" si="280"/>
        <v>71606269.833333328</v>
      </c>
    </row>
    <row r="502" spans="1:24" x14ac:dyDescent="0.3">
      <c r="A502" s="166"/>
      <c r="B502" s="166">
        <v>2025</v>
      </c>
      <c r="C502" s="61" t="s">
        <v>431</v>
      </c>
      <c r="D502" s="16" t="s">
        <v>21</v>
      </c>
      <c r="E502" s="16" t="s">
        <v>16</v>
      </c>
      <c r="F502" s="16" t="s">
        <v>65</v>
      </c>
      <c r="G502" s="16" t="s">
        <v>172</v>
      </c>
      <c r="H502" s="16" t="s">
        <v>100</v>
      </c>
      <c r="I502" s="16"/>
      <c r="J502" s="16" t="s">
        <v>22</v>
      </c>
      <c r="K502" s="199">
        <v>110117</v>
      </c>
      <c r="L502" s="199">
        <v>106846</v>
      </c>
      <c r="M502" s="199">
        <v>97975</v>
      </c>
      <c r="N502" s="199">
        <v>78351</v>
      </c>
      <c r="O502" s="199">
        <v>60547</v>
      </c>
      <c r="P502" s="199">
        <v>51752</v>
      </c>
      <c r="Q502" s="199">
        <v>49865</v>
      </c>
      <c r="R502" s="199">
        <v>49375</v>
      </c>
      <c r="S502" s="199">
        <v>55799</v>
      </c>
      <c r="T502" s="199">
        <v>60691</v>
      </c>
      <c r="U502" s="200">
        <v>81702</v>
      </c>
      <c r="V502" s="200">
        <v>115422</v>
      </c>
      <c r="W502" s="45">
        <f>SUM(표4_256[[#This Row],[1월]:[12월]])</f>
        <v>918442</v>
      </c>
      <c r="X502" s="45">
        <f t="shared" si="280"/>
        <v>76536.833333333328</v>
      </c>
    </row>
    <row r="503" spans="1:24" x14ac:dyDescent="0.3">
      <c r="A503" s="166"/>
      <c r="B503" s="166">
        <v>2025</v>
      </c>
      <c r="C503" s="62" t="s">
        <v>431</v>
      </c>
      <c r="D503" s="17" t="s">
        <v>21</v>
      </c>
      <c r="E503" s="17" t="s">
        <v>16</v>
      </c>
      <c r="F503" s="17" t="s">
        <v>65</v>
      </c>
      <c r="G503" s="17" t="s">
        <v>172</v>
      </c>
      <c r="H503" s="17" t="s">
        <v>100</v>
      </c>
      <c r="I503" s="17"/>
      <c r="J503" s="17" t="s">
        <v>15</v>
      </c>
      <c r="K503" s="212">
        <f>(K502/1000)*1.019</f>
        <v>112.20922299999999</v>
      </c>
      <c r="L503" s="212">
        <f>(L502/1000)*1.019</f>
        <v>108.87607399999999</v>
      </c>
      <c r="M503" s="212">
        <f t="shared" ref="M503:V503" si="303">(M502/1000)*1.019</f>
        <v>99.83652499999998</v>
      </c>
      <c r="N503" s="212">
        <f t="shared" si="303"/>
        <v>79.839668999999986</v>
      </c>
      <c r="O503" s="212">
        <f t="shared" si="303"/>
        <v>61.697392999999991</v>
      </c>
      <c r="P503" s="212">
        <f t="shared" si="303"/>
        <v>52.735287999999997</v>
      </c>
      <c r="Q503" s="212">
        <f t="shared" si="303"/>
        <v>50.812435000000001</v>
      </c>
      <c r="R503" s="212">
        <f t="shared" si="303"/>
        <v>50.313124999999992</v>
      </c>
      <c r="S503" s="212">
        <f t="shared" si="303"/>
        <v>56.859180999999992</v>
      </c>
      <c r="T503" s="212">
        <f t="shared" si="303"/>
        <v>61.844128999999995</v>
      </c>
      <c r="U503" s="212">
        <f t="shared" si="303"/>
        <v>83.25433799999999</v>
      </c>
      <c r="V503" s="212">
        <f t="shared" si="303"/>
        <v>117.61501799999999</v>
      </c>
      <c r="W503" s="46">
        <f>SUM(표4_256[[#This Row],[1월]:[12월]])</f>
        <v>935.89239799999996</v>
      </c>
      <c r="X503" s="46">
        <f t="shared" si="280"/>
        <v>77.991033166666668</v>
      </c>
    </row>
    <row r="504" spans="1:24" x14ac:dyDescent="0.3">
      <c r="A504" s="166"/>
      <c r="B504" s="166">
        <v>2025</v>
      </c>
      <c r="C504" s="63" t="s">
        <v>431</v>
      </c>
      <c r="D504" s="19" t="s">
        <v>21</v>
      </c>
      <c r="E504" s="19" t="s">
        <v>16</v>
      </c>
      <c r="F504" s="19" t="s">
        <v>65</v>
      </c>
      <c r="G504" s="19" t="s">
        <v>172</v>
      </c>
      <c r="H504" s="20" t="s">
        <v>100</v>
      </c>
      <c r="I504" s="20"/>
      <c r="J504" s="20" t="s">
        <v>96</v>
      </c>
      <c r="K504" s="214">
        <f>K502*(38.5/1000000)*15.236*(44/12)</f>
        <v>236.84133206066664</v>
      </c>
      <c r="L504" s="214">
        <f>L502*(38.5/1000000)*15.236*(44/12)</f>
        <v>229.80601510533336</v>
      </c>
      <c r="M504" s="214">
        <f t="shared" ref="M504:V504" si="304">M502*(38.5/1000000)*15.236*(44/12)</f>
        <v>210.72613228333336</v>
      </c>
      <c r="N504" s="214">
        <f t="shared" si="304"/>
        <v>168.51853218199997</v>
      </c>
      <c r="O504" s="214">
        <f t="shared" si="304"/>
        <v>130.22541598733332</v>
      </c>
      <c r="P504" s="214">
        <f t="shared" si="304"/>
        <v>111.30899513066667</v>
      </c>
      <c r="Q504" s="214">
        <f t="shared" si="304"/>
        <v>107.25040659666666</v>
      </c>
      <c r="R504" s="214">
        <f t="shared" si="304"/>
        <v>106.19650708333333</v>
      </c>
      <c r="S504" s="214">
        <f t="shared" si="304"/>
        <v>120.01334478466666</v>
      </c>
      <c r="T504" s="214">
        <f t="shared" si="304"/>
        <v>130.53513339533333</v>
      </c>
      <c r="U504" s="214">
        <f t="shared" si="304"/>
        <v>175.725914364</v>
      </c>
      <c r="V504" s="214">
        <f t="shared" si="304"/>
        <v>248.25140740399999</v>
      </c>
      <c r="W504" s="47">
        <f>SUM(표4_256[[#This Row],[1월]:[12월]])</f>
        <v>1975.3991363773334</v>
      </c>
      <c r="X504" s="47">
        <f t="shared" si="280"/>
        <v>164.61659469811113</v>
      </c>
    </row>
    <row r="505" spans="1:24" x14ac:dyDescent="0.3">
      <c r="A505" s="166" t="s">
        <v>244</v>
      </c>
      <c r="B505" s="166">
        <v>2025</v>
      </c>
      <c r="C505" s="60" t="s">
        <v>431</v>
      </c>
      <c r="D505" s="14" t="s">
        <v>21</v>
      </c>
      <c r="E505" s="14" t="s">
        <v>16</v>
      </c>
      <c r="F505" s="14" t="s">
        <v>90</v>
      </c>
      <c r="G505" s="14" t="s">
        <v>172</v>
      </c>
      <c r="H505" s="14" t="s">
        <v>100</v>
      </c>
      <c r="I505" s="14"/>
      <c r="J505" s="14" t="s">
        <v>13</v>
      </c>
      <c r="K505" s="197">
        <v>8050426</v>
      </c>
      <c r="L505" s="197">
        <v>8860342</v>
      </c>
      <c r="M505" s="197">
        <v>8308913</v>
      </c>
      <c r="N505" s="197">
        <v>11083033</v>
      </c>
      <c r="O505" s="197">
        <v>11031998</v>
      </c>
      <c r="P505" s="197">
        <v>9236954</v>
      </c>
      <c r="Q505" s="197">
        <v>12956545</v>
      </c>
      <c r="R505" s="197">
        <v>11090119</v>
      </c>
      <c r="S505" s="197">
        <v>13857101</v>
      </c>
      <c r="T505" s="197">
        <v>11725924</v>
      </c>
      <c r="U505" s="198">
        <v>12310036</v>
      </c>
      <c r="V505" s="198">
        <v>9545679</v>
      </c>
      <c r="W505" s="44">
        <f>SUM(표4_256[[#This Row],[1월]:[12월]])</f>
        <v>128057070</v>
      </c>
      <c r="X505" s="44">
        <f t="shared" si="280"/>
        <v>10671422.5</v>
      </c>
    </row>
    <row r="506" spans="1:24" x14ac:dyDescent="0.3">
      <c r="A506" s="166"/>
      <c r="B506" s="166">
        <v>2025</v>
      </c>
      <c r="C506" s="65" t="s">
        <v>431</v>
      </c>
      <c r="D506" s="30" t="s">
        <v>21</v>
      </c>
      <c r="E506" s="30" t="s">
        <v>16</v>
      </c>
      <c r="F506" s="30" t="s">
        <v>90</v>
      </c>
      <c r="G506" s="30" t="s">
        <v>172</v>
      </c>
      <c r="H506" s="30" t="s">
        <v>100</v>
      </c>
      <c r="I506" s="30"/>
      <c r="J506" s="30" t="s">
        <v>22</v>
      </c>
      <c r="K506" s="203">
        <v>8519</v>
      </c>
      <c r="L506" s="203">
        <v>9420</v>
      </c>
      <c r="M506" s="203">
        <v>8834</v>
      </c>
      <c r="N506" s="203">
        <v>11860</v>
      </c>
      <c r="O506" s="203">
        <v>11767</v>
      </c>
      <c r="P506" s="203">
        <v>9871</v>
      </c>
      <c r="Q506" s="203">
        <v>13799</v>
      </c>
      <c r="R506" s="203">
        <v>11812</v>
      </c>
      <c r="S506" s="203">
        <v>14757</v>
      </c>
      <c r="T506" s="203">
        <v>12496</v>
      </c>
      <c r="U506" s="204">
        <v>13144</v>
      </c>
      <c r="V506" s="204">
        <v>10184</v>
      </c>
      <c r="W506" s="53">
        <f>SUM(표4_256[[#This Row],[1월]:[12월]])</f>
        <v>136463</v>
      </c>
      <c r="X506" s="53">
        <f t="shared" si="280"/>
        <v>11371.916666666666</v>
      </c>
    </row>
    <row r="507" spans="1:24" x14ac:dyDescent="0.3">
      <c r="A507" s="166"/>
      <c r="B507" s="166">
        <v>2025</v>
      </c>
      <c r="C507" s="62" t="s">
        <v>431</v>
      </c>
      <c r="D507" s="17" t="s">
        <v>21</v>
      </c>
      <c r="E507" s="17" t="s">
        <v>16</v>
      </c>
      <c r="F507" s="17" t="s">
        <v>90</v>
      </c>
      <c r="G507" s="17" t="s">
        <v>172</v>
      </c>
      <c r="H507" s="17" t="s">
        <v>100</v>
      </c>
      <c r="I507" s="17"/>
      <c r="J507" s="17" t="s">
        <v>15</v>
      </c>
      <c r="K507" s="212">
        <f>(K506/1000)*1.019</f>
        <v>8.6808610000000002</v>
      </c>
      <c r="L507" s="212">
        <f>(L506/1000)*1.019</f>
        <v>9.5989799999999992</v>
      </c>
      <c r="M507" s="212">
        <f t="shared" ref="M507:V507" si="305">(M506/1000)*1.019</f>
        <v>9.0018459999999987</v>
      </c>
      <c r="N507" s="212">
        <f t="shared" si="305"/>
        <v>12.085339999999999</v>
      </c>
      <c r="O507" s="212">
        <f t="shared" si="305"/>
        <v>11.990572999999998</v>
      </c>
      <c r="P507" s="212">
        <f t="shared" si="305"/>
        <v>10.058548999999999</v>
      </c>
      <c r="Q507" s="212">
        <f t="shared" si="305"/>
        <v>14.061180999999998</v>
      </c>
      <c r="R507" s="212">
        <f t="shared" si="305"/>
        <v>12.036427999999999</v>
      </c>
      <c r="S507" s="212">
        <f t="shared" si="305"/>
        <v>15.037382999999998</v>
      </c>
      <c r="T507" s="212">
        <f t="shared" si="305"/>
        <v>12.733423999999999</v>
      </c>
      <c r="U507" s="212">
        <f t="shared" si="305"/>
        <v>13.393735999999999</v>
      </c>
      <c r="V507" s="212">
        <f t="shared" si="305"/>
        <v>10.377495999999999</v>
      </c>
      <c r="W507" s="46">
        <f>SUM(표4_256[[#This Row],[1월]:[12월]])</f>
        <v>139.05579700000001</v>
      </c>
      <c r="X507" s="46">
        <f t="shared" si="280"/>
        <v>11.587983083333334</v>
      </c>
    </row>
    <row r="508" spans="1:24" x14ac:dyDescent="0.3">
      <c r="A508" s="166"/>
      <c r="B508" s="166">
        <v>2025</v>
      </c>
      <c r="C508" s="63" t="s">
        <v>431</v>
      </c>
      <c r="D508" s="19" t="s">
        <v>21</v>
      </c>
      <c r="E508" s="19" t="s">
        <v>16</v>
      </c>
      <c r="F508" s="19" t="s">
        <v>90</v>
      </c>
      <c r="G508" s="19" t="s">
        <v>172</v>
      </c>
      <c r="H508" s="20" t="s">
        <v>100</v>
      </c>
      <c r="I508" s="20"/>
      <c r="J508" s="20" t="s">
        <v>96</v>
      </c>
      <c r="K508" s="214">
        <f>K506*(38.5/1000000)*15.236*(44/12)</f>
        <v>18.322795824666667</v>
      </c>
      <c r="L508" s="214">
        <f>L506*(38.5/1000000)*15.236*(44/12)</f>
        <v>20.260680440000002</v>
      </c>
      <c r="M508" s="214">
        <f t="shared" ref="M508:V508" si="306">M506*(38.5/1000000)*15.236*(44/12)</f>
        <v>19.000302654666665</v>
      </c>
      <c r="N508" s="214">
        <f t="shared" si="306"/>
        <v>25.508669853333334</v>
      </c>
      <c r="O508" s="214">
        <f t="shared" si="306"/>
        <v>25.308644027333333</v>
      </c>
      <c r="P508" s="214">
        <f t="shared" si="306"/>
        <v>21.230698155333336</v>
      </c>
      <c r="Q508" s="214">
        <f t="shared" si="306"/>
        <v>29.679100784666666</v>
      </c>
      <c r="R508" s="214">
        <f t="shared" si="306"/>
        <v>25.405430717333331</v>
      </c>
      <c r="S508" s="214">
        <f t="shared" si="306"/>
        <v>31.739581874000002</v>
      </c>
      <c r="T508" s="214">
        <f t="shared" si="306"/>
        <v>26.876588405333333</v>
      </c>
      <c r="U508" s="214">
        <f t="shared" si="306"/>
        <v>28.270316741333335</v>
      </c>
      <c r="V508" s="214">
        <f t="shared" si="306"/>
        <v>21.903903354666667</v>
      </c>
      <c r="W508" s="47">
        <f>SUM(표4_256[[#This Row],[1월]:[12월]])</f>
        <v>293.50671283266672</v>
      </c>
      <c r="X508" s="47">
        <f t="shared" si="280"/>
        <v>24.45889273605556</v>
      </c>
    </row>
    <row r="509" spans="1:24" x14ac:dyDescent="0.3">
      <c r="A509" s="166" t="s">
        <v>261</v>
      </c>
      <c r="B509" s="166">
        <v>2025</v>
      </c>
      <c r="C509" s="60" t="s">
        <v>431</v>
      </c>
      <c r="D509" s="14" t="s">
        <v>21</v>
      </c>
      <c r="E509" s="14" t="s">
        <v>16</v>
      </c>
      <c r="F509" s="14" t="s">
        <v>88</v>
      </c>
      <c r="G509" s="14" t="s">
        <v>86</v>
      </c>
      <c r="H509" s="14" t="s">
        <v>101</v>
      </c>
      <c r="I509" s="14"/>
      <c r="J509" s="14" t="s">
        <v>13</v>
      </c>
      <c r="K509" s="197">
        <v>989730</v>
      </c>
      <c r="L509" s="197">
        <v>1075977</v>
      </c>
      <c r="M509" s="197">
        <v>1140922</v>
      </c>
      <c r="N509" s="197">
        <v>1190014</v>
      </c>
      <c r="O509" s="197">
        <v>1072829</v>
      </c>
      <c r="P509" s="197">
        <v>1327554</v>
      </c>
      <c r="Q509" s="197">
        <v>1128881</v>
      </c>
      <c r="R509" s="197">
        <v>967092</v>
      </c>
      <c r="S509" s="197">
        <v>1050109</v>
      </c>
      <c r="T509" s="197">
        <v>795931</v>
      </c>
      <c r="U509" s="198">
        <v>990886</v>
      </c>
      <c r="V509" s="198">
        <v>937109</v>
      </c>
      <c r="W509" s="44">
        <f>SUM(표4_256[[#This Row],[1월]:[12월]])</f>
        <v>12667034</v>
      </c>
      <c r="X509" s="44">
        <f t="shared" si="280"/>
        <v>1055586.1666666667</v>
      </c>
    </row>
    <row r="510" spans="1:24" x14ac:dyDescent="0.3">
      <c r="A510" s="166"/>
      <c r="B510" s="166">
        <v>2025</v>
      </c>
      <c r="C510" s="61" t="s">
        <v>431</v>
      </c>
      <c r="D510" s="16" t="s">
        <v>21</v>
      </c>
      <c r="E510" s="16" t="s">
        <v>16</v>
      </c>
      <c r="F510" s="16" t="s">
        <v>88</v>
      </c>
      <c r="G510" s="16" t="s">
        <v>86</v>
      </c>
      <c r="H510" s="16" t="s">
        <v>101</v>
      </c>
      <c r="I510" s="16"/>
      <c r="J510" s="16" t="s">
        <v>22</v>
      </c>
      <c r="K510" s="199">
        <v>1037</v>
      </c>
      <c r="L510" s="199">
        <v>1134</v>
      </c>
      <c r="M510" s="199">
        <v>1205</v>
      </c>
      <c r="N510" s="199">
        <v>1265</v>
      </c>
      <c r="O510" s="199">
        <v>1136</v>
      </c>
      <c r="P510" s="199">
        <v>1418</v>
      </c>
      <c r="Q510" s="199">
        <v>1196</v>
      </c>
      <c r="R510" s="199">
        <v>1022</v>
      </c>
      <c r="S510" s="199">
        <v>1105</v>
      </c>
      <c r="T510" s="199">
        <v>836</v>
      </c>
      <c r="U510" s="200">
        <v>1047</v>
      </c>
      <c r="V510" s="200">
        <v>988</v>
      </c>
      <c r="W510" s="45">
        <f>SUM(표4_256[[#This Row],[1월]:[12월]])</f>
        <v>13389</v>
      </c>
      <c r="X510" s="45">
        <f t="shared" si="280"/>
        <v>1115.75</v>
      </c>
    </row>
    <row r="511" spans="1:24" x14ac:dyDescent="0.3">
      <c r="A511" s="166"/>
      <c r="B511" s="166">
        <v>2025</v>
      </c>
      <c r="C511" s="62" t="s">
        <v>431</v>
      </c>
      <c r="D511" s="17" t="s">
        <v>21</v>
      </c>
      <c r="E511" s="17" t="s">
        <v>16</v>
      </c>
      <c r="F511" s="17" t="s">
        <v>88</v>
      </c>
      <c r="G511" s="17" t="s">
        <v>86</v>
      </c>
      <c r="H511" s="17" t="s">
        <v>101</v>
      </c>
      <c r="I511" s="17"/>
      <c r="J511" s="17" t="s">
        <v>15</v>
      </c>
      <c r="K511" s="212">
        <f>(K510/1000)*1.019</f>
        <v>1.0567029999999997</v>
      </c>
      <c r="L511" s="212">
        <f>(L510/1000)*1.019</f>
        <v>1.1555459999999997</v>
      </c>
      <c r="M511" s="212">
        <f t="shared" ref="M511:V511" si="307">(M510/1000)*1.019</f>
        <v>1.227895</v>
      </c>
      <c r="N511" s="212">
        <f t="shared" si="307"/>
        <v>1.2890349999999997</v>
      </c>
      <c r="O511" s="212">
        <f t="shared" si="307"/>
        <v>1.1575839999999997</v>
      </c>
      <c r="P511" s="212">
        <f t="shared" si="307"/>
        <v>1.4449419999999997</v>
      </c>
      <c r="Q511" s="212">
        <f t="shared" si="307"/>
        <v>1.2187239999999999</v>
      </c>
      <c r="R511" s="212">
        <f t="shared" si="307"/>
        <v>1.041418</v>
      </c>
      <c r="S511" s="212">
        <f t="shared" si="307"/>
        <v>1.1259949999999999</v>
      </c>
      <c r="T511" s="212">
        <f t="shared" si="307"/>
        <v>0.85188399999999986</v>
      </c>
      <c r="U511" s="212">
        <f t="shared" si="307"/>
        <v>1.0668929999999999</v>
      </c>
      <c r="V511" s="212">
        <f t="shared" si="307"/>
        <v>1.006772</v>
      </c>
      <c r="W511" s="46">
        <f>SUM(표4_256[[#This Row],[1월]:[12월]])</f>
        <v>13.643390999999998</v>
      </c>
      <c r="X511" s="46">
        <f t="shared" si="280"/>
        <v>1.1369492499999998</v>
      </c>
    </row>
    <row r="512" spans="1:24" x14ac:dyDescent="0.3">
      <c r="A512" s="166"/>
      <c r="B512" s="166">
        <v>2025</v>
      </c>
      <c r="C512" s="63" t="s">
        <v>431</v>
      </c>
      <c r="D512" s="19" t="s">
        <v>21</v>
      </c>
      <c r="E512" s="19" t="s">
        <v>16</v>
      </c>
      <c r="F512" s="19" t="s">
        <v>88</v>
      </c>
      <c r="G512" s="19" t="s">
        <v>86</v>
      </c>
      <c r="H512" s="20" t="s">
        <v>101</v>
      </c>
      <c r="I512" s="20"/>
      <c r="J512" s="20" t="s">
        <v>96</v>
      </c>
      <c r="K512" s="214">
        <f>K510*(38.5/1000000)*15.236*(44/12)</f>
        <v>2.2303955006666665</v>
      </c>
      <c r="L512" s="214">
        <f>L510*(38.5/1000000)*15.236*(44/12)</f>
        <v>2.4390245880000001</v>
      </c>
      <c r="M512" s="214">
        <f t="shared" ref="M512:V512" si="308">M510*(38.5/1000000)*15.236*(44/12)</f>
        <v>2.591732476666667</v>
      </c>
      <c r="N512" s="214">
        <f t="shared" si="308"/>
        <v>2.7207813966666672</v>
      </c>
      <c r="O512" s="214">
        <f t="shared" si="308"/>
        <v>2.4433262186666669</v>
      </c>
      <c r="P512" s="214">
        <f t="shared" si="308"/>
        <v>3.0498561426666666</v>
      </c>
      <c r="Q512" s="214">
        <f t="shared" si="308"/>
        <v>2.5723751386666667</v>
      </c>
      <c r="R512" s="214">
        <f t="shared" si="308"/>
        <v>2.1981332706666667</v>
      </c>
      <c r="S512" s="214">
        <f t="shared" si="308"/>
        <v>2.3766509433333338</v>
      </c>
      <c r="T512" s="214">
        <f t="shared" si="308"/>
        <v>1.7980816186666666</v>
      </c>
      <c r="U512" s="214">
        <f t="shared" si="308"/>
        <v>2.2519036539999999</v>
      </c>
      <c r="V512" s="214">
        <f t="shared" si="308"/>
        <v>2.1250055493333333</v>
      </c>
      <c r="W512" s="47">
        <f>SUM(표4_256[[#This Row],[1월]:[12월]])</f>
        <v>28.797266497999999</v>
      </c>
      <c r="X512" s="47">
        <f t="shared" si="280"/>
        <v>2.3997722081666666</v>
      </c>
    </row>
    <row r="513" spans="1:24" x14ac:dyDescent="0.3">
      <c r="A513" s="166">
        <v>0</v>
      </c>
      <c r="B513" s="166">
        <v>2025</v>
      </c>
      <c r="C513" s="60" t="s">
        <v>431</v>
      </c>
      <c r="D513" s="14" t="s">
        <v>21</v>
      </c>
      <c r="E513" s="14" t="s">
        <v>16</v>
      </c>
      <c r="F513" s="14" t="s">
        <v>90</v>
      </c>
      <c r="G513" s="14" t="s">
        <v>86</v>
      </c>
      <c r="H513" s="14" t="s">
        <v>101</v>
      </c>
      <c r="I513" s="14"/>
      <c r="J513" s="14" t="s">
        <v>13</v>
      </c>
      <c r="K513" s="197">
        <v>0</v>
      </c>
      <c r="L513" s="197">
        <v>0</v>
      </c>
      <c r="M513" s="197">
        <v>0</v>
      </c>
      <c r="N513" s="197">
        <v>0</v>
      </c>
      <c r="O513" s="197">
        <v>0</v>
      </c>
      <c r="P513" s="197">
        <v>0</v>
      </c>
      <c r="Q513" s="197">
        <v>0</v>
      </c>
      <c r="R513" s="197">
        <v>0</v>
      </c>
      <c r="S513" s="197">
        <v>0</v>
      </c>
      <c r="T513" s="197">
        <v>0</v>
      </c>
      <c r="U513" s="198">
        <v>0</v>
      </c>
      <c r="V513" s="208">
        <v>0</v>
      </c>
      <c r="W513" s="44">
        <f>SUM(표4_256[[#This Row],[1월]:[12월]])</f>
        <v>0</v>
      </c>
      <c r="X513" s="44">
        <f t="shared" si="280"/>
        <v>0</v>
      </c>
    </row>
    <row r="514" spans="1:24" x14ac:dyDescent="0.3">
      <c r="A514" s="166"/>
      <c r="B514" s="166">
        <v>2025</v>
      </c>
      <c r="C514" s="65" t="s">
        <v>431</v>
      </c>
      <c r="D514" s="30" t="s">
        <v>21</v>
      </c>
      <c r="E514" s="30" t="s">
        <v>16</v>
      </c>
      <c r="F514" s="30" t="s">
        <v>90</v>
      </c>
      <c r="G514" s="30" t="s">
        <v>86</v>
      </c>
      <c r="H514" s="30" t="s">
        <v>101</v>
      </c>
      <c r="I514" s="30"/>
      <c r="J514" s="30" t="s">
        <v>22</v>
      </c>
      <c r="K514" s="203">
        <v>0</v>
      </c>
      <c r="L514" s="203">
        <v>0</v>
      </c>
      <c r="M514" s="203">
        <v>0</v>
      </c>
      <c r="N514" s="203">
        <v>0</v>
      </c>
      <c r="O514" s="203">
        <v>0</v>
      </c>
      <c r="P514" s="203">
        <v>0</v>
      </c>
      <c r="Q514" s="203">
        <v>0</v>
      </c>
      <c r="R514" s="203">
        <v>0</v>
      </c>
      <c r="S514" s="203">
        <v>0</v>
      </c>
      <c r="T514" s="203">
        <v>0</v>
      </c>
      <c r="U514" s="204">
        <v>0</v>
      </c>
      <c r="V514" s="204">
        <v>0</v>
      </c>
      <c r="W514" s="53">
        <f>SUM(표4_256[[#This Row],[1월]:[12월]])</f>
        <v>0</v>
      </c>
      <c r="X514" s="53">
        <f t="shared" si="280"/>
        <v>0</v>
      </c>
    </row>
    <row r="515" spans="1:24" x14ac:dyDescent="0.3">
      <c r="A515" s="166"/>
      <c r="B515" s="166">
        <v>2025</v>
      </c>
      <c r="C515" s="62" t="s">
        <v>431</v>
      </c>
      <c r="D515" s="17" t="s">
        <v>21</v>
      </c>
      <c r="E515" s="17" t="s">
        <v>16</v>
      </c>
      <c r="F515" s="17" t="s">
        <v>90</v>
      </c>
      <c r="G515" s="17" t="s">
        <v>86</v>
      </c>
      <c r="H515" s="17" t="s">
        <v>101</v>
      </c>
      <c r="I515" s="17"/>
      <c r="J515" s="17" t="s">
        <v>15</v>
      </c>
      <c r="K515" s="212">
        <f>(K514/1000)*1.019</f>
        <v>0</v>
      </c>
      <c r="L515" s="212">
        <f>(L514/1000)*1.019</f>
        <v>0</v>
      </c>
      <c r="M515" s="212">
        <f t="shared" ref="M515:V515" si="309">(M514/1000)*1.019</f>
        <v>0</v>
      </c>
      <c r="N515" s="212">
        <f t="shared" si="309"/>
        <v>0</v>
      </c>
      <c r="O515" s="212">
        <f t="shared" si="309"/>
        <v>0</v>
      </c>
      <c r="P515" s="212">
        <f t="shared" si="309"/>
        <v>0</v>
      </c>
      <c r="Q515" s="212">
        <f t="shared" si="309"/>
        <v>0</v>
      </c>
      <c r="R515" s="212">
        <f t="shared" si="309"/>
        <v>0</v>
      </c>
      <c r="S515" s="212">
        <f t="shared" si="309"/>
        <v>0</v>
      </c>
      <c r="T515" s="212">
        <f t="shared" si="309"/>
        <v>0</v>
      </c>
      <c r="U515" s="212">
        <f t="shared" si="309"/>
        <v>0</v>
      </c>
      <c r="V515" s="212">
        <f t="shared" si="309"/>
        <v>0</v>
      </c>
      <c r="W515" s="46">
        <f>SUM(표4_256[[#This Row],[1월]:[12월]])</f>
        <v>0</v>
      </c>
      <c r="X515" s="46">
        <f t="shared" si="280"/>
        <v>0</v>
      </c>
    </row>
    <row r="516" spans="1:24" x14ac:dyDescent="0.3">
      <c r="A516" s="166"/>
      <c r="B516" s="166">
        <v>2025</v>
      </c>
      <c r="C516" s="63" t="s">
        <v>431</v>
      </c>
      <c r="D516" s="19" t="s">
        <v>21</v>
      </c>
      <c r="E516" s="19" t="s">
        <v>16</v>
      </c>
      <c r="F516" s="19" t="s">
        <v>90</v>
      </c>
      <c r="G516" s="19" t="s">
        <v>86</v>
      </c>
      <c r="H516" s="20" t="s">
        <v>101</v>
      </c>
      <c r="I516" s="20"/>
      <c r="J516" s="20" t="s">
        <v>96</v>
      </c>
      <c r="K516" s="214">
        <f>K514*(38.5/1000000)*15.236*(44/12)</f>
        <v>0</v>
      </c>
      <c r="L516" s="214">
        <f>L514*(38.5/1000000)*15.236*(44/12)</f>
        <v>0</v>
      </c>
      <c r="M516" s="214">
        <f t="shared" ref="M516:V516" si="310">M514*(38.5/1000000)*15.236*(44/12)</f>
        <v>0</v>
      </c>
      <c r="N516" s="214">
        <f t="shared" si="310"/>
        <v>0</v>
      </c>
      <c r="O516" s="214">
        <f t="shared" si="310"/>
        <v>0</v>
      </c>
      <c r="P516" s="214">
        <f t="shared" si="310"/>
        <v>0</v>
      </c>
      <c r="Q516" s="214">
        <f t="shared" si="310"/>
        <v>0</v>
      </c>
      <c r="R516" s="214">
        <f t="shared" si="310"/>
        <v>0</v>
      </c>
      <c r="S516" s="214">
        <f t="shared" si="310"/>
        <v>0</v>
      </c>
      <c r="T516" s="214">
        <f t="shared" si="310"/>
        <v>0</v>
      </c>
      <c r="U516" s="214">
        <f t="shared" si="310"/>
        <v>0</v>
      </c>
      <c r="V516" s="214">
        <f t="shared" si="310"/>
        <v>0</v>
      </c>
      <c r="W516" s="47">
        <f>SUM(표4_256[[#This Row],[1월]:[12월]])</f>
        <v>0</v>
      </c>
      <c r="X516" s="47">
        <f t="shared" si="280"/>
        <v>0</v>
      </c>
    </row>
    <row r="517" spans="1:24" x14ac:dyDescent="0.3">
      <c r="A517" s="166" t="s">
        <v>245</v>
      </c>
      <c r="B517" s="166">
        <v>2025</v>
      </c>
      <c r="C517" s="60" t="s">
        <v>431</v>
      </c>
      <c r="D517" s="14" t="s">
        <v>21</v>
      </c>
      <c r="E517" s="14" t="s">
        <v>16</v>
      </c>
      <c r="F517" s="14" t="s">
        <v>88</v>
      </c>
      <c r="G517" s="14" t="s">
        <v>87</v>
      </c>
      <c r="H517" s="14" t="s">
        <v>102</v>
      </c>
      <c r="I517" s="14"/>
      <c r="J517" s="14" t="s">
        <v>13</v>
      </c>
      <c r="K517" s="197">
        <v>31358101</v>
      </c>
      <c r="L517" s="197">
        <v>29329952</v>
      </c>
      <c r="M517" s="197">
        <v>24453984</v>
      </c>
      <c r="N517" s="197">
        <v>20034401</v>
      </c>
      <c r="O517" s="197">
        <v>8767316</v>
      </c>
      <c r="P517" s="197">
        <v>2301449</v>
      </c>
      <c r="Q517" s="197">
        <v>3414576</v>
      </c>
      <c r="R517" s="197">
        <v>2029151</v>
      </c>
      <c r="S517" s="197">
        <v>2675461</v>
      </c>
      <c r="T517" s="197">
        <v>6513431</v>
      </c>
      <c r="U517" s="198">
        <v>14612255</v>
      </c>
      <c r="V517" s="198">
        <v>25195515</v>
      </c>
      <c r="W517" s="44">
        <f>SUM(표4_256[[#This Row],[1월]:[12월]])</f>
        <v>170685592</v>
      </c>
      <c r="X517" s="44">
        <f t="shared" si="280"/>
        <v>14223799.333333334</v>
      </c>
    </row>
    <row r="518" spans="1:24" x14ac:dyDescent="0.3">
      <c r="A518" s="166"/>
      <c r="B518" s="166">
        <v>2025</v>
      </c>
      <c r="C518" s="61" t="s">
        <v>431</v>
      </c>
      <c r="D518" s="16" t="s">
        <v>21</v>
      </c>
      <c r="E518" s="16" t="s">
        <v>16</v>
      </c>
      <c r="F518" s="16" t="s">
        <v>88</v>
      </c>
      <c r="G518" s="16" t="s">
        <v>87</v>
      </c>
      <c r="H518" s="16" t="s">
        <v>102</v>
      </c>
      <c r="I518" s="16"/>
      <c r="J518" s="16" t="s">
        <v>22</v>
      </c>
      <c r="K518" s="199">
        <v>33381</v>
      </c>
      <c r="L518" s="199">
        <v>31342</v>
      </c>
      <c r="M518" s="199">
        <v>26146</v>
      </c>
      <c r="N518" s="199">
        <v>21519</v>
      </c>
      <c r="O518" s="199">
        <v>9388</v>
      </c>
      <c r="P518" s="199">
        <v>2471</v>
      </c>
      <c r="Q518" s="199">
        <v>3645</v>
      </c>
      <c r="R518" s="199">
        <v>2169</v>
      </c>
      <c r="S518" s="199">
        <v>2859</v>
      </c>
      <c r="T518" s="199">
        <v>6966</v>
      </c>
      <c r="U518" s="200">
        <v>15652</v>
      </c>
      <c r="V518" s="200">
        <v>27002</v>
      </c>
      <c r="W518" s="45">
        <f>SUM(표4_256[[#This Row],[1월]:[12월]])</f>
        <v>182540</v>
      </c>
      <c r="X518" s="45">
        <f t="shared" si="280"/>
        <v>15211.666666666666</v>
      </c>
    </row>
    <row r="519" spans="1:24" x14ac:dyDescent="0.3">
      <c r="A519" s="166"/>
      <c r="B519" s="166">
        <v>2025</v>
      </c>
      <c r="C519" s="62" t="s">
        <v>431</v>
      </c>
      <c r="D519" s="17" t="s">
        <v>21</v>
      </c>
      <c r="E519" s="17" t="s">
        <v>16</v>
      </c>
      <c r="F519" s="17" t="s">
        <v>88</v>
      </c>
      <c r="G519" s="17" t="s">
        <v>87</v>
      </c>
      <c r="H519" s="17" t="s">
        <v>102</v>
      </c>
      <c r="I519" s="17"/>
      <c r="J519" s="17" t="s">
        <v>15</v>
      </c>
      <c r="K519" s="212">
        <f>(K518/1000)*1.019</f>
        <v>34.015238999999994</v>
      </c>
      <c r="L519" s="212">
        <f>(L518/1000)*1.019</f>
        <v>31.937497999999994</v>
      </c>
      <c r="M519" s="212">
        <f t="shared" ref="M519:V519" si="311">(M518/1000)*1.019</f>
        <v>26.642773999999999</v>
      </c>
      <c r="N519" s="212">
        <f t="shared" si="311"/>
        <v>21.927860999999996</v>
      </c>
      <c r="O519" s="212">
        <f t="shared" si="311"/>
        <v>9.5663719999999994</v>
      </c>
      <c r="P519" s="212">
        <f t="shared" si="311"/>
        <v>2.5179489999999998</v>
      </c>
      <c r="Q519" s="212">
        <f t="shared" si="311"/>
        <v>3.7142549999999996</v>
      </c>
      <c r="R519" s="212">
        <f t="shared" si="311"/>
        <v>2.2102109999999997</v>
      </c>
      <c r="S519" s="212">
        <f t="shared" si="311"/>
        <v>2.9133209999999998</v>
      </c>
      <c r="T519" s="212">
        <f t="shared" si="311"/>
        <v>7.0983539999999996</v>
      </c>
      <c r="U519" s="212">
        <f t="shared" si="311"/>
        <v>15.949387999999997</v>
      </c>
      <c r="V519" s="212">
        <f t="shared" si="311"/>
        <v>27.515037999999997</v>
      </c>
      <c r="W519" s="46">
        <f>SUM(표4_256[[#This Row],[1월]:[12월]])</f>
        <v>186.00825999999998</v>
      </c>
      <c r="X519" s="46">
        <f t="shared" si="280"/>
        <v>15.500688333333331</v>
      </c>
    </row>
    <row r="520" spans="1:24" x14ac:dyDescent="0.3">
      <c r="A520" s="166"/>
      <c r="B520" s="166">
        <v>2025</v>
      </c>
      <c r="C520" s="63" t="s">
        <v>431</v>
      </c>
      <c r="D520" s="19" t="s">
        <v>21</v>
      </c>
      <c r="E520" s="19" t="s">
        <v>16</v>
      </c>
      <c r="F520" s="19" t="s">
        <v>88</v>
      </c>
      <c r="G520" s="19" t="s">
        <v>87</v>
      </c>
      <c r="H520" s="20" t="s">
        <v>102</v>
      </c>
      <c r="I520" s="20"/>
      <c r="J520" s="20" t="s">
        <v>96</v>
      </c>
      <c r="K520" s="214">
        <f>K518*(38.5/1000000)*15.236*(44/12)</f>
        <v>71.796366641999995</v>
      </c>
      <c r="L520" s="214">
        <f>L518*(38.5/1000000)*15.236*(44/12)</f>
        <v>67.410854177333334</v>
      </c>
      <c r="M520" s="214">
        <f t="shared" ref="M520:V520" si="312">M518*(38.5/1000000)*15.236*(44/12)</f>
        <v>56.235217705333334</v>
      </c>
      <c r="N520" s="214">
        <f t="shared" si="312"/>
        <v>46.283395157999998</v>
      </c>
      <c r="O520" s="214">
        <f t="shared" si="312"/>
        <v>20.191854349333333</v>
      </c>
      <c r="P520" s="214">
        <f t="shared" si="312"/>
        <v>5.3146646886666664</v>
      </c>
      <c r="Q520" s="214">
        <f t="shared" si="312"/>
        <v>7.8397218900000007</v>
      </c>
      <c r="R520" s="214">
        <f t="shared" si="312"/>
        <v>4.6651184579999994</v>
      </c>
      <c r="S520" s="214">
        <f t="shared" si="312"/>
        <v>6.149181038</v>
      </c>
      <c r="T520" s="214">
        <f t="shared" si="312"/>
        <v>14.982579612</v>
      </c>
      <c r="U520" s="214">
        <f t="shared" si="312"/>
        <v>33.664561597333332</v>
      </c>
      <c r="V520" s="214">
        <f t="shared" si="312"/>
        <v>58.07631563066667</v>
      </c>
      <c r="W520" s="47">
        <f>SUM(표4_256[[#This Row],[1월]:[12월]])</f>
        <v>392.60983094666659</v>
      </c>
      <c r="X520" s="47">
        <f t="shared" si="280"/>
        <v>32.717485912222216</v>
      </c>
    </row>
    <row r="521" spans="1:24" x14ac:dyDescent="0.3">
      <c r="A521" s="166" t="s">
        <v>205</v>
      </c>
      <c r="B521" s="166">
        <v>2025</v>
      </c>
      <c r="C521" s="60" t="s">
        <v>431</v>
      </c>
      <c r="D521" s="14" t="s">
        <v>21</v>
      </c>
      <c r="E521" s="14" t="s">
        <v>16</v>
      </c>
      <c r="F521" s="14" t="s">
        <v>88</v>
      </c>
      <c r="G521" s="14" t="s">
        <v>173</v>
      </c>
      <c r="H521" s="14" t="s">
        <v>103</v>
      </c>
      <c r="I521" s="14"/>
      <c r="J521" s="14" t="s">
        <v>13</v>
      </c>
      <c r="K521" s="197">
        <v>102585</v>
      </c>
      <c r="L521" s="197">
        <v>114988</v>
      </c>
      <c r="M521" s="197">
        <v>122025</v>
      </c>
      <c r="N521" s="197">
        <v>137405</v>
      </c>
      <c r="O521" s="197">
        <v>144967</v>
      </c>
      <c r="P521" s="197">
        <v>118748</v>
      </c>
      <c r="Q521" s="197">
        <v>139120</v>
      </c>
      <c r="R521" s="197">
        <v>138437</v>
      </c>
      <c r="S521" s="197">
        <v>169584</v>
      </c>
      <c r="T521" s="197">
        <v>191876</v>
      </c>
      <c r="U521" s="198">
        <v>157990</v>
      </c>
      <c r="V521" s="198">
        <v>123153</v>
      </c>
      <c r="W521" s="44">
        <f>SUM(표4_256[[#This Row],[1월]:[12월]])</f>
        <v>1660878</v>
      </c>
      <c r="X521" s="44">
        <f t="shared" si="280"/>
        <v>138406.5</v>
      </c>
    </row>
    <row r="522" spans="1:24" x14ac:dyDescent="0.3">
      <c r="A522" s="166"/>
      <c r="B522" s="166">
        <v>2025</v>
      </c>
      <c r="C522" s="65" t="s">
        <v>431</v>
      </c>
      <c r="D522" s="30" t="s">
        <v>21</v>
      </c>
      <c r="E522" s="30" t="s">
        <v>16</v>
      </c>
      <c r="F522" s="30" t="s">
        <v>88</v>
      </c>
      <c r="G522" s="30" t="s">
        <v>173</v>
      </c>
      <c r="H522" s="30" t="s">
        <v>103</v>
      </c>
      <c r="I522" s="30"/>
      <c r="J522" s="30" t="s">
        <v>22</v>
      </c>
      <c r="K522" s="203">
        <v>109</v>
      </c>
      <c r="L522" s="203">
        <v>123</v>
      </c>
      <c r="M522" s="203">
        <v>130</v>
      </c>
      <c r="N522" s="203">
        <v>148</v>
      </c>
      <c r="O522" s="203">
        <v>155</v>
      </c>
      <c r="P522" s="203">
        <v>127</v>
      </c>
      <c r="Q522" s="203">
        <v>149</v>
      </c>
      <c r="R522" s="203">
        <v>148</v>
      </c>
      <c r="S522" s="203">
        <v>181</v>
      </c>
      <c r="T522" s="203">
        <v>205</v>
      </c>
      <c r="U522" s="204">
        <v>169</v>
      </c>
      <c r="V522" s="204">
        <v>132</v>
      </c>
      <c r="W522" s="53">
        <f>SUM(표4_256[[#This Row],[1월]:[12월]])</f>
        <v>1776</v>
      </c>
      <c r="X522" s="53">
        <f t="shared" si="280"/>
        <v>148</v>
      </c>
    </row>
    <row r="523" spans="1:24" x14ac:dyDescent="0.3">
      <c r="A523" s="166"/>
      <c r="B523" s="166">
        <v>2025</v>
      </c>
      <c r="C523" s="62" t="s">
        <v>431</v>
      </c>
      <c r="D523" s="17" t="s">
        <v>21</v>
      </c>
      <c r="E523" s="17" t="s">
        <v>16</v>
      </c>
      <c r="F523" s="17" t="s">
        <v>88</v>
      </c>
      <c r="G523" s="17" t="s">
        <v>173</v>
      </c>
      <c r="H523" s="17" t="s">
        <v>103</v>
      </c>
      <c r="I523" s="17"/>
      <c r="J523" s="17" t="s">
        <v>15</v>
      </c>
      <c r="K523" s="212">
        <f>(K522/1000)*1.019</f>
        <v>0.11107099999999999</v>
      </c>
      <c r="L523" s="212">
        <f>(L522/1000)*1.019</f>
        <v>0.12533699999999998</v>
      </c>
      <c r="M523" s="212">
        <f t="shared" ref="M523:V523" si="313">(M522/1000)*1.019</f>
        <v>0.13247</v>
      </c>
      <c r="N523" s="212">
        <f t="shared" si="313"/>
        <v>0.15081199999999997</v>
      </c>
      <c r="O523" s="212">
        <f t="shared" si="313"/>
        <v>0.15794499999999997</v>
      </c>
      <c r="P523" s="212">
        <f t="shared" si="313"/>
        <v>0.129413</v>
      </c>
      <c r="Q523" s="212">
        <f t="shared" si="313"/>
        <v>0.15183099999999997</v>
      </c>
      <c r="R523" s="212">
        <f t="shared" si="313"/>
        <v>0.15081199999999997</v>
      </c>
      <c r="S523" s="212">
        <f t="shared" si="313"/>
        <v>0.18443899999999996</v>
      </c>
      <c r="T523" s="212">
        <f t="shared" si="313"/>
        <v>0.20889499999999997</v>
      </c>
      <c r="U523" s="212">
        <f t="shared" si="313"/>
        <v>0.172211</v>
      </c>
      <c r="V523" s="212">
        <f t="shared" si="313"/>
        <v>0.13450799999999999</v>
      </c>
      <c r="W523" s="46">
        <f>SUM(표4_256[[#This Row],[1월]:[12월]])</f>
        <v>1.809744</v>
      </c>
      <c r="X523" s="46">
        <f t="shared" si="280"/>
        <v>0.150812</v>
      </c>
    </row>
    <row r="524" spans="1:24" x14ac:dyDescent="0.3">
      <c r="A524" s="166"/>
      <c r="B524" s="166">
        <v>2025</v>
      </c>
      <c r="C524" s="63" t="s">
        <v>431</v>
      </c>
      <c r="D524" s="19" t="s">
        <v>21</v>
      </c>
      <c r="E524" s="19" t="s">
        <v>16</v>
      </c>
      <c r="F524" s="19" t="s">
        <v>88</v>
      </c>
      <c r="G524" s="19" t="s">
        <v>173</v>
      </c>
      <c r="H524" s="20" t="s">
        <v>103</v>
      </c>
      <c r="I524" s="20"/>
      <c r="J524" s="20" t="s">
        <v>96</v>
      </c>
      <c r="K524" s="214">
        <f>K522*(38.5/1000000)*15.236*(44/12)</f>
        <v>0.2344388713333333</v>
      </c>
      <c r="L524" s="214">
        <f>L522*(38.5/1000000)*15.236*(44/12)</f>
        <v>0.26455028600000002</v>
      </c>
      <c r="M524" s="214">
        <f t="shared" ref="M524:V524" si="314">M522*(38.5/1000000)*15.236*(44/12)</f>
        <v>0.27960599333333336</v>
      </c>
      <c r="N524" s="214">
        <f t="shared" si="314"/>
        <v>0.31832066933333336</v>
      </c>
      <c r="O524" s="214">
        <f t="shared" si="314"/>
        <v>0.33337637666666664</v>
      </c>
      <c r="P524" s="214">
        <f t="shared" si="314"/>
        <v>0.2731535473333333</v>
      </c>
      <c r="Q524" s="214">
        <f t="shared" si="314"/>
        <v>0.32047148466666669</v>
      </c>
      <c r="R524" s="214">
        <f t="shared" si="314"/>
        <v>0.31832066933333336</v>
      </c>
      <c r="S524" s="214">
        <f t="shared" si="314"/>
        <v>0.38929757533333337</v>
      </c>
      <c r="T524" s="214">
        <f t="shared" si="314"/>
        <v>0.44091714333333337</v>
      </c>
      <c r="U524" s="214">
        <f t="shared" si="314"/>
        <v>0.36348779133333337</v>
      </c>
      <c r="V524" s="214">
        <f t="shared" si="314"/>
        <v>0.28390762399999997</v>
      </c>
      <c r="W524" s="47">
        <f>SUM(표4_256[[#This Row],[1월]:[12월]])</f>
        <v>3.8198480319999994</v>
      </c>
      <c r="X524" s="47">
        <f t="shared" si="280"/>
        <v>0.31832066933333331</v>
      </c>
    </row>
    <row r="525" spans="1:24" x14ac:dyDescent="0.3">
      <c r="A525" s="166" t="s">
        <v>416</v>
      </c>
      <c r="B525" s="166">
        <v>2025</v>
      </c>
      <c r="C525" s="60" t="s">
        <v>431</v>
      </c>
      <c r="D525" s="14" t="s">
        <v>21</v>
      </c>
      <c r="E525" s="14" t="s">
        <v>16</v>
      </c>
      <c r="F525" s="14" t="s">
        <v>88</v>
      </c>
      <c r="G525" s="14" t="s">
        <v>410</v>
      </c>
      <c r="H525" s="14" t="s">
        <v>417</v>
      </c>
      <c r="I525" s="14"/>
      <c r="J525" s="14" t="s">
        <v>13</v>
      </c>
      <c r="K525" s="197">
        <v>87291</v>
      </c>
      <c r="L525" s="197">
        <v>97471</v>
      </c>
      <c r="M525" s="197">
        <v>104547</v>
      </c>
      <c r="N525" s="197">
        <v>110373</v>
      </c>
      <c r="O525" s="197">
        <v>119511</v>
      </c>
      <c r="P525" s="197">
        <v>109010</v>
      </c>
      <c r="Q525" s="197">
        <v>125458</v>
      </c>
      <c r="R525" s="197">
        <v>109581</v>
      </c>
      <c r="S525" s="197">
        <v>144722</v>
      </c>
      <c r="T525" s="197">
        <v>141251</v>
      </c>
      <c r="U525" s="198">
        <v>126165</v>
      </c>
      <c r="V525" s="198">
        <v>98947</v>
      </c>
      <c r="W525" s="44">
        <f>SUM(표4_256[[#This Row],[1월]:[12월]])</f>
        <v>1374327</v>
      </c>
      <c r="X525" s="44">
        <f t="shared" si="280"/>
        <v>114527.25</v>
      </c>
    </row>
    <row r="526" spans="1:24" x14ac:dyDescent="0.3">
      <c r="A526" s="166"/>
      <c r="B526" s="166">
        <v>2025</v>
      </c>
      <c r="C526" s="61" t="s">
        <v>431</v>
      </c>
      <c r="D526" s="16" t="s">
        <v>21</v>
      </c>
      <c r="E526" s="16" t="s">
        <v>16</v>
      </c>
      <c r="F526" s="16" t="s">
        <v>88</v>
      </c>
      <c r="G526" s="16" t="s">
        <v>410</v>
      </c>
      <c r="H526" s="16" t="s">
        <v>417</v>
      </c>
      <c r="I526" s="16"/>
      <c r="J526" s="16" t="s">
        <v>22</v>
      </c>
      <c r="K526" s="199">
        <v>93</v>
      </c>
      <c r="L526" s="199">
        <v>104</v>
      </c>
      <c r="M526" s="199">
        <v>112</v>
      </c>
      <c r="N526" s="199">
        <v>119</v>
      </c>
      <c r="O526" s="199">
        <v>128</v>
      </c>
      <c r="P526" s="199">
        <v>117</v>
      </c>
      <c r="Q526" s="199">
        <v>134</v>
      </c>
      <c r="R526" s="199">
        <v>117</v>
      </c>
      <c r="S526" s="199">
        <v>155</v>
      </c>
      <c r="T526" s="199">
        <v>151</v>
      </c>
      <c r="U526" s="200">
        <v>135</v>
      </c>
      <c r="V526" s="200">
        <v>106</v>
      </c>
      <c r="W526" s="45">
        <f>SUM(표4_256[[#This Row],[1월]:[12월]])</f>
        <v>1471</v>
      </c>
      <c r="X526" s="45">
        <f t="shared" si="280"/>
        <v>122.58333333333333</v>
      </c>
    </row>
    <row r="527" spans="1:24" x14ac:dyDescent="0.3">
      <c r="A527" s="166"/>
      <c r="B527" s="166">
        <v>2025</v>
      </c>
      <c r="C527" s="62" t="s">
        <v>431</v>
      </c>
      <c r="D527" s="17" t="s">
        <v>21</v>
      </c>
      <c r="E527" s="17" t="s">
        <v>16</v>
      </c>
      <c r="F527" s="17" t="s">
        <v>88</v>
      </c>
      <c r="G527" s="17" t="s">
        <v>410</v>
      </c>
      <c r="H527" s="17" t="s">
        <v>417</v>
      </c>
      <c r="I527" s="17"/>
      <c r="J527" s="17" t="s">
        <v>15</v>
      </c>
      <c r="K527" s="212">
        <f>(K526/1000)*1.019</f>
        <v>9.476699999999999E-2</v>
      </c>
      <c r="L527" s="212">
        <f>(L526/1000)*1.019</f>
        <v>0.10597599999999999</v>
      </c>
      <c r="M527" s="212">
        <f t="shared" ref="M527:V527" si="315">(M526/1000)*1.019</f>
        <v>0.11412799999999999</v>
      </c>
      <c r="N527" s="212">
        <f t="shared" si="315"/>
        <v>0.12126099999999998</v>
      </c>
      <c r="O527" s="212">
        <f t="shared" si="315"/>
        <v>0.13043199999999999</v>
      </c>
      <c r="P527" s="212">
        <f t="shared" si="315"/>
        <v>0.119223</v>
      </c>
      <c r="Q527" s="212">
        <f t="shared" si="315"/>
        <v>0.136546</v>
      </c>
      <c r="R527" s="212">
        <f t="shared" si="315"/>
        <v>0.119223</v>
      </c>
      <c r="S527" s="212">
        <f t="shared" si="315"/>
        <v>0.15794499999999997</v>
      </c>
      <c r="T527" s="212">
        <f t="shared" si="315"/>
        <v>0.15386899999999998</v>
      </c>
      <c r="U527" s="212">
        <f t="shared" si="315"/>
        <v>0.13756499999999999</v>
      </c>
      <c r="V527" s="212">
        <f t="shared" si="315"/>
        <v>0.10801399999999999</v>
      </c>
      <c r="W527" s="46">
        <f>SUM(표4_256[[#This Row],[1월]:[12월]])</f>
        <v>1.4989489999999999</v>
      </c>
      <c r="X527" s="46">
        <f t="shared" si="280"/>
        <v>0.12491241666666665</v>
      </c>
    </row>
    <row r="528" spans="1:24" x14ac:dyDescent="0.3">
      <c r="A528" s="166"/>
      <c r="B528" s="166">
        <v>2025</v>
      </c>
      <c r="C528" s="63" t="s">
        <v>431</v>
      </c>
      <c r="D528" s="19" t="s">
        <v>21</v>
      </c>
      <c r="E528" s="19" t="s">
        <v>16</v>
      </c>
      <c r="F528" s="19" t="s">
        <v>88</v>
      </c>
      <c r="G528" s="19" t="s">
        <v>410</v>
      </c>
      <c r="H528" s="20" t="s">
        <v>417</v>
      </c>
      <c r="I528" s="20"/>
      <c r="J528" s="20" t="s">
        <v>96</v>
      </c>
      <c r="K528" s="214">
        <f>K526*(38.5/1000000)*15.236*(44/12)</f>
        <v>0.20002582599999999</v>
      </c>
      <c r="L528" s="214">
        <f>L526*(38.5/1000000)*15.236*(44/12)</f>
        <v>0.22368479466666666</v>
      </c>
      <c r="M528" s="214">
        <f t="shared" ref="M528:V528" si="316">M526*(38.5/1000000)*15.236*(44/12)</f>
        <v>0.24089131733333335</v>
      </c>
      <c r="N528" s="214">
        <f t="shared" si="316"/>
        <v>0.25594702466666669</v>
      </c>
      <c r="O528" s="214">
        <f t="shared" si="316"/>
        <v>0.27530436266666669</v>
      </c>
      <c r="P528" s="214">
        <f t="shared" si="316"/>
        <v>0.25164539400000002</v>
      </c>
      <c r="Q528" s="214">
        <f t="shared" si="316"/>
        <v>0.28820925466666669</v>
      </c>
      <c r="R528" s="214">
        <f t="shared" si="316"/>
        <v>0.25164539400000002</v>
      </c>
      <c r="S528" s="214">
        <f t="shared" si="316"/>
        <v>0.33337637666666664</v>
      </c>
      <c r="T528" s="214">
        <f t="shared" si="316"/>
        <v>0.32477311533333336</v>
      </c>
      <c r="U528" s="214">
        <f t="shared" si="316"/>
        <v>0.29036007000000003</v>
      </c>
      <c r="V528" s="214">
        <f t="shared" si="316"/>
        <v>0.22798642533333338</v>
      </c>
      <c r="W528" s="47">
        <f>SUM(표4_256[[#This Row],[1월]:[12월]])</f>
        <v>3.1638493553333342</v>
      </c>
      <c r="X528" s="47">
        <f t="shared" si="280"/>
        <v>0.26365411294444452</v>
      </c>
    </row>
    <row r="529" spans="1:24" x14ac:dyDescent="0.3">
      <c r="A529" s="166" t="s">
        <v>202</v>
      </c>
      <c r="B529" s="166">
        <v>2025</v>
      </c>
      <c r="C529" s="60" t="s">
        <v>431</v>
      </c>
      <c r="D529" s="14" t="s">
        <v>21</v>
      </c>
      <c r="E529" s="14" t="s">
        <v>16</v>
      </c>
      <c r="F529" s="14" t="s">
        <v>88</v>
      </c>
      <c r="G529" s="14" t="s">
        <v>76</v>
      </c>
      <c r="H529" s="14" t="s">
        <v>105</v>
      </c>
      <c r="I529" s="14"/>
      <c r="J529" s="14" t="s">
        <v>13</v>
      </c>
      <c r="K529" s="197">
        <v>57025875</v>
      </c>
      <c r="L529" s="197">
        <v>56251343</v>
      </c>
      <c r="M529" s="197">
        <v>51903379</v>
      </c>
      <c r="N529" s="197">
        <v>29828726</v>
      </c>
      <c r="O529" s="197">
        <v>16510480</v>
      </c>
      <c r="P529" s="197">
        <v>13727160</v>
      </c>
      <c r="Q529" s="197">
        <v>15777208</v>
      </c>
      <c r="R529" s="197">
        <v>14272884</v>
      </c>
      <c r="S529" s="197">
        <v>18718637</v>
      </c>
      <c r="T529" s="197">
        <v>23171004</v>
      </c>
      <c r="U529" s="198">
        <v>38981758</v>
      </c>
      <c r="V529" s="198">
        <v>65522846</v>
      </c>
      <c r="W529" s="44">
        <f>SUM(표4_256[[#This Row],[1월]:[12월]])</f>
        <v>401691300</v>
      </c>
      <c r="X529" s="44">
        <f t="shared" si="280"/>
        <v>33474275</v>
      </c>
    </row>
    <row r="530" spans="1:24" x14ac:dyDescent="0.3">
      <c r="A530" s="166"/>
      <c r="B530" s="166">
        <v>2025</v>
      </c>
      <c r="C530" s="65" t="s">
        <v>431</v>
      </c>
      <c r="D530" s="30" t="s">
        <v>21</v>
      </c>
      <c r="E530" s="30" t="s">
        <v>16</v>
      </c>
      <c r="F530" s="30" t="s">
        <v>88</v>
      </c>
      <c r="G530" s="30" t="s">
        <v>76</v>
      </c>
      <c r="H530" s="30" t="s">
        <v>105</v>
      </c>
      <c r="I530" s="30"/>
      <c r="J530" s="30" t="s">
        <v>22</v>
      </c>
      <c r="K530" s="203">
        <v>60704</v>
      </c>
      <c r="L530" s="203">
        <v>60107</v>
      </c>
      <c r="M530" s="203">
        <v>55493</v>
      </c>
      <c r="N530" s="203">
        <v>32038</v>
      </c>
      <c r="O530" s="203">
        <v>17678</v>
      </c>
      <c r="P530" s="203">
        <v>14735</v>
      </c>
      <c r="Q530" s="203">
        <v>16845</v>
      </c>
      <c r="R530" s="203">
        <v>15254</v>
      </c>
      <c r="S530" s="203">
        <v>20005</v>
      </c>
      <c r="T530" s="203">
        <v>24780</v>
      </c>
      <c r="U530" s="204">
        <v>41758</v>
      </c>
      <c r="V530" s="204">
        <v>70225</v>
      </c>
      <c r="W530" s="53">
        <f>SUM(표4_256[[#This Row],[1월]:[12월]])</f>
        <v>429622</v>
      </c>
      <c r="X530" s="53">
        <f t="shared" si="280"/>
        <v>35801.833333333336</v>
      </c>
    </row>
    <row r="531" spans="1:24" x14ac:dyDescent="0.3">
      <c r="A531" s="166"/>
      <c r="B531" s="166">
        <v>2025</v>
      </c>
      <c r="C531" s="62" t="s">
        <v>431</v>
      </c>
      <c r="D531" s="17" t="s">
        <v>21</v>
      </c>
      <c r="E531" s="17" t="s">
        <v>16</v>
      </c>
      <c r="F531" s="17" t="s">
        <v>88</v>
      </c>
      <c r="G531" s="17" t="s">
        <v>76</v>
      </c>
      <c r="H531" s="17" t="s">
        <v>105</v>
      </c>
      <c r="I531" s="17"/>
      <c r="J531" s="17" t="s">
        <v>15</v>
      </c>
      <c r="K531" s="212">
        <f>(K530/1000)*1.019</f>
        <v>61.857375999999995</v>
      </c>
      <c r="L531" s="212">
        <f>(L530/1000)*1.019</f>
        <v>61.249032999999997</v>
      </c>
      <c r="M531" s="212">
        <f t="shared" ref="M531:V531" si="317">(M530/1000)*1.019</f>
        <v>56.547366999999994</v>
      </c>
      <c r="N531" s="212">
        <f t="shared" si="317"/>
        <v>32.646721999999997</v>
      </c>
      <c r="O531" s="212">
        <f t="shared" si="317"/>
        <v>18.013881999999999</v>
      </c>
      <c r="P531" s="212">
        <f t="shared" si="317"/>
        <v>15.014964999999998</v>
      </c>
      <c r="Q531" s="212">
        <f t="shared" si="317"/>
        <v>17.165054999999999</v>
      </c>
      <c r="R531" s="212">
        <f t="shared" si="317"/>
        <v>15.543825999999997</v>
      </c>
      <c r="S531" s="212">
        <f t="shared" si="317"/>
        <v>20.385094999999996</v>
      </c>
      <c r="T531" s="212">
        <f t="shared" si="317"/>
        <v>25.250819999999997</v>
      </c>
      <c r="U531" s="212">
        <f t="shared" si="317"/>
        <v>42.551401999999996</v>
      </c>
      <c r="V531" s="212">
        <f t="shared" si="317"/>
        <v>71.559274999999985</v>
      </c>
      <c r="W531" s="46">
        <f>SUM(표4_256[[#This Row],[1월]:[12월]])</f>
        <v>437.78481799999997</v>
      </c>
      <c r="X531" s="46">
        <f t="shared" si="280"/>
        <v>36.482068166666664</v>
      </c>
    </row>
    <row r="532" spans="1:24" x14ac:dyDescent="0.3">
      <c r="A532" s="166"/>
      <c r="B532" s="166">
        <v>2025</v>
      </c>
      <c r="C532" s="63" t="s">
        <v>431</v>
      </c>
      <c r="D532" s="19" t="s">
        <v>21</v>
      </c>
      <c r="E532" s="19" t="s">
        <v>16</v>
      </c>
      <c r="F532" s="19" t="s">
        <v>88</v>
      </c>
      <c r="G532" s="19" t="s">
        <v>76</v>
      </c>
      <c r="H532" s="20" t="s">
        <v>105</v>
      </c>
      <c r="I532" s="20"/>
      <c r="J532" s="20" t="s">
        <v>96</v>
      </c>
      <c r="K532" s="214">
        <f>K530*(38.5/1000000)*15.236*(44/12)</f>
        <v>130.56309399466667</v>
      </c>
      <c r="L532" s="214">
        <f>L530*(38.5/1000000)*15.236*(44/12)</f>
        <v>129.27905724066665</v>
      </c>
      <c r="M532" s="214">
        <f t="shared" ref="M532:V532" si="318">M530*(38.5/1000000)*15.236*(44/12)</f>
        <v>119.35519529266668</v>
      </c>
      <c r="N532" s="214">
        <f t="shared" si="318"/>
        <v>68.907821649333329</v>
      </c>
      <c r="O532" s="214">
        <f t="shared" si="318"/>
        <v>38.022113462666667</v>
      </c>
      <c r="P532" s="214">
        <f t="shared" si="318"/>
        <v>31.69226393666667</v>
      </c>
      <c r="Q532" s="214">
        <f t="shared" si="318"/>
        <v>36.23048429</v>
      </c>
      <c r="R532" s="214">
        <f t="shared" si="318"/>
        <v>32.808537094666669</v>
      </c>
      <c r="S532" s="214">
        <f t="shared" si="318"/>
        <v>43.027060743333337</v>
      </c>
      <c r="T532" s="214">
        <f t="shared" si="318"/>
        <v>53.297203960000004</v>
      </c>
      <c r="U532" s="214">
        <f t="shared" si="318"/>
        <v>89.813746689333328</v>
      </c>
      <c r="V532" s="214">
        <f t="shared" si="318"/>
        <v>151.04100678333333</v>
      </c>
      <c r="W532" s="47">
        <f>SUM(표4_256[[#This Row],[1월]:[12월]])</f>
        <v>924.03758513733351</v>
      </c>
      <c r="X532" s="47">
        <f t="shared" si="280"/>
        <v>77.003132094777797</v>
      </c>
    </row>
    <row r="533" spans="1:24" x14ac:dyDescent="0.3">
      <c r="A533" s="166" t="s">
        <v>207</v>
      </c>
      <c r="B533" s="166">
        <v>2025</v>
      </c>
      <c r="C533" s="60" t="s">
        <v>431</v>
      </c>
      <c r="D533" s="14" t="s">
        <v>21</v>
      </c>
      <c r="E533" s="14" t="s">
        <v>16</v>
      </c>
      <c r="F533" s="14" t="s">
        <v>88</v>
      </c>
      <c r="G533" s="14" t="s">
        <v>175</v>
      </c>
      <c r="H533" s="14" t="s">
        <v>106</v>
      </c>
      <c r="I533" s="14"/>
      <c r="J533" s="14" t="s">
        <v>13</v>
      </c>
      <c r="K533" s="197">
        <v>2232</v>
      </c>
      <c r="L533" s="197">
        <v>2488</v>
      </c>
      <c r="M533" s="197">
        <v>2889</v>
      </c>
      <c r="N533" s="197">
        <v>4436</v>
      </c>
      <c r="O533" s="197">
        <v>5178</v>
      </c>
      <c r="P533" s="197">
        <v>4999</v>
      </c>
      <c r="Q533" s="197">
        <v>10530</v>
      </c>
      <c r="R533" s="197">
        <v>10501</v>
      </c>
      <c r="S533" s="197">
        <v>20305</v>
      </c>
      <c r="T533" s="197">
        <v>17116</v>
      </c>
      <c r="U533" s="198">
        <v>19144</v>
      </c>
      <c r="V533" s="198">
        <v>10437</v>
      </c>
      <c r="W533" s="44">
        <f>SUM(표4_256[[#This Row],[1월]:[12월]])</f>
        <v>110255</v>
      </c>
      <c r="X533" s="44">
        <f t="shared" si="280"/>
        <v>9187.9166666666661</v>
      </c>
    </row>
    <row r="534" spans="1:24" x14ac:dyDescent="0.3">
      <c r="A534" s="166"/>
      <c r="B534" s="166">
        <v>2025</v>
      </c>
      <c r="C534" s="61" t="s">
        <v>431</v>
      </c>
      <c r="D534" s="16" t="s">
        <v>21</v>
      </c>
      <c r="E534" s="16" t="s">
        <v>16</v>
      </c>
      <c r="F534" s="16" t="s">
        <v>88</v>
      </c>
      <c r="G534" s="16" t="s">
        <v>175</v>
      </c>
      <c r="H534" s="16" t="s">
        <v>106</v>
      </c>
      <c r="I534" s="16"/>
      <c r="J534" s="16" t="s">
        <v>22</v>
      </c>
      <c r="K534" s="199">
        <v>2</v>
      </c>
      <c r="L534" s="199">
        <v>3</v>
      </c>
      <c r="M534" s="199">
        <v>3</v>
      </c>
      <c r="N534" s="199">
        <v>4</v>
      </c>
      <c r="O534" s="199">
        <v>6</v>
      </c>
      <c r="P534" s="199">
        <v>5</v>
      </c>
      <c r="Q534" s="199">
        <v>11</v>
      </c>
      <c r="R534" s="199">
        <v>11</v>
      </c>
      <c r="S534" s="199">
        <v>22</v>
      </c>
      <c r="T534" s="199">
        <v>19</v>
      </c>
      <c r="U534" s="200">
        <v>21</v>
      </c>
      <c r="V534" s="200">
        <v>12</v>
      </c>
      <c r="W534" s="45">
        <f>SUM(표4_256[[#This Row],[1월]:[12월]])</f>
        <v>119</v>
      </c>
      <c r="X534" s="45">
        <f t="shared" si="280"/>
        <v>9.9166666666666661</v>
      </c>
    </row>
    <row r="535" spans="1:24" x14ac:dyDescent="0.3">
      <c r="A535" s="166"/>
      <c r="B535" s="166">
        <v>2025</v>
      </c>
      <c r="C535" s="62" t="s">
        <v>431</v>
      </c>
      <c r="D535" s="17" t="s">
        <v>21</v>
      </c>
      <c r="E535" s="17" t="s">
        <v>16</v>
      </c>
      <c r="F535" s="17" t="s">
        <v>88</v>
      </c>
      <c r="G535" s="17" t="s">
        <v>175</v>
      </c>
      <c r="H535" s="17" t="s">
        <v>106</v>
      </c>
      <c r="I535" s="17"/>
      <c r="J535" s="17" t="s">
        <v>15</v>
      </c>
      <c r="K535" s="212">
        <f>(K534/1000)*1.019</f>
        <v>2.0379999999999999E-3</v>
      </c>
      <c r="L535" s="212">
        <f>(L534/1000)*1.019</f>
        <v>3.0569999999999998E-3</v>
      </c>
      <c r="M535" s="212">
        <f t="shared" ref="M535:V535" si="319">(M534/1000)*1.019</f>
        <v>3.0569999999999998E-3</v>
      </c>
      <c r="N535" s="212">
        <f t="shared" si="319"/>
        <v>4.0759999999999998E-3</v>
      </c>
      <c r="O535" s="212">
        <f t="shared" si="319"/>
        <v>6.1139999999999996E-3</v>
      </c>
      <c r="P535" s="212">
        <f t="shared" si="319"/>
        <v>5.0949999999999997E-3</v>
      </c>
      <c r="Q535" s="212">
        <f t="shared" si="319"/>
        <v>1.1208999999999998E-2</v>
      </c>
      <c r="R535" s="212">
        <f t="shared" si="319"/>
        <v>1.1208999999999998E-2</v>
      </c>
      <c r="S535" s="212">
        <f t="shared" si="319"/>
        <v>2.2417999999999997E-2</v>
      </c>
      <c r="T535" s="212">
        <f t="shared" si="319"/>
        <v>1.9360999999999996E-2</v>
      </c>
      <c r="U535" s="212">
        <f t="shared" si="319"/>
        <v>2.1398999999999998E-2</v>
      </c>
      <c r="V535" s="212">
        <f t="shared" si="319"/>
        <v>1.2227999999999999E-2</v>
      </c>
      <c r="W535" s="46">
        <f>SUM(표4_256[[#This Row],[1월]:[12월]])</f>
        <v>0.12126099999999999</v>
      </c>
      <c r="X535" s="46">
        <f t="shared" si="280"/>
        <v>1.0105083333333332E-2</v>
      </c>
    </row>
    <row r="536" spans="1:24" x14ac:dyDescent="0.3">
      <c r="A536" s="166"/>
      <c r="B536" s="166">
        <v>2025</v>
      </c>
      <c r="C536" s="63" t="s">
        <v>431</v>
      </c>
      <c r="D536" s="19" t="s">
        <v>21</v>
      </c>
      <c r="E536" s="19" t="s">
        <v>16</v>
      </c>
      <c r="F536" s="19" t="s">
        <v>88</v>
      </c>
      <c r="G536" s="19" t="s">
        <v>175</v>
      </c>
      <c r="H536" s="20" t="s">
        <v>106</v>
      </c>
      <c r="I536" s="20"/>
      <c r="J536" s="20" t="s">
        <v>96</v>
      </c>
      <c r="K536" s="214">
        <f>K534*(38.5/1000000)*15.236*(44/12)</f>
        <v>4.301630666666667E-3</v>
      </c>
      <c r="L536" s="214">
        <f>L534*(38.5/1000000)*15.236*(44/12)</f>
        <v>6.4524460000000006E-3</v>
      </c>
      <c r="M536" s="214">
        <f t="shared" ref="M536:V536" si="320">M534*(38.5/1000000)*15.236*(44/12)</f>
        <v>6.4524460000000006E-3</v>
      </c>
      <c r="N536" s="214">
        <f t="shared" si="320"/>
        <v>8.6032613333333341E-3</v>
      </c>
      <c r="O536" s="214">
        <f t="shared" si="320"/>
        <v>1.2904892000000001E-2</v>
      </c>
      <c r="P536" s="214">
        <f t="shared" si="320"/>
        <v>1.0754076666666668E-2</v>
      </c>
      <c r="Q536" s="214">
        <f t="shared" si="320"/>
        <v>2.3658968666666669E-2</v>
      </c>
      <c r="R536" s="214">
        <f t="shared" si="320"/>
        <v>2.3658968666666669E-2</v>
      </c>
      <c r="S536" s="214">
        <f t="shared" si="320"/>
        <v>4.7317937333333338E-2</v>
      </c>
      <c r="T536" s="214">
        <f t="shared" si="320"/>
        <v>4.0865491333333337E-2</v>
      </c>
      <c r="U536" s="214">
        <f t="shared" si="320"/>
        <v>4.5167121999999997E-2</v>
      </c>
      <c r="V536" s="214">
        <f t="shared" si="320"/>
        <v>2.5809784000000002E-2</v>
      </c>
      <c r="W536" s="47">
        <f>SUM(표4_256[[#This Row],[1월]:[12월]])</f>
        <v>0.25594702466666669</v>
      </c>
      <c r="X536" s="47">
        <f t="shared" si="280"/>
        <v>2.1328918722222225E-2</v>
      </c>
    </row>
    <row r="537" spans="1:24" x14ac:dyDescent="0.3">
      <c r="A537" s="166" t="s">
        <v>358</v>
      </c>
      <c r="B537" s="166">
        <v>2025</v>
      </c>
      <c r="C537" s="60" t="s">
        <v>431</v>
      </c>
      <c r="D537" s="34" t="s">
        <v>25</v>
      </c>
      <c r="E537" s="1" t="s">
        <v>81</v>
      </c>
      <c r="F537" s="1" t="s">
        <v>89</v>
      </c>
      <c r="G537" s="1" t="s">
        <v>189</v>
      </c>
      <c r="H537" s="1" t="s">
        <v>117</v>
      </c>
      <c r="I537" s="1"/>
      <c r="J537" s="1" t="s">
        <v>13</v>
      </c>
      <c r="K537" s="197">
        <v>4681968</v>
      </c>
      <c r="L537" s="197">
        <v>3391464</v>
      </c>
      <c r="M537" s="197">
        <v>4658298</v>
      </c>
      <c r="N537" s="197">
        <v>8594527</v>
      </c>
      <c r="O537" s="197">
        <v>15628007</v>
      </c>
      <c r="P537" s="197">
        <v>17433075</v>
      </c>
      <c r="Q537" s="197">
        <v>11419352</v>
      </c>
      <c r="R537" s="197">
        <v>15092913</v>
      </c>
      <c r="S537" s="197">
        <v>13472711</v>
      </c>
      <c r="T537" s="197">
        <v>11848851</v>
      </c>
      <c r="U537" s="198">
        <v>8025417</v>
      </c>
      <c r="V537" s="198">
        <v>5486489</v>
      </c>
      <c r="W537" s="49">
        <f>SUM(표4_256[[#This Row],[1월]:[12월]])</f>
        <v>119733072</v>
      </c>
      <c r="X537" s="49">
        <f t="shared" ref="X537:X600" si="321">AVERAGE(K537:V537)</f>
        <v>9977756</v>
      </c>
    </row>
    <row r="538" spans="1:24" x14ac:dyDescent="0.3">
      <c r="A538" s="166"/>
      <c r="B538" s="166">
        <v>2025</v>
      </c>
      <c r="C538" s="24" t="s">
        <v>431</v>
      </c>
      <c r="D538" s="35" t="s">
        <v>21</v>
      </c>
      <c r="E538" s="2" t="s">
        <v>16</v>
      </c>
      <c r="F538" s="2" t="s">
        <v>88</v>
      </c>
      <c r="G538" s="29" t="s">
        <v>189</v>
      </c>
      <c r="H538" s="2" t="s">
        <v>117</v>
      </c>
      <c r="I538" s="2"/>
      <c r="J538" s="2" t="s">
        <v>84</v>
      </c>
      <c r="K538" s="209">
        <v>4983</v>
      </c>
      <c r="L538" s="209">
        <v>3624</v>
      </c>
      <c r="M538" s="209">
        <v>4980</v>
      </c>
      <c r="N538" s="209">
        <v>9231</v>
      </c>
      <c r="O538" s="209">
        <v>16733</v>
      </c>
      <c r="P538" s="209">
        <v>18711</v>
      </c>
      <c r="Q538" s="209">
        <v>12192</v>
      </c>
      <c r="R538" s="209">
        <v>16130</v>
      </c>
      <c r="S538" s="209">
        <v>14399</v>
      </c>
      <c r="T538" s="209">
        <v>12672</v>
      </c>
      <c r="U538" s="210">
        <v>8597</v>
      </c>
      <c r="V538" s="210">
        <v>5880</v>
      </c>
      <c r="W538" s="50">
        <f>SUM(표4_256[[#This Row],[1월]:[12월]])</f>
        <v>128132</v>
      </c>
      <c r="X538" s="50">
        <f t="shared" si="321"/>
        <v>10677.666666666666</v>
      </c>
    </row>
    <row r="539" spans="1:24" x14ac:dyDescent="0.3">
      <c r="A539" s="166"/>
      <c r="B539" s="166">
        <v>2025</v>
      </c>
      <c r="C539" s="62" t="s">
        <v>431</v>
      </c>
      <c r="D539" s="36" t="s">
        <v>21</v>
      </c>
      <c r="E539" s="28" t="s">
        <v>16</v>
      </c>
      <c r="F539" s="28" t="s">
        <v>88</v>
      </c>
      <c r="G539" s="28" t="s">
        <v>189</v>
      </c>
      <c r="H539" s="28" t="s">
        <v>117</v>
      </c>
      <c r="I539" s="28"/>
      <c r="J539" s="28" t="s">
        <v>15</v>
      </c>
      <c r="K539" s="212">
        <f>(K538/1000)*1.019</f>
        <v>5.0776769999999996</v>
      </c>
      <c r="L539" s="212">
        <f>(L538/1000)*1.019</f>
        <v>3.6928559999999999</v>
      </c>
      <c r="M539" s="212">
        <f t="shared" ref="M539:V539" si="322">(M538/1000)*1.019</f>
        <v>5.0746200000000004</v>
      </c>
      <c r="N539" s="212">
        <f t="shared" si="322"/>
        <v>9.406388999999999</v>
      </c>
      <c r="O539" s="212">
        <f t="shared" si="322"/>
        <v>17.050926999999998</v>
      </c>
      <c r="P539" s="212">
        <f t="shared" si="322"/>
        <v>19.066508999999996</v>
      </c>
      <c r="Q539" s="212">
        <f t="shared" si="322"/>
        <v>12.423647999999998</v>
      </c>
      <c r="R539" s="212">
        <f t="shared" si="322"/>
        <v>16.436469999999996</v>
      </c>
      <c r="S539" s="212">
        <f t="shared" si="322"/>
        <v>14.672580999999997</v>
      </c>
      <c r="T539" s="212">
        <f t="shared" si="322"/>
        <v>12.912768</v>
      </c>
      <c r="U539" s="212">
        <f t="shared" si="322"/>
        <v>8.7603429999999989</v>
      </c>
      <c r="V539" s="212">
        <f t="shared" si="322"/>
        <v>5.991719999999999</v>
      </c>
      <c r="W539" s="46">
        <f>SUM(표4_256[[#This Row],[1월]:[12월]])</f>
        <v>130.56650799999997</v>
      </c>
      <c r="X539" s="57">
        <f t="shared" si="321"/>
        <v>10.880542333333331</v>
      </c>
    </row>
    <row r="540" spans="1:24" x14ac:dyDescent="0.3">
      <c r="A540" s="166"/>
      <c r="B540" s="166">
        <v>2025</v>
      </c>
      <c r="C540" s="63" t="s">
        <v>431</v>
      </c>
      <c r="D540" s="37" t="s">
        <v>21</v>
      </c>
      <c r="E540" s="20" t="s">
        <v>16</v>
      </c>
      <c r="F540" s="20" t="s">
        <v>88</v>
      </c>
      <c r="G540" s="20" t="s">
        <v>189</v>
      </c>
      <c r="H540" s="20" t="s">
        <v>117</v>
      </c>
      <c r="I540" s="20"/>
      <c r="J540" s="20" t="s">
        <v>96</v>
      </c>
      <c r="K540" s="214">
        <f>K538*(38.5/1000000)*15.236*(44/12)</f>
        <v>10.717512806</v>
      </c>
      <c r="L540" s="214">
        <f>L538*(38.5/1000000)*15.236*(44/12)</f>
        <v>7.7945547680000002</v>
      </c>
      <c r="M540" s="214">
        <f t="shared" ref="M540:V540" si="323">M538*(38.5/1000000)*15.236*(44/12)</f>
        <v>10.711060360000001</v>
      </c>
      <c r="N540" s="214">
        <f t="shared" si="323"/>
        <v>19.854176342000002</v>
      </c>
      <c r="O540" s="214">
        <f t="shared" si="323"/>
        <v>35.989592972666664</v>
      </c>
      <c r="P540" s="214">
        <f t="shared" si="323"/>
        <v>40.243905701999999</v>
      </c>
      <c r="Q540" s="214">
        <f t="shared" si="323"/>
        <v>26.222740544000001</v>
      </c>
      <c r="R540" s="214">
        <f t="shared" si="323"/>
        <v>34.69265132666667</v>
      </c>
      <c r="S540" s="214">
        <f t="shared" si="323"/>
        <v>30.969589984666673</v>
      </c>
      <c r="T540" s="214">
        <f t="shared" si="323"/>
        <v>27.255131904000002</v>
      </c>
      <c r="U540" s="214">
        <f t="shared" si="323"/>
        <v>18.490559420666667</v>
      </c>
      <c r="V540" s="214">
        <f t="shared" si="323"/>
        <v>12.646794160000001</v>
      </c>
      <c r="W540" s="47">
        <f>SUM(표4_256[[#This Row],[1월]:[12월]])</f>
        <v>275.58827029066669</v>
      </c>
      <c r="X540" s="56">
        <f t="shared" si="321"/>
        <v>22.965689190888892</v>
      </c>
    </row>
    <row r="541" spans="1:24" x14ac:dyDescent="0.3">
      <c r="A541" s="166" t="s">
        <v>359</v>
      </c>
      <c r="B541" s="166">
        <v>2025</v>
      </c>
      <c r="C541" s="60" t="s">
        <v>431</v>
      </c>
      <c r="D541" s="34" t="s">
        <v>25</v>
      </c>
      <c r="E541" s="1" t="s">
        <v>81</v>
      </c>
      <c r="F541" s="1" t="s">
        <v>89</v>
      </c>
      <c r="G541" s="1" t="s">
        <v>188</v>
      </c>
      <c r="H541" s="1" t="s">
        <v>119</v>
      </c>
      <c r="I541" s="1"/>
      <c r="J541" s="1" t="s">
        <v>13</v>
      </c>
      <c r="K541" s="197">
        <v>1207896</v>
      </c>
      <c r="L541" s="197">
        <v>923321</v>
      </c>
      <c r="M541" s="197">
        <v>1000083</v>
      </c>
      <c r="N541" s="197">
        <v>2014426</v>
      </c>
      <c r="O541" s="197">
        <v>3316985</v>
      </c>
      <c r="P541" s="197">
        <v>4000222</v>
      </c>
      <c r="Q541" s="197">
        <v>1770690</v>
      </c>
      <c r="R541" s="197">
        <v>2534599</v>
      </c>
      <c r="S541" s="197">
        <v>2162846</v>
      </c>
      <c r="T541" s="197">
        <v>2395215</v>
      </c>
      <c r="U541" s="198">
        <v>1097384</v>
      </c>
      <c r="V541" s="198">
        <v>830648</v>
      </c>
      <c r="W541" s="49">
        <f>SUM(표4_256[[#This Row],[1월]:[12월]])</f>
        <v>23254315</v>
      </c>
      <c r="X541" s="49">
        <f t="shared" si="321"/>
        <v>1937859.5833333333</v>
      </c>
    </row>
    <row r="542" spans="1:24" x14ac:dyDescent="0.3">
      <c r="A542" s="166"/>
      <c r="B542" s="166">
        <v>2025</v>
      </c>
      <c r="C542" s="24" t="s">
        <v>431</v>
      </c>
      <c r="D542" s="35" t="s">
        <v>21</v>
      </c>
      <c r="E542" s="2" t="s">
        <v>16</v>
      </c>
      <c r="F542" s="2" t="s">
        <v>88</v>
      </c>
      <c r="G542" s="29" t="s">
        <v>188</v>
      </c>
      <c r="H542" s="2" t="s">
        <v>118</v>
      </c>
      <c r="I542" s="2"/>
      <c r="J542" s="2" t="s">
        <v>84</v>
      </c>
      <c r="K542" s="209">
        <v>1286</v>
      </c>
      <c r="L542" s="209">
        <v>986</v>
      </c>
      <c r="M542" s="209">
        <v>1069</v>
      </c>
      <c r="N542" s="209">
        <v>2163</v>
      </c>
      <c r="O542" s="209">
        <v>3552</v>
      </c>
      <c r="P542" s="209">
        <v>4294</v>
      </c>
      <c r="Q542" s="209">
        <v>1890</v>
      </c>
      <c r="R542" s="209">
        <v>2709</v>
      </c>
      <c r="S542" s="209">
        <v>2311</v>
      </c>
      <c r="T542" s="209">
        <v>2562</v>
      </c>
      <c r="U542" s="210">
        <v>1175</v>
      </c>
      <c r="V542" s="210">
        <v>890</v>
      </c>
      <c r="W542" s="50">
        <f>SUM(표4_256[[#This Row],[1월]:[12월]])</f>
        <v>24887</v>
      </c>
      <c r="X542" s="50">
        <f t="shared" si="321"/>
        <v>2073.9166666666665</v>
      </c>
    </row>
    <row r="543" spans="1:24" x14ac:dyDescent="0.3">
      <c r="A543" s="166"/>
      <c r="B543" s="166">
        <v>2025</v>
      </c>
      <c r="C543" s="62" t="s">
        <v>431</v>
      </c>
      <c r="D543" s="36" t="s">
        <v>21</v>
      </c>
      <c r="E543" s="28" t="s">
        <v>16</v>
      </c>
      <c r="F543" s="28" t="s">
        <v>88</v>
      </c>
      <c r="G543" s="28" t="s">
        <v>188</v>
      </c>
      <c r="H543" s="28" t="s">
        <v>118</v>
      </c>
      <c r="I543" s="28"/>
      <c r="J543" s="28" t="s">
        <v>15</v>
      </c>
      <c r="K543" s="212">
        <f>(K542/1000)*1.019</f>
        <v>1.3104339999999999</v>
      </c>
      <c r="L543" s="212">
        <f>(L542/1000)*1.019</f>
        <v>1.0047339999999998</v>
      </c>
      <c r="M543" s="212">
        <f t="shared" ref="M543:V543" si="324">(M542/1000)*1.019</f>
        <v>1.0893109999999999</v>
      </c>
      <c r="N543" s="212">
        <f t="shared" si="324"/>
        <v>2.2040969999999995</v>
      </c>
      <c r="O543" s="212">
        <f t="shared" si="324"/>
        <v>3.6194879999999996</v>
      </c>
      <c r="P543" s="212">
        <f t="shared" si="324"/>
        <v>4.3755859999999993</v>
      </c>
      <c r="Q543" s="212">
        <f t="shared" si="324"/>
        <v>1.9259099999999998</v>
      </c>
      <c r="R543" s="212">
        <f t="shared" si="324"/>
        <v>2.7604709999999999</v>
      </c>
      <c r="S543" s="212">
        <f t="shared" si="324"/>
        <v>2.3549089999999997</v>
      </c>
      <c r="T543" s="212">
        <f t="shared" si="324"/>
        <v>2.6106779999999996</v>
      </c>
      <c r="U543" s="212">
        <f t="shared" si="324"/>
        <v>1.197325</v>
      </c>
      <c r="V543" s="212">
        <f t="shared" si="324"/>
        <v>0.90690999999999988</v>
      </c>
      <c r="W543" s="46">
        <f>SUM(표4_256[[#This Row],[1월]:[12월]])</f>
        <v>25.359852999999998</v>
      </c>
      <c r="X543" s="57">
        <f t="shared" si="321"/>
        <v>2.1133210833333331</v>
      </c>
    </row>
    <row r="544" spans="1:24" x14ac:dyDescent="0.3">
      <c r="A544" s="166"/>
      <c r="B544" s="166">
        <v>2025</v>
      </c>
      <c r="C544" s="63" t="s">
        <v>431</v>
      </c>
      <c r="D544" s="37" t="s">
        <v>21</v>
      </c>
      <c r="E544" s="20" t="s">
        <v>16</v>
      </c>
      <c r="F544" s="20" t="s">
        <v>88</v>
      </c>
      <c r="G544" s="20" t="s">
        <v>188</v>
      </c>
      <c r="H544" s="20" t="s">
        <v>118</v>
      </c>
      <c r="I544" s="20"/>
      <c r="J544" s="20" t="s">
        <v>96</v>
      </c>
      <c r="K544" s="214">
        <f>K542*(38.5/1000000)*15.236*(44/12)</f>
        <v>2.7659485186666668</v>
      </c>
      <c r="L544" s="214">
        <f>L542*(38.5/1000000)*15.236*(44/12)</f>
        <v>2.120703918666667</v>
      </c>
      <c r="M544" s="214">
        <f t="shared" ref="M544:V544" si="325">M542*(38.5/1000000)*15.236*(44/12)</f>
        <v>2.2992215913333331</v>
      </c>
      <c r="N544" s="214">
        <f t="shared" si="325"/>
        <v>4.6522135660000004</v>
      </c>
      <c r="O544" s="214">
        <f t="shared" si="325"/>
        <v>7.6396960640000007</v>
      </c>
      <c r="P544" s="214">
        <f t="shared" si="325"/>
        <v>9.235601041333334</v>
      </c>
      <c r="Q544" s="214">
        <f t="shared" si="325"/>
        <v>4.06504098</v>
      </c>
      <c r="R544" s="214">
        <f t="shared" si="325"/>
        <v>5.8265587379999992</v>
      </c>
      <c r="S544" s="214">
        <f t="shared" si="325"/>
        <v>4.9705342353333331</v>
      </c>
      <c r="T544" s="214">
        <f t="shared" si="325"/>
        <v>5.5103888840000002</v>
      </c>
      <c r="U544" s="214">
        <f t="shared" si="325"/>
        <v>2.5272080166666666</v>
      </c>
      <c r="V544" s="214">
        <f t="shared" si="325"/>
        <v>1.9142256466666667</v>
      </c>
      <c r="W544" s="47">
        <f>SUM(표4_256[[#This Row],[1월]:[12월]])</f>
        <v>53.527341200666669</v>
      </c>
      <c r="X544" s="56">
        <f t="shared" si="321"/>
        <v>4.4606117667222227</v>
      </c>
    </row>
    <row r="545" spans="1:24" x14ac:dyDescent="0.3">
      <c r="A545" s="166" t="s">
        <v>247</v>
      </c>
      <c r="B545" s="166">
        <v>2025</v>
      </c>
      <c r="C545" s="60" t="s">
        <v>431</v>
      </c>
      <c r="D545" s="14" t="s">
        <v>21</v>
      </c>
      <c r="E545" s="14" t="s">
        <v>17</v>
      </c>
      <c r="F545" s="14" t="s">
        <v>65</v>
      </c>
      <c r="G545" s="14" t="s">
        <v>167</v>
      </c>
      <c r="H545" s="14" t="s">
        <v>124</v>
      </c>
      <c r="I545" s="14"/>
      <c r="J545" s="14" t="s">
        <v>13</v>
      </c>
      <c r="K545" s="15">
        <v>3757796</v>
      </c>
      <c r="L545" s="15">
        <v>4216826</v>
      </c>
      <c r="M545" s="15">
        <v>4253996</v>
      </c>
      <c r="N545" s="15">
        <v>4624593</v>
      </c>
      <c r="O545" s="15">
        <v>4095874</v>
      </c>
      <c r="P545" s="15">
        <v>3784322</v>
      </c>
      <c r="Q545" s="15">
        <v>4681586</v>
      </c>
      <c r="R545" s="15">
        <v>4088421</v>
      </c>
      <c r="S545" s="15">
        <v>4632549</v>
      </c>
      <c r="T545" s="15">
        <v>3738088</v>
      </c>
      <c r="U545" s="69">
        <v>4487685</v>
      </c>
      <c r="V545" s="69">
        <v>4052939</v>
      </c>
      <c r="W545" s="44">
        <f>SUM(표4_256[[#This Row],[1월]:[12월]])</f>
        <v>50414675</v>
      </c>
      <c r="X545" s="44">
        <f t="shared" si="321"/>
        <v>4201222.916666667</v>
      </c>
    </row>
    <row r="546" spans="1:24" x14ac:dyDescent="0.3">
      <c r="A546" s="166"/>
      <c r="B546" s="166">
        <v>2025</v>
      </c>
      <c r="C546" s="65" t="s">
        <v>431</v>
      </c>
      <c r="D546" s="30" t="s">
        <v>21</v>
      </c>
      <c r="E546" s="30" t="s">
        <v>17</v>
      </c>
      <c r="F546" s="30" t="s">
        <v>65</v>
      </c>
      <c r="G546" s="30" t="s">
        <v>167</v>
      </c>
      <c r="H546" s="30" t="s">
        <v>124</v>
      </c>
      <c r="I546" s="30"/>
      <c r="J546" s="30" t="s">
        <v>22</v>
      </c>
      <c r="K546" s="4">
        <v>3855</v>
      </c>
      <c r="L546" s="4">
        <v>4363</v>
      </c>
      <c r="M546" s="4">
        <v>4407</v>
      </c>
      <c r="N546" s="4">
        <v>4832</v>
      </c>
      <c r="O546" s="4">
        <v>4253</v>
      </c>
      <c r="P546" s="4">
        <v>3932</v>
      </c>
      <c r="Q546" s="4">
        <v>4879</v>
      </c>
      <c r="R546" s="4">
        <v>4245</v>
      </c>
      <c r="S546" s="4">
        <v>4828</v>
      </c>
      <c r="T546" s="4">
        <v>3864</v>
      </c>
      <c r="U546" s="68">
        <v>4672</v>
      </c>
      <c r="V546" s="68">
        <v>4200</v>
      </c>
      <c r="W546" s="53">
        <f>SUM(표4_256[[#This Row],[1월]:[12월]])</f>
        <v>52330</v>
      </c>
      <c r="X546" s="53">
        <f t="shared" si="321"/>
        <v>4360.833333333333</v>
      </c>
    </row>
    <row r="547" spans="1:24" x14ac:dyDescent="0.3">
      <c r="A547" s="166"/>
      <c r="B547" s="166">
        <v>2025</v>
      </c>
      <c r="C547" s="62" t="s">
        <v>431</v>
      </c>
      <c r="D547" s="17" t="s">
        <v>21</v>
      </c>
      <c r="E547" s="17" t="s">
        <v>17</v>
      </c>
      <c r="F547" s="17" t="s">
        <v>65</v>
      </c>
      <c r="G547" s="17" t="s">
        <v>167</v>
      </c>
      <c r="H547" s="17" t="s">
        <v>124</v>
      </c>
      <c r="I547" s="17"/>
      <c r="J547" s="17" t="s">
        <v>15</v>
      </c>
      <c r="K547" s="31">
        <f>(K546/1000)*1.019</f>
        <v>3.9282449999999995</v>
      </c>
      <c r="L547" s="31">
        <f>(L546/1000)*1.019</f>
        <v>4.4458970000000004</v>
      </c>
      <c r="M547" s="31">
        <f t="shared" ref="M547:V547" si="326">(M546/1000)*1.019</f>
        <v>4.4907329999999996</v>
      </c>
      <c r="N547" s="31">
        <f t="shared" si="326"/>
        <v>4.9238079999999993</v>
      </c>
      <c r="O547" s="31">
        <f t="shared" si="326"/>
        <v>4.3338069999999993</v>
      </c>
      <c r="P547" s="31">
        <f t="shared" si="326"/>
        <v>4.0067079999999997</v>
      </c>
      <c r="Q547" s="31">
        <f t="shared" si="326"/>
        <v>4.9717009999999995</v>
      </c>
      <c r="R547" s="31">
        <f t="shared" si="326"/>
        <v>4.3256549999999994</v>
      </c>
      <c r="S547" s="31">
        <f t="shared" si="326"/>
        <v>4.9197319999999998</v>
      </c>
      <c r="T547" s="31">
        <f t="shared" si="326"/>
        <v>3.9374159999999994</v>
      </c>
      <c r="U547" s="31">
        <f t="shared" si="326"/>
        <v>4.7607679999999997</v>
      </c>
      <c r="V547" s="31">
        <f t="shared" si="326"/>
        <v>4.2797999999999998</v>
      </c>
      <c r="W547" s="46">
        <f>SUM(표4_256[[#This Row],[1월]:[12월]])</f>
        <v>53.324269999999991</v>
      </c>
      <c r="X547" s="46">
        <f t="shared" si="321"/>
        <v>4.4436891666666662</v>
      </c>
    </row>
    <row r="548" spans="1:24" x14ac:dyDescent="0.3">
      <c r="A548" s="166"/>
      <c r="B548" s="166">
        <v>2025</v>
      </c>
      <c r="C548" s="63" t="s">
        <v>431</v>
      </c>
      <c r="D548" s="19" t="s">
        <v>21</v>
      </c>
      <c r="E548" s="19" t="s">
        <v>17</v>
      </c>
      <c r="F548" s="19" t="s">
        <v>65</v>
      </c>
      <c r="G548" s="19" t="s">
        <v>167</v>
      </c>
      <c r="H548" s="20" t="s">
        <v>124</v>
      </c>
      <c r="I548" s="20"/>
      <c r="J548" s="20" t="s">
        <v>96</v>
      </c>
      <c r="K548" s="20">
        <f>K546*(38.5/1000000)*15.236*(44/12)</f>
        <v>8.2913931100000013</v>
      </c>
      <c r="L548" s="20">
        <f>L546*(38.5/1000000)*15.236*(44/12)</f>
        <v>9.3840072993333337</v>
      </c>
      <c r="M548" s="20">
        <f t="shared" ref="M548:V548" si="327">M546*(38.5/1000000)*15.236*(44/12)</f>
        <v>9.4786431740000001</v>
      </c>
      <c r="N548" s="20">
        <f t="shared" si="327"/>
        <v>10.392739690666668</v>
      </c>
      <c r="O548" s="20">
        <f t="shared" si="327"/>
        <v>9.1474176126666666</v>
      </c>
      <c r="P548" s="20">
        <f t="shared" si="327"/>
        <v>8.4570058906666681</v>
      </c>
      <c r="Q548" s="20">
        <f t="shared" si="327"/>
        <v>10.493828011333333</v>
      </c>
      <c r="R548" s="20">
        <f t="shared" si="327"/>
        <v>9.1302110900000013</v>
      </c>
      <c r="S548" s="20">
        <f t="shared" si="327"/>
        <v>10.384136429333335</v>
      </c>
      <c r="T548" s="20">
        <f t="shared" si="327"/>
        <v>8.3107504480000003</v>
      </c>
      <c r="U548" s="20">
        <f t="shared" si="327"/>
        <v>10.048609237333334</v>
      </c>
      <c r="V548" s="20">
        <f t="shared" si="327"/>
        <v>9.0334244000000012</v>
      </c>
      <c r="W548" s="47">
        <f>SUM(표4_256[[#This Row],[1월]:[12월]])</f>
        <v>112.55216639333334</v>
      </c>
      <c r="X548" s="47">
        <f t="shared" si="321"/>
        <v>9.3793471994444442</v>
      </c>
    </row>
    <row r="549" spans="1:24" x14ac:dyDescent="0.3">
      <c r="A549" s="166" t="s">
        <v>247</v>
      </c>
      <c r="B549" s="166">
        <v>2025</v>
      </c>
      <c r="C549" s="60" t="s">
        <v>431</v>
      </c>
      <c r="D549" s="14" t="s">
        <v>21</v>
      </c>
      <c r="E549" s="14" t="s">
        <v>18</v>
      </c>
      <c r="F549" s="14" t="s">
        <v>65</v>
      </c>
      <c r="G549" s="14" t="s">
        <v>72</v>
      </c>
      <c r="H549" s="14" t="s">
        <v>125</v>
      </c>
      <c r="I549" s="14"/>
      <c r="J549" s="14" t="s">
        <v>13</v>
      </c>
      <c r="K549" s="15">
        <v>4473938</v>
      </c>
      <c r="L549" s="15">
        <v>4960597</v>
      </c>
      <c r="M549" s="15">
        <v>5006290</v>
      </c>
      <c r="N549" s="15">
        <v>5260609</v>
      </c>
      <c r="O549" s="15">
        <v>4569504</v>
      </c>
      <c r="P549" s="15">
        <v>4158133</v>
      </c>
      <c r="Q549" s="15">
        <v>5070693</v>
      </c>
      <c r="R549" s="15">
        <v>4360041</v>
      </c>
      <c r="S549" s="15">
        <v>4833096</v>
      </c>
      <c r="T549" s="15">
        <v>4025080</v>
      </c>
      <c r="U549" s="69">
        <v>4566754</v>
      </c>
      <c r="V549" s="69">
        <v>4697819</v>
      </c>
      <c r="W549" s="44">
        <f>SUM(표4_256[[#This Row],[1월]:[12월]])</f>
        <v>55982554</v>
      </c>
      <c r="X549" s="44">
        <f t="shared" si="321"/>
        <v>4665212.833333333</v>
      </c>
    </row>
    <row r="550" spans="1:24" x14ac:dyDescent="0.3">
      <c r="A550" s="166"/>
      <c r="B550" s="166">
        <v>2025</v>
      </c>
      <c r="C550" s="65" t="s">
        <v>431</v>
      </c>
      <c r="D550" s="30" t="s">
        <v>21</v>
      </c>
      <c r="E550" s="30" t="s">
        <v>18</v>
      </c>
      <c r="F550" s="30" t="s">
        <v>65</v>
      </c>
      <c r="G550" s="30" t="s">
        <v>72</v>
      </c>
      <c r="H550" s="30" t="s">
        <v>125</v>
      </c>
      <c r="I550" s="30"/>
      <c r="J550" s="30" t="s">
        <v>22</v>
      </c>
      <c r="K550" s="4">
        <v>4619</v>
      </c>
      <c r="L550" s="4">
        <v>5159</v>
      </c>
      <c r="M550" s="4">
        <v>5213</v>
      </c>
      <c r="N550" s="4">
        <v>5517</v>
      </c>
      <c r="O550" s="4">
        <v>4762</v>
      </c>
      <c r="P550" s="4">
        <v>4335</v>
      </c>
      <c r="Q550" s="4">
        <v>5296</v>
      </c>
      <c r="R550" s="4">
        <v>4535</v>
      </c>
      <c r="S550" s="4">
        <v>5041</v>
      </c>
      <c r="T550" s="4">
        <v>4171</v>
      </c>
      <c r="U550" s="68">
        <v>4754</v>
      </c>
      <c r="V550" s="68">
        <v>4891</v>
      </c>
      <c r="W550" s="53">
        <f>SUM(표4_256[[#This Row],[1월]:[12월]])</f>
        <v>58293</v>
      </c>
      <c r="X550" s="53">
        <f t="shared" si="321"/>
        <v>4857.75</v>
      </c>
    </row>
    <row r="551" spans="1:24" x14ac:dyDescent="0.3">
      <c r="A551" s="166"/>
      <c r="B551" s="166">
        <v>2025</v>
      </c>
      <c r="C551" s="62" t="s">
        <v>431</v>
      </c>
      <c r="D551" s="17" t="s">
        <v>21</v>
      </c>
      <c r="E551" s="17" t="s">
        <v>18</v>
      </c>
      <c r="F551" s="17" t="s">
        <v>65</v>
      </c>
      <c r="G551" s="17" t="s">
        <v>72</v>
      </c>
      <c r="H551" s="17" t="s">
        <v>125</v>
      </c>
      <c r="I551" s="17"/>
      <c r="J551" s="17" t="s">
        <v>15</v>
      </c>
      <c r="K551" s="31">
        <f>(K550/1000)*1.019</f>
        <v>4.7067609999999993</v>
      </c>
      <c r="L551" s="31">
        <f>(L550/1000)*1.019</f>
        <v>5.2570209999999991</v>
      </c>
      <c r="M551" s="31">
        <f t="shared" ref="M551:V551" si="328">(M550/1000)*1.019</f>
        <v>5.3120469999999997</v>
      </c>
      <c r="N551" s="31">
        <f t="shared" si="328"/>
        <v>5.621823</v>
      </c>
      <c r="O551" s="31">
        <f t="shared" si="328"/>
        <v>4.8524779999999987</v>
      </c>
      <c r="P551" s="31">
        <f t="shared" si="328"/>
        <v>4.4173649999999993</v>
      </c>
      <c r="Q551" s="31">
        <f t="shared" si="328"/>
        <v>5.3966240000000001</v>
      </c>
      <c r="R551" s="31">
        <f t="shared" si="328"/>
        <v>4.6211649999999995</v>
      </c>
      <c r="S551" s="31">
        <f t="shared" si="328"/>
        <v>5.1367789999999998</v>
      </c>
      <c r="T551" s="31">
        <f t="shared" si="328"/>
        <v>4.2502490000000002</v>
      </c>
      <c r="U551" s="31">
        <f t="shared" si="328"/>
        <v>4.8443259999999988</v>
      </c>
      <c r="V551" s="31">
        <f t="shared" si="328"/>
        <v>4.9839289999999998</v>
      </c>
      <c r="W551" s="46">
        <f>SUM(표4_256[[#This Row],[1월]:[12월]])</f>
        <v>59.400566999999995</v>
      </c>
      <c r="X551" s="46">
        <f t="shared" si="321"/>
        <v>4.9500472499999999</v>
      </c>
    </row>
    <row r="552" spans="1:24" x14ac:dyDescent="0.3">
      <c r="A552" s="166"/>
      <c r="B552" s="166">
        <v>2025</v>
      </c>
      <c r="C552" s="63" t="s">
        <v>431</v>
      </c>
      <c r="D552" s="19" t="s">
        <v>21</v>
      </c>
      <c r="E552" s="19" t="s">
        <v>18</v>
      </c>
      <c r="F552" s="19" t="s">
        <v>65</v>
      </c>
      <c r="G552" s="19" t="s">
        <v>72</v>
      </c>
      <c r="H552" s="20" t="s">
        <v>125</v>
      </c>
      <c r="I552" s="20"/>
      <c r="J552" s="20" t="s">
        <v>96</v>
      </c>
      <c r="K552" s="20">
        <f>K550*(38.5/1000000)*15.236*(44/12)</f>
        <v>9.934616024666667</v>
      </c>
      <c r="L552" s="20">
        <f>L550*(38.5/1000000)*15.236*(44/12)</f>
        <v>11.096056304666668</v>
      </c>
      <c r="M552" s="20">
        <f t="shared" ref="M552:V552" si="329">M550*(38.5/1000000)*15.236*(44/12)</f>
        <v>11.212200332666667</v>
      </c>
      <c r="N552" s="20">
        <f t="shared" si="329"/>
        <v>11.866048193999999</v>
      </c>
      <c r="O552" s="20">
        <f t="shared" si="329"/>
        <v>10.242182617333333</v>
      </c>
      <c r="P552" s="20">
        <f t="shared" si="329"/>
        <v>9.3237844700000014</v>
      </c>
      <c r="Q552" s="20">
        <f t="shared" si="329"/>
        <v>11.390718005333332</v>
      </c>
      <c r="R552" s="20">
        <f t="shared" si="329"/>
        <v>9.7539475366666686</v>
      </c>
      <c r="S552" s="20">
        <f t="shared" si="329"/>
        <v>10.842260095333335</v>
      </c>
      <c r="T552" s="20">
        <f t="shared" si="329"/>
        <v>8.9710507553333336</v>
      </c>
      <c r="U552" s="20">
        <f t="shared" si="329"/>
        <v>10.224976094666665</v>
      </c>
      <c r="V552" s="20">
        <f t="shared" si="329"/>
        <v>10.519637795333333</v>
      </c>
      <c r="W552" s="47">
        <f>SUM(표4_256[[#This Row],[1월]:[12월]])</f>
        <v>125.37747822600001</v>
      </c>
      <c r="X552" s="47">
        <f t="shared" si="321"/>
        <v>10.4481231855</v>
      </c>
    </row>
    <row r="553" spans="1:24" x14ac:dyDescent="0.3">
      <c r="A553" s="166"/>
      <c r="B553" s="166">
        <v>2025</v>
      </c>
      <c r="C553" s="60" t="s">
        <v>431</v>
      </c>
      <c r="D553" s="14" t="s">
        <v>21</v>
      </c>
      <c r="E553" s="14" t="s">
        <v>17</v>
      </c>
      <c r="F553" s="14" t="s">
        <v>89</v>
      </c>
      <c r="G553" s="14" t="s">
        <v>176</v>
      </c>
      <c r="H553" s="88" t="s">
        <v>420</v>
      </c>
      <c r="I553" s="88"/>
      <c r="J553" s="14" t="s">
        <v>13</v>
      </c>
      <c r="K553" s="15">
        <v>1629883</v>
      </c>
      <c r="L553" s="15">
        <v>1843744</v>
      </c>
      <c r="M553" s="15">
        <v>1815618</v>
      </c>
      <c r="N553" s="15">
        <v>1927071</v>
      </c>
      <c r="O553" s="15">
        <v>1796359</v>
      </c>
      <c r="P553" s="15">
        <v>1658432</v>
      </c>
      <c r="Q553" s="15">
        <v>1917776</v>
      </c>
      <c r="R553" s="15">
        <v>1727710</v>
      </c>
      <c r="S553" s="15">
        <v>1940457</v>
      </c>
      <c r="T553" s="15">
        <v>1537107</v>
      </c>
      <c r="U553" s="69">
        <v>1934934</v>
      </c>
      <c r="V553" s="69">
        <v>2086181</v>
      </c>
      <c r="W553" s="44">
        <f>SUM(표4_256[[#This Row],[1월]:[12월]])</f>
        <v>21815272</v>
      </c>
      <c r="X553" s="44">
        <f t="shared" si="321"/>
        <v>1817939.3333333333</v>
      </c>
    </row>
    <row r="554" spans="1:24" x14ac:dyDescent="0.3">
      <c r="A554" s="166"/>
      <c r="B554" s="166">
        <v>2025</v>
      </c>
      <c r="C554" s="61" t="s">
        <v>431</v>
      </c>
      <c r="D554" s="16" t="s">
        <v>21</v>
      </c>
      <c r="E554" s="16" t="s">
        <v>17</v>
      </c>
      <c r="F554" s="16" t="s">
        <v>89</v>
      </c>
      <c r="G554" s="16" t="s">
        <v>176</v>
      </c>
      <c r="H554" s="88" t="s">
        <v>420</v>
      </c>
      <c r="I554" s="88"/>
      <c r="J554" s="16" t="s">
        <v>22</v>
      </c>
      <c r="K554" s="4">
        <v>1678</v>
      </c>
      <c r="L554" s="4">
        <v>1913</v>
      </c>
      <c r="M554" s="4">
        <v>1886</v>
      </c>
      <c r="N554" s="4">
        <v>2018</v>
      </c>
      <c r="O554" s="4">
        <v>1869</v>
      </c>
      <c r="P554" s="4">
        <v>1727</v>
      </c>
      <c r="Q554" s="4">
        <v>2001</v>
      </c>
      <c r="R554" s="4">
        <v>1796</v>
      </c>
      <c r="S554" s="4">
        <v>2023</v>
      </c>
      <c r="T554" s="4">
        <v>1591</v>
      </c>
      <c r="U554" s="68">
        <v>2014</v>
      </c>
      <c r="V554" s="68">
        <v>2167</v>
      </c>
      <c r="W554" s="53">
        <f>SUM(표4_256[[#This Row],[1월]:[12월]])</f>
        <v>22683</v>
      </c>
      <c r="X554" s="53">
        <f t="shared" si="321"/>
        <v>1890.25</v>
      </c>
    </row>
    <row r="555" spans="1:24" x14ac:dyDescent="0.3">
      <c r="A555" s="166"/>
      <c r="B555" s="166">
        <v>2025</v>
      </c>
      <c r="C555" s="62" t="s">
        <v>431</v>
      </c>
      <c r="D555" s="17" t="s">
        <v>21</v>
      </c>
      <c r="E555" s="17" t="s">
        <v>17</v>
      </c>
      <c r="F555" s="17" t="s">
        <v>89</v>
      </c>
      <c r="G555" s="17" t="s">
        <v>176</v>
      </c>
      <c r="H555" s="88" t="s">
        <v>420</v>
      </c>
      <c r="I555" s="88"/>
      <c r="J555" s="17" t="s">
        <v>15</v>
      </c>
      <c r="K555" s="31">
        <f>(K554/1000)*1.019</f>
        <v>1.7098819999999997</v>
      </c>
      <c r="L555" s="31">
        <f>(L554/1000)*1.019</f>
        <v>1.9493469999999999</v>
      </c>
      <c r="M555" s="31">
        <f t="shared" ref="M555:V555" si="330">(M554/1000)*1.019</f>
        <v>1.9218339999999998</v>
      </c>
      <c r="N555" s="31">
        <f t="shared" si="330"/>
        <v>2.0563419999999994</v>
      </c>
      <c r="O555" s="31">
        <f t="shared" si="330"/>
        <v>1.9045109999999998</v>
      </c>
      <c r="P555" s="31">
        <f t="shared" si="330"/>
        <v>1.7598129999999998</v>
      </c>
      <c r="Q555" s="31">
        <f t="shared" si="330"/>
        <v>2.0390189999999997</v>
      </c>
      <c r="R555" s="31">
        <f t="shared" si="330"/>
        <v>1.8301239999999999</v>
      </c>
      <c r="S555" s="31">
        <f t="shared" si="330"/>
        <v>2.0614369999999997</v>
      </c>
      <c r="T555" s="31">
        <f t="shared" si="330"/>
        <v>1.6212289999999998</v>
      </c>
      <c r="U555" s="31">
        <f t="shared" si="330"/>
        <v>2.0522659999999995</v>
      </c>
      <c r="V555" s="31">
        <f t="shared" si="330"/>
        <v>2.2081729999999995</v>
      </c>
      <c r="W555" s="46">
        <f>SUM(표4_256[[#This Row],[1월]:[12월]])</f>
        <v>23.113976999999995</v>
      </c>
      <c r="X555" s="46">
        <f t="shared" si="321"/>
        <v>1.9261647499999996</v>
      </c>
    </row>
    <row r="556" spans="1:24" x14ac:dyDescent="0.3">
      <c r="A556" s="166"/>
      <c r="B556" s="166">
        <v>2025</v>
      </c>
      <c r="C556" s="63" t="s">
        <v>431</v>
      </c>
      <c r="D556" s="19" t="s">
        <v>21</v>
      </c>
      <c r="E556" s="19" t="s">
        <v>17</v>
      </c>
      <c r="F556" s="19" t="s">
        <v>89</v>
      </c>
      <c r="G556" s="19" t="s">
        <v>176</v>
      </c>
      <c r="H556" s="89" t="s">
        <v>420</v>
      </c>
      <c r="I556" s="89"/>
      <c r="J556" s="20" t="s">
        <v>96</v>
      </c>
      <c r="K556" s="20">
        <f>K554*(38.5/1000000)*15.236*(44/12)</f>
        <v>3.609068129333334</v>
      </c>
      <c r="L556" s="20">
        <f>L554*(38.5/1000000)*15.236*(44/12)</f>
        <v>4.1145097326666669</v>
      </c>
      <c r="M556" s="20">
        <f t="shared" ref="M556:V556" si="331">M554*(38.5/1000000)*15.236*(44/12)</f>
        <v>4.0564377186666665</v>
      </c>
      <c r="N556" s="20">
        <f t="shared" si="331"/>
        <v>4.3403453426666667</v>
      </c>
      <c r="O556" s="20">
        <f t="shared" si="331"/>
        <v>4.0198738580000004</v>
      </c>
      <c r="P556" s="20">
        <f t="shared" si="331"/>
        <v>3.7144580806666676</v>
      </c>
      <c r="Q556" s="20">
        <f t="shared" si="331"/>
        <v>4.3037814819999998</v>
      </c>
      <c r="R556" s="20">
        <f t="shared" si="331"/>
        <v>3.8628643386666668</v>
      </c>
      <c r="S556" s="20">
        <f t="shared" si="331"/>
        <v>4.351099419333333</v>
      </c>
      <c r="T556" s="20">
        <f t="shared" si="331"/>
        <v>3.4219471953333334</v>
      </c>
      <c r="U556" s="20">
        <f t="shared" si="331"/>
        <v>4.3317420813333332</v>
      </c>
      <c r="V556" s="20">
        <f t="shared" si="331"/>
        <v>4.660816827333333</v>
      </c>
      <c r="W556" s="47">
        <f>SUM(표4_256[[#This Row],[1월]:[12월]])</f>
        <v>48.786944205999994</v>
      </c>
      <c r="X556" s="47">
        <f t="shared" si="321"/>
        <v>4.0655786838333325</v>
      </c>
    </row>
    <row r="557" spans="1:24" x14ac:dyDescent="0.3">
      <c r="A557" s="166"/>
      <c r="B557" s="166">
        <v>2025</v>
      </c>
      <c r="C557" s="60" t="s">
        <v>431</v>
      </c>
      <c r="D557" s="14" t="s">
        <v>21</v>
      </c>
      <c r="E557" s="14" t="s">
        <v>18</v>
      </c>
      <c r="F557" s="14" t="s">
        <v>89</v>
      </c>
      <c r="G557" s="14" t="s">
        <v>95</v>
      </c>
      <c r="H557" s="88" t="s">
        <v>366</v>
      </c>
      <c r="I557" s="88"/>
      <c r="J557" s="14" t="s">
        <v>13</v>
      </c>
      <c r="K557" s="15">
        <v>3239187</v>
      </c>
      <c r="L557" s="15">
        <v>3496598</v>
      </c>
      <c r="M557" s="15">
        <v>3562043</v>
      </c>
      <c r="N557" s="15">
        <v>3849248</v>
      </c>
      <c r="O557" s="15">
        <v>3440285</v>
      </c>
      <c r="P557" s="15">
        <v>3131734</v>
      </c>
      <c r="Q557" s="15">
        <v>3924317</v>
      </c>
      <c r="R557" s="15">
        <v>3460490</v>
      </c>
      <c r="S557" s="15">
        <v>3838319</v>
      </c>
      <c r="T557" s="15">
        <v>3158057</v>
      </c>
      <c r="U557" s="69">
        <v>3583747</v>
      </c>
      <c r="V557" s="69">
        <v>3429422</v>
      </c>
      <c r="W557" s="44">
        <f>SUM(표4_256[[#This Row],[1월]:[12월]])</f>
        <v>42113447</v>
      </c>
      <c r="X557" s="44">
        <f t="shared" si="321"/>
        <v>3509453.9166666665</v>
      </c>
    </row>
    <row r="558" spans="1:24" x14ac:dyDescent="0.3">
      <c r="A558" s="166"/>
      <c r="B558" s="166">
        <v>2025</v>
      </c>
      <c r="C558" s="65" t="s">
        <v>431</v>
      </c>
      <c r="D558" s="30" t="s">
        <v>21</v>
      </c>
      <c r="E558" s="30" t="s">
        <v>18</v>
      </c>
      <c r="F558" s="30" t="s">
        <v>89</v>
      </c>
      <c r="G558" s="30" t="s">
        <v>95</v>
      </c>
      <c r="H558" s="88" t="s">
        <v>366</v>
      </c>
      <c r="I558" s="88"/>
      <c r="J558" s="30" t="s">
        <v>22</v>
      </c>
      <c r="K558" s="4">
        <v>3334</v>
      </c>
      <c r="L558" s="4">
        <v>3627</v>
      </c>
      <c r="M558" s="4">
        <v>3700</v>
      </c>
      <c r="N558" s="4">
        <v>4029</v>
      </c>
      <c r="O558" s="4">
        <v>3579</v>
      </c>
      <c r="P558" s="4">
        <v>3259</v>
      </c>
      <c r="Q558" s="23">
        <v>4094</v>
      </c>
      <c r="R558" s="4">
        <v>3596</v>
      </c>
      <c r="S558" s="23">
        <v>4002</v>
      </c>
      <c r="T558" s="23">
        <v>3269</v>
      </c>
      <c r="U558" s="70">
        <v>3731</v>
      </c>
      <c r="V558" s="68">
        <v>3563</v>
      </c>
      <c r="W558" s="45">
        <f>SUM(표4_256[[#This Row],[1월]:[12월]])</f>
        <v>43783</v>
      </c>
      <c r="X558" s="45">
        <f t="shared" si="321"/>
        <v>3648.5833333333335</v>
      </c>
    </row>
    <row r="559" spans="1:24" x14ac:dyDescent="0.3">
      <c r="A559" s="166"/>
      <c r="B559" s="166">
        <v>2025</v>
      </c>
      <c r="C559" s="62" t="s">
        <v>431</v>
      </c>
      <c r="D559" s="17" t="s">
        <v>21</v>
      </c>
      <c r="E559" s="17" t="s">
        <v>18</v>
      </c>
      <c r="F559" s="17" t="s">
        <v>89</v>
      </c>
      <c r="G559" s="17" t="s">
        <v>95</v>
      </c>
      <c r="H559" s="88" t="s">
        <v>366</v>
      </c>
      <c r="I559" s="88"/>
      <c r="J559" s="17" t="s">
        <v>15</v>
      </c>
      <c r="K559" s="31">
        <f>(K558/1000)*1.019</f>
        <v>3.3973459999999998</v>
      </c>
      <c r="L559" s="31">
        <f>(L558/1000)*1.019</f>
        <v>3.6959129999999996</v>
      </c>
      <c r="M559" s="31">
        <f t="shared" ref="M559:V559" si="332">(M558/1000)*1.019</f>
        <v>3.7702999999999998</v>
      </c>
      <c r="N559" s="31">
        <f t="shared" si="332"/>
        <v>4.1055509999999993</v>
      </c>
      <c r="O559" s="31">
        <f t="shared" si="332"/>
        <v>3.6470009999999999</v>
      </c>
      <c r="P559" s="31">
        <f t="shared" si="332"/>
        <v>3.3209209999999998</v>
      </c>
      <c r="Q559" s="31">
        <f t="shared" si="332"/>
        <v>4.171786</v>
      </c>
      <c r="R559" s="31">
        <f t="shared" si="332"/>
        <v>3.6643239999999997</v>
      </c>
      <c r="S559" s="31">
        <f t="shared" si="332"/>
        <v>4.0780379999999994</v>
      </c>
      <c r="T559" s="31">
        <f t="shared" si="332"/>
        <v>3.3311109999999999</v>
      </c>
      <c r="U559" s="31">
        <f t="shared" si="332"/>
        <v>3.8018889999999996</v>
      </c>
      <c r="V559" s="31">
        <f t="shared" si="332"/>
        <v>3.6306969999999996</v>
      </c>
      <c r="W559" s="46">
        <f>SUM(표4_256[[#This Row],[1월]:[12월]])</f>
        <v>44.614877</v>
      </c>
      <c r="X559" s="46">
        <f t="shared" si="321"/>
        <v>3.7179064166666667</v>
      </c>
    </row>
    <row r="560" spans="1:24" x14ac:dyDescent="0.3">
      <c r="A560" s="166"/>
      <c r="B560" s="166">
        <v>2025</v>
      </c>
      <c r="C560" s="63" t="s">
        <v>431</v>
      </c>
      <c r="D560" s="19" t="s">
        <v>21</v>
      </c>
      <c r="E560" s="19" t="s">
        <v>18</v>
      </c>
      <c r="F560" s="19" t="s">
        <v>89</v>
      </c>
      <c r="G560" s="19" t="s">
        <v>95</v>
      </c>
      <c r="H560" s="89" t="s">
        <v>366</v>
      </c>
      <c r="I560" s="89"/>
      <c r="J560" s="20" t="s">
        <v>96</v>
      </c>
      <c r="K560" s="20">
        <f>K558*(38.5/1000000)*15.236*(44/12)</f>
        <v>7.170818321333333</v>
      </c>
      <c r="L560" s="20">
        <f>L558*(38.5/1000000)*15.236*(44/12)</f>
        <v>7.8010072140000002</v>
      </c>
      <c r="M560" s="20">
        <f t="shared" ref="M560:V560" si="333">M558*(38.5/1000000)*15.236*(44/12)</f>
        <v>7.9580167333333325</v>
      </c>
      <c r="N560" s="20">
        <f t="shared" si="333"/>
        <v>8.6656349779999982</v>
      </c>
      <c r="O560" s="20">
        <f t="shared" si="333"/>
        <v>7.6977680780000002</v>
      </c>
      <c r="P560" s="20">
        <f t="shared" si="333"/>
        <v>7.0095071713333343</v>
      </c>
      <c r="Q560" s="20">
        <f t="shared" si="333"/>
        <v>8.8054379746666669</v>
      </c>
      <c r="R560" s="20">
        <f t="shared" si="333"/>
        <v>7.734331938666668</v>
      </c>
      <c r="S560" s="20">
        <f t="shared" si="333"/>
        <v>8.6075629639999995</v>
      </c>
      <c r="T560" s="20">
        <f t="shared" si="333"/>
        <v>7.0310153246666669</v>
      </c>
      <c r="U560" s="20">
        <f t="shared" si="333"/>
        <v>8.0246920086666673</v>
      </c>
      <c r="V560" s="20">
        <f t="shared" si="333"/>
        <v>7.6633550326666668</v>
      </c>
      <c r="W560" s="47">
        <f>SUM(표4_256[[#This Row],[1월]:[12월]])</f>
        <v>94.16914773933334</v>
      </c>
      <c r="X560" s="47">
        <f t="shared" si="321"/>
        <v>7.8474289782777786</v>
      </c>
    </row>
    <row r="561" spans="1:24" x14ac:dyDescent="0.3">
      <c r="A561" s="166"/>
      <c r="B561" s="166">
        <v>2025</v>
      </c>
      <c r="C561" s="60" t="s">
        <v>431</v>
      </c>
      <c r="D561" s="14" t="s">
        <v>21</v>
      </c>
      <c r="E561" s="14" t="s">
        <v>83</v>
      </c>
      <c r="F561" s="14" t="s">
        <v>89</v>
      </c>
      <c r="G561" s="14" t="s">
        <v>171</v>
      </c>
      <c r="H561" s="88" t="s">
        <v>369</v>
      </c>
      <c r="I561" s="88"/>
      <c r="J561" s="14" t="s">
        <v>13</v>
      </c>
      <c r="K561" s="15">
        <v>2815253</v>
      </c>
      <c r="L561" s="15">
        <v>3257067</v>
      </c>
      <c r="M561" s="15">
        <v>3349047</v>
      </c>
      <c r="N561" s="15">
        <v>3565138</v>
      </c>
      <c r="O561" s="15">
        <v>2947797</v>
      </c>
      <c r="P561" s="15">
        <v>2700594</v>
      </c>
      <c r="Q561" s="15">
        <v>3352024</v>
      </c>
      <c r="R561" s="15">
        <v>2765182</v>
      </c>
      <c r="S561" s="15">
        <v>3165312</v>
      </c>
      <c r="T561" s="15">
        <v>2643359</v>
      </c>
      <c r="U561" s="69">
        <v>3043197</v>
      </c>
      <c r="V561" s="69">
        <v>2782741</v>
      </c>
      <c r="W561" s="44">
        <f>SUM(표4_256[[#This Row],[1월]:[12월]])</f>
        <v>36386711</v>
      </c>
      <c r="X561" s="44">
        <f t="shared" si="321"/>
        <v>3032225.9166666665</v>
      </c>
    </row>
    <row r="562" spans="1:24" x14ac:dyDescent="0.3">
      <c r="A562" s="166"/>
      <c r="B562" s="166">
        <v>2025</v>
      </c>
      <c r="C562" s="61" t="s">
        <v>431</v>
      </c>
      <c r="D562" s="16" t="s">
        <v>21</v>
      </c>
      <c r="E562" s="16" t="s">
        <v>17</v>
      </c>
      <c r="F562" s="16" t="s">
        <v>89</v>
      </c>
      <c r="G562" s="16" t="s">
        <v>171</v>
      </c>
      <c r="H562" s="88" t="s">
        <v>369</v>
      </c>
      <c r="I562" s="88"/>
      <c r="J562" s="16" t="s">
        <v>22</v>
      </c>
      <c r="K562" s="4">
        <v>2898</v>
      </c>
      <c r="L562" s="4">
        <v>3380</v>
      </c>
      <c r="M562" s="4">
        <v>3480</v>
      </c>
      <c r="N562" s="4">
        <v>3733</v>
      </c>
      <c r="O562" s="4">
        <v>3067</v>
      </c>
      <c r="P562" s="4">
        <v>2811</v>
      </c>
      <c r="Q562" s="4">
        <v>3498</v>
      </c>
      <c r="R562" s="4">
        <v>2873</v>
      </c>
      <c r="S562" s="4">
        <v>3300</v>
      </c>
      <c r="T562" s="4">
        <v>2736</v>
      </c>
      <c r="U562" s="68">
        <v>3168</v>
      </c>
      <c r="V562" s="68">
        <v>2891</v>
      </c>
      <c r="W562" s="53">
        <f>SUM(표4_256[[#This Row],[1월]:[12월]])</f>
        <v>37835</v>
      </c>
      <c r="X562" s="53">
        <f t="shared" si="321"/>
        <v>3152.9166666666665</v>
      </c>
    </row>
    <row r="563" spans="1:24" x14ac:dyDescent="0.3">
      <c r="A563" s="166"/>
      <c r="B563" s="166">
        <v>2025</v>
      </c>
      <c r="C563" s="62" t="s">
        <v>431</v>
      </c>
      <c r="D563" s="17" t="s">
        <v>21</v>
      </c>
      <c r="E563" s="17" t="s">
        <v>17</v>
      </c>
      <c r="F563" s="17" t="s">
        <v>89</v>
      </c>
      <c r="G563" s="17" t="s">
        <v>169</v>
      </c>
      <c r="H563" s="88" t="s">
        <v>367</v>
      </c>
      <c r="I563" s="88"/>
      <c r="J563" s="17" t="s">
        <v>15</v>
      </c>
      <c r="K563" s="31">
        <f>(K562/1000)*1.019</f>
        <v>2.9530620000000001</v>
      </c>
      <c r="L563" s="31">
        <f>(L562/1000)*1.019</f>
        <v>3.4442199999999996</v>
      </c>
      <c r="M563" s="31">
        <f t="shared" ref="M563:V563" si="334">(M562/1000)*1.019</f>
        <v>3.5461199999999997</v>
      </c>
      <c r="N563" s="31">
        <f t="shared" si="334"/>
        <v>3.8039269999999998</v>
      </c>
      <c r="O563" s="31">
        <f t="shared" si="334"/>
        <v>3.125273</v>
      </c>
      <c r="P563" s="31">
        <f t="shared" si="334"/>
        <v>2.8644089999999998</v>
      </c>
      <c r="Q563" s="31">
        <f t="shared" si="334"/>
        <v>3.5644619999999998</v>
      </c>
      <c r="R563" s="31">
        <f t="shared" si="334"/>
        <v>2.9275869999999999</v>
      </c>
      <c r="S563" s="31">
        <f t="shared" si="334"/>
        <v>3.3626999999999994</v>
      </c>
      <c r="T563" s="31">
        <f t="shared" si="334"/>
        <v>2.7879839999999998</v>
      </c>
      <c r="U563" s="31">
        <f t="shared" si="334"/>
        <v>3.228192</v>
      </c>
      <c r="V563" s="31">
        <f t="shared" si="334"/>
        <v>2.9459289999999996</v>
      </c>
      <c r="W563" s="46">
        <f>SUM(표4_256[[#This Row],[1월]:[12월]])</f>
        <v>38.553864999999995</v>
      </c>
      <c r="X563" s="46">
        <f t="shared" si="321"/>
        <v>3.2128220833333327</v>
      </c>
    </row>
    <row r="564" spans="1:24" x14ac:dyDescent="0.3">
      <c r="A564" s="166"/>
      <c r="B564" s="166">
        <v>2025</v>
      </c>
      <c r="C564" s="63" t="s">
        <v>431</v>
      </c>
      <c r="D564" s="19" t="s">
        <v>21</v>
      </c>
      <c r="E564" s="19" t="s">
        <v>17</v>
      </c>
      <c r="F564" s="19" t="s">
        <v>89</v>
      </c>
      <c r="G564" s="19" t="s">
        <v>169</v>
      </c>
      <c r="H564" s="89" t="s">
        <v>367</v>
      </c>
      <c r="I564" s="89"/>
      <c r="J564" s="20" t="s">
        <v>96</v>
      </c>
      <c r="K564" s="20">
        <f>K562*(38.5/1000000)*15.236*(44/12)</f>
        <v>6.2330628360000011</v>
      </c>
      <c r="L564" s="20">
        <f>L562*(38.5/1000000)*15.236*(44/12)</f>
        <v>7.2697558266666666</v>
      </c>
      <c r="M564" s="20">
        <f t="shared" ref="M564:V564" si="335">M562*(38.5/1000000)*15.236*(44/12)</f>
        <v>7.4848373600000002</v>
      </c>
      <c r="N564" s="20">
        <f t="shared" si="335"/>
        <v>8.0289936393333345</v>
      </c>
      <c r="O564" s="20">
        <f t="shared" si="335"/>
        <v>6.5965506273333334</v>
      </c>
      <c r="P564" s="20">
        <f t="shared" si="335"/>
        <v>6.045941902</v>
      </c>
      <c r="Q564" s="20">
        <f t="shared" si="335"/>
        <v>7.5235520360000008</v>
      </c>
      <c r="R564" s="20">
        <f t="shared" si="335"/>
        <v>6.1792924526666662</v>
      </c>
      <c r="S564" s="20">
        <f t="shared" si="335"/>
        <v>7.0976906</v>
      </c>
      <c r="T564" s="20">
        <f t="shared" si="335"/>
        <v>5.8846307520000005</v>
      </c>
      <c r="U564" s="20">
        <f t="shared" si="335"/>
        <v>6.8137829760000006</v>
      </c>
      <c r="V564" s="20">
        <f t="shared" si="335"/>
        <v>6.2180071286666667</v>
      </c>
      <c r="W564" s="47">
        <f>SUM(표4_256[[#This Row],[1월]:[12월]])</f>
        <v>81.376098136666684</v>
      </c>
      <c r="X564" s="47">
        <f t="shared" si="321"/>
        <v>6.7813415113888906</v>
      </c>
    </row>
    <row r="565" spans="1:24" x14ac:dyDescent="0.3">
      <c r="A565" s="166"/>
      <c r="B565" s="166">
        <v>2025</v>
      </c>
      <c r="C565" s="60" t="s">
        <v>431</v>
      </c>
      <c r="D565" s="14" t="s">
        <v>21</v>
      </c>
      <c r="E565" s="14" t="s">
        <v>18</v>
      </c>
      <c r="F565" s="14" t="s">
        <v>89</v>
      </c>
      <c r="G565" s="14" t="s">
        <v>94</v>
      </c>
      <c r="H565" s="88" t="s">
        <v>368</v>
      </c>
      <c r="I565" s="88"/>
      <c r="J565" s="14" t="s">
        <v>13</v>
      </c>
      <c r="K565" s="15">
        <v>547411</v>
      </c>
      <c r="L565" s="15">
        <v>580014</v>
      </c>
      <c r="M565" s="15">
        <v>533578</v>
      </c>
      <c r="N565" s="15">
        <v>543745</v>
      </c>
      <c r="O565" s="15">
        <v>480937</v>
      </c>
      <c r="P565" s="15">
        <v>451695</v>
      </c>
      <c r="Q565" s="15">
        <v>558162</v>
      </c>
      <c r="R565" s="15">
        <v>495080</v>
      </c>
      <c r="S565" s="15">
        <v>521557</v>
      </c>
      <c r="T565" s="15">
        <v>424645</v>
      </c>
      <c r="U565" s="69">
        <v>492561</v>
      </c>
      <c r="V565" s="69">
        <v>452414</v>
      </c>
      <c r="W565" s="44">
        <f>SUM(표4_256[[#This Row],[1월]:[12월]])</f>
        <v>6081799</v>
      </c>
      <c r="X565" s="44">
        <f t="shared" si="321"/>
        <v>506816.58333333331</v>
      </c>
    </row>
    <row r="566" spans="1:24" x14ac:dyDescent="0.3">
      <c r="A566" s="166"/>
      <c r="B566" s="166">
        <v>2025</v>
      </c>
      <c r="C566" s="65" t="s">
        <v>431</v>
      </c>
      <c r="D566" s="30" t="s">
        <v>21</v>
      </c>
      <c r="E566" s="30" t="s">
        <v>18</v>
      </c>
      <c r="F566" s="30" t="s">
        <v>89</v>
      </c>
      <c r="G566" s="30" t="s">
        <v>94</v>
      </c>
      <c r="H566" s="88" t="s">
        <v>368</v>
      </c>
      <c r="I566" s="88"/>
      <c r="J566" s="30" t="s">
        <v>22</v>
      </c>
      <c r="K566" s="4">
        <v>564</v>
      </c>
      <c r="L566" s="4">
        <v>602</v>
      </c>
      <c r="M566" s="4">
        <v>554</v>
      </c>
      <c r="N566" s="4">
        <v>569</v>
      </c>
      <c r="O566" s="4">
        <v>500</v>
      </c>
      <c r="P566" s="4">
        <v>470</v>
      </c>
      <c r="Q566" s="23">
        <v>582</v>
      </c>
      <c r="R566" s="4">
        <v>515</v>
      </c>
      <c r="S566" s="23">
        <v>544</v>
      </c>
      <c r="T566" s="23">
        <v>439</v>
      </c>
      <c r="U566" s="70">
        <v>513</v>
      </c>
      <c r="V566" s="68">
        <v>470</v>
      </c>
      <c r="W566" s="45">
        <f>SUM(표4_256[[#This Row],[1월]:[12월]])</f>
        <v>6322</v>
      </c>
      <c r="X566" s="45">
        <f t="shared" si="321"/>
        <v>526.83333333333337</v>
      </c>
    </row>
    <row r="567" spans="1:24" x14ac:dyDescent="0.3">
      <c r="A567" s="166"/>
      <c r="B567" s="166">
        <v>2025</v>
      </c>
      <c r="C567" s="62" t="s">
        <v>431</v>
      </c>
      <c r="D567" s="17" t="s">
        <v>21</v>
      </c>
      <c r="E567" s="17" t="s">
        <v>18</v>
      </c>
      <c r="F567" s="17" t="s">
        <v>89</v>
      </c>
      <c r="G567" s="17" t="s">
        <v>94</v>
      </c>
      <c r="H567" s="88" t="s">
        <v>368</v>
      </c>
      <c r="I567" s="88"/>
      <c r="J567" s="17" t="s">
        <v>15</v>
      </c>
      <c r="K567" s="31">
        <f>(K566/1000)*1.019</f>
        <v>0.57471599999999989</v>
      </c>
      <c r="L567" s="31">
        <f>(L566/1000)*1.019</f>
        <v>0.61343799999999993</v>
      </c>
      <c r="M567" s="31">
        <f t="shared" ref="M567:V567" si="336">(M566/1000)*1.019</f>
        <v>0.56452599999999997</v>
      </c>
      <c r="N567" s="31">
        <f t="shared" si="336"/>
        <v>0.57981099999999985</v>
      </c>
      <c r="O567" s="31">
        <f t="shared" si="336"/>
        <v>0.50949999999999995</v>
      </c>
      <c r="P567" s="31">
        <f t="shared" si="336"/>
        <v>0.47892999999999991</v>
      </c>
      <c r="Q567" s="31">
        <f t="shared" si="336"/>
        <v>0.59305799999999986</v>
      </c>
      <c r="R567" s="31">
        <f t="shared" si="336"/>
        <v>0.52478499999999995</v>
      </c>
      <c r="S567" s="31">
        <f t="shared" si="336"/>
        <v>0.55433599999999994</v>
      </c>
      <c r="T567" s="31">
        <f t="shared" si="336"/>
        <v>0.44734099999999993</v>
      </c>
      <c r="U567" s="31">
        <f t="shared" si="336"/>
        <v>0.52274699999999996</v>
      </c>
      <c r="V567" s="31">
        <f t="shared" si="336"/>
        <v>0.47892999999999991</v>
      </c>
      <c r="W567" s="46">
        <f>SUM(표4_256[[#This Row],[1월]:[12월]])</f>
        <v>6.4421179999999989</v>
      </c>
      <c r="X567" s="46">
        <f t="shared" si="321"/>
        <v>0.53684316666666654</v>
      </c>
    </row>
    <row r="568" spans="1:24" x14ac:dyDescent="0.3">
      <c r="A568" s="166"/>
      <c r="B568" s="166">
        <v>2025</v>
      </c>
      <c r="C568" s="63" t="s">
        <v>431</v>
      </c>
      <c r="D568" s="19" t="s">
        <v>21</v>
      </c>
      <c r="E568" s="19" t="s">
        <v>18</v>
      </c>
      <c r="F568" s="19" t="s">
        <v>89</v>
      </c>
      <c r="G568" s="19" t="s">
        <v>94</v>
      </c>
      <c r="H568" s="89" t="s">
        <v>368</v>
      </c>
      <c r="I568" s="89"/>
      <c r="J568" s="20" t="s">
        <v>96</v>
      </c>
      <c r="K568" s="20">
        <f>K566*(38.5/1000000)*15.236*(44/12)</f>
        <v>1.2130598480000001</v>
      </c>
      <c r="L568" s="20">
        <f>L566*(38.5/1000000)*15.236*(44/12)</f>
        <v>1.2947908306666667</v>
      </c>
      <c r="M568" s="20">
        <f t="shared" ref="M568:V568" si="337">M566*(38.5/1000000)*15.236*(44/12)</f>
        <v>1.1915516946666667</v>
      </c>
      <c r="N568" s="20">
        <f t="shared" si="337"/>
        <v>1.2238139246666666</v>
      </c>
      <c r="O568" s="20">
        <f t="shared" si="337"/>
        <v>1.0754076666666668</v>
      </c>
      <c r="P568" s="20">
        <f t="shared" si="337"/>
        <v>1.0108832066666666</v>
      </c>
      <c r="Q568" s="20">
        <f t="shared" si="337"/>
        <v>1.251774524</v>
      </c>
      <c r="R568" s="20">
        <f t="shared" si="337"/>
        <v>1.1076698966666667</v>
      </c>
      <c r="S568" s="20">
        <f t="shared" si="337"/>
        <v>1.1700435413333334</v>
      </c>
      <c r="T568" s="20">
        <f t="shared" si="337"/>
        <v>0.94420793133333336</v>
      </c>
      <c r="U568" s="20">
        <f t="shared" si="337"/>
        <v>1.1033682660000002</v>
      </c>
      <c r="V568" s="20">
        <f t="shared" si="337"/>
        <v>1.0108832066666666</v>
      </c>
      <c r="W568" s="47">
        <f>SUM(표4_256[[#This Row],[1월]:[12월]])</f>
        <v>13.597454537333334</v>
      </c>
      <c r="X568" s="47">
        <f t="shared" si="321"/>
        <v>1.1331212114444444</v>
      </c>
    </row>
    <row r="569" spans="1:24" x14ac:dyDescent="0.3">
      <c r="A569" s="166"/>
      <c r="B569" s="166">
        <v>2025</v>
      </c>
      <c r="C569" s="60" t="s">
        <v>431</v>
      </c>
      <c r="D569" s="14" t="s">
        <v>27</v>
      </c>
      <c r="E569" s="14" t="s">
        <v>12</v>
      </c>
      <c r="F569" s="14" t="s">
        <v>67</v>
      </c>
      <c r="G569" s="14" t="s">
        <v>12</v>
      </c>
      <c r="H569" s="14" t="s">
        <v>51</v>
      </c>
      <c r="I569" s="14"/>
      <c r="J569" s="14" t="s">
        <v>13</v>
      </c>
      <c r="K569" s="69">
        <v>31394590</v>
      </c>
      <c r="L569" s="69">
        <v>50358140</v>
      </c>
      <c r="M569" s="69">
        <v>57981730</v>
      </c>
      <c r="N569" s="69">
        <v>44271760</v>
      </c>
      <c r="O569" s="69">
        <v>46617480</v>
      </c>
      <c r="P569" s="15">
        <v>56173860</v>
      </c>
      <c r="Q569" s="69">
        <v>81251550</v>
      </c>
      <c r="R569" s="69">
        <v>79422860</v>
      </c>
      <c r="S569" s="69">
        <v>92813590</v>
      </c>
      <c r="T569" s="15">
        <v>43903940</v>
      </c>
      <c r="U569" s="69">
        <v>42897640</v>
      </c>
      <c r="V569" s="152">
        <v>42897640</v>
      </c>
      <c r="W569" s="44">
        <f>SUM(표4_256[[#This Row],[1월]:[12월]])</f>
        <v>669984780</v>
      </c>
      <c r="X569" s="44">
        <f t="shared" si="321"/>
        <v>55832065</v>
      </c>
    </row>
    <row r="570" spans="1:24" x14ac:dyDescent="0.3">
      <c r="A570" s="166"/>
      <c r="B570" s="166">
        <v>2025</v>
      </c>
      <c r="C570" s="65" t="s">
        <v>431</v>
      </c>
      <c r="D570" s="30" t="s">
        <v>27</v>
      </c>
      <c r="E570" s="30" t="s">
        <v>12</v>
      </c>
      <c r="F570" s="30" t="s">
        <v>67</v>
      </c>
      <c r="G570" s="30" t="s">
        <v>12</v>
      </c>
      <c r="H570" s="30" t="s">
        <v>51</v>
      </c>
      <c r="I570" s="30"/>
      <c r="J570" s="30" t="s">
        <v>459</v>
      </c>
      <c r="K570" s="68">
        <v>8997</v>
      </c>
      <c r="L570" s="68">
        <v>14462</v>
      </c>
      <c r="M570" s="68">
        <v>16659</v>
      </c>
      <c r="N570" s="68">
        <v>12708</v>
      </c>
      <c r="O570" s="68">
        <v>13384</v>
      </c>
      <c r="P570" s="4">
        <v>16138</v>
      </c>
      <c r="Q570" s="68">
        <v>23365</v>
      </c>
      <c r="R570" s="68">
        <v>22838</v>
      </c>
      <c r="S570" s="68">
        <v>26697</v>
      </c>
      <c r="T570" s="4">
        <v>12602</v>
      </c>
      <c r="U570" s="68">
        <v>12312</v>
      </c>
      <c r="V570" s="153">
        <v>12312</v>
      </c>
      <c r="W570" s="53">
        <f>SUM(표4_256[[#This Row],[1월]:[12월]])</f>
        <v>192474</v>
      </c>
      <c r="X570" s="53">
        <f t="shared" si="321"/>
        <v>16039.5</v>
      </c>
    </row>
    <row r="571" spans="1:24" x14ac:dyDescent="0.3">
      <c r="A571" s="166" t="s">
        <v>384</v>
      </c>
      <c r="B571" s="166">
        <v>2025</v>
      </c>
      <c r="C571" s="60" t="s">
        <v>431</v>
      </c>
      <c r="D571" s="14" t="s">
        <v>27</v>
      </c>
      <c r="E571" s="14" t="s">
        <v>16</v>
      </c>
      <c r="F571" s="14" t="s">
        <v>65</v>
      </c>
      <c r="G571" s="14" t="s">
        <v>172</v>
      </c>
      <c r="H571" s="14" t="s">
        <v>148</v>
      </c>
      <c r="I571" s="14"/>
      <c r="J571" s="14" t="s">
        <v>13</v>
      </c>
      <c r="K571" s="197">
        <v>20167324</v>
      </c>
      <c r="L571" s="197">
        <v>34212659</v>
      </c>
      <c r="M571" s="197">
        <v>23722743</v>
      </c>
      <c r="N571" s="197">
        <v>37521472</v>
      </c>
      <c r="O571" s="197">
        <v>24323075</v>
      </c>
      <c r="P571" s="197">
        <v>77606939</v>
      </c>
      <c r="Q571" s="197">
        <v>21511014</v>
      </c>
      <c r="R571" s="197">
        <v>47220532</v>
      </c>
      <c r="S571" s="197">
        <v>44233251</v>
      </c>
      <c r="T571" s="198">
        <v>43846581</v>
      </c>
      <c r="U571" s="198">
        <v>34396242</v>
      </c>
      <c r="V571" s="198">
        <v>53088735</v>
      </c>
      <c r="W571" s="44">
        <f>SUM(표4_256[[#This Row],[1월]:[12월]])</f>
        <v>461850567</v>
      </c>
      <c r="X571" s="44">
        <f t="shared" si="321"/>
        <v>38487547.25</v>
      </c>
    </row>
    <row r="572" spans="1:24" x14ac:dyDescent="0.3">
      <c r="A572" s="166"/>
      <c r="B572" s="166">
        <v>2025</v>
      </c>
      <c r="C572" s="65" t="s">
        <v>431</v>
      </c>
      <c r="D572" s="30" t="s">
        <v>27</v>
      </c>
      <c r="E572" s="30" t="s">
        <v>16</v>
      </c>
      <c r="F572" s="30" t="s">
        <v>65</v>
      </c>
      <c r="G572" s="30" t="s">
        <v>172</v>
      </c>
      <c r="H572" s="30" t="s">
        <v>148</v>
      </c>
      <c r="I572" s="30"/>
      <c r="J572" s="30" t="s">
        <v>22</v>
      </c>
      <c r="K572" s="203">
        <v>5754</v>
      </c>
      <c r="L572" s="203">
        <v>9766</v>
      </c>
      <c r="M572" s="203">
        <v>6773</v>
      </c>
      <c r="N572" s="203">
        <v>10730</v>
      </c>
      <c r="O572" s="203">
        <v>6950</v>
      </c>
      <c r="P572" s="203">
        <v>22235</v>
      </c>
      <c r="Q572" s="203">
        <v>6170</v>
      </c>
      <c r="R572" s="203">
        <v>13553</v>
      </c>
      <c r="S572" s="203">
        <v>12676</v>
      </c>
      <c r="T572" s="204">
        <v>12539</v>
      </c>
      <c r="U572" s="204">
        <v>9825</v>
      </c>
      <c r="V572" s="204">
        <v>15154</v>
      </c>
      <c r="W572" s="53">
        <f>SUM(표4_256[[#This Row],[1월]:[12월]])</f>
        <v>132125</v>
      </c>
      <c r="X572" s="53">
        <f t="shared" si="321"/>
        <v>11010.416666666666</v>
      </c>
    </row>
    <row r="573" spans="1:24" x14ac:dyDescent="0.3">
      <c r="A573" s="166" t="s">
        <v>266</v>
      </c>
      <c r="B573" s="166">
        <v>2025</v>
      </c>
      <c r="C573" s="60" t="s">
        <v>431</v>
      </c>
      <c r="D573" s="14" t="s">
        <v>27</v>
      </c>
      <c r="E573" s="14" t="s">
        <v>16</v>
      </c>
      <c r="F573" s="14" t="s">
        <v>65</v>
      </c>
      <c r="G573" s="14" t="s">
        <v>172</v>
      </c>
      <c r="H573" s="14" t="s">
        <v>147</v>
      </c>
      <c r="I573" s="14"/>
      <c r="J573" s="14" t="s">
        <v>13</v>
      </c>
      <c r="K573" s="197">
        <v>13497456</v>
      </c>
      <c r="L573" s="197">
        <v>8194082</v>
      </c>
      <c r="M573" s="197">
        <v>15008409</v>
      </c>
      <c r="N573" s="197">
        <v>19239808</v>
      </c>
      <c r="O573" s="197">
        <v>30794060</v>
      </c>
      <c r="P573" s="197">
        <v>28404105</v>
      </c>
      <c r="Q573" s="197">
        <v>119192629</v>
      </c>
      <c r="R573" s="197">
        <v>118561755</v>
      </c>
      <c r="S573" s="197">
        <v>61911196</v>
      </c>
      <c r="T573" s="198">
        <v>23075492</v>
      </c>
      <c r="U573" s="198">
        <v>11157335</v>
      </c>
      <c r="V573" s="198">
        <v>7812319</v>
      </c>
      <c r="W573" s="44">
        <f>SUM(표4_256[[#This Row],[1월]:[12월]])</f>
        <v>456848646</v>
      </c>
      <c r="X573" s="44">
        <f t="shared" si="321"/>
        <v>38070720.5</v>
      </c>
    </row>
    <row r="574" spans="1:24" x14ac:dyDescent="0.3">
      <c r="A574" s="166"/>
      <c r="B574" s="166">
        <v>2025</v>
      </c>
      <c r="C574" s="65" t="s">
        <v>431</v>
      </c>
      <c r="D574" s="30" t="s">
        <v>27</v>
      </c>
      <c r="E574" s="30" t="s">
        <v>16</v>
      </c>
      <c r="F574" s="30" t="s">
        <v>65</v>
      </c>
      <c r="G574" s="30" t="s">
        <v>172</v>
      </c>
      <c r="H574" s="30" t="s">
        <v>147</v>
      </c>
      <c r="I574" s="30"/>
      <c r="J574" s="30" t="s">
        <v>22</v>
      </c>
      <c r="K574" s="203">
        <v>3851</v>
      </c>
      <c r="L574" s="203">
        <v>2339</v>
      </c>
      <c r="M574" s="203">
        <v>4285</v>
      </c>
      <c r="N574" s="203">
        <v>5502</v>
      </c>
      <c r="O574" s="203">
        <v>8799</v>
      </c>
      <c r="P574" s="203">
        <v>8138</v>
      </c>
      <c r="Q574" s="203">
        <v>34188</v>
      </c>
      <c r="R574" s="203">
        <v>34029</v>
      </c>
      <c r="S574" s="203">
        <v>17742</v>
      </c>
      <c r="T574" s="203">
        <v>6599</v>
      </c>
      <c r="U574" s="204">
        <v>3187</v>
      </c>
      <c r="V574" s="204">
        <v>2230</v>
      </c>
      <c r="W574" s="53">
        <f>SUM(표4_256[[#This Row],[1월]:[12월]])</f>
        <v>130889</v>
      </c>
      <c r="X574" s="53">
        <f t="shared" si="321"/>
        <v>10907.416666666666</v>
      </c>
    </row>
    <row r="575" spans="1:24" x14ac:dyDescent="0.3">
      <c r="A575" s="166" t="s">
        <v>222</v>
      </c>
      <c r="B575" s="166">
        <v>2025</v>
      </c>
      <c r="C575" s="60" t="s">
        <v>431</v>
      </c>
      <c r="D575" s="14" t="s">
        <v>27</v>
      </c>
      <c r="E575" s="14" t="s">
        <v>16</v>
      </c>
      <c r="F575" s="14" t="s">
        <v>90</v>
      </c>
      <c r="G575" s="14" t="s">
        <v>172</v>
      </c>
      <c r="H575" s="14" t="s">
        <v>148</v>
      </c>
      <c r="I575" s="14"/>
      <c r="J575" s="14" t="s">
        <v>13</v>
      </c>
      <c r="K575" s="198">
        <v>-1892657</v>
      </c>
      <c r="L575" s="197">
        <v>14979863</v>
      </c>
      <c r="M575" s="197">
        <v>2504321</v>
      </c>
      <c r="N575" s="197">
        <v>14952639</v>
      </c>
      <c r="O575" s="197">
        <v>3009764</v>
      </c>
      <c r="P575" s="197">
        <v>55506326</v>
      </c>
      <c r="Q575" s="197">
        <v>4633411</v>
      </c>
      <c r="R575" s="197">
        <v>30531508</v>
      </c>
      <c r="S575" s="197">
        <v>27106651</v>
      </c>
      <c r="T575" s="198">
        <v>27474487</v>
      </c>
      <c r="U575" s="198">
        <v>18964321</v>
      </c>
      <c r="V575" s="198">
        <v>38045643</v>
      </c>
      <c r="W575" s="44">
        <f>SUM(표4_256[[#This Row],[1월]:[12월]])</f>
        <v>235816277</v>
      </c>
      <c r="X575" s="44">
        <f t="shared" si="321"/>
        <v>19651356.416666668</v>
      </c>
    </row>
    <row r="576" spans="1:24" x14ac:dyDescent="0.3">
      <c r="A576" s="166"/>
      <c r="B576" s="166">
        <v>2025</v>
      </c>
      <c r="C576" s="65" t="s">
        <v>431</v>
      </c>
      <c r="D576" s="30" t="s">
        <v>27</v>
      </c>
      <c r="E576" s="30" t="s">
        <v>16</v>
      </c>
      <c r="F576" s="30" t="s">
        <v>90</v>
      </c>
      <c r="G576" s="30" t="s">
        <v>172</v>
      </c>
      <c r="H576" s="30" t="s">
        <v>148</v>
      </c>
      <c r="I576" s="30"/>
      <c r="J576" s="30" t="s">
        <v>22</v>
      </c>
      <c r="K576" s="204">
        <v>-540</v>
      </c>
      <c r="L576" s="203">
        <v>4276</v>
      </c>
      <c r="M576" s="203">
        <v>715.00000000000023</v>
      </c>
      <c r="N576" s="203">
        <v>4276</v>
      </c>
      <c r="O576" s="203">
        <v>860</v>
      </c>
      <c r="P576" s="203">
        <v>15903.000000000002</v>
      </c>
      <c r="Q576" s="203">
        <v>1329</v>
      </c>
      <c r="R576" s="203">
        <v>8763</v>
      </c>
      <c r="S576" s="203">
        <v>7768</v>
      </c>
      <c r="T576" s="204">
        <v>7857</v>
      </c>
      <c r="U576" s="204">
        <v>5417</v>
      </c>
      <c r="V576" s="204">
        <v>10860</v>
      </c>
      <c r="W576" s="53">
        <f>SUM(표4_256[[#This Row],[1월]:[12월]])</f>
        <v>67484</v>
      </c>
      <c r="X576" s="53">
        <f t="shared" si="321"/>
        <v>5623.666666666667</v>
      </c>
    </row>
    <row r="577" spans="1:24" x14ac:dyDescent="0.3">
      <c r="A577" s="166" t="s">
        <v>209</v>
      </c>
      <c r="B577" s="166">
        <v>2025</v>
      </c>
      <c r="C577" s="60" t="s">
        <v>431</v>
      </c>
      <c r="D577" s="14" t="s">
        <v>27</v>
      </c>
      <c r="E577" s="14" t="s">
        <v>16</v>
      </c>
      <c r="F577" s="14" t="s">
        <v>90</v>
      </c>
      <c r="G577" s="14" t="s">
        <v>172</v>
      </c>
      <c r="H577" s="14" t="s">
        <v>147</v>
      </c>
      <c r="I577" s="14"/>
      <c r="J577" s="14" t="s">
        <v>13</v>
      </c>
      <c r="K577" s="197">
        <v>0</v>
      </c>
      <c r="L577" s="197">
        <v>0</v>
      </c>
      <c r="M577" s="197">
        <v>5969</v>
      </c>
      <c r="N577" s="197">
        <v>1746</v>
      </c>
      <c r="O577" s="197">
        <v>140123</v>
      </c>
      <c r="P577" s="197">
        <v>421920</v>
      </c>
      <c r="Q577" s="197">
        <v>2192669</v>
      </c>
      <c r="R577" s="197">
        <v>2006508</v>
      </c>
      <c r="S577" s="197">
        <v>1274496</v>
      </c>
      <c r="T577" s="197">
        <v>122937</v>
      </c>
      <c r="U577" s="198">
        <v>11699</v>
      </c>
      <c r="V577" s="198">
        <v>0</v>
      </c>
      <c r="W577" s="44">
        <f>SUM(표4_256[[#This Row],[1월]:[12월]])</f>
        <v>6178067</v>
      </c>
      <c r="X577" s="44">
        <f t="shared" si="321"/>
        <v>514838.91666666669</v>
      </c>
    </row>
    <row r="578" spans="1:24" x14ac:dyDescent="0.3">
      <c r="A578" s="166"/>
      <c r="B578" s="166">
        <v>2025</v>
      </c>
      <c r="C578" s="65" t="s">
        <v>431</v>
      </c>
      <c r="D578" s="30" t="s">
        <v>27</v>
      </c>
      <c r="E578" s="30" t="s">
        <v>16</v>
      </c>
      <c r="F578" s="30" t="s">
        <v>90</v>
      </c>
      <c r="G578" s="30" t="s">
        <v>172</v>
      </c>
      <c r="H578" s="30" t="s">
        <v>147</v>
      </c>
      <c r="I578" s="30"/>
      <c r="J578" s="30" t="s">
        <v>22</v>
      </c>
      <c r="K578" s="203">
        <v>0</v>
      </c>
      <c r="L578" s="203">
        <v>0</v>
      </c>
      <c r="M578" s="203">
        <v>2</v>
      </c>
      <c r="N578" s="203">
        <v>0</v>
      </c>
      <c r="O578" s="203">
        <v>40</v>
      </c>
      <c r="P578" s="203">
        <v>121</v>
      </c>
      <c r="Q578" s="203">
        <v>629</v>
      </c>
      <c r="R578" s="203">
        <v>576</v>
      </c>
      <c r="S578" s="203">
        <v>365</v>
      </c>
      <c r="T578" s="203">
        <v>35</v>
      </c>
      <c r="U578" s="204">
        <v>3</v>
      </c>
      <c r="V578" s="204">
        <v>0</v>
      </c>
      <c r="W578" s="53">
        <f>SUM(표4_256[[#This Row],[1월]:[12월]])</f>
        <v>1771</v>
      </c>
      <c r="X578" s="53">
        <f t="shared" si="321"/>
        <v>147.58333333333334</v>
      </c>
    </row>
    <row r="579" spans="1:24" x14ac:dyDescent="0.3">
      <c r="A579" s="166" t="s">
        <v>265</v>
      </c>
      <c r="B579" s="166">
        <v>2025</v>
      </c>
      <c r="C579" s="60" t="s">
        <v>431</v>
      </c>
      <c r="D579" s="14" t="s">
        <v>27</v>
      </c>
      <c r="E579" s="14" t="s">
        <v>16</v>
      </c>
      <c r="F579" s="14" t="s">
        <v>67</v>
      </c>
      <c r="G579" s="14" t="s">
        <v>86</v>
      </c>
      <c r="H579" s="14" t="s">
        <v>52</v>
      </c>
      <c r="I579" s="14"/>
      <c r="J579" s="14" t="s">
        <v>13</v>
      </c>
      <c r="K579" s="197">
        <v>2123982</v>
      </c>
      <c r="L579" s="197">
        <v>2375197</v>
      </c>
      <c r="M579" s="197">
        <v>2521832</v>
      </c>
      <c r="N579" s="197">
        <v>2594681</v>
      </c>
      <c r="O579" s="197">
        <v>2211824</v>
      </c>
      <c r="P579" s="197">
        <v>2746870</v>
      </c>
      <c r="Q579" s="197">
        <v>2541576</v>
      </c>
      <c r="R579" s="197">
        <v>2309983</v>
      </c>
      <c r="S579" s="197">
        <v>2498501</v>
      </c>
      <c r="T579" s="197">
        <v>2035147</v>
      </c>
      <c r="U579" s="198">
        <v>2349096</v>
      </c>
      <c r="V579" s="198">
        <v>2410258</v>
      </c>
      <c r="W579" s="44">
        <f>SUM(표4_256[[#This Row],[1월]:[12월]])</f>
        <v>28718947</v>
      </c>
      <c r="X579" s="44">
        <f t="shared" si="321"/>
        <v>2393245.5833333335</v>
      </c>
    </row>
    <row r="580" spans="1:24" x14ac:dyDescent="0.3">
      <c r="A580" s="166"/>
      <c r="B580" s="166">
        <v>2025</v>
      </c>
      <c r="C580" s="65" t="s">
        <v>431</v>
      </c>
      <c r="D580" s="30" t="s">
        <v>27</v>
      </c>
      <c r="E580" s="30" t="s">
        <v>16</v>
      </c>
      <c r="F580" s="30" t="s">
        <v>67</v>
      </c>
      <c r="G580" s="30" t="s">
        <v>86</v>
      </c>
      <c r="H580" s="30" t="s">
        <v>52</v>
      </c>
      <c r="I580" s="30"/>
      <c r="J580" s="30" t="s">
        <v>22</v>
      </c>
      <c r="K580" s="203">
        <v>606</v>
      </c>
      <c r="L580" s="203">
        <v>678</v>
      </c>
      <c r="M580" s="203">
        <v>720</v>
      </c>
      <c r="N580" s="203">
        <v>742</v>
      </c>
      <c r="O580" s="203">
        <v>632</v>
      </c>
      <c r="P580" s="203">
        <v>787</v>
      </c>
      <c r="Q580" s="203">
        <v>729</v>
      </c>
      <c r="R580" s="203">
        <v>663</v>
      </c>
      <c r="S580" s="203">
        <v>716</v>
      </c>
      <c r="T580" s="203">
        <v>582</v>
      </c>
      <c r="U580" s="204">
        <v>671</v>
      </c>
      <c r="V580" s="204">
        <v>688</v>
      </c>
      <c r="W580" s="53">
        <f>SUM(표4_256[[#This Row],[1월]:[12월]])</f>
        <v>8214</v>
      </c>
      <c r="X580" s="53">
        <f t="shared" si="321"/>
        <v>684.5</v>
      </c>
    </row>
    <row r="581" spans="1:24" x14ac:dyDescent="0.3">
      <c r="A581" s="166"/>
      <c r="B581" s="166">
        <v>2025</v>
      </c>
      <c r="C581" s="60" t="s">
        <v>431</v>
      </c>
      <c r="D581" s="14" t="s">
        <v>27</v>
      </c>
      <c r="E581" s="14" t="s">
        <v>16</v>
      </c>
      <c r="F581" s="14" t="s">
        <v>88</v>
      </c>
      <c r="G581" s="14" t="s">
        <v>86</v>
      </c>
      <c r="H581" s="14" t="s">
        <v>149</v>
      </c>
      <c r="I581" s="14"/>
      <c r="J581" s="14" t="s">
        <v>13</v>
      </c>
      <c r="K581" s="197">
        <v>295</v>
      </c>
      <c r="L581" s="197">
        <v>0</v>
      </c>
      <c r="M581" s="197">
        <v>15512</v>
      </c>
      <c r="N581" s="197">
        <v>352742</v>
      </c>
      <c r="O581" s="197">
        <v>1547852</v>
      </c>
      <c r="P581" s="197">
        <v>2181368</v>
      </c>
      <c r="Q581" s="197">
        <v>6586681</v>
      </c>
      <c r="R581" s="197">
        <v>6363845</v>
      </c>
      <c r="S581" s="197">
        <v>4627773</v>
      </c>
      <c r="T581" s="197">
        <v>1949868</v>
      </c>
      <c r="U581" s="198">
        <v>917749</v>
      </c>
      <c r="V581" s="198">
        <v>383500</v>
      </c>
      <c r="W581" s="44">
        <f>SUM(표4_256[[#This Row],[1월]:[12월]])</f>
        <v>24927185</v>
      </c>
      <c r="X581" s="44">
        <f t="shared" si="321"/>
        <v>2077265.4166666667</v>
      </c>
    </row>
    <row r="582" spans="1:24" x14ac:dyDescent="0.3">
      <c r="A582" s="166"/>
      <c r="B582" s="166">
        <v>2025</v>
      </c>
      <c r="C582" s="65" t="s">
        <v>431</v>
      </c>
      <c r="D582" s="30" t="s">
        <v>27</v>
      </c>
      <c r="E582" s="30" t="s">
        <v>16</v>
      </c>
      <c r="F582" s="30" t="s">
        <v>88</v>
      </c>
      <c r="G582" s="30" t="s">
        <v>86</v>
      </c>
      <c r="H582" s="30" t="s">
        <v>149</v>
      </c>
      <c r="I582" s="30"/>
      <c r="J582" s="30" t="s">
        <v>22</v>
      </c>
      <c r="K582" s="203">
        <v>1</v>
      </c>
      <c r="L582" s="203">
        <v>0</v>
      </c>
      <c r="M582" s="203">
        <v>5</v>
      </c>
      <c r="N582" s="203">
        <v>101</v>
      </c>
      <c r="O582" s="203">
        <v>443</v>
      </c>
      <c r="P582" s="203">
        <v>625</v>
      </c>
      <c r="Q582" s="203">
        <v>1889</v>
      </c>
      <c r="R582" s="203">
        <v>1827</v>
      </c>
      <c r="S582" s="203">
        <v>1326</v>
      </c>
      <c r="T582" s="203">
        <v>558</v>
      </c>
      <c r="U582" s="204">
        <v>262</v>
      </c>
      <c r="V582" s="204">
        <v>109</v>
      </c>
      <c r="W582" s="53">
        <f>SUM(표4_256[[#This Row],[1월]:[12월]])</f>
        <v>7146</v>
      </c>
      <c r="X582" s="53">
        <f t="shared" si="321"/>
        <v>595.5</v>
      </c>
    </row>
    <row r="583" spans="1:24" x14ac:dyDescent="0.3">
      <c r="A583" s="166" t="s">
        <v>385</v>
      </c>
      <c r="B583" s="166">
        <v>2025</v>
      </c>
      <c r="C583" s="60" t="s">
        <v>431</v>
      </c>
      <c r="D583" s="14" t="s">
        <v>27</v>
      </c>
      <c r="E583" s="14" t="s">
        <v>16</v>
      </c>
      <c r="F583" s="14" t="s">
        <v>67</v>
      </c>
      <c r="G583" s="14" t="s">
        <v>87</v>
      </c>
      <c r="H583" s="14" t="s">
        <v>107</v>
      </c>
      <c r="I583" s="14"/>
      <c r="J583" s="14" t="s">
        <v>13</v>
      </c>
      <c r="K583" s="197">
        <v>10959892</v>
      </c>
      <c r="L583" s="197">
        <v>10954637</v>
      </c>
      <c r="M583" s="197">
        <v>4385187</v>
      </c>
      <c r="N583" s="197">
        <v>10934729</v>
      </c>
      <c r="O583" s="197">
        <v>10940133</v>
      </c>
      <c r="P583" s="197">
        <v>10910694</v>
      </c>
      <c r="Q583" s="197">
        <v>10894962</v>
      </c>
      <c r="R583" s="197">
        <v>10887933</v>
      </c>
      <c r="S583" s="197">
        <v>10908263</v>
      </c>
      <c r="T583" s="197">
        <v>10931048</v>
      </c>
      <c r="U583" s="198">
        <v>10943781</v>
      </c>
      <c r="V583" s="198">
        <v>10951259</v>
      </c>
      <c r="W583" s="44">
        <f>SUM(표4_256[[#This Row],[1월]:[12월]])</f>
        <v>124602518</v>
      </c>
      <c r="X583" s="44">
        <f t="shared" si="321"/>
        <v>10383543.166666666</v>
      </c>
    </row>
    <row r="584" spans="1:24" x14ac:dyDescent="0.3">
      <c r="A584" s="166"/>
      <c r="B584" s="166">
        <v>2025</v>
      </c>
      <c r="C584" s="65" t="s">
        <v>431</v>
      </c>
      <c r="D584" s="30" t="s">
        <v>27</v>
      </c>
      <c r="E584" s="30" t="s">
        <v>16</v>
      </c>
      <c r="F584" s="30" t="s">
        <v>67</v>
      </c>
      <c r="G584" s="30" t="s">
        <v>87</v>
      </c>
      <c r="H584" s="30" t="s">
        <v>107</v>
      </c>
      <c r="I584" s="30"/>
      <c r="J584" s="30" t="s">
        <v>22</v>
      </c>
      <c r="K584" s="203">
        <v>3127</v>
      </c>
      <c r="L584" s="203">
        <v>3127</v>
      </c>
      <c r="M584" s="203">
        <v>1252</v>
      </c>
      <c r="N584" s="203">
        <v>3127</v>
      </c>
      <c r="O584" s="203">
        <v>3126</v>
      </c>
      <c r="P584" s="203">
        <v>3126</v>
      </c>
      <c r="Q584" s="203">
        <v>3125</v>
      </c>
      <c r="R584" s="203">
        <v>3125</v>
      </c>
      <c r="S584" s="203">
        <v>3126</v>
      </c>
      <c r="T584" s="203">
        <v>3126</v>
      </c>
      <c r="U584" s="204">
        <v>3126</v>
      </c>
      <c r="V584" s="204">
        <v>3126</v>
      </c>
      <c r="W584" s="53">
        <f>SUM(표4_256[[#This Row],[1월]:[12월]])</f>
        <v>35639</v>
      </c>
      <c r="X584" s="53">
        <f t="shared" si="321"/>
        <v>2969.9166666666665</v>
      </c>
    </row>
    <row r="585" spans="1:24" x14ac:dyDescent="0.3">
      <c r="A585" s="166" t="s">
        <v>386</v>
      </c>
      <c r="B585" s="166">
        <v>2025</v>
      </c>
      <c r="C585" s="60" t="s">
        <v>431</v>
      </c>
      <c r="D585" s="14" t="s">
        <v>27</v>
      </c>
      <c r="E585" s="14" t="s">
        <v>16</v>
      </c>
      <c r="F585" s="14" t="s">
        <v>88</v>
      </c>
      <c r="G585" s="14" t="s">
        <v>87</v>
      </c>
      <c r="H585" s="14" t="s">
        <v>162</v>
      </c>
      <c r="I585" s="14"/>
      <c r="J585" s="14" t="s">
        <v>13</v>
      </c>
      <c r="K585" s="197">
        <v>3530601</v>
      </c>
      <c r="L585" s="197">
        <v>2163676</v>
      </c>
      <c r="M585" s="197">
        <v>4205539</v>
      </c>
      <c r="N585" s="197">
        <v>5233110</v>
      </c>
      <c r="O585" s="197">
        <v>7662477</v>
      </c>
      <c r="P585" s="197">
        <v>6505815</v>
      </c>
      <c r="Q585" s="197">
        <v>23080958</v>
      </c>
      <c r="R585" s="197">
        <v>24154474</v>
      </c>
      <c r="S585" s="197">
        <v>14606564</v>
      </c>
      <c r="T585" s="197">
        <v>5967658</v>
      </c>
      <c r="U585" s="198">
        <v>2611317</v>
      </c>
      <c r="V585" s="198">
        <v>1687272</v>
      </c>
      <c r="W585" s="44">
        <f>SUM(표4_256[[#This Row],[1월]:[12월]])</f>
        <v>101409461</v>
      </c>
      <c r="X585" s="44">
        <f t="shared" si="321"/>
        <v>8450788.416666666</v>
      </c>
    </row>
    <row r="586" spans="1:24" x14ac:dyDescent="0.3">
      <c r="A586" s="166"/>
      <c r="B586" s="166">
        <v>2025</v>
      </c>
      <c r="C586" s="65" t="s">
        <v>431</v>
      </c>
      <c r="D586" s="30" t="s">
        <v>27</v>
      </c>
      <c r="E586" s="30" t="s">
        <v>16</v>
      </c>
      <c r="F586" s="30" t="s">
        <v>88</v>
      </c>
      <c r="G586" s="30" t="s">
        <v>87</v>
      </c>
      <c r="H586" s="30" t="s">
        <v>162</v>
      </c>
      <c r="I586" s="30"/>
      <c r="J586" s="30" t="s">
        <v>22</v>
      </c>
      <c r="K586" s="203">
        <v>1007</v>
      </c>
      <c r="L586" s="203">
        <v>618</v>
      </c>
      <c r="M586" s="203">
        <v>1201</v>
      </c>
      <c r="N586" s="203">
        <v>1497</v>
      </c>
      <c r="O586" s="203">
        <v>2189</v>
      </c>
      <c r="P586" s="203">
        <v>1864</v>
      </c>
      <c r="Q586" s="203">
        <v>6620</v>
      </c>
      <c r="R586" s="203">
        <v>6933</v>
      </c>
      <c r="S586" s="203">
        <v>4186</v>
      </c>
      <c r="T586" s="203">
        <v>1707</v>
      </c>
      <c r="U586" s="204">
        <v>746</v>
      </c>
      <c r="V586" s="204">
        <v>482</v>
      </c>
      <c r="W586" s="53">
        <f>SUM(표4_256[[#This Row],[1월]:[12월]])</f>
        <v>29050</v>
      </c>
      <c r="X586" s="53">
        <f t="shared" si="321"/>
        <v>2420.8333333333335</v>
      </c>
    </row>
    <row r="587" spans="1:24" x14ac:dyDescent="0.3">
      <c r="A587" s="166" t="s">
        <v>221</v>
      </c>
      <c r="B587" s="166">
        <v>2025</v>
      </c>
      <c r="C587" s="60" t="s">
        <v>431</v>
      </c>
      <c r="D587" s="14" t="s">
        <v>27</v>
      </c>
      <c r="E587" s="14" t="s">
        <v>16</v>
      </c>
      <c r="F587" s="14" t="s">
        <v>88</v>
      </c>
      <c r="G587" s="14" t="s">
        <v>87</v>
      </c>
      <c r="H587" s="14" t="s">
        <v>163</v>
      </c>
      <c r="I587" s="14"/>
      <c r="J587" s="14" t="s">
        <v>13</v>
      </c>
      <c r="K587" s="197">
        <v>16301820</v>
      </c>
      <c r="L587" s="197">
        <v>14217693</v>
      </c>
      <c r="M587" s="197">
        <v>16044043</v>
      </c>
      <c r="N587" s="197">
        <v>16930511</v>
      </c>
      <c r="O587" s="197">
        <v>16048040</v>
      </c>
      <c r="P587" s="197">
        <v>15841541</v>
      </c>
      <c r="Q587" s="197">
        <v>13192491</v>
      </c>
      <c r="R587" s="197">
        <v>13379092</v>
      </c>
      <c r="S587" s="197">
        <v>13061301</v>
      </c>
      <c r="T587" s="197">
        <v>11448577</v>
      </c>
      <c r="U587" s="198">
        <v>12970796</v>
      </c>
      <c r="V587" s="198">
        <v>12559264</v>
      </c>
      <c r="W587" s="44">
        <f>SUM(표4_256[[#This Row],[1월]:[12월]])</f>
        <v>171995169</v>
      </c>
      <c r="X587" s="44">
        <f t="shared" si="321"/>
        <v>14332930.75</v>
      </c>
    </row>
    <row r="588" spans="1:24" x14ac:dyDescent="0.3">
      <c r="A588" s="166"/>
      <c r="B588" s="166">
        <v>2025</v>
      </c>
      <c r="C588" s="65" t="s">
        <v>431</v>
      </c>
      <c r="D588" s="30" t="s">
        <v>27</v>
      </c>
      <c r="E588" s="30" t="s">
        <v>16</v>
      </c>
      <c r="F588" s="30" t="s">
        <v>88</v>
      </c>
      <c r="G588" s="30" t="s">
        <v>87</v>
      </c>
      <c r="H588" s="30" t="s">
        <v>163</v>
      </c>
      <c r="I588" s="30"/>
      <c r="J588" s="30" t="s">
        <v>22</v>
      </c>
      <c r="K588" s="203">
        <v>4651</v>
      </c>
      <c r="L588" s="203">
        <v>4058</v>
      </c>
      <c r="M588" s="203">
        <v>4581</v>
      </c>
      <c r="N588" s="203">
        <v>4841</v>
      </c>
      <c r="O588" s="203">
        <v>4586</v>
      </c>
      <c r="P588" s="203">
        <v>4539</v>
      </c>
      <c r="Q588" s="203">
        <v>3784</v>
      </c>
      <c r="R588" s="203">
        <v>3840</v>
      </c>
      <c r="S588" s="203">
        <v>3743</v>
      </c>
      <c r="T588" s="203">
        <v>3274</v>
      </c>
      <c r="U588" s="204">
        <v>3705</v>
      </c>
      <c r="V588" s="204">
        <v>3585</v>
      </c>
      <c r="W588" s="53">
        <f>SUM(표4_256[[#This Row],[1월]:[12월]])</f>
        <v>49187</v>
      </c>
      <c r="X588" s="53">
        <f t="shared" si="321"/>
        <v>4098.916666666667</v>
      </c>
    </row>
    <row r="589" spans="1:24" x14ac:dyDescent="0.3">
      <c r="A589" s="166" t="s">
        <v>387</v>
      </c>
      <c r="B589" s="166">
        <v>2025</v>
      </c>
      <c r="C589" s="60" t="s">
        <v>431</v>
      </c>
      <c r="D589" s="14" t="s">
        <v>27</v>
      </c>
      <c r="E589" s="14" t="s">
        <v>16</v>
      </c>
      <c r="F589" s="14" t="s">
        <v>67</v>
      </c>
      <c r="G589" s="14" t="s">
        <v>173</v>
      </c>
      <c r="H589" s="14" t="s">
        <v>108</v>
      </c>
      <c r="I589" s="14"/>
      <c r="J589" s="14" t="s">
        <v>13</v>
      </c>
      <c r="K589" s="197">
        <v>2267684</v>
      </c>
      <c r="L589" s="197">
        <v>2133474</v>
      </c>
      <c r="M589" s="197">
        <v>1999953</v>
      </c>
      <c r="N589" s="197">
        <v>2087634</v>
      </c>
      <c r="O589" s="197">
        <v>2099833</v>
      </c>
      <c r="P589" s="197">
        <v>2980721</v>
      </c>
      <c r="Q589" s="197">
        <v>2893702</v>
      </c>
      <c r="R589" s="197">
        <v>3961466</v>
      </c>
      <c r="S589" s="197">
        <v>3161512</v>
      </c>
      <c r="T589" s="197">
        <v>1968708</v>
      </c>
      <c r="U589" s="198">
        <v>1953496</v>
      </c>
      <c r="V589" s="198">
        <v>1930308</v>
      </c>
      <c r="W589" s="44">
        <f>SUM(표4_256[[#This Row],[1월]:[12월]])</f>
        <v>29438491</v>
      </c>
      <c r="X589" s="44">
        <f t="shared" si="321"/>
        <v>2453207.5833333335</v>
      </c>
    </row>
    <row r="590" spans="1:24" x14ac:dyDescent="0.3">
      <c r="A590" s="166"/>
      <c r="B590" s="166">
        <v>2025</v>
      </c>
      <c r="C590" s="65" t="s">
        <v>431</v>
      </c>
      <c r="D590" s="30" t="s">
        <v>27</v>
      </c>
      <c r="E590" s="30" t="s">
        <v>16</v>
      </c>
      <c r="F590" s="30" t="s">
        <v>67</v>
      </c>
      <c r="G590" s="30" t="s">
        <v>173</v>
      </c>
      <c r="H590" s="30" t="s">
        <v>108</v>
      </c>
      <c r="I590" s="30"/>
      <c r="J590" s="30" t="s">
        <v>22</v>
      </c>
      <c r="K590" s="203">
        <v>647</v>
      </c>
      <c r="L590" s="203">
        <v>609</v>
      </c>
      <c r="M590" s="203">
        <v>571</v>
      </c>
      <c r="N590" s="203">
        <v>597</v>
      </c>
      <c r="O590" s="203">
        <v>600</v>
      </c>
      <c r="P590" s="203">
        <v>854</v>
      </c>
      <c r="Q590" s="203">
        <v>830</v>
      </c>
      <c r="R590" s="203">
        <v>1137</v>
      </c>
      <c r="S590" s="203">
        <v>906</v>
      </c>
      <c r="T590" s="203">
        <v>563</v>
      </c>
      <c r="U590" s="204">
        <v>558</v>
      </c>
      <c r="V590" s="204">
        <v>551</v>
      </c>
      <c r="W590" s="53">
        <f>SUM(표4_256[[#This Row],[1월]:[12월]])</f>
        <v>8423</v>
      </c>
      <c r="X590" s="53">
        <f t="shared" si="321"/>
        <v>701.91666666666663</v>
      </c>
    </row>
    <row r="591" spans="1:24" x14ac:dyDescent="0.3">
      <c r="A591" s="166" t="s">
        <v>218</v>
      </c>
      <c r="B591" s="166">
        <v>2025</v>
      </c>
      <c r="C591" s="60" t="s">
        <v>431</v>
      </c>
      <c r="D591" s="14" t="s">
        <v>27</v>
      </c>
      <c r="E591" s="14" t="s">
        <v>16</v>
      </c>
      <c r="F591" s="14" t="s">
        <v>88</v>
      </c>
      <c r="G591" s="14" t="s">
        <v>173</v>
      </c>
      <c r="H591" s="14" t="s">
        <v>150</v>
      </c>
      <c r="I591" s="14"/>
      <c r="J591" s="14" t="s">
        <v>13</v>
      </c>
      <c r="K591" s="197">
        <v>996956</v>
      </c>
      <c r="L591" s="197">
        <v>612880</v>
      </c>
      <c r="M591" s="197">
        <v>1142529</v>
      </c>
      <c r="N591" s="197">
        <v>1529408</v>
      </c>
      <c r="O591" s="197">
        <v>2311240</v>
      </c>
      <c r="P591" s="197">
        <v>1954768</v>
      </c>
      <c r="Q591" s="197">
        <v>7074170</v>
      </c>
      <c r="R591" s="197">
        <v>8213394</v>
      </c>
      <c r="S591" s="197">
        <v>465857</v>
      </c>
      <c r="T591" s="197">
        <v>1498825</v>
      </c>
      <c r="U591" s="198">
        <v>912426</v>
      </c>
      <c r="V591" s="198">
        <v>507661</v>
      </c>
      <c r="W591" s="44">
        <f>SUM(표4_256[[#This Row],[1월]:[12월]])</f>
        <v>27220114</v>
      </c>
      <c r="X591" s="44">
        <f t="shared" si="321"/>
        <v>2268342.8333333335</v>
      </c>
    </row>
    <row r="592" spans="1:24" x14ac:dyDescent="0.3">
      <c r="A592" s="166"/>
      <c r="B592" s="166">
        <v>2025</v>
      </c>
      <c r="C592" s="65" t="s">
        <v>431</v>
      </c>
      <c r="D592" s="30" t="s">
        <v>27</v>
      </c>
      <c r="E592" s="30" t="s">
        <v>16</v>
      </c>
      <c r="F592" s="30" t="s">
        <v>88</v>
      </c>
      <c r="G592" s="30" t="s">
        <v>173</v>
      </c>
      <c r="H592" s="30" t="s">
        <v>150</v>
      </c>
      <c r="I592" s="30"/>
      <c r="J592" s="30" t="s">
        <v>22</v>
      </c>
      <c r="K592" s="203">
        <v>284</v>
      </c>
      <c r="L592" s="203">
        <v>175</v>
      </c>
      <c r="M592" s="203">
        <v>326</v>
      </c>
      <c r="N592" s="203">
        <v>437</v>
      </c>
      <c r="O592" s="203">
        <v>661</v>
      </c>
      <c r="P592" s="203">
        <v>560</v>
      </c>
      <c r="Q592" s="203">
        <v>2030</v>
      </c>
      <c r="R592" s="203">
        <v>2357</v>
      </c>
      <c r="S592" s="203">
        <v>134</v>
      </c>
      <c r="T592" s="203">
        <v>428</v>
      </c>
      <c r="U592" s="204">
        <v>261</v>
      </c>
      <c r="V592" s="204">
        <v>145</v>
      </c>
      <c r="W592" s="53">
        <f>SUM(표4_256[[#This Row],[1월]:[12월]])</f>
        <v>7798</v>
      </c>
      <c r="X592" s="53">
        <f t="shared" si="321"/>
        <v>649.83333333333337</v>
      </c>
    </row>
    <row r="593" spans="1:24" x14ac:dyDescent="0.3">
      <c r="A593" s="166" t="s">
        <v>220</v>
      </c>
      <c r="B593" s="166">
        <v>2025</v>
      </c>
      <c r="C593" s="60" t="s">
        <v>431</v>
      </c>
      <c r="D593" s="14" t="s">
        <v>27</v>
      </c>
      <c r="E593" s="14" t="s">
        <v>16</v>
      </c>
      <c r="F593" s="14" t="s">
        <v>88</v>
      </c>
      <c r="G593" s="14" t="s">
        <v>173</v>
      </c>
      <c r="H593" s="14" t="s">
        <v>164</v>
      </c>
      <c r="I593" s="14"/>
      <c r="J593" s="14" t="s">
        <v>13</v>
      </c>
      <c r="K593" s="197">
        <v>4474247</v>
      </c>
      <c r="L593" s="207">
        <v>3804561</v>
      </c>
      <c r="M593" s="207">
        <v>3641413</v>
      </c>
      <c r="N593" s="207">
        <v>3617233</v>
      </c>
      <c r="O593" s="207">
        <v>3525945</v>
      </c>
      <c r="P593" s="207">
        <v>4199570</v>
      </c>
      <c r="Q593" s="207">
        <v>2126697</v>
      </c>
      <c r="R593" s="207">
        <v>1843109</v>
      </c>
      <c r="S593" s="207">
        <v>2617145</v>
      </c>
      <c r="T593" s="207">
        <v>3570249</v>
      </c>
      <c r="U593" s="208">
        <v>1109782</v>
      </c>
      <c r="V593" s="208">
        <v>1026462</v>
      </c>
      <c r="W593" s="44">
        <f>SUM(표4_256[[#This Row],[1월]:[12월]])</f>
        <v>35556413</v>
      </c>
      <c r="X593" s="44">
        <f t="shared" si="321"/>
        <v>2963034.4166666665</v>
      </c>
    </row>
    <row r="594" spans="1:24" x14ac:dyDescent="0.3">
      <c r="A594" s="166"/>
      <c r="B594" s="166">
        <v>2025</v>
      </c>
      <c r="C594" s="65" t="s">
        <v>431</v>
      </c>
      <c r="D594" s="30" t="s">
        <v>27</v>
      </c>
      <c r="E594" s="30" t="s">
        <v>16</v>
      </c>
      <c r="F594" s="30" t="s">
        <v>88</v>
      </c>
      <c r="G594" s="30" t="s">
        <v>173</v>
      </c>
      <c r="H594" s="30" t="s">
        <v>164</v>
      </c>
      <c r="I594" s="30"/>
      <c r="J594" s="30" t="s">
        <v>22</v>
      </c>
      <c r="K594" s="203">
        <v>1277</v>
      </c>
      <c r="L594" s="205">
        <v>1086</v>
      </c>
      <c r="M594" s="205">
        <v>1040</v>
      </c>
      <c r="N594" s="205">
        <v>1034</v>
      </c>
      <c r="O594" s="205">
        <v>1007</v>
      </c>
      <c r="P594" s="205">
        <v>1203</v>
      </c>
      <c r="Q594" s="205">
        <v>610</v>
      </c>
      <c r="R594" s="205">
        <v>529</v>
      </c>
      <c r="S594" s="205">
        <v>750</v>
      </c>
      <c r="T594" s="205">
        <v>1021</v>
      </c>
      <c r="U594" s="206">
        <v>317</v>
      </c>
      <c r="V594" s="206">
        <v>293</v>
      </c>
      <c r="W594" s="53">
        <f>SUM(표4_256[[#This Row],[1월]:[12월]])</f>
        <v>10167</v>
      </c>
      <c r="X594" s="53">
        <f t="shared" si="321"/>
        <v>847.25</v>
      </c>
    </row>
    <row r="595" spans="1:24" x14ac:dyDescent="0.3">
      <c r="A595" s="166"/>
      <c r="B595" s="166">
        <v>2025</v>
      </c>
      <c r="C595" s="60" t="s">
        <v>431</v>
      </c>
      <c r="D595" s="14" t="s">
        <v>27</v>
      </c>
      <c r="E595" s="14" t="s">
        <v>16</v>
      </c>
      <c r="F595" s="14" t="s">
        <v>67</v>
      </c>
      <c r="G595" s="14" t="s">
        <v>410</v>
      </c>
      <c r="H595" s="14" t="s">
        <v>418</v>
      </c>
      <c r="I595" s="14"/>
      <c r="J595" s="14" t="s">
        <v>13</v>
      </c>
      <c r="K595" s="197">
        <v>891397</v>
      </c>
      <c r="L595" s="197">
        <v>942972</v>
      </c>
      <c r="M595" s="197">
        <v>998242</v>
      </c>
      <c r="N595" s="197">
        <v>986245</v>
      </c>
      <c r="O595" s="197">
        <v>2005266</v>
      </c>
      <c r="P595" s="197">
        <v>1360878</v>
      </c>
      <c r="Q595" s="197">
        <v>1669863</v>
      </c>
      <c r="R595" s="197">
        <v>1596379</v>
      </c>
      <c r="S595" s="197">
        <v>1353669</v>
      </c>
      <c r="T595" s="197">
        <v>788982</v>
      </c>
      <c r="U595" s="198">
        <v>928480</v>
      </c>
      <c r="V595" s="198">
        <v>724571</v>
      </c>
      <c r="W595" s="44">
        <f>SUM(표4_256[[#This Row],[1월]:[12월]])</f>
        <v>14246944</v>
      </c>
      <c r="X595" s="44">
        <f t="shared" si="321"/>
        <v>1187245.3333333333</v>
      </c>
    </row>
    <row r="596" spans="1:24" x14ac:dyDescent="0.3">
      <c r="A596" s="166"/>
      <c r="B596" s="166">
        <v>2025</v>
      </c>
      <c r="C596" s="65" t="s">
        <v>431</v>
      </c>
      <c r="D596" s="30" t="s">
        <v>27</v>
      </c>
      <c r="E596" s="30" t="s">
        <v>16</v>
      </c>
      <c r="F596" s="30" t="s">
        <v>67</v>
      </c>
      <c r="G596" s="30" t="s">
        <v>410</v>
      </c>
      <c r="H596" s="30" t="s">
        <v>418</v>
      </c>
      <c r="I596" s="30"/>
      <c r="J596" s="30" t="s">
        <v>22</v>
      </c>
      <c r="K596" s="203">
        <v>254.3272</v>
      </c>
      <c r="L596" s="203">
        <v>269.1712</v>
      </c>
      <c r="M596" s="203">
        <v>285.00479999999999</v>
      </c>
      <c r="N596" s="203">
        <v>282.036</v>
      </c>
      <c r="O596" s="203">
        <v>572.97839999999997</v>
      </c>
      <c r="P596" s="203">
        <v>389.9024</v>
      </c>
      <c r="Q596" s="203">
        <v>478.96640000000002</v>
      </c>
      <c r="R596" s="203">
        <v>458.1848</v>
      </c>
      <c r="S596" s="203">
        <v>387.92320000000001</v>
      </c>
      <c r="T596" s="203">
        <v>225.62880000000001</v>
      </c>
      <c r="U596" s="204">
        <v>265.21280000000002</v>
      </c>
      <c r="V596" s="204">
        <v>206.82640000000001</v>
      </c>
      <c r="W596" s="53">
        <f>SUM(표4_256[[#This Row],[1월]:[12월]])</f>
        <v>4076.1624000000002</v>
      </c>
      <c r="X596" s="53">
        <f t="shared" si="321"/>
        <v>339.68020000000001</v>
      </c>
    </row>
    <row r="597" spans="1:24" x14ac:dyDescent="0.3">
      <c r="A597" s="166"/>
      <c r="B597" s="166">
        <v>2025</v>
      </c>
      <c r="C597" s="60" t="s">
        <v>431</v>
      </c>
      <c r="D597" s="14" t="s">
        <v>27</v>
      </c>
      <c r="E597" s="14" t="s">
        <v>16</v>
      </c>
      <c r="F597" s="14" t="s">
        <v>88</v>
      </c>
      <c r="G597" s="14" t="s">
        <v>410</v>
      </c>
      <c r="H597" s="14" t="s">
        <v>419</v>
      </c>
      <c r="I597" s="14"/>
      <c r="J597" s="14" t="s">
        <v>13</v>
      </c>
      <c r="K597" s="197">
        <v>388421</v>
      </c>
      <c r="L597" s="197">
        <v>247173</v>
      </c>
      <c r="M597" s="197">
        <v>519948</v>
      </c>
      <c r="N597" s="197">
        <v>544657</v>
      </c>
      <c r="O597" s="197">
        <v>1106365</v>
      </c>
      <c r="P597" s="197">
        <v>1246580</v>
      </c>
      <c r="Q597" s="197">
        <v>5764118</v>
      </c>
      <c r="R597" s="197">
        <v>5898984</v>
      </c>
      <c r="S597" s="197">
        <v>2694966</v>
      </c>
      <c r="T597" s="197">
        <v>1021262</v>
      </c>
      <c r="U597" s="198">
        <v>496757</v>
      </c>
      <c r="V597" s="198">
        <v>310480</v>
      </c>
      <c r="W597" s="44">
        <f>SUM(표4_256[[#This Row],[1월]:[12월]])</f>
        <v>20239711</v>
      </c>
      <c r="X597" s="44">
        <f t="shared" si="321"/>
        <v>1686642.5833333333</v>
      </c>
    </row>
    <row r="598" spans="1:24" x14ac:dyDescent="0.3">
      <c r="A598" s="166"/>
      <c r="B598" s="166">
        <v>2025</v>
      </c>
      <c r="C598" s="65" t="s">
        <v>431</v>
      </c>
      <c r="D598" s="30" t="s">
        <v>27</v>
      </c>
      <c r="E598" s="30" t="s">
        <v>16</v>
      </c>
      <c r="F598" s="30" t="s">
        <v>88</v>
      </c>
      <c r="G598" s="30" t="s">
        <v>410</v>
      </c>
      <c r="H598" s="30" t="s">
        <v>419</v>
      </c>
      <c r="I598" s="30"/>
      <c r="J598" s="30" t="s">
        <v>22</v>
      </c>
      <c r="K598" s="203">
        <v>111</v>
      </c>
      <c r="L598" s="203">
        <v>71</v>
      </c>
      <c r="M598" s="203">
        <v>148</v>
      </c>
      <c r="N598" s="203">
        <v>155</v>
      </c>
      <c r="O598" s="203">
        <v>316</v>
      </c>
      <c r="P598" s="203">
        <v>357</v>
      </c>
      <c r="Q598" s="203">
        <v>1653</v>
      </c>
      <c r="R598" s="203">
        <v>1693</v>
      </c>
      <c r="S598" s="203">
        <v>772</v>
      </c>
      <c r="T598" s="203">
        <v>292</v>
      </c>
      <c r="U598" s="204">
        <v>142</v>
      </c>
      <c r="V598" s="204">
        <v>89</v>
      </c>
      <c r="W598" s="53">
        <f>SUM(표4_256[[#This Row],[1월]:[12월]])</f>
        <v>5799</v>
      </c>
      <c r="X598" s="53">
        <f t="shared" si="321"/>
        <v>483.25</v>
      </c>
    </row>
    <row r="599" spans="1:24" x14ac:dyDescent="0.3">
      <c r="A599" s="166"/>
      <c r="B599" s="166">
        <v>2025</v>
      </c>
      <c r="C599" s="60" t="s">
        <v>431</v>
      </c>
      <c r="D599" s="14" t="s">
        <v>27</v>
      </c>
      <c r="E599" s="14" t="s">
        <v>16</v>
      </c>
      <c r="F599" s="14" t="s">
        <v>67</v>
      </c>
      <c r="G599" s="14" t="s">
        <v>76</v>
      </c>
      <c r="H599" s="14" t="s">
        <v>110</v>
      </c>
      <c r="I599" s="14"/>
      <c r="J599" s="14" t="s">
        <v>13</v>
      </c>
      <c r="K599" s="197">
        <v>35199936</v>
      </c>
      <c r="L599" s="197">
        <v>31567711</v>
      </c>
      <c r="M599" s="197">
        <v>35915106</v>
      </c>
      <c r="N599" s="197">
        <v>30013681</v>
      </c>
      <c r="O599" s="197">
        <v>22296734</v>
      </c>
      <c r="P599" s="197">
        <v>22446154</v>
      </c>
      <c r="Q599" s="197">
        <v>22678953</v>
      </c>
      <c r="R599" s="197">
        <v>23702595</v>
      </c>
      <c r="S599" s="197">
        <v>23062287</v>
      </c>
      <c r="T599" s="197">
        <v>20823542</v>
      </c>
      <c r="U599" s="198">
        <v>20721766</v>
      </c>
      <c r="V599" s="198">
        <v>20602801</v>
      </c>
      <c r="W599" s="44">
        <f>SUM(표4_256[[#This Row],[1월]:[12월]])</f>
        <v>309031266</v>
      </c>
      <c r="X599" s="44">
        <f t="shared" si="321"/>
        <v>25752605.5</v>
      </c>
    </row>
    <row r="600" spans="1:24" x14ac:dyDescent="0.3">
      <c r="A600" s="166"/>
      <c r="B600" s="166">
        <v>2025</v>
      </c>
      <c r="C600" s="65" t="s">
        <v>431</v>
      </c>
      <c r="D600" s="30" t="s">
        <v>27</v>
      </c>
      <c r="E600" s="30" t="s">
        <v>16</v>
      </c>
      <c r="F600" s="30" t="s">
        <v>67</v>
      </c>
      <c r="G600" s="30" t="s">
        <v>76</v>
      </c>
      <c r="H600" s="30" t="s">
        <v>110</v>
      </c>
      <c r="I600" s="30"/>
      <c r="J600" s="30" t="s">
        <v>22</v>
      </c>
      <c r="K600" s="203">
        <v>10043</v>
      </c>
      <c r="L600" s="203">
        <v>9011</v>
      </c>
      <c r="M600" s="203">
        <v>10254</v>
      </c>
      <c r="N600" s="203">
        <v>8583</v>
      </c>
      <c r="O600" s="203">
        <v>6371</v>
      </c>
      <c r="P600" s="203">
        <v>6431</v>
      </c>
      <c r="Q600" s="203">
        <v>6505</v>
      </c>
      <c r="R600" s="203">
        <v>6803</v>
      </c>
      <c r="S600" s="203">
        <v>6609</v>
      </c>
      <c r="T600" s="203">
        <v>5955</v>
      </c>
      <c r="U600" s="204">
        <v>5919</v>
      </c>
      <c r="V600" s="204">
        <v>5881</v>
      </c>
      <c r="W600" s="53">
        <f>SUM(표4_256[[#This Row],[1월]:[12월]])</f>
        <v>88365</v>
      </c>
      <c r="X600" s="53">
        <f t="shared" si="321"/>
        <v>7363.75</v>
      </c>
    </row>
    <row r="601" spans="1:24" x14ac:dyDescent="0.3">
      <c r="A601" s="166"/>
      <c r="B601" s="166">
        <v>2025</v>
      </c>
      <c r="C601" s="60" t="s">
        <v>431</v>
      </c>
      <c r="D601" s="14" t="s">
        <v>27</v>
      </c>
      <c r="E601" s="14" t="s">
        <v>16</v>
      </c>
      <c r="F601" s="14" t="s">
        <v>88</v>
      </c>
      <c r="G601" s="14" t="s">
        <v>76</v>
      </c>
      <c r="H601" s="14" t="s">
        <v>152</v>
      </c>
      <c r="I601" s="14"/>
      <c r="J601" s="14" t="s">
        <v>13</v>
      </c>
      <c r="K601" s="197">
        <v>2172424</v>
      </c>
      <c r="L601" s="197">
        <v>1299197</v>
      </c>
      <c r="M601" s="197">
        <v>2619742</v>
      </c>
      <c r="N601" s="197">
        <v>3957283</v>
      </c>
      <c r="O601" s="197">
        <v>6884297</v>
      </c>
      <c r="P601" s="197">
        <v>6820203</v>
      </c>
      <c r="Q601" s="197">
        <v>38303144</v>
      </c>
      <c r="R601" s="197">
        <v>34909327</v>
      </c>
      <c r="S601" s="197">
        <v>17530752</v>
      </c>
      <c r="T601" s="197">
        <v>4907387</v>
      </c>
      <c r="U601" s="198">
        <v>2229870</v>
      </c>
      <c r="V601" s="198">
        <v>1637445</v>
      </c>
      <c r="W601" s="44">
        <f>SUM(표4_256[[#This Row],[1월]:[12월]])</f>
        <v>123271071</v>
      </c>
      <c r="X601" s="44">
        <f t="shared" ref="X601:X664" si="338">AVERAGE(K601:V601)</f>
        <v>10272589.25</v>
      </c>
    </row>
    <row r="602" spans="1:24" x14ac:dyDescent="0.3">
      <c r="A602" s="166"/>
      <c r="B602" s="166">
        <v>2025</v>
      </c>
      <c r="C602" s="65" t="s">
        <v>431</v>
      </c>
      <c r="D602" s="30" t="s">
        <v>27</v>
      </c>
      <c r="E602" s="30" t="s">
        <v>16</v>
      </c>
      <c r="F602" s="30" t="s">
        <v>88</v>
      </c>
      <c r="G602" s="30" t="s">
        <v>76</v>
      </c>
      <c r="H602" s="30" t="s">
        <v>152</v>
      </c>
      <c r="I602" s="30"/>
      <c r="J602" s="30" t="s">
        <v>22</v>
      </c>
      <c r="K602" s="203">
        <v>620</v>
      </c>
      <c r="L602" s="203">
        <v>371</v>
      </c>
      <c r="M602" s="203">
        <v>748</v>
      </c>
      <c r="N602" s="203">
        <v>1132</v>
      </c>
      <c r="O602" s="203">
        <v>1967</v>
      </c>
      <c r="P602" s="203">
        <v>1954</v>
      </c>
      <c r="Q602" s="203">
        <v>10986</v>
      </c>
      <c r="R602" s="203">
        <v>10019</v>
      </c>
      <c r="S602" s="203">
        <v>5024</v>
      </c>
      <c r="T602" s="203">
        <v>1403</v>
      </c>
      <c r="U602" s="204">
        <v>637</v>
      </c>
      <c r="V602" s="204">
        <v>467</v>
      </c>
      <c r="W602" s="53">
        <f>SUM(표4_256[[#This Row],[1월]:[12월]])</f>
        <v>35328</v>
      </c>
      <c r="X602" s="53">
        <f t="shared" si="338"/>
        <v>2944</v>
      </c>
    </row>
    <row r="603" spans="1:24" x14ac:dyDescent="0.3">
      <c r="A603" s="166"/>
      <c r="B603" s="166">
        <v>2025</v>
      </c>
      <c r="C603" s="60" t="s">
        <v>431</v>
      </c>
      <c r="D603" s="14" t="s">
        <v>27</v>
      </c>
      <c r="E603" s="14" t="s">
        <v>16</v>
      </c>
      <c r="F603" s="14" t="s">
        <v>88</v>
      </c>
      <c r="G603" s="14" t="s">
        <v>76</v>
      </c>
      <c r="H603" s="14" t="s">
        <v>153</v>
      </c>
      <c r="I603" s="14"/>
      <c r="J603" s="14" t="s">
        <v>13</v>
      </c>
      <c r="K603" s="197">
        <v>194532</v>
      </c>
      <c r="L603" s="197">
        <v>209992</v>
      </c>
      <c r="M603" s="197">
        <v>337352</v>
      </c>
      <c r="N603" s="197">
        <v>300572</v>
      </c>
      <c r="O603" s="197">
        <v>294267</v>
      </c>
      <c r="P603" s="197">
        <v>261844</v>
      </c>
      <c r="Q603" s="197">
        <v>216156</v>
      </c>
      <c r="R603" s="197">
        <v>170723</v>
      </c>
      <c r="S603" s="197">
        <v>251246</v>
      </c>
      <c r="T603" s="197">
        <v>136376</v>
      </c>
      <c r="U603" s="198">
        <v>161041</v>
      </c>
      <c r="V603" s="198">
        <v>45543</v>
      </c>
      <c r="W603" s="44">
        <f>SUM(표4_256[[#This Row],[1월]:[12월]])</f>
        <v>2579644</v>
      </c>
      <c r="X603" s="44">
        <f t="shared" si="338"/>
        <v>214970.33333333334</v>
      </c>
    </row>
    <row r="604" spans="1:24" x14ac:dyDescent="0.3">
      <c r="A604" s="166"/>
      <c r="B604" s="166">
        <v>2025</v>
      </c>
      <c r="C604" s="65" t="s">
        <v>431</v>
      </c>
      <c r="D604" s="30" t="s">
        <v>27</v>
      </c>
      <c r="E604" s="30" t="s">
        <v>16</v>
      </c>
      <c r="F604" s="30" t="s">
        <v>88</v>
      </c>
      <c r="G604" s="30" t="s">
        <v>76</v>
      </c>
      <c r="H604" s="30" t="s">
        <v>153</v>
      </c>
      <c r="I604" s="30"/>
      <c r="J604" s="30" t="s">
        <v>22</v>
      </c>
      <c r="K604" s="203">
        <v>55</v>
      </c>
      <c r="L604" s="203">
        <v>60</v>
      </c>
      <c r="M604" s="203">
        <v>96</v>
      </c>
      <c r="N604" s="203">
        <v>86</v>
      </c>
      <c r="O604" s="203">
        <v>84</v>
      </c>
      <c r="P604" s="203">
        <v>75</v>
      </c>
      <c r="Q604" s="203">
        <v>62</v>
      </c>
      <c r="R604" s="203">
        <v>49</v>
      </c>
      <c r="S604" s="203">
        <v>72</v>
      </c>
      <c r="T604" s="203">
        <v>39</v>
      </c>
      <c r="U604" s="204">
        <v>46</v>
      </c>
      <c r="V604" s="204">
        <v>13</v>
      </c>
      <c r="W604" s="53">
        <f>SUM(표4_256[[#This Row],[1월]:[12월]])</f>
        <v>737</v>
      </c>
      <c r="X604" s="53">
        <f t="shared" si="338"/>
        <v>61.416666666666664</v>
      </c>
    </row>
    <row r="605" spans="1:24" x14ac:dyDescent="0.3">
      <c r="A605" s="166"/>
      <c r="B605" s="166">
        <v>2025</v>
      </c>
      <c r="C605" s="60" t="s">
        <v>431</v>
      </c>
      <c r="D605" s="14" t="s">
        <v>27</v>
      </c>
      <c r="E605" s="14" t="s">
        <v>16</v>
      </c>
      <c r="F605" s="14" t="s">
        <v>67</v>
      </c>
      <c r="G605" s="14" t="s">
        <v>175</v>
      </c>
      <c r="H605" s="14" t="s">
        <v>111</v>
      </c>
      <c r="I605" s="14"/>
      <c r="J605" s="14" t="s">
        <v>13</v>
      </c>
      <c r="K605" s="197">
        <v>3133401</v>
      </c>
      <c r="L605" s="197">
        <v>3892101</v>
      </c>
      <c r="M605" s="197">
        <v>7695093</v>
      </c>
      <c r="N605" s="197">
        <v>7553251</v>
      </c>
      <c r="O605" s="197">
        <v>4465646</v>
      </c>
      <c r="P605" s="197">
        <v>3811413</v>
      </c>
      <c r="Q605" s="197">
        <v>3873377</v>
      </c>
      <c r="R605" s="197">
        <v>3132241</v>
      </c>
      <c r="S605" s="197">
        <v>3524423</v>
      </c>
      <c r="T605" s="197">
        <v>5678830</v>
      </c>
      <c r="U605" s="198">
        <v>9347376</v>
      </c>
      <c r="V605" s="198">
        <v>7360396</v>
      </c>
      <c r="W605" s="44">
        <f>SUM(표4_256[[#This Row],[1월]:[12월]])</f>
        <v>63467548</v>
      </c>
      <c r="X605" s="44">
        <f t="shared" si="338"/>
        <v>5288962.333333333</v>
      </c>
    </row>
    <row r="606" spans="1:24" x14ac:dyDescent="0.3">
      <c r="A606" s="166"/>
      <c r="B606" s="166">
        <v>2025</v>
      </c>
      <c r="C606" s="65" t="s">
        <v>431</v>
      </c>
      <c r="D606" s="30" t="s">
        <v>27</v>
      </c>
      <c r="E606" s="30" t="s">
        <v>16</v>
      </c>
      <c r="F606" s="30" t="s">
        <v>67</v>
      </c>
      <c r="G606" s="30" t="s">
        <v>175</v>
      </c>
      <c r="H606" s="30" t="s">
        <v>111</v>
      </c>
      <c r="I606" s="30"/>
      <c r="J606" s="30" t="s">
        <v>22</v>
      </c>
      <c r="K606" s="203">
        <v>894</v>
      </c>
      <c r="L606" s="203">
        <v>1111</v>
      </c>
      <c r="M606" s="203">
        <v>2197</v>
      </c>
      <c r="N606" s="203">
        <v>2160</v>
      </c>
      <c r="O606" s="203">
        <v>1276</v>
      </c>
      <c r="P606" s="203">
        <v>1092</v>
      </c>
      <c r="Q606" s="203">
        <v>1111</v>
      </c>
      <c r="R606" s="203">
        <v>899</v>
      </c>
      <c r="S606" s="203">
        <v>1010</v>
      </c>
      <c r="T606" s="203">
        <v>1624</v>
      </c>
      <c r="U606" s="204">
        <v>2670</v>
      </c>
      <c r="V606" s="204">
        <v>2101</v>
      </c>
      <c r="W606" s="53">
        <f>SUM(표4_256[[#This Row],[1월]:[12월]])</f>
        <v>18145</v>
      </c>
      <c r="X606" s="53">
        <f t="shared" si="338"/>
        <v>1512.0833333333333</v>
      </c>
    </row>
    <row r="607" spans="1:24" x14ac:dyDescent="0.3">
      <c r="A607" s="166"/>
      <c r="B607" s="166">
        <v>2025</v>
      </c>
      <c r="C607" s="60" t="s">
        <v>431</v>
      </c>
      <c r="D607" s="14" t="s">
        <v>27</v>
      </c>
      <c r="E607" s="14" t="s">
        <v>16</v>
      </c>
      <c r="F607" s="14" t="s">
        <v>88</v>
      </c>
      <c r="G607" s="14" t="s">
        <v>175</v>
      </c>
      <c r="H607" s="14" t="s">
        <v>165</v>
      </c>
      <c r="I607" s="14"/>
      <c r="J607" s="14" t="s">
        <v>13</v>
      </c>
      <c r="K607" s="197">
        <v>1054429</v>
      </c>
      <c r="L607" s="197">
        <v>660416</v>
      </c>
      <c r="M607" s="197">
        <v>1242768</v>
      </c>
      <c r="N607" s="197">
        <v>1616128</v>
      </c>
      <c r="O607" s="197">
        <v>3184359</v>
      </c>
      <c r="P607" s="197">
        <v>2242861</v>
      </c>
      <c r="Q607" s="197">
        <v>9209336</v>
      </c>
      <c r="R607" s="197">
        <v>9226973</v>
      </c>
      <c r="S607" s="197">
        <v>4951926</v>
      </c>
      <c r="T607" s="197">
        <v>1725241</v>
      </c>
      <c r="U607" s="198">
        <v>909627</v>
      </c>
      <c r="V607" s="198">
        <v>633981</v>
      </c>
      <c r="W607" s="44">
        <f>SUM(표4_256[[#This Row],[1월]:[12월]])</f>
        <v>36658045</v>
      </c>
      <c r="X607" s="44">
        <f t="shared" si="338"/>
        <v>3054837.0833333335</v>
      </c>
    </row>
    <row r="608" spans="1:24" x14ac:dyDescent="0.3">
      <c r="A608" s="166"/>
      <c r="B608" s="166">
        <v>2025</v>
      </c>
      <c r="C608" s="65" t="s">
        <v>431</v>
      </c>
      <c r="D608" s="30" t="s">
        <v>27</v>
      </c>
      <c r="E608" s="30" t="s">
        <v>16</v>
      </c>
      <c r="F608" s="30" t="s">
        <v>88</v>
      </c>
      <c r="G608" s="30" t="s">
        <v>175</v>
      </c>
      <c r="H608" s="30" t="s">
        <v>165</v>
      </c>
      <c r="I608" s="30"/>
      <c r="J608" s="30" t="s">
        <v>22</v>
      </c>
      <c r="K608" s="203">
        <v>301</v>
      </c>
      <c r="L608" s="203">
        <v>188</v>
      </c>
      <c r="M608" s="203">
        <v>355</v>
      </c>
      <c r="N608" s="203">
        <v>462</v>
      </c>
      <c r="O608" s="203">
        <v>910</v>
      </c>
      <c r="P608" s="203">
        <v>643</v>
      </c>
      <c r="Q608" s="203">
        <v>2642</v>
      </c>
      <c r="R608" s="203">
        <v>2648</v>
      </c>
      <c r="S608" s="203">
        <v>1419</v>
      </c>
      <c r="T608" s="203">
        <v>493</v>
      </c>
      <c r="U608" s="204">
        <v>260</v>
      </c>
      <c r="V608" s="204">
        <v>181</v>
      </c>
      <c r="W608" s="53">
        <f>SUM(표4_256[[#This Row],[1월]:[12월]])</f>
        <v>10502</v>
      </c>
      <c r="X608" s="53">
        <f t="shared" si="338"/>
        <v>875.16666666666663</v>
      </c>
    </row>
    <row r="609" spans="1:24" x14ac:dyDescent="0.3">
      <c r="A609" s="166"/>
      <c r="B609" s="166">
        <v>2025</v>
      </c>
      <c r="C609" s="60" t="s">
        <v>431</v>
      </c>
      <c r="D609" s="14" t="s">
        <v>27</v>
      </c>
      <c r="E609" s="14" t="s">
        <v>16</v>
      </c>
      <c r="F609" s="14" t="s">
        <v>88</v>
      </c>
      <c r="G609" s="14" t="s">
        <v>175</v>
      </c>
      <c r="H609" s="14" t="s">
        <v>166</v>
      </c>
      <c r="I609" s="14"/>
      <c r="J609" s="14" t="s">
        <v>13</v>
      </c>
      <c r="K609" s="197">
        <v>1089382</v>
      </c>
      <c r="L609" s="197">
        <v>1000550</v>
      </c>
      <c r="M609" s="197">
        <v>1195614</v>
      </c>
      <c r="N609" s="197">
        <v>1720517</v>
      </c>
      <c r="O609" s="197">
        <v>1445059</v>
      </c>
      <c r="P609" s="197">
        <v>1797658</v>
      </c>
      <c r="Q609" s="197">
        <v>1342259</v>
      </c>
      <c r="R609" s="197">
        <v>1296100</v>
      </c>
      <c r="S609" s="197">
        <v>1196908</v>
      </c>
      <c r="T609" s="197">
        <v>1216892</v>
      </c>
      <c r="U609" s="198">
        <v>1190302</v>
      </c>
      <c r="V609" s="198">
        <v>1411823</v>
      </c>
      <c r="W609" s="44">
        <f>SUM(표4_256[[#This Row],[1월]:[12월]])</f>
        <v>15903064</v>
      </c>
      <c r="X609" s="44">
        <f t="shared" si="338"/>
        <v>1325255.3333333333</v>
      </c>
    </row>
    <row r="610" spans="1:24" x14ac:dyDescent="0.3">
      <c r="A610" s="166"/>
      <c r="B610" s="166">
        <v>2025</v>
      </c>
      <c r="C610" s="65" t="s">
        <v>431</v>
      </c>
      <c r="D610" s="30" t="s">
        <v>27</v>
      </c>
      <c r="E610" s="30" t="s">
        <v>16</v>
      </c>
      <c r="F610" s="30" t="s">
        <v>88</v>
      </c>
      <c r="G610" s="30" t="s">
        <v>175</v>
      </c>
      <c r="H610" s="30" t="s">
        <v>166</v>
      </c>
      <c r="I610" s="30"/>
      <c r="J610" s="30" t="s">
        <v>22</v>
      </c>
      <c r="K610" s="203">
        <v>311</v>
      </c>
      <c r="L610" s="203">
        <v>286</v>
      </c>
      <c r="M610" s="203">
        <v>341</v>
      </c>
      <c r="N610" s="203">
        <v>492</v>
      </c>
      <c r="O610" s="203">
        <v>413</v>
      </c>
      <c r="P610" s="203">
        <v>515</v>
      </c>
      <c r="Q610" s="203">
        <v>385</v>
      </c>
      <c r="R610" s="203">
        <v>372</v>
      </c>
      <c r="S610" s="203">
        <v>343</v>
      </c>
      <c r="T610" s="203">
        <v>348</v>
      </c>
      <c r="U610" s="204">
        <v>340</v>
      </c>
      <c r="V610" s="204">
        <v>403</v>
      </c>
      <c r="W610" s="53">
        <f>SUM(표4_256[[#This Row],[1월]:[12월]])</f>
        <v>4549</v>
      </c>
      <c r="X610" s="53">
        <f t="shared" si="338"/>
        <v>379.08333333333331</v>
      </c>
    </row>
    <row r="611" spans="1:24" x14ac:dyDescent="0.3">
      <c r="A611" s="166"/>
      <c r="B611" s="166">
        <v>2025</v>
      </c>
      <c r="C611" s="60" t="s">
        <v>431</v>
      </c>
      <c r="D611" s="34" t="s">
        <v>30</v>
      </c>
      <c r="E611" s="1" t="s">
        <v>81</v>
      </c>
      <c r="F611" s="1" t="s">
        <v>31</v>
      </c>
      <c r="G611" s="1" t="s">
        <v>189</v>
      </c>
      <c r="H611" s="1" t="s">
        <v>123</v>
      </c>
      <c r="I611" s="1"/>
      <c r="J611" s="1" t="s">
        <v>13</v>
      </c>
      <c r="K611" s="197">
        <v>8667673</v>
      </c>
      <c r="L611" s="197">
        <v>7454898</v>
      </c>
      <c r="M611" s="197">
        <v>11568908</v>
      </c>
      <c r="N611" s="197">
        <v>13644807</v>
      </c>
      <c r="O611" s="197">
        <v>13655918</v>
      </c>
      <c r="P611" s="197">
        <v>10983990</v>
      </c>
      <c r="Q611" s="197">
        <v>14642829</v>
      </c>
      <c r="R611" s="197">
        <v>21368223</v>
      </c>
      <c r="S611" s="197">
        <v>19785620</v>
      </c>
      <c r="T611" s="197">
        <v>16753247</v>
      </c>
      <c r="U611" s="198">
        <v>17595471</v>
      </c>
      <c r="V611" s="198">
        <v>15964457</v>
      </c>
      <c r="W611" s="44">
        <f>SUM(표4_256[[#This Row],[1월]:[12월]])</f>
        <v>172086041</v>
      </c>
      <c r="X611" s="44">
        <f t="shared" si="338"/>
        <v>14340503.416666666</v>
      </c>
    </row>
    <row r="612" spans="1:24" x14ac:dyDescent="0.3">
      <c r="A612" s="166"/>
      <c r="B612" s="166">
        <v>2025</v>
      </c>
      <c r="C612" s="65" t="s">
        <v>431</v>
      </c>
      <c r="D612" s="35" t="s">
        <v>30</v>
      </c>
      <c r="E612" s="2" t="s">
        <v>16</v>
      </c>
      <c r="F612" s="2" t="s">
        <v>31</v>
      </c>
      <c r="G612" s="29" t="s">
        <v>189</v>
      </c>
      <c r="H612" s="2" t="s">
        <v>122</v>
      </c>
      <c r="I612" s="2"/>
      <c r="J612" s="2" t="s">
        <v>84</v>
      </c>
      <c r="K612" s="209">
        <v>2473</v>
      </c>
      <c r="L612" s="209">
        <v>2128</v>
      </c>
      <c r="M612" s="209">
        <v>3303</v>
      </c>
      <c r="N612" s="209">
        <v>3902</v>
      </c>
      <c r="O612" s="209">
        <v>3902</v>
      </c>
      <c r="P612" s="209">
        <v>3147</v>
      </c>
      <c r="Q612" s="209">
        <v>4200</v>
      </c>
      <c r="R612" s="209">
        <v>6133</v>
      </c>
      <c r="S612" s="209">
        <v>5670</v>
      </c>
      <c r="T612" s="209">
        <v>4791</v>
      </c>
      <c r="U612" s="210">
        <v>5026</v>
      </c>
      <c r="V612" s="210">
        <v>4557</v>
      </c>
      <c r="W612" s="53">
        <f>SUM(표4_256[[#This Row],[1월]:[12월]])</f>
        <v>49232</v>
      </c>
      <c r="X612" s="53">
        <f t="shared" si="338"/>
        <v>4102.666666666667</v>
      </c>
    </row>
    <row r="613" spans="1:24" s="67" customFormat="1" x14ac:dyDescent="0.3">
      <c r="A613" s="166"/>
      <c r="B613" s="166">
        <v>2025</v>
      </c>
      <c r="C613" s="60" t="s">
        <v>431</v>
      </c>
      <c r="D613" s="34" t="s">
        <v>30</v>
      </c>
      <c r="E613" s="1" t="s">
        <v>81</v>
      </c>
      <c r="F613" s="1" t="s">
        <v>31</v>
      </c>
      <c r="G613" s="1" t="s">
        <v>188</v>
      </c>
      <c r="H613" s="1" t="s">
        <v>121</v>
      </c>
      <c r="I613" s="1"/>
      <c r="J613" s="1" t="s">
        <v>13</v>
      </c>
      <c r="K613" s="197">
        <v>133187</v>
      </c>
      <c r="L613" s="197">
        <v>171659</v>
      </c>
      <c r="M613" s="197">
        <v>241676</v>
      </c>
      <c r="N613" s="197">
        <v>1234397</v>
      </c>
      <c r="O613" s="197">
        <v>1046417</v>
      </c>
      <c r="P613" s="197">
        <v>4952744</v>
      </c>
      <c r="Q613" s="197">
        <v>5804836</v>
      </c>
      <c r="R613" s="197">
        <v>5536296</v>
      </c>
      <c r="S613" s="197">
        <v>2348452</v>
      </c>
      <c r="T613" s="197">
        <v>185331</v>
      </c>
      <c r="U613" s="198">
        <v>192549</v>
      </c>
      <c r="V613" s="198">
        <v>129621</v>
      </c>
      <c r="W613" s="44">
        <f>SUM(표4_256[[#This Row],[1월]:[12월]])</f>
        <v>21977165</v>
      </c>
      <c r="X613" s="44">
        <f t="shared" si="338"/>
        <v>1831430.4166666667</v>
      </c>
    </row>
    <row r="614" spans="1:24" x14ac:dyDescent="0.3">
      <c r="A614" s="166"/>
      <c r="B614" s="166">
        <v>2025</v>
      </c>
      <c r="C614" s="65" t="s">
        <v>431</v>
      </c>
      <c r="D614" s="35" t="s">
        <v>30</v>
      </c>
      <c r="E614" s="2" t="s">
        <v>16</v>
      </c>
      <c r="F614" s="2" t="s">
        <v>31</v>
      </c>
      <c r="G614" s="29" t="s">
        <v>188</v>
      </c>
      <c r="H614" s="2" t="s">
        <v>120</v>
      </c>
      <c r="I614" s="2"/>
      <c r="J614" s="2" t="s">
        <v>84</v>
      </c>
      <c r="K614" s="209">
        <v>38</v>
      </c>
      <c r="L614" s="209">
        <v>49</v>
      </c>
      <c r="M614" s="209">
        <v>69</v>
      </c>
      <c r="N614" s="209">
        <v>353</v>
      </c>
      <c r="O614" s="209">
        <v>299</v>
      </c>
      <c r="P614" s="209">
        <v>1419</v>
      </c>
      <c r="Q614" s="209">
        <v>1665</v>
      </c>
      <c r="R614" s="209">
        <v>1589</v>
      </c>
      <c r="S614" s="209">
        <v>673</v>
      </c>
      <c r="T614" s="209">
        <v>53</v>
      </c>
      <c r="U614" s="210">
        <v>55</v>
      </c>
      <c r="V614" s="210">
        <v>37</v>
      </c>
      <c r="W614" s="53">
        <f>SUM(표4_256[[#This Row],[1월]:[12월]])</f>
        <v>6299</v>
      </c>
      <c r="X614" s="53">
        <f t="shared" si="338"/>
        <v>524.91666666666663</v>
      </c>
    </row>
    <row r="615" spans="1:24" x14ac:dyDescent="0.3">
      <c r="A615" s="166" t="s">
        <v>388</v>
      </c>
      <c r="B615" s="166">
        <v>2025</v>
      </c>
      <c r="C615" s="60" t="s">
        <v>431</v>
      </c>
      <c r="D615" s="34" t="s">
        <v>30</v>
      </c>
      <c r="E615" s="1" t="s">
        <v>81</v>
      </c>
      <c r="F615" s="1" t="s">
        <v>89</v>
      </c>
      <c r="G615" s="1" t="s">
        <v>189</v>
      </c>
      <c r="H615" s="1" t="s">
        <v>198</v>
      </c>
      <c r="I615" s="1"/>
      <c r="J615" s="1" t="s">
        <v>13</v>
      </c>
      <c r="K615" s="197">
        <v>4484200</v>
      </c>
      <c r="L615" s="197">
        <v>2688611</v>
      </c>
      <c r="M615" s="197">
        <v>4420757</v>
      </c>
      <c r="N615" s="197">
        <v>5051350</v>
      </c>
      <c r="O615" s="197">
        <v>6684358</v>
      </c>
      <c r="P615" s="197">
        <v>5899154</v>
      </c>
      <c r="Q615" s="197">
        <v>22614973</v>
      </c>
      <c r="R615" s="197">
        <v>23292051</v>
      </c>
      <c r="S615" s="197">
        <v>13225255</v>
      </c>
      <c r="T615" s="197">
        <v>4936212</v>
      </c>
      <c r="U615" s="198">
        <v>2575350</v>
      </c>
      <c r="V615" s="198">
        <v>2229177</v>
      </c>
      <c r="W615" s="44">
        <f>SUM(표4_256[[#This Row],[1월]:[12월]])</f>
        <v>98101448</v>
      </c>
      <c r="X615" s="44">
        <f t="shared" si="338"/>
        <v>8175120.666666667</v>
      </c>
    </row>
    <row r="616" spans="1:24" x14ac:dyDescent="0.3">
      <c r="A616" s="166"/>
      <c r="B616" s="166">
        <v>2025</v>
      </c>
      <c r="C616" s="65" t="s">
        <v>431</v>
      </c>
      <c r="D616" s="35" t="s">
        <v>30</v>
      </c>
      <c r="E616" s="2" t="s">
        <v>16</v>
      </c>
      <c r="F616" s="2" t="s">
        <v>88</v>
      </c>
      <c r="G616" s="29" t="s">
        <v>189</v>
      </c>
      <c r="H616" s="2" t="s">
        <v>198</v>
      </c>
      <c r="I616" s="2"/>
      <c r="J616" s="2" t="s">
        <v>84</v>
      </c>
      <c r="K616" s="209">
        <v>1279</v>
      </c>
      <c r="L616" s="209">
        <v>767</v>
      </c>
      <c r="M616" s="209">
        <v>1262</v>
      </c>
      <c r="N616" s="209">
        <v>1445</v>
      </c>
      <c r="O616" s="209">
        <v>1910</v>
      </c>
      <c r="P616" s="209">
        <v>1690</v>
      </c>
      <c r="Q616" s="209">
        <v>6486</v>
      </c>
      <c r="R616" s="209">
        <v>6685</v>
      </c>
      <c r="S616" s="209">
        <v>3790</v>
      </c>
      <c r="T616" s="209">
        <v>1412</v>
      </c>
      <c r="U616" s="210">
        <v>736</v>
      </c>
      <c r="V616" s="210">
        <v>636</v>
      </c>
      <c r="W616" s="53">
        <f>SUM(표4_256[[#This Row],[1월]:[12월]])</f>
        <v>28098</v>
      </c>
      <c r="X616" s="53">
        <f t="shared" si="338"/>
        <v>2341.5</v>
      </c>
    </row>
    <row r="617" spans="1:24" x14ac:dyDescent="0.3">
      <c r="A617" s="166"/>
      <c r="B617" s="166">
        <v>2025</v>
      </c>
      <c r="C617" s="60" t="s">
        <v>431</v>
      </c>
      <c r="D617" s="34" t="s">
        <v>30</v>
      </c>
      <c r="E617" s="1" t="s">
        <v>81</v>
      </c>
      <c r="F617" s="1" t="s">
        <v>88</v>
      </c>
      <c r="G617" s="1" t="s">
        <v>188</v>
      </c>
      <c r="H617" s="1" t="s">
        <v>200</v>
      </c>
      <c r="I617" s="1"/>
      <c r="J617" s="1" t="s">
        <v>13</v>
      </c>
      <c r="K617" s="197">
        <v>858653</v>
      </c>
      <c r="L617" s="197">
        <v>514826</v>
      </c>
      <c r="M617" s="197">
        <v>820282</v>
      </c>
      <c r="N617" s="197">
        <v>937290</v>
      </c>
      <c r="O617" s="197">
        <v>1240298</v>
      </c>
      <c r="P617" s="197">
        <v>1094602</v>
      </c>
      <c r="Q617" s="197">
        <v>4196262</v>
      </c>
      <c r="R617" s="197">
        <v>4321896</v>
      </c>
      <c r="S617" s="197">
        <v>2453977</v>
      </c>
      <c r="T617" s="197">
        <v>915926</v>
      </c>
      <c r="U617" s="198">
        <v>477862</v>
      </c>
      <c r="V617" s="198">
        <v>413629</v>
      </c>
      <c r="W617" s="44">
        <f>SUM(표4_256[[#This Row],[1월]:[12월]])</f>
        <v>18245503</v>
      </c>
      <c r="X617" s="44">
        <f t="shared" si="338"/>
        <v>1520458.5833333333</v>
      </c>
    </row>
    <row r="618" spans="1:24" x14ac:dyDescent="0.3">
      <c r="A618" s="166"/>
      <c r="B618" s="166">
        <v>2025</v>
      </c>
      <c r="C618" s="65" t="s">
        <v>431</v>
      </c>
      <c r="D618" s="38" t="s">
        <v>30</v>
      </c>
      <c r="E618" s="39" t="s">
        <v>16</v>
      </c>
      <c r="F618" s="39" t="s">
        <v>88</v>
      </c>
      <c r="G618" s="40" t="s">
        <v>188</v>
      </c>
      <c r="H618" s="39" t="s">
        <v>200</v>
      </c>
      <c r="I618" s="39"/>
      <c r="J618" s="39" t="s">
        <v>84</v>
      </c>
      <c r="K618" s="215">
        <v>245</v>
      </c>
      <c r="L618" s="215">
        <v>147</v>
      </c>
      <c r="M618" s="215">
        <v>234</v>
      </c>
      <c r="N618" s="215">
        <v>268</v>
      </c>
      <c r="O618" s="215">
        <v>354</v>
      </c>
      <c r="P618" s="215">
        <v>313</v>
      </c>
      <c r="Q618" s="215">
        <v>1204</v>
      </c>
      <c r="R618" s="215">
        <v>1241</v>
      </c>
      <c r="S618" s="215">
        <v>703</v>
      </c>
      <c r="T618" s="215">
        <v>262</v>
      </c>
      <c r="U618" s="216">
        <v>136</v>
      </c>
      <c r="V618" s="216">
        <v>118</v>
      </c>
      <c r="W618" s="53">
        <f>SUM(표4_256[[#This Row],[1월]:[12월]])</f>
        <v>5225</v>
      </c>
      <c r="X618" s="53">
        <f t="shared" si="338"/>
        <v>435.41666666666669</v>
      </c>
    </row>
    <row r="619" spans="1:24" x14ac:dyDescent="0.3">
      <c r="A619" s="166"/>
      <c r="B619" s="166">
        <v>2025</v>
      </c>
      <c r="C619" s="60" t="s">
        <v>431</v>
      </c>
      <c r="D619" s="14" t="s">
        <v>27</v>
      </c>
      <c r="E619" s="14" t="s">
        <v>17</v>
      </c>
      <c r="F619" s="14" t="s">
        <v>65</v>
      </c>
      <c r="G619" s="14" t="s">
        <v>167</v>
      </c>
      <c r="H619" s="14" t="s">
        <v>128</v>
      </c>
      <c r="I619" s="14"/>
      <c r="J619" s="14" t="s">
        <v>13</v>
      </c>
      <c r="K619" s="15">
        <v>16851260</v>
      </c>
      <c r="L619" s="15">
        <v>20102650</v>
      </c>
      <c r="M619" s="15">
        <v>18804870</v>
      </c>
      <c r="N619" s="15">
        <v>22979280</v>
      </c>
      <c r="O619" s="15">
        <v>18520330</v>
      </c>
      <c r="P619" s="15">
        <v>25796920</v>
      </c>
      <c r="Q619" s="15">
        <v>28271030</v>
      </c>
      <c r="R619" s="15">
        <v>30061550</v>
      </c>
      <c r="S619" s="15">
        <v>28097530</v>
      </c>
      <c r="T619" s="15">
        <v>18124750</v>
      </c>
      <c r="U619" s="15">
        <v>18287840</v>
      </c>
      <c r="V619" s="15">
        <v>17401130</v>
      </c>
      <c r="W619" s="15">
        <f>SUM(표4_256[[#This Row],[1월]:[12월]])</f>
        <v>263299140</v>
      </c>
      <c r="X619" s="44">
        <f t="shared" si="338"/>
        <v>21941595</v>
      </c>
    </row>
    <row r="620" spans="1:24" x14ac:dyDescent="0.3">
      <c r="A620" s="166"/>
      <c r="B620" s="166">
        <v>2025</v>
      </c>
      <c r="C620" s="65" t="s">
        <v>431</v>
      </c>
      <c r="D620" s="30" t="s">
        <v>27</v>
      </c>
      <c r="E620" s="30" t="s">
        <v>17</v>
      </c>
      <c r="F620" s="30" t="s">
        <v>65</v>
      </c>
      <c r="G620" s="30" t="s">
        <v>167</v>
      </c>
      <c r="H620" s="30" t="s">
        <v>128</v>
      </c>
      <c r="I620" s="30"/>
      <c r="J620" s="30" t="s">
        <v>22</v>
      </c>
      <c r="K620" s="4">
        <v>4858</v>
      </c>
      <c r="L620" s="4">
        <v>5795</v>
      </c>
      <c r="M620" s="4">
        <v>5421</v>
      </c>
      <c r="N620" s="4">
        <v>6624</v>
      </c>
      <c r="O620" s="4">
        <v>5339</v>
      </c>
      <c r="P620" s="4">
        <v>7436</v>
      </c>
      <c r="Q620" s="4">
        <v>8149</v>
      </c>
      <c r="R620" s="4">
        <v>8665</v>
      </c>
      <c r="S620" s="4">
        <v>8099</v>
      </c>
      <c r="T620" s="4">
        <v>5225</v>
      </c>
      <c r="U620" s="68">
        <v>5272</v>
      </c>
      <c r="V620" s="68">
        <v>5010</v>
      </c>
      <c r="W620" s="53">
        <f>SUM(표4_256[[#This Row],[1월]:[12월]])</f>
        <v>75893</v>
      </c>
      <c r="X620" s="53">
        <f t="shared" si="338"/>
        <v>6324.416666666667</v>
      </c>
    </row>
    <row r="621" spans="1:24" x14ac:dyDescent="0.3">
      <c r="A621" s="166"/>
      <c r="B621" s="166">
        <v>2025</v>
      </c>
      <c r="C621" s="60" t="s">
        <v>431</v>
      </c>
      <c r="D621" s="14" t="s">
        <v>27</v>
      </c>
      <c r="E621" s="14" t="s">
        <v>17</v>
      </c>
      <c r="F621" s="14" t="s">
        <v>89</v>
      </c>
      <c r="G621" s="14" t="s">
        <v>176</v>
      </c>
      <c r="H621" s="88" t="s">
        <v>421</v>
      </c>
      <c r="I621" s="88"/>
      <c r="J621" s="14" t="s">
        <v>13</v>
      </c>
      <c r="K621" s="15">
        <v>14910589</v>
      </c>
      <c r="L621" s="15">
        <v>27336673</v>
      </c>
      <c r="M621" s="15">
        <v>6130398</v>
      </c>
      <c r="N621" s="15">
        <v>19698998</v>
      </c>
      <c r="O621" s="15">
        <v>15687760</v>
      </c>
      <c r="P621" s="15">
        <v>20798279</v>
      </c>
      <c r="Q621" s="15">
        <v>24825731</v>
      </c>
      <c r="R621" s="15">
        <v>27013482</v>
      </c>
      <c r="S621" s="15">
        <v>21306304</v>
      </c>
      <c r="T621" s="15">
        <v>16782717</v>
      </c>
      <c r="U621" s="69">
        <v>16999979</v>
      </c>
      <c r="V621" s="69">
        <v>15506588</v>
      </c>
      <c r="W621" s="44">
        <f>SUM(표4_256[[#This Row],[1월]:[12월]])</f>
        <v>226997498</v>
      </c>
      <c r="X621" s="44">
        <f t="shared" si="338"/>
        <v>18916458.166666668</v>
      </c>
    </row>
    <row r="622" spans="1:24" x14ac:dyDescent="0.3">
      <c r="A622" s="166"/>
      <c r="B622" s="166">
        <v>2025</v>
      </c>
      <c r="C622" s="65" t="s">
        <v>431</v>
      </c>
      <c r="D622" s="30" t="s">
        <v>27</v>
      </c>
      <c r="E622" s="30" t="s">
        <v>17</v>
      </c>
      <c r="F622" s="30" t="s">
        <v>89</v>
      </c>
      <c r="G622" s="30" t="s">
        <v>176</v>
      </c>
      <c r="H622" s="88" t="s">
        <v>421</v>
      </c>
      <c r="I622" s="88"/>
      <c r="J622" s="30" t="s">
        <v>22</v>
      </c>
      <c r="K622" s="4">
        <v>4298</v>
      </c>
      <c r="L622" s="4">
        <v>7879</v>
      </c>
      <c r="M622" s="4">
        <v>4553</v>
      </c>
      <c r="N622" s="4">
        <v>5678</v>
      </c>
      <c r="O622" s="4">
        <v>4522</v>
      </c>
      <c r="P622" s="4">
        <v>5995</v>
      </c>
      <c r="Q622" s="4">
        <v>7156</v>
      </c>
      <c r="R622" s="4">
        <v>7786</v>
      </c>
      <c r="S622" s="4">
        <v>6142</v>
      </c>
      <c r="T622" s="4">
        <v>4838</v>
      </c>
      <c r="U622" s="68">
        <v>4900</v>
      </c>
      <c r="V622" s="68">
        <v>4464</v>
      </c>
      <c r="W622" s="53">
        <f>SUM(표4_256[[#This Row],[1월]:[12월]])</f>
        <v>68211</v>
      </c>
      <c r="X622" s="53">
        <f t="shared" si="338"/>
        <v>5684.25</v>
      </c>
    </row>
    <row r="623" spans="1:24" x14ac:dyDescent="0.3">
      <c r="A623" s="166"/>
      <c r="B623" s="166">
        <v>2025</v>
      </c>
      <c r="C623" s="60" t="s">
        <v>431</v>
      </c>
      <c r="D623" s="14" t="s">
        <v>27</v>
      </c>
      <c r="E623" s="14" t="s">
        <v>17</v>
      </c>
      <c r="F623" s="14" t="s">
        <v>89</v>
      </c>
      <c r="G623" s="14" t="s">
        <v>94</v>
      </c>
      <c r="H623" s="88" t="s">
        <v>374</v>
      </c>
      <c r="I623" s="88"/>
      <c r="J623" s="14" t="s">
        <v>13</v>
      </c>
      <c r="K623" s="4">
        <v>3197520</v>
      </c>
      <c r="L623" s="4">
        <v>5862246</v>
      </c>
      <c r="M623" s="4">
        <v>1314640</v>
      </c>
      <c r="N623" s="4">
        <v>4224375</v>
      </c>
      <c r="O623" s="4">
        <v>3364180</v>
      </c>
      <c r="P623" s="4">
        <v>4460112</v>
      </c>
      <c r="Q623" s="4">
        <v>5323784</v>
      </c>
      <c r="R623" s="4">
        <v>5792939</v>
      </c>
      <c r="S623" s="4">
        <v>4569056</v>
      </c>
      <c r="T623" s="4">
        <v>3598990</v>
      </c>
      <c r="U623" s="68">
        <v>3645581</v>
      </c>
      <c r="V623" s="68">
        <v>3325329</v>
      </c>
      <c r="W623" s="53">
        <f>SUM(표4_256[[#This Row],[1월]:[12월]])</f>
        <v>48678752</v>
      </c>
      <c r="X623" s="53">
        <f t="shared" si="338"/>
        <v>4056562.6666666665</v>
      </c>
    </row>
    <row r="624" spans="1:24" x14ac:dyDescent="0.3">
      <c r="A624" s="166"/>
      <c r="B624" s="166">
        <v>2025</v>
      </c>
      <c r="C624" s="65" t="s">
        <v>431</v>
      </c>
      <c r="D624" s="30" t="s">
        <v>27</v>
      </c>
      <c r="E624" s="30" t="s">
        <v>17</v>
      </c>
      <c r="F624" s="30" t="s">
        <v>89</v>
      </c>
      <c r="G624" s="30" t="s">
        <v>94</v>
      </c>
      <c r="H624" s="88" t="s">
        <v>374</v>
      </c>
      <c r="I624" s="88"/>
      <c r="J624" s="30" t="s">
        <v>22</v>
      </c>
      <c r="K624" s="4">
        <v>922</v>
      </c>
      <c r="L624" s="4">
        <v>1690</v>
      </c>
      <c r="M624" s="4">
        <v>976</v>
      </c>
      <c r="N624" s="4">
        <v>1218</v>
      </c>
      <c r="O624" s="4">
        <v>970</v>
      </c>
      <c r="P624" s="4">
        <v>1286</v>
      </c>
      <c r="Q624" s="4">
        <v>1534</v>
      </c>
      <c r="R624" s="4">
        <v>1670</v>
      </c>
      <c r="S624" s="4">
        <v>1317</v>
      </c>
      <c r="T624" s="4">
        <v>1037</v>
      </c>
      <c r="U624" s="68">
        <v>1051</v>
      </c>
      <c r="V624" s="68">
        <v>957</v>
      </c>
      <c r="W624" s="53">
        <f>SUM(표4_256[[#This Row],[1월]:[12월]])</f>
        <v>14628</v>
      </c>
      <c r="X624" s="53">
        <f t="shared" si="338"/>
        <v>1219</v>
      </c>
    </row>
    <row r="625" spans="1:24" x14ac:dyDescent="0.3">
      <c r="A625" s="166"/>
      <c r="B625" s="166">
        <v>2025</v>
      </c>
      <c r="C625" s="60" t="s">
        <v>431</v>
      </c>
      <c r="D625" s="14" t="s">
        <v>27</v>
      </c>
      <c r="E625" s="14" t="s">
        <v>18</v>
      </c>
      <c r="F625" s="14" t="s">
        <v>65</v>
      </c>
      <c r="G625" s="14" t="s">
        <v>72</v>
      </c>
      <c r="H625" s="14" t="s">
        <v>53</v>
      </c>
      <c r="I625" s="14"/>
      <c r="J625" s="14" t="s">
        <v>13</v>
      </c>
      <c r="K625" s="15">
        <v>31015800</v>
      </c>
      <c r="L625" s="15">
        <v>67655530</v>
      </c>
      <c r="M625" s="15">
        <v>875380</v>
      </c>
      <c r="N625" s="15">
        <v>40259880</v>
      </c>
      <c r="O625" s="15">
        <v>31841660</v>
      </c>
      <c r="P625" s="15">
        <v>40971230</v>
      </c>
      <c r="Q625" s="15">
        <v>51426340</v>
      </c>
      <c r="R625" s="15">
        <v>56659100</v>
      </c>
      <c r="S625" s="15">
        <v>40301520</v>
      </c>
      <c r="T625" s="15">
        <v>35752350</v>
      </c>
      <c r="U625" s="69">
        <v>36286730</v>
      </c>
      <c r="V625" s="69">
        <v>32379250</v>
      </c>
      <c r="W625" s="44">
        <f>SUM(표4_256[[#This Row],[1월]:[12월]])</f>
        <v>465424770</v>
      </c>
      <c r="X625" s="44">
        <f t="shared" si="338"/>
        <v>38785397.5</v>
      </c>
    </row>
    <row r="626" spans="1:24" x14ac:dyDescent="0.3">
      <c r="A626" s="166"/>
      <c r="B626" s="166">
        <v>2025</v>
      </c>
      <c r="C626" s="65" t="s">
        <v>431</v>
      </c>
      <c r="D626" s="30" t="s">
        <v>27</v>
      </c>
      <c r="E626" s="30" t="s">
        <v>18</v>
      </c>
      <c r="F626" s="30" t="s">
        <v>65</v>
      </c>
      <c r="G626" s="30" t="s">
        <v>72</v>
      </c>
      <c r="H626" s="30" t="s">
        <v>53</v>
      </c>
      <c r="I626" s="30"/>
      <c r="J626" s="30" t="s">
        <v>22</v>
      </c>
      <c r="K626" s="4">
        <v>8940</v>
      </c>
      <c r="L626" s="4">
        <v>19499</v>
      </c>
      <c r="M626" s="4">
        <v>9194</v>
      </c>
      <c r="N626" s="4">
        <v>11604</v>
      </c>
      <c r="O626" s="4">
        <v>9178</v>
      </c>
      <c r="P626" s="4">
        <v>11809</v>
      </c>
      <c r="Q626" s="4">
        <v>14822</v>
      </c>
      <c r="R626" s="4">
        <v>16330</v>
      </c>
      <c r="S626" s="4">
        <v>11616</v>
      </c>
      <c r="T626" s="4">
        <v>10305</v>
      </c>
      <c r="U626" s="68">
        <v>10459</v>
      </c>
      <c r="V626" s="68">
        <v>9320</v>
      </c>
      <c r="W626" s="53">
        <f>SUM(표4_256[[#This Row],[1월]:[12월]])</f>
        <v>143076</v>
      </c>
      <c r="X626" s="53">
        <f t="shared" si="338"/>
        <v>11923</v>
      </c>
    </row>
    <row r="627" spans="1:24" x14ac:dyDescent="0.3">
      <c r="A627" s="166"/>
      <c r="B627" s="166">
        <v>2025</v>
      </c>
      <c r="C627" s="60" t="s">
        <v>431</v>
      </c>
      <c r="D627" s="14" t="s">
        <v>27</v>
      </c>
      <c r="E627" s="14" t="s">
        <v>18</v>
      </c>
      <c r="F627" s="14" t="s">
        <v>89</v>
      </c>
      <c r="G627" s="14" t="s">
        <v>95</v>
      </c>
      <c r="H627" s="14" t="s">
        <v>376</v>
      </c>
      <c r="I627" s="14"/>
      <c r="J627" s="14" t="s">
        <v>13</v>
      </c>
      <c r="K627" s="15">
        <v>14886656</v>
      </c>
      <c r="L627" s="15">
        <v>27292794</v>
      </c>
      <c r="M627" s="15">
        <v>6120558</v>
      </c>
      <c r="N627" s="15">
        <v>19667379</v>
      </c>
      <c r="O627" s="15">
        <v>15662579</v>
      </c>
      <c r="P627" s="15">
        <v>20764895</v>
      </c>
      <c r="Q627" s="15">
        <v>24785882</v>
      </c>
      <c r="R627" s="15">
        <v>26970123</v>
      </c>
      <c r="S627" s="15">
        <v>21272105</v>
      </c>
      <c r="T627" s="15">
        <v>16755778</v>
      </c>
      <c r="U627" s="69">
        <v>16972691</v>
      </c>
      <c r="V627" s="69">
        <v>15481698</v>
      </c>
      <c r="W627" s="44">
        <f>SUM(표4_256[[#This Row],[1월]:[12월]])</f>
        <v>226633138</v>
      </c>
      <c r="X627" s="44">
        <f t="shared" si="338"/>
        <v>18886094.833333332</v>
      </c>
    </row>
    <row r="628" spans="1:24" x14ac:dyDescent="0.3">
      <c r="A628" s="166"/>
      <c r="B628" s="166">
        <v>2025</v>
      </c>
      <c r="C628" s="65" t="s">
        <v>431</v>
      </c>
      <c r="D628" s="30" t="s">
        <v>27</v>
      </c>
      <c r="E628" s="30" t="s">
        <v>18</v>
      </c>
      <c r="F628" s="30" t="s">
        <v>89</v>
      </c>
      <c r="G628" s="30" t="s">
        <v>95</v>
      </c>
      <c r="H628" s="30" t="s">
        <v>376</v>
      </c>
      <c r="I628" s="30"/>
      <c r="J628" s="30" t="s">
        <v>22</v>
      </c>
      <c r="K628" s="4">
        <v>4291</v>
      </c>
      <c r="L628" s="4">
        <v>7866</v>
      </c>
      <c r="M628" s="4">
        <v>4545</v>
      </c>
      <c r="N628" s="4">
        <v>5669</v>
      </c>
      <c r="O628" s="4">
        <v>4515</v>
      </c>
      <c r="P628" s="4">
        <v>5985</v>
      </c>
      <c r="Q628" s="4">
        <v>7144</v>
      </c>
      <c r="R628" s="4">
        <v>7773</v>
      </c>
      <c r="S628" s="4">
        <v>6131</v>
      </c>
      <c r="T628" s="4">
        <v>4830</v>
      </c>
      <c r="U628" s="68">
        <v>4892</v>
      </c>
      <c r="V628" s="68">
        <v>4457</v>
      </c>
      <c r="W628" s="53">
        <f>SUM(표4_256[[#This Row],[1월]:[12월]])</f>
        <v>68098</v>
      </c>
      <c r="X628" s="53">
        <f t="shared" si="338"/>
        <v>5674.833333333333</v>
      </c>
    </row>
    <row r="629" spans="1:24" x14ac:dyDescent="0.3">
      <c r="A629" s="166"/>
      <c r="B629" s="166">
        <v>2025</v>
      </c>
      <c r="C629" s="60" t="s">
        <v>431</v>
      </c>
      <c r="D629" s="14" t="s">
        <v>27</v>
      </c>
      <c r="E629" s="14" t="s">
        <v>18</v>
      </c>
      <c r="F629" s="14" t="s">
        <v>89</v>
      </c>
      <c r="G629" s="14" t="s">
        <v>171</v>
      </c>
      <c r="H629" s="14" t="s">
        <v>378</v>
      </c>
      <c r="I629" s="14"/>
      <c r="J629" s="14" t="s">
        <v>13</v>
      </c>
      <c r="K629" s="4">
        <v>14872295</v>
      </c>
      <c r="L629" s="4">
        <v>27266467</v>
      </c>
      <c r="M629" s="4">
        <v>6114654</v>
      </c>
      <c r="N629" s="4">
        <v>19648408</v>
      </c>
      <c r="O629" s="4">
        <v>15647471</v>
      </c>
      <c r="P629" s="4">
        <v>20744864</v>
      </c>
      <c r="Q629" s="4">
        <v>24761973</v>
      </c>
      <c r="R629" s="4">
        <v>26944106</v>
      </c>
      <c r="S629" s="4">
        <v>21251585</v>
      </c>
      <c r="T629" s="4">
        <v>16739615</v>
      </c>
      <c r="U629" s="68">
        <v>16956319</v>
      </c>
      <c r="V629" s="68">
        <v>15466765</v>
      </c>
      <c r="W629" s="53">
        <f>SUM(표4_256[[#This Row],[1월]:[12월]])</f>
        <v>226414522</v>
      </c>
      <c r="X629" s="53">
        <f t="shared" si="338"/>
        <v>18867876.833333332</v>
      </c>
    </row>
    <row r="630" spans="1:24" x14ac:dyDescent="0.3">
      <c r="A630" s="166"/>
      <c r="B630" s="166">
        <v>2025</v>
      </c>
      <c r="C630" s="65" t="s">
        <v>431</v>
      </c>
      <c r="D630" s="30" t="s">
        <v>27</v>
      </c>
      <c r="E630" s="30" t="s">
        <v>18</v>
      </c>
      <c r="F630" s="30" t="s">
        <v>89</v>
      </c>
      <c r="G630" s="30" t="s">
        <v>171</v>
      </c>
      <c r="H630" s="30" t="s">
        <v>378</v>
      </c>
      <c r="I630" s="30"/>
      <c r="J630" s="30" t="s">
        <v>22</v>
      </c>
      <c r="K630" s="4">
        <v>4287</v>
      </c>
      <c r="L630" s="4">
        <v>7859</v>
      </c>
      <c r="M630" s="4">
        <v>4541</v>
      </c>
      <c r="N630" s="4">
        <v>5663</v>
      </c>
      <c r="O630" s="4">
        <v>4510</v>
      </c>
      <c r="P630" s="4">
        <v>5979</v>
      </c>
      <c r="Q630" s="4">
        <v>7137</v>
      </c>
      <c r="R630" s="4">
        <v>7766</v>
      </c>
      <c r="S630" s="4">
        <v>6125</v>
      </c>
      <c r="T630" s="4">
        <v>4825</v>
      </c>
      <c r="U630" s="68">
        <v>4888</v>
      </c>
      <c r="V630" s="68">
        <v>4452</v>
      </c>
      <c r="W630" s="53">
        <f>SUM(표4_256[[#This Row],[1월]:[12월]])</f>
        <v>68032</v>
      </c>
      <c r="X630" s="53">
        <f t="shared" si="338"/>
        <v>5669.333333333333</v>
      </c>
    </row>
    <row r="631" spans="1:24" x14ac:dyDescent="0.3">
      <c r="A631" s="166"/>
      <c r="B631" s="166">
        <v>2025</v>
      </c>
      <c r="C631" s="60" t="s">
        <v>431</v>
      </c>
      <c r="D631" s="14" t="s">
        <v>28</v>
      </c>
      <c r="E631" s="14" t="s">
        <v>12</v>
      </c>
      <c r="F631" s="14" t="s">
        <v>67</v>
      </c>
      <c r="G631" s="14" t="s">
        <v>12</v>
      </c>
      <c r="H631" s="14" t="s">
        <v>112</v>
      </c>
      <c r="I631" s="14"/>
      <c r="J631" s="14" t="s">
        <v>13</v>
      </c>
      <c r="K631" s="69">
        <v>17888480</v>
      </c>
      <c r="L631" s="69">
        <v>12043260</v>
      </c>
      <c r="M631" s="69">
        <v>18160960</v>
      </c>
      <c r="N631" s="69">
        <v>18417720</v>
      </c>
      <c r="O631" s="69">
        <v>18297200</v>
      </c>
      <c r="P631" s="15">
        <v>13751500</v>
      </c>
      <c r="Q631" s="69">
        <v>17450940</v>
      </c>
      <c r="R631" s="69">
        <v>12669440</v>
      </c>
      <c r="S631" s="69">
        <v>18797620</v>
      </c>
      <c r="T631" s="15">
        <v>11217960</v>
      </c>
      <c r="U631" s="69">
        <v>15758420</v>
      </c>
      <c r="V631" s="152">
        <v>15758420</v>
      </c>
      <c r="W631" s="44">
        <f>SUM(표4_256[[#This Row],[1월]:[12월]])</f>
        <v>190211920</v>
      </c>
      <c r="X631" s="44">
        <f t="shared" si="338"/>
        <v>15850993.333333334</v>
      </c>
    </row>
    <row r="632" spans="1:24" x14ac:dyDescent="0.3">
      <c r="A632" s="166"/>
      <c r="B632" s="166">
        <v>2025</v>
      </c>
      <c r="C632" s="65" t="s">
        <v>431</v>
      </c>
      <c r="D632" s="30" t="s">
        <v>28</v>
      </c>
      <c r="E632" s="30" t="s">
        <v>12</v>
      </c>
      <c r="F632" s="30" t="s">
        <v>67</v>
      </c>
      <c r="G632" s="30" t="s">
        <v>12</v>
      </c>
      <c r="H632" s="30" t="s">
        <v>409</v>
      </c>
      <c r="I632" s="30"/>
      <c r="J632" s="30" t="s">
        <v>22</v>
      </c>
      <c r="K632" s="68">
        <v>6094</v>
      </c>
      <c r="L632" s="68">
        <v>4673</v>
      </c>
      <c r="M632" s="68">
        <v>7008</v>
      </c>
      <c r="N632" s="68">
        <v>7106</v>
      </c>
      <c r="O632" s="68">
        <v>7060</v>
      </c>
      <c r="P632" s="4">
        <v>5325</v>
      </c>
      <c r="Q632" s="68">
        <v>6737</v>
      </c>
      <c r="R632" s="68">
        <v>4912</v>
      </c>
      <c r="S632" s="68">
        <v>7251</v>
      </c>
      <c r="T632" s="4">
        <v>4358</v>
      </c>
      <c r="U632" s="68">
        <v>6091</v>
      </c>
      <c r="V632" s="153">
        <v>6091</v>
      </c>
      <c r="W632" s="53">
        <f>SUM(표4_256[[#This Row],[1월]:[12월]])</f>
        <v>72706</v>
      </c>
      <c r="X632" s="53">
        <f t="shared" si="338"/>
        <v>6058.833333333333</v>
      </c>
    </row>
    <row r="633" spans="1:24" x14ac:dyDescent="0.3">
      <c r="A633" s="166"/>
      <c r="B633" s="166">
        <v>2025</v>
      </c>
      <c r="C633" s="60" t="s">
        <v>431</v>
      </c>
      <c r="D633" s="14" t="s">
        <v>28</v>
      </c>
      <c r="E633" s="14" t="s">
        <v>16</v>
      </c>
      <c r="F633" s="14" t="s">
        <v>65</v>
      </c>
      <c r="G633" s="14" t="s">
        <v>172</v>
      </c>
      <c r="H633" s="14" t="s">
        <v>113</v>
      </c>
      <c r="I633" s="14"/>
      <c r="J633" s="14" t="s">
        <v>13</v>
      </c>
      <c r="K633" s="197">
        <v>2194100</v>
      </c>
      <c r="L633" s="197">
        <v>2003340</v>
      </c>
      <c r="M633" s="197">
        <v>4895900</v>
      </c>
      <c r="N633" s="197">
        <v>3447040</v>
      </c>
      <c r="O633" s="197">
        <v>2472400</v>
      </c>
      <c r="P633" s="197">
        <v>2456680</v>
      </c>
      <c r="Q633" s="197">
        <v>3562320</v>
      </c>
      <c r="R633" s="197">
        <v>3064520</v>
      </c>
      <c r="S633" s="197">
        <v>2805140</v>
      </c>
      <c r="T633" s="197">
        <v>0</v>
      </c>
      <c r="U633" s="197">
        <v>0</v>
      </c>
      <c r="V633" s="198">
        <v>0</v>
      </c>
      <c r="W633" s="44">
        <f>SUM(표4_256[[#This Row],[1월]:[12월]])</f>
        <v>26901440</v>
      </c>
      <c r="X633" s="44">
        <f t="shared" si="338"/>
        <v>2241786.6666666665</v>
      </c>
    </row>
    <row r="634" spans="1:24" x14ac:dyDescent="0.3">
      <c r="A634" s="166"/>
      <c r="B634" s="166">
        <v>2025</v>
      </c>
      <c r="C634" s="65" t="s">
        <v>431</v>
      </c>
      <c r="D634" s="30" t="s">
        <v>28</v>
      </c>
      <c r="E634" s="30" t="s">
        <v>16</v>
      </c>
      <c r="F634" s="30" t="s">
        <v>65</v>
      </c>
      <c r="G634" s="30" t="s">
        <v>172</v>
      </c>
      <c r="H634" s="30" t="s">
        <v>113</v>
      </c>
      <c r="I634" s="30"/>
      <c r="J634" s="30" t="s">
        <v>22</v>
      </c>
      <c r="K634" s="203">
        <v>910</v>
      </c>
      <c r="L634" s="203">
        <v>834</v>
      </c>
      <c r="M634" s="203">
        <v>1945</v>
      </c>
      <c r="N634" s="203">
        <v>1392</v>
      </c>
      <c r="O634" s="203">
        <v>1020</v>
      </c>
      <c r="P634" s="203">
        <v>1014</v>
      </c>
      <c r="Q634" s="203">
        <v>1436</v>
      </c>
      <c r="R634" s="203">
        <v>1246</v>
      </c>
      <c r="S634" s="203">
        <v>1147</v>
      </c>
      <c r="T634" s="203">
        <v>0</v>
      </c>
      <c r="U634" s="203">
        <v>0</v>
      </c>
      <c r="V634" s="204">
        <v>0</v>
      </c>
      <c r="W634" s="53">
        <f>SUM(표4_256[[#This Row],[1월]:[12월]])</f>
        <v>10944</v>
      </c>
      <c r="X634" s="53">
        <f t="shared" si="338"/>
        <v>912</v>
      </c>
    </row>
    <row r="635" spans="1:24" x14ac:dyDescent="0.3">
      <c r="A635" s="166"/>
      <c r="B635" s="166">
        <v>2025</v>
      </c>
      <c r="C635" s="60" t="s">
        <v>431</v>
      </c>
      <c r="D635" s="14" t="s">
        <v>28</v>
      </c>
      <c r="E635" s="14" t="s">
        <v>16</v>
      </c>
      <c r="F635" s="14" t="s">
        <v>90</v>
      </c>
      <c r="G635" s="14" t="s">
        <v>172</v>
      </c>
      <c r="H635" s="14" t="s">
        <v>113</v>
      </c>
      <c r="I635" s="14"/>
      <c r="J635" s="14" t="s">
        <v>13</v>
      </c>
      <c r="K635" s="197">
        <v>2194100</v>
      </c>
      <c r="L635" s="197">
        <v>2003340</v>
      </c>
      <c r="M635" s="197">
        <v>4895900</v>
      </c>
      <c r="N635" s="197">
        <v>3447040</v>
      </c>
      <c r="O635" s="197">
        <v>2472400</v>
      </c>
      <c r="P635" s="197">
        <v>2456680</v>
      </c>
      <c r="Q635" s="197">
        <v>3562320</v>
      </c>
      <c r="R635" s="197">
        <v>3064520</v>
      </c>
      <c r="S635" s="197">
        <v>2805140</v>
      </c>
      <c r="T635" s="197">
        <v>0</v>
      </c>
      <c r="U635" s="197">
        <v>0</v>
      </c>
      <c r="V635" s="198">
        <v>0</v>
      </c>
      <c r="W635" s="44">
        <f>SUM(표4_256[[#This Row],[1월]:[12월]])</f>
        <v>26901440</v>
      </c>
      <c r="X635" s="44">
        <f t="shared" si="338"/>
        <v>2241786.6666666665</v>
      </c>
    </row>
    <row r="636" spans="1:24" x14ac:dyDescent="0.3">
      <c r="A636" s="166"/>
      <c r="B636" s="166">
        <v>2025</v>
      </c>
      <c r="C636" s="65" t="s">
        <v>431</v>
      </c>
      <c r="D636" s="30" t="s">
        <v>28</v>
      </c>
      <c r="E636" s="30" t="s">
        <v>16</v>
      </c>
      <c r="F636" s="30" t="s">
        <v>90</v>
      </c>
      <c r="G636" s="30" t="s">
        <v>172</v>
      </c>
      <c r="H636" s="30" t="s">
        <v>113</v>
      </c>
      <c r="I636" s="30"/>
      <c r="J636" s="30" t="s">
        <v>22</v>
      </c>
      <c r="K636" s="203">
        <v>910</v>
      </c>
      <c r="L636" s="203">
        <v>834</v>
      </c>
      <c r="M636" s="203">
        <v>1945</v>
      </c>
      <c r="N636" s="203">
        <v>1392</v>
      </c>
      <c r="O636" s="203">
        <v>1020</v>
      </c>
      <c r="P636" s="203">
        <v>1014</v>
      </c>
      <c r="Q636" s="203">
        <v>1436</v>
      </c>
      <c r="R636" s="203">
        <v>1246</v>
      </c>
      <c r="S636" s="203">
        <v>1147</v>
      </c>
      <c r="T636" s="203">
        <v>0</v>
      </c>
      <c r="U636" s="203">
        <v>0</v>
      </c>
      <c r="V636" s="204">
        <v>0</v>
      </c>
      <c r="W636" s="53">
        <f>SUM(표4_256[[#This Row],[1월]:[12월]])</f>
        <v>10944</v>
      </c>
      <c r="X636" s="53">
        <f t="shared" si="338"/>
        <v>912</v>
      </c>
    </row>
    <row r="637" spans="1:24" x14ac:dyDescent="0.3">
      <c r="A637" s="166"/>
      <c r="B637" s="166">
        <v>2025</v>
      </c>
      <c r="C637" s="60" t="s">
        <v>431</v>
      </c>
      <c r="D637" s="14" t="s">
        <v>28</v>
      </c>
      <c r="E637" s="14" t="s">
        <v>17</v>
      </c>
      <c r="F637" s="14" t="s">
        <v>65</v>
      </c>
      <c r="G637" s="14" t="s">
        <v>167</v>
      </c>
      <c r="H637" s="14" t="s">
        <v>129</v>
      </c>
      <c r="I637" s="14"/>
      <c r="J637" s="14" t="s">
        <v>13</v>
      </c>
      <c r="K637" s="15">
        <v>0</v>
      </c>
      <c r="L637" s="15">
        <v>0</v>
      </c>
      <c r="M637" s="15">
        <v>0</v>
      </c>
      <c r="N637" s="15">
        <v>40650</v>
      </c>
      <c r="O637" s="15">
        <v>1165000</v>
      </c>
      <c r="P637" s="15">
        <v>1109780</v>
      </c>
      <c r="Q637" s="15">
        <v>1225240</v>
      </c>
      <c r="R637" s="15">
        <v>974240</v>
      </c>
      <c r="S637" s="15">
        <v>1287990</v>
      </c>
      <c r="T637" s="15">
        <v>871330</v>
      </c>
      <c r="U637" s="15">
        <v>1119820</v>
      </c>
      <c r="V637" s="69">
        <v>966710</v>
      </c>
      <c r="W637" s="44">
        <f>SUM(표4_256[[#This Row],[1월]:[12월]])</f>
        <v>8760760</v>
      </c>
      <c r="X637" s="44">
        <f t="shared" si="338"/>
        <v>730063.33333333337</v>
      </c>
    </row>
    <row r="638" spans="1:24" x14ac:dyDescent="0.3">
      <c r="A638" s="166"/>
      <c r="B638" s="166">
        <v>2025</v>
      </c>
      <c r="C638" s="65" t="s">
        <v>431</v>
      </c>
      <c r="D638" s="30" t="s">
        <v>28</v>
      </c>
      <c r="E638" s="30" t="s">
        <v>17</v>
      </c>
      <c r="F638" s="30" t="s">
        <v>65</v>
      </c>
      <c r="G638" s="30" t="s">
        <v>167</v>
      </c>
      <c r="H638" s="30" t="s">
        <v>129</v>
      </c>
      <c r="I638" s="30"/>
      <c r="J638" s="30" t="s">
        <v>22</v>
      </c>
      <c r="K638" s="4">
        <v>0</v>
      </c>
      <c r="L638" s="4">
        <v>0</v>
      </c>
      <c r="M638" s="4">
        <v>0</v>
      </c>
      <c r="N638" s="4">
        <v>35</v>
      </c>
      <c r="O638" s="4">
        <v>500</v>
      </c>
      <c r="P638" s="4">
        <v>478</v>
      </c>
      <c r="Q638" s="4">
        <v>1436</v>
      </c>
      <c r="R638" s="4">
        <v>424</v>
      </c>
      <c r="S638" s="4">
        <v>549</v>
      </c>
      <c r="T638" s="4">
        <v>383</v>
      </c>
      <c r="U638" s="4">
        <v>482</v>
      </c>
      <c r="V638" s="68">
        <v>421</v>
      </c>
      <c r="W638" s="53">
        <f>SUM(표4_256[[#This Row],[1월]:[12월]])</f>
        <v>4708</v>
      </c>
      <c r="X638" s="53">
        <f t="shared" si="338"/>
        <v>392.33333333333331</v>
      </c>
    </row>
    <row r="639" spans="1:24" x14ac:dyDescent="0.3">
      <c r="A639" s="166"/>
      <c r="B639" s="166">
        <v>2025</v>
      </c>
      <c r="C639" s="60" t="s">
        <v>431</v>
      </c>
      <c r="D639" s="14" t="s">
        <v>28</v>
      </c>
      <c r="E639" s="14" t="s">
        <v>17</v>
      </c>
      <c r="F639" s="14" t="s">
        <v>90</v>
      </c>
      <c r="G639" s="14" t="s">
        <v>167</v>
      </c>
      <c r="H639" s="14" t="s">
        <v>129</v>
      </c>
      <c r="I639" s="14"/>
      <c r="J639" s="14" t="s">
        <v>13</v>
      </c>
      <c r="K639" s="15">
        <v>0</v>
      </c>
      <c r="L639" s="15">
        <v>0</v>
      </c>
      <c r="M639" s="15">
        <v>0</v>
      </c>
      <c r="N639" s="15">
        <v>40650</v>
      </c>
      <c r="O639" s="15">
        <v>1165000</v>
      </c>
      <c r="P639" s="15">
        <v>1109780</v>
      </c>
      <c r="Q639" s="15">
        <v>1225240</v>
      </c>
      <c r="R639" s="15">
        <v>974240</v>
      </c>
      <c r="S639" s="15">
        <v>1287990</v>
      </c>
      <c r="T639" s="15">
        <v>871330</v>
      </c>
      <c r="U639" s="15">
        <v>1119820</v>
      </c>
      <c r="V639" s="69">
        <v>966710</v>
      </c>
      <c r="W639" s="44">
        <f>SUM(표4_256[[#This Row],[1월]:[12월]])</f>
        <v>8760760</v>
      </c>
      <c r="X639" s="44">
        <f t="shared" si="338"/>
        <v>730063.33333333337</v>
      </c>
    </row>
    <row r="640" spans="1:24" x14ac:dyDescent="0.3">
      <c r="A640" s="166"/>
      <c r="B640" s="166">
        <v>2025</v>
      </c>
      <c r="C640" s="65" t="s">
        <v>431</v>
      </c>
      <c r="D640" s="30" t="s">
        <v>28</v>
      </c>
      <c r="E640" s="30" t="s">
        <v>17</v>
      </c>
      <c r="F640" s="30" t="s">
        <v>90</v>
      </c>
      <c r="G640" s="30" t="s">
        <v>167</v>
      </c>
      <c r="H640" s="30" t="s">
        <v>129</v>
      </c>
      <c r="I640" s="30"/>
      <c r="J640" s="30" t="s">
        <v>22</v>
      </c>
      <c r="K640" s="4">
        <v>0</v>
      </c>
      <c r="L640" s="4">
        <v>0</v>
      </c>
      <c r="M640" s="4">
        <v>0</v>
      </c>
      <c r="N640" s="4">
        <v>35</v>
      </c>
      <c r="O640" s="4">
        <v>500</v>
      </c>
      <c r="P640" s="4">
        <v>478</v>
      </c>
      <c r="Q640" s="4">
        <v>1436</v>
      </c>
      <c r="R640" s="4">
        <v>424</v>
      </c>
      <c r="S640" s="4">
        <v>549</v>
      </c>
      <c r="T640" s="4">
        <v>383</v>
      </c>
      <c r="U640" s="4">
        <v>482</v>
      </c>
      <c r="V640" s="68">
        <v>421</v>
      </c>
      <c r="W640" s="53">
        <f>SUM(표4_256[[#This Row],[1월]:[12월]])</f>
        <v>4708</v>
      </c>
      <c r="X640" s="53">
        <f t="shared" si="338"/>
        <v>392.33333333333331</v>
      </c>
    </row>
    <row r="641" spans="1:24" x14ac:dyDescent="0.3">
      <c r="A641" s="166"/>
      <c r="B641" s="166">
        <v>2025</v>
      </c>
      <c r="C641" s="60" t="s">
        <v>431</v>
      </c>
      <c r="D641" s="14" t="s">
        <v>28</v>
      </c>
      <c r="E641" s="14" t="s">
        <v>18</v>
      </c>
      <c r="F641" s="14" t="s">
        <v>65</v>
      </c>
      <c r="G641" s="14" t="s">
        <v>72</v>
      </c>
      <c r="H641" s="14" t="s">
        <v>130</v>
      </c>
      <c r="I641" s="14"/>
      <c r="J641" s="14" t="s">
        <v>13</v>
      </c>
      <c r="K641" s="15">
        <v>0</v>
      </c>
      <c r="L641" s="15">
        <v>0</v>
      </c>
      <c r="M641" s="15">
        <v>0</v>
      </c>
      <c r="N641" s="15">
        <v>45780</v>
      </c>
      <c r="O641" s="15">
        <v>1574130</v>
      </c>
      <c r="P641" s="15">
        <v>1405960</v>
      </c>
      <c r="Q641" s="15">
        <v>1734770</v>
      </c>
      <c r="R641" s="15">
        <v>1360780</v>
      </c>
      <c r="S641" s="15">
        <v>1752340</v>
      </c>
      <c r="T641" s="15">
        <v>858780</v>
      </c>
      <c r="U641" s="15">
        <v>1493810</v>
      </c>
      <c r="V641" s="69">
        <v>808580</v>
      </c>
      <c r="W641" s="44">
        <f>SUM(표4_256[[#This Row],[1월]:[12월]])</f>
        <v>11034930</v>
      </c>
      <c r="X641" s="44">
        <f t="shared" si="338"/>
        <v>919577.5</v>
      </c>
    </row>
    <row r="642" spans="1:24" x14ac:dyDescent="0.3">
      <c r="A642" s="166"/>
      <c r="B642" s="166">
        <v>2025</v>
      </c>
      <c r="C642" s="61" t="s">
        <v>431</v>
      </c>
      <c r="D642" s="16" t="s">
        <v>28</v>
      </c>
      <c r="E642" s="16" t="s">
        <v>18</v>
      </c>
      <c r="F642" s="16" t="s">
        <v>65</v>
      </c>
      <c r="G642" s="16" t="s">
        <v>72</v>
      </c>
      <c r="H642" s="16" t="s">
        <v>130</v>
      </c>
      <c r="I642" s="16"/>
      <c r="J642" s="16" t="s">
        <v>22</v>
      </c>
      <c r="K642" s="23">
        <v>0</v>
      </c>
      <c r="L642" s="23">
        <v>0</v>
      </c>
      <c r="M642" s="23">
        <v>0</v>
      </c>
      <c r="N642" s="23">
        <v>42</v>
      </c>
      <c r="O642" s="23">
        <v>663</v>
      </c>
      <c r="P642" s="23">
        <v>596</v>
      </c>
      <c r="Q642" s="23">
        <v>727</v>
      </c>
      <c r="R642" s="23">
        <v>578</v>
      </c>
      <c r="S642" s="23">
        <v>734</v>
      </c>
      <c r="T642" s="23">
        <v>378</v>
      </c>
      <c r="U642" s="23">
        <v>631</v>
      </c>
      <c r="V642" s="70">
        <v>358</v>
      </c>
      <c r="W642" s="53">
        <f>SUM(표4_256[[#This Row],[1월]:[12월]])</f>
        <v>4707</v>
      </c>
      <c r="X642" s="45">
        <f t="shared" si="338"/>
        <v>392.25</v>
      </c>
    </row>
    <row r="643" spans="1:24" x14ac:dyDescent="0.3">
      <c r="A643" s="166"/>
      <c r="B643" s="166">
        <v>2025</v>
      </c>
      <c r="C643" s="60" t="s">
        <v>431</v>
      </c>
      <c r="D643" s="14" t="s">
        <v>28</v>
      </c>
      <c r="E643" s="14" t="s">
        <v>18</v>
      </c>
      <c r="F643" s="14" t="s">
        <v>90</v>
      </c>
      <c r="G643" s="14" t="s">
        <v>72</v>
      </c>
      <c r="H643" s="14" t="s">
        <v>130</v>
      </c>
      <c r="I643" s="14"/>
      <c r="J643" s="14" t="s">
        <v>13</v>
      </c>
      <c r="K643" s="15">
        <v>0</v>
      </c>
      <c r="L643" s="15">
        <v>0</v>
      </c>
      <c r="M643" s="15">
        <v>0</v>
      </c>
      <c r="N643" s="15">
        <v>45780</v>
      </c>
      <c r="O643" s="15">
        <v>1574130</v>
      </c>
      <c r="P643" s="15">
        <v>1405960</v>
      </c>
      <c r="Q643" s="15">
        <v>1734770</v>
      </c>
      <c r="R643" s="15">
        <v>1360780</v>
      </c>
      <c r="S643" s="15">
        <v>1752340</v>
      </c>
      <c r="T643" s="15">
        <v>858780</v>
      </c>
      <c r="U643" s="15">
        <v>1493810</v>
      </c>
      <c r="V643" s="69">
        <v>808580</v>
      </c>
      <c r="W643" s="44">
        <f>SUM(표4_256[[#This Row],[1월]:[12월]])</f>
        <v>11034930</v>
      </c>
      <c r="X643" s="44">
        <f t="shared" si="338"/>
        <v>919577.5</v>
      </c>
    </row>
    <row r="644" spans="1:24" x14ac:dyDescent="0.3">
      <c r="A644" s="166"/>
      <c r="B644" s="166">
        <v>2025</v>
      </c>
      <c r="C644" s="61" t="s">
        <v>431</v>
      </c>
      <c r="D644" s="16" t="s">
        <v>28</v>
      </c>
      <c r="E644" s="16" t="s">
        <v>18</v>
      </c>
      <c r="F644" s="16" t="s">
        <v>90</v>
      </c>
      <c r="G644" s="16" t="s">
        <v>72</v>
      </c>
      <c r="H644" s="16" t="s">
        <v>130</v>
      </c>
      <c r="I644" s="16"/>
      <c r="J644" s="16" t="s">
        <v>22</v>
      </c>
      <c r="K644" s="23">
        <v>0</v>
      </c>
      <c r="L644" s="23">
        <v>0</v>
      </c>
      <c r="M644" s="23">
        <v>0</v>
      </c>
      <c r="N644" s="23">
        <v>42</v>
      </c>
      <c r="O644" s="23">
        <v>663</v>
      </c>
      <c r="P644" s="23">
        <v>596</v>
      </c>
      <c r="Q644" s="23">
        <v>727</v>
      </c>
      <c r="R644" s="23">
        <v>578</v>
      </c>
      <c r="S644" s="23">
        <v>734</v>
      </c>
      <c r="T644" s="23">
        <v>378</v>
      </c>
      <c r="U644" s="23">
        <v>631</v>
      </c>
      <c r="V644" s="70">
        <v>358</v>
      </c>
      <c r="W644" s="53">
        <f>SUM(표4_256[[#This Row],[1월]:[12월]])</f>
        <v>4707</v>
      </c>
      <c r="X644" s="45">
        <f t="shared" si="338"/>
        <v>392.25</v>
      </c>
    </row>
    <row r="645" spans="1:24" x14ac:dyDescent="0.3">
      <c r="A645" s="166"/>
      <c r="B645" s="166">
        <v>2025</v>
      </c>
      <c r="C645" s="60" t="s">
        <v>431</v>
      </c>
      <c r="D645" s="14" t="s">
        <v>11</v>
      </c>
      <c r="E645" s="14" t="s">
        <v>16</v>
      </c>
      <c r="F645" s="14" t="s">
        <v>67</v>
      </c>
      <c r="G645" s="14" t="s">
        <v>390</v>
      </c>
      <c r="H645" s="14" t="s">
        <v>394</v>
      </c>
      <c r="I645" s="14"/>
      <c r="J645" s="14" t="s">
        <v>13</v>
      </c>
      <c r="K645" s="198">
        <v>0</v>
      </c>
      <c r="L645" s="197">
        <v>0</v>
      </c>
      <c r="M645" s="197">
        <v>0</v>
      </c>
      <c r="N645" s="198">
        <v>0</v>
      </c>
      <c r="O645" s="217">
        <v>0</v>
      </c>
      <c r="P645" s="217">
        <v>0</v>
      </c>
      <c r="Q645" s="217">
        <v>0</v>
      </c>
      <c r="R645" s="217">
        <v>0</v>
      </c>
      <c r="S645" s="217">
        <v>0</v>
      </c>
      <c r="T645" s="217">
        <v>0</v>
      </c>
      <c r="U645" s="217">
        <v>0</v>
      </c>
      <c r="V645" s="217">
        <v>0</v>
      </c>
      <c r="W645" s="44">
        <f>SUM(표4_256[[#This Row],[1월]:[12월]])</f>
        <v>0</v>
      </c>
      <c r="X645" s="44">
        <f t="shared" si="338"/>
        <v>0</v>
      </c>
    </row>
    <row r="646" spans="1:24" x14ac:dyDescent="0.3">
      <c r="A646" s="166"/>
      <c r="B646" s="166">
        <v>2025</v>
      </c>
      <c r="C646" s="61" t="s">
        <v>431</v>
      </c>
      <c r="D646" s="16" t="s">
        <v>11</v>
      </c>
      <c r="E646" s="16" t="s">
        <v>16</v>
      </c>
      <c r="F646" s="16" t="s">
        <v>67</v>
      </c>
      <c r="G646" s="16" t="s">
        <v>389</v>
      </c>
      <c r="H646" s="16" t="s">
        <v>393</v>
      </c>
      <c r="I646" s="16"/>
      <c r="J646" s="16" t="s">
        <v>14</v>
      </c>
      <c r="K646" s="200">
        <v>0</v>
      </c>
      <c r="L646" s="218">
        <v>0</v>
      </c>
      <c r="M646" s="218">
        <v>0</v>
      </c>
      <c r="N646" s="218">
        <v>0</v>
      </c>
      <c r="O646" s="218">
        <v>0</v>
      </c>
      <c r="P646" s="218">
        <v>0</v>
      </c>
      <c r="Q646" s="218">
        <v>0</v>
      </c>
      <c r="R646" s="218">
        <v>0</v>
      </c>
      <c r="S646" s="218">
        <v>0</v>
      </c>
      <c r="T646" s="218">
        <v>0</v>
      </c>
      <c r="U646" s="218">
        <v>0</v>
      </c>
      <c r="V646" s="218">
        <v>0</v>
      </c>
      <c r="W646" s="45">
        <f>SUM(표4_256[[#This Row],[1월]:[12월]])</f>
        <v>0</v>
      </c>
      <c r="X646" s="45">
        <f t="shared" si="338"/>
        <v>0</v>
      </c>
    </row>
    <row r="647" spans="1:24" x14ac:dyDescent="0.3">
      <c r="A647" s="166"/>
      <c r="B647" s="166">
        <v>2025</v>
      </c>
      <c r="C647" s="62" t="s">
        <v>431</v>
      </c>
      <c r="D647" s="17" t="s">
        <v>11</v>
      </c>
      <c r="E647" s="17" t="s">
        <v>16</v>
      </c>
      <c r="F647" s="17" t="s">
        <v>67</v>
      </c>
      <c r="G647" s="17" t="s">
        <v>389</v>
      </c>
      <c r="H647" s="17" t="s">
        <v>393</v>
      </c>
      <c r="I647" s="17"/>
      <c r="J647" s="17" t="s">
        <v>15</v>
      </c>
      <c r="K647" s="201">
        <f>(K646/1000)*0.229</f>
        <v>0</v>
      </c>
      <c r="L647" s="201">
        <f>(L646/1000)*0.229</f>
        <v>0</v>
      </c>
      <c r="M647" s="201">
        <f t="shared" ref="M647:V647" si="339">(M646/1000)*0.229</f>
        <v>0</v>
      </c>
      <c r="N647" s="201">
        <f t="shared" si="339"/>
        <v>0</v>
      </c>
      <c r="O647" s="201">
        <f t="shared" si="339"/>
        <v>0</v>
      </c>
      <c r="P647" s="201">
        <f t="shared" si="339"/>
        <v>0</v>
      </c>
      <c r="Q647" s="201">
        <f t="shared" si="339"/>
        <v>0</v>
      </c>
      <c r="R647" s="201">
        <f t="shared" si="339"/>
        <v>0</v>
      </c>
      <c r="S647" s="201">
        <f t="shared" si="339"/>
        <v>0</v>
      </c>
      <c r="T647" s="201">
        <f t="shared" si="339"/>
        <v>0</v>
      </c>
      <c r="U647" s="201">
        <f t="shared" si="339"/>
        <v>0</v>
      </c>
      <c r="V647" s="201">
        <f t="shared" si="339"/>
        <v>0</v>
      </c>
      <c r="W647" s="18">
        <f>SUM(표4_256[[#This Row],[1월]:[12월]])</f>
        <v>0</v>
      </c>
      <c r="X647" s="18">
        <f t="shared" si="338"/>
        <v>0</v>
      </c>
    </row>
    <row r="648" spans="1:24" x14ac:dyDescent="0.3">
      <c r="A648" s="166"/>
      <c r="B648" s="166">
        <v>2025</v>
      </c>
      <c r="C648" s="63" t="s">
        <v>431</v>
      </c>
      <c r="D648" s="19" t="s">
        <v>11</v>
      </c>
      <c r="E648" s="19" t="s">
        <v>16</v>
      </c>
      <c r="F648" s="19" t="s">
        <v>67</v>
      </c>
      <c r="G648" s="19" t="s">
        <v>389</v>
      </c>
      <c r="H648" s="20" t="s">
        <v>393</v>
      </c>
      <c r="I648" s="20"/>
      <c r="J648" s="20" t="s">
        <v>96</v>
      </c>
      <c r="K648" s="202">
        <f>K646*0.4747/1000</f>
        <v>0</v>
      </c>
      <c r="L648" s="202">
        <f>L646*0.4747/1000</f>
        <v>0</v>
      </c>
      <c r="M648" s="202">
        <f t="shared" ref="M648:V648" si="340">M646*0.4747/1000</f>
        <v>0</v>
      </c>
      <c r="N648" s="202">
        <f t="shared" si="340"/>
        <v>0</v>
      </c>
      <c r="O648" s="219">
        <f t="shared" si="340"/>
        <v>0</v>
      </c>
      <c r="P648" s="219">
        <f t="shared" si="340"/>
        <v>0</v>
      </c>
      <c r="Q648" s="219">
        <f t="shared" si="340"/>
        <v>0</v>
      </c>
      <c r="R648" s="219">
        <f t="shared" si="340"/>
        <v>0</v>
      </c>
      <c r="S648" s="219">
        <f t="shared" si="340"/>
        <v>0</v>
      </c>
      <c r="T648" s="219">
        <f t="shared" si="340"/>
        <v>0</v>
      </c>
      <c r="U648" s="219">
        <f t="shared" si="340"/>
        <v>0</v>
      </c>
      <c r="V648" s="219">
        <f t="shared" si="340"/>
        <v>0</v>
      </c>
      <c r="W648" s="47">
        <f>SUM(표4_256[[#This Row],[1월]:[12월]])</f>
        <v>0</v>
      </c>
      <c r="X648" s="47">
        <f t="shared" si="338"/>
        <v>0</v>
      </c>
    </row>
    <row r="649" spans="1:24" x14ac:dyDescent="0.3">
      <c r="A649" s="166" t="s">
        <v>408</v>
      </c>
      <c r="B649" s="166">
        <v>2025</v>
      </c>
      <c r="C649" s="60" t="s">
        <v>431</v>
      </c>
      <c r="D649" s="14" t="s">
        <v>11</v>
      </c>
      <c r="E649" s="14" t="s">
        <v>16</v>
      </c>
      <c r="F649" s="14" t="s">
        <v>88</v>
      </c>
      <c r="G649" s="14" t="s">
        <v>389</v>
      </c>
      <c r="H649" s="14" t="s">
        <v>392</v>
      </c>
      <c r="I649" s="14"/>
      <c r="J649" s="14" t="s">
        <v>13</v>
      </c>
      <c r="K649" s="197">
        <v>88920</v>
      </c>
      <c r="L649" s="197">
        <v>90470</v>
      </c>
      <c r="M649" s="197">
        <v>95271</v>
      </c>
      <c r="N649" s="198">
        <v>99505</v>
      </c>
      <c r="O649" s="217">
        <v>178886</v>
      </c>
      <c r="P649" s="217">
        <v>438047</v>
      </c>
      <c r="Q649" s="217">
        <v>937356</v>
      </c>
      <c r="R649" s="217">
        <v>945644</v>
      </c>
      <c r="S649" s="217">
        <v>434668</v>
      </c>
      <c r="T649" s="217">
        <v>224269</v>
      </c>
      <c r="U649" s="217">
        <v>136609</v>
      </c>
      <c r="V649" s="217">
        <v>129653</v>
      </c>
      <c r="W649" s="44">
        <f>SUM(표4_256[[#This Row],[1월]:[12월]])</f>
        <v>3799298</v>
      </c>
      <c r="X649" s="44">
        <f t="shared" si="338"/>
        <v>316608.16666666669</v>
      </c>
    </row>
    <row r="650" spans="1:24" x14ac:dyDescent="0.3">
      <c r="A650" s="166"/>
      <c r="B650" s="166">
        <v>2025</v>
      </c>
      <c r="C650" s="61" t="s">
        <v>431</v>
      </c>
      <c r="D650" s="16" t="s">
        <v>11</v>
      </c>
      <c r="E650" s="16" t="s">
        <v>16</v>
      </c>
      <c r="F650" s="16" t="s">
        <v>88</v>
      </c>
      <c r="G650" s="16" t="s">
        <v>389</v>
      </c>
      <c r="H650" s="16" t="s">
        <v>391</v>
      </c>
      <c r="I650" s="16"/>
      <c r="J650" s="16" t="s">
        <v>14</v>
      </c>
      <c r="K650" s="199">
        <v>539</v>
      </c>
      <c r="L650" s="199">
        <v>498</v>
      </c>
      <c r="M650" s="199">
        <v>617</v>
      </c>
      <c r="N650" s="200">
        <v>634</v>
      </c>
      <c r="O650" s="218">
        <v>1267</v>
      </c>
      <c r="P650" s="218">
        <v>2690.46</v>
      </c>
      <c r="Q650" s="218">
        <v>5791.31</v>
      </c>
      <c r="R650" s="218">
        <v>6015.95</v>
      </c>
      <c r="S650" s="218">
        <v>3188.21</v>
      </c>
      <c r="T650" s="218">
        <v>1528</v>
      </c>
      <c r="U650" s="218">
        <v>754</v>
      </c>
      <c r="V650" s="218">
        <v>732</v>
      </c>
      <c r="W650" s="45">
        <f>SUM(표4_256[[#This Row],[1월]:[12월]])</f>
        <v>24254.93</v>
      </c>
      <c r="X650" s="45">
        <f t="shared" si="338"/>
        <v>2021.2441666666666</v>
      </c>
    </row>
    <row r="651" spans="1:24" x14ac:dyDescent="0.3">
      <c r="A651" s="166"/>
      <c r="B651" s="166">
        <v>2025</v>
      </c>
      <c r="C651" s="62" t="s">
        <v>431</v>
      </c>
      <c r="D651" s="17" t="s">
        <v>11</v>
      </c>
      <c r="E651" s="17" t="s">
        <v>16</v>
      </c>
      <c r="F651" s="17" t="s">
        <v>88</v>
      </c>
      <c r="G651" s="17" t="s">
        <v>389</v>
      </c>
      <c r="H651" s="17" t="s">
        <v>391</v>
      </c>
      <c r="I651" s="17"/>
      <c r="J651" s="17" t="s">
        <v>15</v>
      </c>
      <c r="K651" s="201">
        <f>(K650/1000)*0.229</f>
        <v>0.12343100000000001</v>
      </c>
      <c r="L651" s="201">
        <f>(L650/1000)*0.229</f>
        <v>0.114042</v>
      </c>
      <c r="M651" s="201">
        <f t="shared" ref="M651:V651" si="341">(M650/1000)*0.229</f>
        <v>0.141293</v>
      </c>
      <c r="N651" s="201">
        <f t="shared" si="341"/>
        <v>0.14518600000000001</v>
      </c>
      <c r="O651" s="220">
        <f t="shared" si="341"/>
        <v>0.29014299999999998</v>
      </c>
      <c r="P651" s="220">
        <f t="shared" si="341"/>
        <v>0.61611534000000001</v>
      </c>
      <c r="Q651" s="220">
        <f t="shared" si="341"/>
        <v>1.3262099900000002</v>
      </c>
      <c r="R651" s="220">
        <f t="shared" si="341"/>
        <v>1.3776525500000001</v>
      </c>
      <c r="S651" s="220">
        <f t="shared" si="341"/>
        <v>0.73010009000000009</v>
      </c>
      <c r="T651" s="220">
        <f t="shared" si="341"/>
        <v>0.349912</v>
      </c>
      <c r="U651" s="220">
        <f t="shared" si="341"/>
        <v>0.17266600000000001</v>
      </c>
      <c r="V651" s="220">
        <f t="shared" si="341"/>
        <v>0.167628</v>
      </c>
      <c r="W651" s="46">
        <f>SUM(표4_256[[#This Row],[1월]:[12월]])</f>
        <v>5.5543789700000001</v>
      </c>
      <c r="X651" s="46">
        <f t="shared" si="338"/>
        <v>0.4628649141666667</v>
      </c>
    </row>
    <row r="652" spans="1:24" x14ac:dyDescent="0.3">
      <c r="A652" s="166"/>
      <c r="B652" s="166">
        <v>2025</v>
      </c>
      <c r="C652" s="63" t="s">
        <v>431</v>
      </c>
      <c r="D652" s="19" t="s">
        <v>11</v>
      </c>
      <c r="E652" s="19" t="s">
        <v>16</v>
      </c>
      <c r="F652" s="19" t="s">
        <v>88</v>
      </c>
      <c r="G652" s="19" t="s">
        <v>389</v>
      </c>
      <c r="H652" s="20" t="s">
        <v>391</v>
      </c>
      <c r="I652" s="20"/>
      <c r="J652" s="20" t="s">
        <v>96</v>
      </c>
      <c r="K652" s="202">
        <f>K650*0.4747/1000</f>
        <v>0.25586330000000002</v>
      </c>
      <c r="L652" s="202">
        <f>L650*0.4747/1000</f>
        <v>0.23640059999999999</v>
      </c>
      <c r="M652" s="202">
        <f t="shared" ref="M652:V652" si="342">M650*0.4747/1000</f>
        <v>0.29288990000000004</v>
      </c>
      <c r="N652" s="202">
        <f t="shared" si="342"/>
        <v>0.30095980000000006</v>
      </c>
      <c r="O652" s="219">
        <f t="shared" si="342"/>
        <v>0.60144489999999995</v>
      </c>
      <c r="P652" s="219">
        <f t="shared" si="342"/>
        <v>1.277161362</v>
      </c>
      <c r="Q652" s="219">
        <f t="shared" si="342"/>
        <v>2.7491348570000005</v>
      </c>
      <c r="R652" s="219">
        <f t="shared" si="342"/>
        <v>2.8557714649999997</v>
      </c>
      <c r="S652" s="219">
        <f t="shared" si="342"/>
        <v>1.5134432870000001</v>
      </c>
      <c r="T652" s="219">
        <f t="shared" si="342"/>
        <v>0.72534159999999992</v>
      </c>
      <c r="U652" s="219">
        <f t="shared" si="342"/>
        <v>0.35792380000000001</v>
      </c>
      <c r="V652" s="219">
        <f t="shared" si="342"/>
        <v>0.34748040000000002</v>
      </c>
      <c r="W652" s="47">
        <f>SUM(표4_256[[#This Row],[1월]:[12월]])</f>
        <v>11.513815271</v>
      </c>
      <c r="X652" s="47">
        <f t="shared" si="338"/>
        <v>0.95948460591666673</v>
      </c>
    </row>
    <row r="653" spans="1:24" x14ac:dyDescent="0.3">
      <c r="A653" s="166" t="s">
        <v>407</v>
      </c>
      <c r="B653" s="166">
        <v>2025</v>
      </c>
      <c r="C653" s="60" t="s">
        <v>431</v>
      </c>
      <c r="D653" s="14" t="s">
        <v>11</v>
      </c>
      <c r="E653" s="14" t="s">
        <v>16</v>
      </c>
      <c r="F653" s="14" t="s">
        <v>88</v>
      </c>
      <c r="G653" s="14" t="s">
        <v>389</v>
      </c>
      <c r="H653" s="14" t="s">
        <v>396</v>
      </c>
      <c r="I653" s="14"/>
      <c r="J653" s="14" t="s">
        <v>13</v>
      </c>
      <c r="K653" s="197">
        <v>1462</v>
      </c>
      <c r="L653" s="197">
        <v>1462</v>
      </c>
      <c r="M653" s="197">
        <v>1624</v>
      </c>
      <c r="N653" s="198">
        <v>1300</v>
      </c>
      <c r="O653" s="217">
        <v>16054</v>
      </c>
      <c r="P653" s="217">
        <v>20338</v>
      </c>
      <c r="Q653" s="217">
        <v>132265</v>
      </c>
      <c r="R653" s="217">
        <v>126551</v>
      </c>
      <c r="S653" s="217">
        <v>146736</v>
      </c>
      <c r="T653" s="217">
        <v>2098</v>
      </c>
      <c r="U653" s="217">
        <v>2098</v>
      </c>
      <c r="V653" s="217">
        <v>1937</v>
      </c>
      <c r="W653" s="44">
        <f>SUM(표4_256[[#This Row],[1월]:[12월]])</f>
        <v>453925</v>
      </c>
      <c r="X653" s="44">
        <f t="shared" si="338"/>
        <v>37827.083333333336</v>
      </c>
    </row>
    <row r="654" spans="1:24" x14ac:dyDescent="0.3">
      <c r="A654" s="166"/>
      <c r="B654" s="166">
        <v>2025</v>
      </c>
      <c r="C654" s="61" t="s">
        <v>431</v>
      </c>
      <c r="D654" s="16" t="s">
        <v>11</v>
      </c>
      <c r="E654" s="16" t="s">
        <v>16</v>
      </c>
      <c r="F654" s="16" t="s">
        <v>88</v>
      </c>
      <c r="G654" s="16" t="s">
        <v>389</v>
      </c>
      <c r="H654" s="16" t="s">
        <v>395</v>
      </c>
      <c r="I654" s="16"/>
      <c r="J654" s="16" t="s">
        <v>14</v>
      </c>
      <c r="K654" s="199">
        <v>1</v>
      </c>
      <c r="L654" s="199">
        <v>1</v>
      </c>
      <c r="M654" s="199">
        <v>1</v>
      </c>
      <c r="N654" s="200">
        <v>1</v>
      </c>
      <c r="O654" s="218">
        <v>71</v>
      </c>
      <c r="P654" s="218">
        <v>56</v>
      </c>
      <c r="Q654" s="218">
        <v>982</v>
      </c>
      <c r="R654" s="218">
        <v>933</v>
      </c>
      <c r="S654" s="218">
        <v>502</v>
      </c>
      <c r="T654" s="218">
        <v>22</v>
      </c>
      <c r="U654" s="218">
        <v>15</v>
      </c>
      <c r="V654" s="218">
        <v>1</v>
      </c>
      <c r="W654" s="45">
        <f>SUM(표4_256[[#This Row],[1월]:[12월]])</f>
        <v>2586</v>
      </c>
      <c r="X654" s="45">
        <f t="shared" si="338"/>
        <v>215.5</v>
      </c>
    </row>
    <row r="655" spans="1:24" x14ac:dyDescent="0.3">
      <c r="A655" s="166"/>
      <c r="B655" s="166">
        <v>2025</v>
      </c>
      <c r="C655" s="62" t="s">
        <v>431</v>
      </c>
      <c r="D655" s="17" t="s">
        <v>11</v>
      </c>
      <c r="E655" s="17" t="s">
        <v>16</v>
      </c>
      <c r="F655" s="17" t="s">
        <v>88</v>
      </c>
      <c r="G655" s="17" t="s">
        <v>389</v>
      </c>
      <c r="H655" s="17" t="s">
        <v>395</v>
      </c>
      <c r="I655" s="17"/>
      <c r="J655" s="17" t="s">
        <v>15</v>
      </c>
      <c r="K655" s="201">
        <f>(K654/1000)*0.229</f>
        <v>2.2900000000000001E-4</v>
      </c>
      <c r="L655" s="201">
        <f>(L654/1000)*0.229</f>
        <v>2.2900000000000001E-4</v>
      </c>
      <c r="M655" s="201">
        <f t="shared" ref="M655:V655" si="343">(M654/1000)*0.229</f>
        <v>2.2900000000000001E-4</v>
      </c>
      <c r="N655" s="201">
        <f t="shared" si="343"/>
        <v>2.2900000000000001E-4</v>
      </c>
      <c r="O655" s="220">
        <f t="shared" si="343"/>
        <v>1.6258999999999999E-2</v>
      </c>
      <c r="P655" s="220">
        <f t="shared" si="343"/>
        <v>1.2824E-2</v>
      </c>
      <c r="Q655" s="220">
        <f t="shared" si="343"/>
        <v>0.22487799999999999</v>
      </c>
      <c r="R655" s="220">
        <f t="shared" si="343"/>
        <v>0.21365700000000001</v>
      </c>
      <c r="S655" s="220">
        <f t="shared" si="343"/>
        <v>0.114958</v>
      </c>
      <c r="T655" s="220">
        <f t="shared" si="343"/>
        <v>5.0379999999999999E-3</v>
      </c>
      <c r="U655" s="220">
        <f t="shared" si="343"/>
        <v>3.4350000000000001E-3</v>
      </c>
      <c r="V655" s="220">
        <f t="shared" si="343"/>
        <v>2.2900000000000001E-4</v>
      </c>
      <c r="W655" s="46">
        <f>SUM(표4_256[[#This Row],[1월]:[12월]])</f>
        <v>0.592194</v>
      </c>
      <c r="X655" s="46">
        <f t="shared" si="338"/>
        <v>4.9349499999999998E-2</v>
      </c>
    </row>
    <row r="656" spans="1:24" x14ac:dyDescent="0.3">
      <c r="A656" s="166"/>
      <c r="B656" s="166">
        <v>2025</v>
      </c>
      <c r="C656" s="90" t="s">
        <v>431</v>
      </c>
      <c r="D656" s="91" t="s">
        <v>11</v>
      </c>
      <c r="E656" s="91" t="s">
        <v>16</v>
      </c>
      <c r="F656" s="91" t="s">
        <v>88</v>
      </c>
      <c r="G656" s="19" t="s">
        <v>389</v>
      </c>
      <c r="H656" s="92" t="s">
        <v>395</v>
      </c>
      <c r="I656" s="92"/>
      <c r="J656" s="92" t="s">
        <v>96</v>
      </c>
      <c r="K656" s="202">
        <f>K654*0.4747/1000</f>
        <v>4.7469999999999999E-4</v>
      </c>
      <c r="L656" s="202">
        <f>L654*0.4747/1000</f>
        <v>4.7469999999999999E-4</v>
      </c>
      <c r="M656" s="202">
        <f t="shared" ref="M656:V656" si="344">M654*0.4747/1000</f>
        <v>4.7469999999999999E-4</v>
      </c>
      <c r="N656" s="202">
        <f t="shared" si="344"/>
        <v>4.7469999999999999E-4</v>
      </c>
      <c r="O656" s="219">
        <f t="shared" si="344"/>
        <v>3.3703699999999996E-2</v>
      </c>
      <c r="P656" s="219">
        <f t="shared" si="344"/>
        <v>2.6583200000000001E-2</v>
      </c>
      <c r="Q656" s="219">
        <f t="shared" si="344"/>
        <v>0.4661554</v>
      </c>
      <c r="R656" s="219">
        <f t="shared" si="344"/>
        <v>0.44289509999999999</v>
      </c>
      <c r="S656" s="219">
        <f t="shared" si="344"/>
        <v>0.23829939999999999</v>
      </c>
      <c r="T656" s="219">
        <f t="shared" si="344"/>
        <v>1.04434E-2</v>
      </c>
      <c r="U656" s="219">
        <f t="shared" si="344"/>
        <v>7.1205000000000001E-3</v>
      </c>
      <c r="V656" s="219">
        <f t="shared" si="344"/>
        <v>4.7469999999999999E-4</v>
      </c>
      <c r="W656" s="47">
        <f>SUM(표4_256[[#This Row],[1월]:[12월]])</f>
        <v>1.2275742000000001</v>
      </c>
      <c r="X656" s="47">
        <f t="shared" si="338"/>
        <v>0.10229785000000001</v>
      </c>
    </row>
    <row r="657" spans="1:24" x14ac:dyDescent="0.3">
      <c r="A657" s="166"/>
      <c r="B657" s="166">
        <v>2025</v>
      </c>
      <c r="C657" s="60" t="s">
        <v>431</v>
      </c>
      <c r="D657" s="14" t="s">
        <v>26</v>
      </c>
      <c r="E657" s="14" t="s">
        <v>16</v>
      </c>
      <c r="F657" s="14" t="s">
        <v>67</v>
      </c>
      <c r="G657" s="14" t="s">
        <v>389</v>
      </c>
      <c r="H657" s="14" t="s">
        <v>398</v>
      </c>
      <c r="I657" s="14"/>
      <c r="J657" s="14" t="s">
        <v>13</v>
      </c>
      <c r="K657" s="198">
        <v>4690781</v>
      </c>
      <c r="L657" s="197">
        <v>4393174</v>
      </c>
      <c r="M657" s="197">
        <v>1990472</v>
      </c>
      <c r="N657" s="198">
        <v>669567</v>
      </c>
      <c r="O657" s="217">
        <v>86112</v>
      </c>
      <c r="P657" s="217">
        <v>45335</v>
      </c>
      <c r="Q657" s="217">
        <v>45375</v>
      </c>
      <c r="R657" s="217">
        <v>50108</v>
      </c>
      <c r="S657" s="217">
        <v>46271</v>
      </c>
      <c r="T657" s="217">
        <v>236744</v>
      </c>
      <c r="U657" s="217">
        <v>864735</v>
      </c>
      <c r="V657" s="217">
        <v>3069560</v>
      </c>
      <c r="W657" s="44">
        <f>SUM(표4_256[[#This Row],[1월]:[12월]])</f>
        <v>16188234</v>
      </c>
      <c r="X657" s="44">
        <f t="shared" si="338"/>
        <v>1349019.5</v>
      </c>
    </row>
    <row r="658" spans="1:24" x14ac:dyDescent="0.3">
      <c r="A658" s="166"/>
      <c r="B658" s="166">
        <v>2025</v>
      </c>
      <c r="C658" s="65" t="s">
        <v>431</v>
      </c>
      <c r="D658" s="30" t="s">
        <v>26</v>
      </c>
      <c r="E658" s="30" t="s">
        <v>16</v>
      </c>
      <c r="F658" s="30" t="s">
        <v>67</v>
      </c>
      <c r="G658" s="30" t="s">
        <v>389</v>
      </c>
      <c r="H658" s="30" t="s">
        <v>397</v>
      </c>
      <c r="I658" s="30"/>
      <c r="J658" s="30" t="s">
        <v>19</v>
      </c>
      <c r="K658" s="204">
        <v>29.360099999999999</v>
      </c>
      <c r="L658" s="203">
        <v>27.485990000000022</v>
      </c>
      <c r="M658" s="203">
        <v>12.332389999999968</v>
      </c>
      <c r="N658" s="204">
        <v>4.6522700000000103</v>
      </c>
      <c r="O658" s="221">
        <v>0.37022999999998957</v>
      </c>
      <c r="P658" s="221">
        <v>9.1840000000020877E-2</v>
      </c>
      <c r="Q658" s="221">
        <v>9.1840000000020877E-2</v>
      </c>
      <c r="R658" s="221">
        <v>0.13775999999997912</v>
      </c>
      <c r="S658" s="221">
        <v>0.10045</v>
      </c>
      <c r="T658" s="221">
        <v>1.4751799999999895</v>
      </c>
      <c r="U658" s="221">
        <v>6.0872700000000108</v>
      </c>
      <c r="V658" s="221">
        <v>19.13715999999998</v>
      </c>
      <c r="W658" s="53">
        <f>SUM(표4_256[[#This Row],[1월]:[12월]])</f>
        <v>101.32248</v>
      </c>
      <c r="X658" s="53">
        <f t="shared" si="338"/>
        <v>8.4435400000000005</v>
      </c>
    </row>
    <row r="659" spans="1:24" x14ac:dyDescent="0.3">
      <c r="A659" s="166"/>
      <c r="B659" s="166">
        <v>2025</v>
      </c>
      <c r="C659" s="61" t="s">
        <v>431</v>
      </c>
      <c r="D659" s="16" t="s">
        <v>26</v>
      </c>
      <c r="E659" s="16" t="s">
        <v>16</v>
      </c>
      <c r="F659" s="16" t="s">
        <v>67</v>
      </c>
      <c r="G659" s="16" t="s">
        <v>389</v>
      </c>
      <c r="H659" s="16" t="s">
        <v>397</v>
      </c>
      <c r="I659" s="16"/>
      <c r="J659" s="16" t="s">
        <v>14</v>
      </c>
      <c r="K659" s="199">
        <f>K658*1000</f>
        <v>29360.1</v>
      </c>
      <c r="L659" s="199">
        <f>L658*1000</f>
        <v>27485.990000000023</v>
      </c>
      <c r="M659" s="199">
        <f t="shared" ref="M659:V659" si="345">M658*1000</f>
        <v>12332.389999999968</v>
      </c>
      <c r="N659" s="199">
        <f t="shared" si="345"/>
        <v>4652.2700000000104</v>
      </c>
      <c r="O659" s="218">
        <f t="shared" si="345"/>
        <v>370.22999999998956</v>
      </c>
      <c r="P659" s="218">
        <f t="shared" si="345"/>
        <v>91.840000000020879</v>
      </c>
      <c r="Q659" s="218">
        <f t="shared" si="345"/>
        <v>91.840000000020879</v>
      </c>
      <c r="R659" s="218">
        <f t="shared" si="345"/>
        <v>137.75999999997913</v>
      </c>
      <c r="S659" s="218">
        <f t="shared" si="345"/>
        <v>100.45</v>
      </c>
      <c r="T659" s="218">
        <f t="shared" si="345"/>
        <v>1475.1799999999896</v>
      </c>
      <c r="U659" s="218">
        <f t="shared" si="345"/>
        <v>6087.2700000000104</v>
      </c>
      <c r="V659" s="218">
        <f t="shared" si="345"/>
        <v>19137.159999999982</v>
      </c>
      <c r="W659" s="45">
        <f>SUM(표4_256[[#This Row],[1월]:[12월]])</f>
        <v>101322.48000000001</v>
      </c>
      <c r="X659" s="45">
        <f t="shared" si="338"/>
        <v>8443.5400000000009</v>
      </c>
    </row>
    <row r="660" spans="1:24" x14ac:dyDescent="0.3">
      <c r="A660" s="166"/>
      <c r="B660" s="166">
        <v>2025</v>
      </c>
      <c r="C660" s="64" t="s">
        <v>431</v>
      </c>
      <c r="D660" s="32" t="s">
        <v>26</v>
      </c>
      <c r="E660" s="32" t="s">
        <v>16</v>
      </c>
      <c r="F660" s="32" t="s">
        <v>67</v>
      </c>
      <c r="G660" s="32" t="s">
        <v>389</v>
      </c>
      <c r="H660" s="32" t="s">
        <v>397</v>
      </c>
      <c r="I660" s="32"/>
      <c r="J660" s="32" t="s">
        <v>20</v>
      </c>
      <c r="K660" s="211">
        <f>K658*0.86</f>
        <v>25.249686000000001</v>
      </c>
      <c r="L660" s="211">
        <f>L658*0.86</f>
        <v>23.63795140000002</v>
      </c>
      <c r="M660" s="211">
        <f t="shared" ref="M660:V660" si="346">M658*0.86</f>
        <v>10.605855399999973</v>
      </c>
      <c r="N660" s="211">
        <f t="shared" si="346"/>
        <v>4.0009522000000084</v>
      </c>
      <c r="O660" s="222">
        <f t="shared" si="346"/>
        <v>0.31839779999999102</v>
      </c>
      <c r="P660" s="222">
        <f t="shared" si="346"/>
        <v>7.8982400000017952E-2</v>
      </c>
      <c r="Q660" s="222">
        <f t="shared" si="346"/>
        <v>7.8982400000017952E-2</v>
      </c>
      <c r="R660" s="222">
        <f t="shared" si="346"/>
        <v>0.11847359999998204</v>
      </c>
      <c r="S660" s="222">
        <f t="shared" si="346"/>
        <v>8.6386999999999992E-2</v>
      </c>
      <c r="T660" s="222">
        <f t="shared" si="346"/>
        <v>1.2686547999999909</v>
      </c>
      <c r="U660" s="222">
        <f t="shared" si="346"/>
        <v>5.235052200000009</v>
      </c>
      <c r="V660" s="222">
        <f t="shared" si="346"/>
        <v>16.457957599999983</v>
      </c>
      <c r="W660" s="54">
        <f>SUM(표4_256[[#This Row],[1월]:[12월]])</f>
        <v>87.137332799999996</v>
      </c>
      <c r="X660" s="54">
        <f t="shared" si="338"/>
        <v>7.2614443999999994</v>
      </c>
    </row>
    <row r="661" spans="1:24" x14ac:dyDescent="0.3">
      <c r="A661" s="166"/>
      <c r="B661" s="166">
        <v>2025</v>
      </c>
      <c r="C661" s="62" t="s">
        <v>431</v>
      </c>
      <c r="D661" s="17" t="s">
        <v>26</v>
      </c>
      <c r="E661" s="17" t="s">
        <v>16</v>
      </c>
      <c r="F661" s="17" t="s">
        <v>67</v>
      </c>
      <c r="G661" s="17" t="s">
        <v>389</v>
      </c>
      <c r="H661" s="17" t="s">
        <v>397</v>
      </c>
      <c r="I661" s="17"/>
      <c r="J661" s="17" t="s">
        <v>15</v>
      </c>
      <c r="K661" s="212">
        <f>K660*0.1</f>
        <v>2.5249686000000002</v>
      </c>
      <c r="L661" s="212">
        <f>L660*0.1</f>
        <v>2.3637951400000019</v>
      </c>
      <c r="M661" s="212">
        <f t="shared" ref="M661:V661" si="347">M660*0.1</f>
        <v>1.0605855399999973</v>
      </c>
      <c r="N661" s="212">
        <f t="shared" si="347"/>
        <v>0.40009522000000086</v>
      </c>
      <c r="O661" s="220">
        <f t="shared" si="347"/>
        <v>3.1839779999999103E-2</v>
      </c>
      <c r="P661" s="220">
        <f t="shared" si="347"/>
        <v>7.8982400000017963E-3</v>
      </c>
      <c r="Q661" s="220">
        <f t="shared" si="347"/>
        <v>7.8982400000017963E-3</v>
      </c>
      <c r="R661" s="220">
        <f t="shared" si="347"/>
        <v>1.1847359999998204E-2</v>
      </c>
      <c r="S661" s="220">
        <f t="shared" si="347"/>
        <v>8.6386999999999992E-3</v>
      </c>
      <c r="T661" s="220">
        <f t="shared" si="347"/>
        <v>0.12686547999999909</v>
      </c>
      <c r="U661" s="220">
        <f t="shared" si="347"/>
        <v>0.52350522000000088</v>
      </c>
      <c r="V661" s="220">
        <f t="shared" si="347"/>
        <v>1.6457957599999984</v>
      </c>
      <c r="W661" s="46">
        <f>SUM(표4_256[[#This Row],[1월]:[12월]])</f>
        <v>8.7137332799999996</v>
      </c>
      <c r="X661" s="46">
        <f t="shared" si="338"/>
        <v>0.72614444</v>
      </c>
    </row>
    <row r="662" spans="1:24" x14ac:dyDescent="0.3">
      <c r="A662" s="166"/>
      <c r="B662" s="166">
        <v>2025</v>
      </c>
      <c r="C662" s="63" t="s">
        <v>431</v>
      </c>
      <c r="D662" s="19" t="s">
        <v>26</v>
      </c>
      <c r="E662" s="19" t="s">
        <v>16</v>
      </c>
      <c r="F662" s="19" t="s">
        <v>67</v>
      </c>
      <c r="G662" s="19" t="s">
        <v>389</v>
      </c>
      <c r="H662" s="20" t="s">
        <v>397</v>
      </c>
      <c r="I662" s="20"/>
      <c r="J662" s="20" t="s">
        <v>96</v>
      </c>
      <c r="K662" s="202">
        <f>K658*0.0036*(34866+0.6237*21+0.0624*310)/1000</f>
        <v>3.6886382573622112</v>
      </c>
      <c r="L662" s="202">
        <f>L658*0.0036*(34866+0.6237*21+0.0624*310)/1000</f>
        <v>3.4531855904944209</v>
      </c>
      <c r="M662" s="202">
        <f t="shared" ref="M662:V662" si="348">M658*0.0036*(34866+0.6237*21+0.0624*310)/1000</f>
        <v>1.5493722963719825</v>
      </c>
      <c r="N662" s="202">
        <f t="shared" si="348"/>
        <v>0.58448510412357357</v>
      </c>
      <c r="O662" s="219">
        <f t="shared" si="348"/>
        <v>4.6513620254126281E-2</v>
      </c>
      <c r="P662" s="219">
        <f t="shared" si="348"/>
        <v>1.153826238862342E-2</v>
      </c>
      <c r="Q662" s="219">
        <f t="shared" si="348"/>
        <v>1.153826238862342E-2</v>
      </c>
      <c r="R662" s="219">
        <f t="shared" si="348"/>
        <v>1.7307393582928574E-2</v>
      </c>
      <c r="S662" s="219">
        <f t="shared" si="348"/>
        <v>1.2619974487553998E-2</v>
      </c>
      <c r="T662" s="219">
        <f t="shared" si="348"/>
        <v>0.18533333961722026</v>
      </c>
      <c r="U662" s="219">
        <f t="shared" si="348"/>
        <v>0.76477045394577359</v>
      </c>
      <c r="V662" s="219">
        <f t="shared" si="348"/>
        <v>2.4042854252288564</v>
      </c>
      <c r="W662" s="47">
        <f>SUM(표4_256[[#This Row],[1월]:[12월]])</f>
        <v>12.729587980245892</v>
      </c>
      <c r="X662" s="47">
        <f t="shared" si="338"/>
        <v>1.0607989983538244</v>
      </c>
    </row>
    <row r="663" spans="1:24" x14ac:dyDescent="0.3">
      <c r="A663" s="166"/>
      <c r="B663" s="166">
        <v>2025</v>
      </c>
      <c r="C663" s="60" t="s">
        <v>431</v>
      </c>
      <c r="D663" s="14" t="s">
        <v>26</v>
      </c>
      <c r="E663" s="14" t="s">
        <v>16</v>
      </c>
      <c r="F663" s="14" t="s">
        <v>88</v>
      </c>
      <c r="G663" s="14" t="s">
        <v>389</v>
      </c>
      <c r="H663" s="14" t="s">
        <v>400</v>
      </c>
      <c r="I663" s="14"/>
      <c r="J663" s="14" t="s">
        <v>13</v>
      </c>
      <c r="K663" s="198">
        <v>0</v>
      </c>
      <c r="L663" s="213">
        <v>0</v>
      </c>
      <c r="M663" s="197">
        <v>0</v>
      </c>
      <c r="N663" s="198">
        <v>0</v>
      </c>
      <c r="O663" s="217">
        <v>0</v>
      </c>
      <c r="P663" s="217">
        <v>0</v>
      </c>
      <c r="Q663" s="217">
        <v>18867.023901154545</v>
      </c>
      <c r="R663" s="217">
        <v>62890.079647872561</v>
      </c>
      <c r="S663" s="217">
        <v>6289.0078567513256</v>
      </c>
      <c r="T663" s="217">
        <v>0</v>
      </c>
      <c r="U663" s="217">
        <v>0</v>
      </c>
      <c r="V663" s="217">
        <v>0</v>
      </c>
      <c r="W663" s="44">
        <f>SUM(표4_256[[#This Row],[1월]:[12월]])</f>
        <v>88046.111405778429</v>
      </c>
      <c r="X663" s="44">
        <f t="shared" si="338"/>
        <v>7337.1759504815354</v>
      </c>
    </row>
    <row r="664" spans="1:24" x14ac:dyDescent="0.3">
      <c r="A664" s="166"/>
      <c r="B664" s="166">
        <v>2025</v>
      </c>
      <c r="C664" s="61" t="s">
        <v>431</v>
      </c>
      <c r="D664" s="16" t="s">
        <v>26</v>
      </c>
      <c r="E664" s="16" t="s">
        <v>16</v>
      </c>
      <c r="F664" s="16" t="s">
        <v>88</v>
      </c>
      <c r="G664" s="16" t="s">
        <v>389</v>
      </c>
      <c r="H664" s="16" t="s">
        <v>399</v>
      </c>
      <c r="I664" s="16"/>
      <c r="J664" s="16" t="s">
        <v>19</v>
      </c>
      <c r="K664" s="200">
        <v>0</v>
      </c>
      <c r="L664" s="199">
        <v>0</v>
      </c>
      <c r="M664" s="199">
        <v>0</v>
      </c>
      <c r="N664" s="200">
        <v>0</v>
      </c>
      <c r="O664" s="218">
        <v>0</v>
      </c>
      <c r="P664" s="218">
        <v>0</v>
      </c>
      <c r="Q664" s="218">
        <v>0.3</v>
      </c>
      <c r="R664" s="218">
        <v>1</v>
      </c>
      <c r="S664" s="218">
        <v>0.1</v>
      </c>
      <c r="T664" s="218">
        <v>0</v>
      </c>
      <c r="U664" s="218">
        <v>0</v>
      </c>
      <c r="V664" s="218">
        <v>0</v>
      </c>
      <c r="W664" s="45">
        <f>SUM(표4_256[[#This Row],[1월]:[12월]])</f>
        <v>1.4000000000000001</v>
      </c>
      <c r="X664" s="45">
        <f t="shared" si="338"/>
        <v>0.11666666666666668</v>
      </c>
    </row>
    <row r="665" spans="1:24" x14ac:dyDescent="0.3">
      <c r="A665" s="166"/>
      <c r="B665" s="166">
        <v>2025</v>
      </c>
      <c r="C665" s="61" t="s">
        <v>431</v>
      </c>
      <c r="D665" s="16" t="s">
        <v>26</v>
      </c>
      <c r="E665" s="16" t="s">
        <v>16</v>
      </c>
      <c r="F665" s="16" t="s">
        <v>88</v>
      </c>
      <c r="G665" s="16" t="s">
        <v>389</v>
      </c>
      <c r="H665" s="16" t="s">
        <v>399</v>
      </c>
      <c r="I665" s="16"/>
      <c r="J665" s="16" t="s">
        <v>14</v>
      </c>
      <c r="K665" s="199">
        <f>K664*1000</f>
        <v>0</v>
      </c>
      <c r="L665" s="199">
        <f>L664*1000</f>
        <v>0</v>
      </c>
      <c r="M665" s="199">
        <f t="shared" ref="M665:V665" si="349">M664*1000</f>
        <v>0</v>
      </c>
      <c r="N665" s="199">
        <f t="shared" si="349"/>
        <v>0</v>
      </c>
      <c r="O665" s="218">
        <f t="shared" si="349"/>
        <v>0</v>
      </c>
      <c r="P665" s="218">
        <f t="shared" si="349"/>
        <v>0</v>
      </c>
      <c r="Q665" s="218">
        <f t="shared" si="349"/>
        <v>300</v>
      </c>
      <c r="R665" s="218">
        <f t="shared" si="349"/>
        <v>1000</v>
      </c>
      <c r="S665" s="218">
        <f t="shared" si="349"/>
        <v>100</v>
      </c>
      <c r="T665" s="199">
        <f t="shared" si="349"/>
        <v>0</v>
      </c>
      <c r="U665" s="199">
        <f t="shared" si="349"/>
        <v>0</v>
      </c>
      <c r="V665" s="218">
        <f t="shared" si="349"/>
        <v>0</v>
      </c>
      <c r="W665" s="45">
        <f>SUM(표4_256[[#This Row],[1월]:[12월]])</f>
        <v>1400</v>
      </c>
      <c r="X665" s="45">
        <f t="shared" ref="X665:X676" si="350">AVERAGE(K665:V665)</f>
        <v>116.66666666666667</v>
      </c>
    </row>
    <row r="666" spans="1:24" x14ac:dyDescent="0.3">
      <c r="A666" s="166"/>
      <c r="B666" s="166">
        <v>2025</v>
      </c>
      <c r="C666" s="64" t="s">
        <v>431</v>
      </c>
      <c r="D666" s="32" t="s">
        <v>26</v>
      </c>
      <c r="E666" s="32" t="s">
        <v>16</v>
      </c>
      <c r="F666" s="32" t="s">
        <v>88</v>
      </c>
      <c r="G666" s="32" t="s">
        <v>389</v>
      </c>
      <c r="H666" s="32" t="s">
        <v>399</v>
      </c>
      <c r="I666" s="32"/>
      <c r="J666" s="32" t="s">
        <v>20</v>
      </c>
      <c r="K666" s="211">
        <f>K664*0.86</f>
        <v>0</v>
      </c>
      <c r="L666" s="211">
        <f>L664*0.86</f>
        <v>0</v>
      </c>
      <c r="M666" s="211">
        <f t="shared" ref="M666:V666" si="351">M664*0.86</f>
        <v>0</v>
      </c>
      <c r="N666" s="211">
        <f t="shared" si="351"/>
        <v>0</v>
      </c>
      <c r="O666" s="222">
        <f t="shared" si="351"/>
        <v>0</v>
      </c>
      <c r="P666" s="222">
        <f t="shared" si="351"/>
        <v>0</v>
      </c>
      <c r="Q666" s="222">
        <f t="shared" si="351"/>
        <v>0.25800000000000001</v>
      </c>
      <c r="R666" s="222">
        <f t="shared" si="351"/>
        <v>0.86</v>
      </c>
      <c r="S666" s="222">
        <f t="shared" si="351"/>
        <v>8.6000000000000007E-2</v>
      </c>
      <c r="T666" s="222">
        <f t="shared" si="351"/>
        <v>0</v>
      </c>
      <c r="U666" s="222">
        <f t="shared" si="351"/>
        <v>0</v>
      </c>
      <c r="V666" s="222">
        <f t="shared" si="351"/>
        <v>0</v>
      </c>
      <c r="W666" s="54">
        <f>SUM(표4_256[[#This Row],[1월]:[12월]])</f>
        <v>1.204</v>
      </c>
      <c r="X666" s="54">
        <f t="shared" si="350"/>
        <v>0.10033333333333333</v>
      </c>
    </row>
    <row r="667" spans="1:24" x14ac:dyDescent="0.3">
      <c r="A667" s="166"/>
      <c r="B667" s="166">
        <v>2025</v>
      </c>
      <c r="C667" s="62" t="s">
        <v>431</v>
      </c>
      <c r="D667" s="17" t="s">
        <v>26</v>
      </c>
      <c r="E667" s="17" t="s">
        <v>16</v>
      </c>
      <c r="F667" s="17" t="s">
        <v>88</v>
      </c>
      <c r="G667" s="17" t="s">
        <v>389</v>
      </c>
      <c r="H667" s="17" t="s">
        <v>399</v>
      </c>
      <c r="I667" s="17"/>
      <c r="J667" s="17" t="s">
        <v>15</v>
      </c>
      <c r="K667" s="212">
        <f>K666*0.1</f>
        <v>0</v>
      </c>
      <c r="L667" s="212">
        <f>L666*0.1</f>
        <v>0</v>
      </c>
      <c r="M667" s="212">
        <f t="shared" ref="M667:V667" si="352">M666*0.1</f>
        <v>0</v>
      </c>
      <c r="N667" s="212">
        <f t="shared" si="352"/>
        <v>0</v>
      </c>
      <c r="O667" s="220">
        <f t="shared" si="352"/>
        <v>0</v>
      </c>
      <c r="P667" s="220">
        <f t="shared" si="352"/>
        <v>0</v>
      </c>
      <c r="Q667" s="220">
        <f t="shared" si="352"/>
        <v>2.5800000000000003E-2</v>
      </c>
      <c r="R667" s="220">
        <f t="shared" si="352"/>
        <v>8.6000000000000007E-2</v>
      </c>
      <c r="S667" s="220">
        <f t="shared" si="352"/>
        <v>8.6000000000000017E-3</v>
      </c>
      <c r="T667" s="220">
        <f t="shared" si="352"/>
        <v>0</v>
      </c>
      <c r="U667" s="220">
        <f t="shared" si="352"/>
        <v>0</v>
      </c>
      <c r="V667" s="220">
        <f t="shared" si="352"/>
        <v>0</v>
      </c>
      <c r="W667" s="46">
        <f>SUM(표4_256[[#This Row],[1월]:[12월]])</f>
        <v>0.12040000000000001</v>
      </c>
      <c r="X667" s="46">
        <f t="shared" si="350"/>
        <v>1.0033333333333333E-2</v>
      </c>
    </row>
    <row r="668" spans="1:24" x14ac:dyDescent="0.3">
      <c r="A668" s="166"/>
      <c r="B668" s="166">
        <v>2025</v>
      </c>
      <c r="C668" s="63" t="s">
        <v>431</v>
      </c>
      <c r="D668" s="19" t="s">
        <v>26</v>
      </c>
      <c r="E668" s="19" t="s">
        <v>16</v>
      </c>
      <c r="F668" s="19" t="s">
        <v>88</v>
      </c>
      <c r="G668" s="19" t="s">
        <v>389</v>
      </c>
      <c r="H668" s="20" t="s">
        <v>399</v>
      </c>
      <c r="I668" s="20"/>
      <c r="J668" s="20" t="s">
        <v>96</v>
      </c>
      <c r="K668" s="202">
        <f>K664*0.0036*(34866+0.6237*21+0.0624*310)/1000</f>
        <v>0</v>
      </c>
      <c r="L668" s="202">
        <f>L664*0.0036*(34866+0.6237*21+0.0624*310)/1000</f>
        <v>0</v>
      </c>
      <c r="M668" s="202">
        <f t="shared" ref="M668:V668" si="353">M664*0.0036*(34866+0.6237*21+0.0624*310)/1000</f>
        <v>0</v>
      </c>
      <c r="N668" s="202">
        <f t="shared" si="353"/>
        <v>0</v>
      </c>
      <c r="O668" s="219">
        <f t="shared" si="353"/>
        <v>0</v>
      </c>
      <c r="P668" s="219">
        <f t="shared" si="353"/>
        <v>0</v>
      </c>
      <c r="Q668" s="219">
        <f t="shared" si="353"/>
        <v>3.7690317035999996E-2</v>
      </c>
      <c r="R668" s="219">
        <f t="shared" si="353"/>
        <v>0.12563439011999997</v>
      </c>
      <c r="S668" s="219">
        <f t="shared" si="353"/>
        <v>1.2563439011999999E-2</v>
      </c>
      <c r="T668" s="219">
        <f t="shared" si="353"/>
        <v>0</v>
      </c>
      <c r="U668" s="219">
        <f t="shared" si="353"/>
        <v>0</v>
      </c>
      <c r="V668" s="219">
        <f t="shared" si="353"/>
        <v>0</v>
      </c>
      <c r="W668" s="47">
        <f>SUM(표4_256[[#This Row],[1월]:[12월]])</f>
        <v>0.17588814616799994</v>
      </c>
      <c r="X668" s="47">
        <f t="shared" si="350"/>
        <v>1.4657345513999996E-2</v>
      </c>
    </row>
    <row r="669" spans="1:24" x14ac:dyDescent="0.3">
      <c r="A669" s="166"/>
      <c r="B669" s="166">
        <v>2025</v>
      </c>
      <c r="C669" s="60" t="s">
        <v>431</v>
      </c>
      <c r="D669" s="14" t="s">
        <v>21</v>
      </c>
      <c r="E669" s="14" t="s">
        <v>16</v>
      </c>
      <c r="F669" s="14" t="s">
        <v>88</v>
      </c>
      <c r="G669" s="14" t="s">
        <v>389</v>
      </c>
      <c r="H669" s="14" t="s">
        <v>402</v>
      </c>
      <c r="I669" s="14"/>
      <c r="J669" s="14" t="s">
        <v>13</v>
      </c>
      <c r="K669" s="197">
        <v>2944</v>
      </c>
      <c r="L669" s="197">
        <v>3300</v>
      </c>
      <c r="M669" s="198">
        <v>3089</v>
      </c>
      <c r="N669" s="198">
        <v>3261</v>
      </c>
      <c r="O669" s="217">
        <v>3532</v>
      </c>
      <c r="P669" s="217">
        <v>3222</v>
      </c>
      <c r="Q669" s="217">
        <v>3707</v>
      </c>
      <c r="R669" s="217">
        <v>3238</v>
      </c>
      <c r="S669" s="217">
        <v>4276</v>
      </c>
      <c r="T669" s="217">
        <v>4174</v>
      </c>
      <c r="U669" s="217">
        <v>3728</v>
      </c>
      <c r="V669" s="217">
        <v>2924</v>
      </c>
      <c r="W669" s="44">
        <f>SUM(표4_256[[#This Row],[1월]:[12월]])</f>
        <v>41395</v>
      </c>
      <c r="X669" s="44">
        <f t="shared" si="350"/>
        <v>3449.5833333333335</v>
      </c>
    </row>
    <row r="670" spans="1:24" x14ac:dyDescent="0.3">
      <c r="A670" s="166"/>
      <c r="B670" s="166">
        <v>2025</v>
      </c>
      <c r="C670" s="61" t="s">
        <v>431</v>
      </c>
      <c r="D670" s="16" t="s">
        <v>21</v>
      </c>
      <c r="E670" s="16" t="s">
        <v>16</v>
      </c>
      <c r="F670" s="16" t="s">
        <v>88</v>
      </c>
      <c r="G670" s="16" t="s">
        <v>389</v>
      </c>
      <c r="H670" s="16" t="s">
        <v>401</v>
      </c>
      <c r="I670" s="16"/>
      <c r="J670" s="16" t="s">
        <v>22</v>
      </c>
      <c r="K670" s="199">
        <v>3</v>
      </c>
      <c r="L670" s="199">
        <v>4</v>
      </c>
      <c r="M670" s="200">
        <v>3</v>
      </c>
      <c r="N670" s="200">
        <v>4</v>
      </c>
      <c r="O670" s="218">
        <v>4</v>
      </c>
      <c r="P670" s="218">
        <v>3</v>
      </c>
      <c r="Q670" s="218">
        <v>4</v>
      </c>
      <c r="R670" s="218">
        <v>3</v>
      </c>
      <c r="S670" s="218">
        <v>5</v>
      </c>
      <c r="T670" s="218">
        <v>4</v>
      </c>
      <c r="U670" s="218">
        <v>4</v>
      </c>
      <c r="V670" s="218">
        <v>3</v>
      </c>
      <c r="W670" s="45">
        <f>SUM(표4_256[[#This Row],[1월]:[12월]])</f>
        <v>44</v>
      </c>
      <c r="X670" s="45">
        <f t="shared" si="350"/>
        <v>3.6666666666666665</v>
      </c>
    </row>
    <row r="671" spans="1:24" x14ac:dyDescent="0.3">
      <c r="A671" s="166"/>
      <c r="B671" s="166">
        <v>2025</v>
      </c>
      <c r="C671" s="62" t="s">
        <v>431</v>
      </c>
      <c r="D671" s="17" t="s">
        <v>21</v>
      </c>
      <c r="E671" s="17" t="s">
        <v>16</v>
      </c>
      <c r="F671" s="17" t="s">
        <v>88</v>
      </c>
      <c r="G671" s="17" t="s">
        <v>389</v>
      </c>
      <c r="H671" s="17" t="s">
        <v>401</v>
      </c>
      <c r="I671" s="17"/>
      <c r="J671" s="17" t="s">
        <v>15</v>
      </c>
      <c r="K671" s="212">
        <f>(K670/1000)*1.019</f>
        <v>3.0569999999999998E-3</v>
      </c>
      <c r="L671" s="212">
        <f>(L670/1000)*1.019</f>
        <v>4.0759999999999998E-3</v>
      </c>
      <c r="M671" s="212">
        <f t="shared" ref="M671:V671" si="354">(M670/1000)*1.019</f>
        <v>3.0569999999999998E-3</v>
      </c>
      <c r="N671" s="212">
        <f t="shared" si="354"/>
        <v>4.0759999999999998E-3</v>
      </c>
      <c r="O671" s="220">
        <f t="shared" si="354"/>
        <v>4.0759999999999998E-3</v>
      </c>
      <c r="P671" s="220">
        <f t="shared" si="354"/>
        <v>3.0569999999999998E-3</v>
      </c>
      <c r="Q671" s="220">
        <f t="shared" si="354"/>
        <v>4.0759999999999998E-3</v>
      </c>
      <c r="R671" s="220">
        <f t="shared" si="354"/>
        <v>3.0569999999999998E-3</v>
      </c>
      <c r="S671" s="220">
        <f t="shared" si="354"/>
        <v>5.0949999999999997E-3</v>
      </c>
      <c r="T671" s="220">
        <f t="shared" si="354"/>
        <v>4.0759999999999998E-3</v>
      </c>
      <c r="U671" s="220">
        <f t="shared" si="354"/>
        <v>4.0759999999999998E-3</v>
      </c>
      <c r="V671" s="220">
        <f t="shared" si="354"/>
        <v>3.0569999999999998E-3</v>
      </c>
      <c r="W671" s="46">
        <f>SUM(표4_256[[#This Row],[1월]:[12월]])</f>
        <v>4.4835999999999994E-2</v>
      </c>
      <c r="X671" s="46">
        <f t="shared" si="350"/>
        <v>3.7363333333333328E-3</v>
      </c>
    </row>
    <row r="672" spans="1:24" x14ac:dyDescent="0.3">
      <c r="A672" s="166"/>
      <c r="B672" s="166">
        <v>2025</v>
      </c>
      <c r="C672" s="63" t="s">
        <v>431</v>
      </c>
      <c r="D672" s="19" t="s">
        <v>21</v>
      </c>
      <c r="E672" s="19" t="s">
        <v>16</v>
      </c>
      <c r="F672" s="19" t="s">
        <v>88</v>
      </c>
      <c r="G672" s="19" t="s">
        <v>389</v>
      </c>
      <c r="H672" s="20" t="s">
        <v>401</v>
      </c>
      <c r="I672" s="20"/>
      <c r="J672" s="20" t="s">
        <v>96</v>
      </c>
      <c r="K672" s="214">
        <f>K670*(38.5/1000000)*15.236*(44/12)</f>
        <v>6.4524460000000006E-3</v>
      </c>
      <c r="L672" s="214">
        <f>L670*(38.5/1000000)*15.236*(44/12)</f>
        <v>8.6032613333333341E-3</v>
      </c>
      <c r="M672" s="214">
        <f t="shared" ref="M672:V672" si="355">M670*(38.5/1000000)*15.236*(44/12)</f>
        <v>6.4524460000000006E-3</v>
      </c>
      <c r="N672" s="214">
        <f t="shared" si="355"/>
        <v>8.6032613333333341E-3</v>
      </c>
      <c r="O672" s="219">
        <f t="shared" si="355"/>
        <v>8.6032613333333341E-3</v>
      </c>
      <c r="P672" s="219">
        <f t="shared" si="355"/>
        <v>6.4524460000000006E-3</v>
      </c>
      <c r="Q672" s="219">
        <f t="shared" si="355"/>
        <v>8.6032613333333341E-3</v>
      </c>
      <c r="R672" s="219">
        <f t="shared" si="355"/>
        <v>6.4524460000000006E-3</v>
      </c>
      <c r="S672" s="219">
        <f t="shared" si="355"/>
        <v>1.0754076666666668E-2</v>
      </c>
      <c r="T672" s="219">
        <f t="shared" si="355"/>
        <v>8.6032613333333341E-3</v>
      </c>
      <c r="U672" s="219">
        <f t="shared" si="355"/>
        <v>8.6032613333333341E-3</v>
      </c>
      <c r="V672" s="219">
        <f t="shared" si="355"/>
        <v>6.4524460000000006E-3</v>
      </c>
      <c r="W672" s="47">
        <f>SUM(표4_256[[#This Row],[1월]:[12월]])</f>
        <v>9.4635874666666675E-2</v>
      </c>
      <c r="X672" s="47">
        <f t="shared" si="350"/>
        <v>7.886322888888889E-3</v>
      </c>
    </row>
    <row r="673" spans="1:24" x14ac:dyDescent="0.3">
      <c r="A673" s="166"/>
      <c r="B673" s="166">
        <v>2025</v>
      </c>
      <c r="C673" s="60" t="s">
        <v>431</v>
      </c>
      <c r="D673" s="14" t="s">
        <v>27</v>
      </c>
      <c r="E673" s="14" t="s">
        <v>16</v>
      </c>
      <c r="F673" s="14" t="s">
        <v>67</v>
      </c>
      <c r="G673" s="14" t="s">
        <v>389</v>
      </c>
      <c r="H673" s="14" t="s">
        <v>404</v>
      </c>
      <c r="I673" s="14"/>
      <c r="J673" s="14" t="s">
        <v>13</v>
      </c>
      <c r="K673" s="197">
        <v>9368</v>
      </c>
      <c r="L673" s="197">
        <v>9910</v>
      </c>
      <c r="M673" s="198">
        <v>10491</v>
      </c>
      <c r="N673" s="198">
        <v>10365</v>
      </c>
      <c r="O673" s="217">
        <v>21074</v>
      </c>
      <c r="P673" s="217">
        <v>14302</v>
      </c>
      <c r="Q673" s="217">
        <v>17549</v>
      </c>
      <c r="R673" s="217">
        <v>16777</v>
      </c>
      <c r="S673" s="217">
        <v>14226</v>
      </c>
      <c r="T673" s="217">
        <v>8292</v>
      </c>
      <c r="U673" s="217">
        <v>9758</v>
      </c>
      <c r="V673" s="217">
        <v>7615</v>
      </c>
      <c r="W673" s="44">
        <f>SUM(표4_256[[#This Row],[1월]:[12월]])</f>
        <v>149727</v>
      </c>
      <c r="X673" s="44">
        <f t="shared" si="350"/>
        <v>12477.25</v>
      </c>
    </row>
    <row r="674" spans="1:24" x14ac:dyDescent="0.3">
      <c r="A674" s="166"/>
      <c r="B674" s="166">
        <v>2025</v>
      </c>
      <c r="C674" s="65" t="s">
        <v>431</v>
      </c>
      <c r="D674" s="30" t="s">
        <v>27</v>
      </c>
      <c r="E674" s="30" t="s">
        <v>16</v>
      </c>
      <c r="F674" s="30" t="s">
        <v>67</v>
      </c>
      <c r="G674" s="30" t="s">
        <v>389</v>
      </c>
      <c r="H674" s="30" t="s">
        <v>403</v>
      </c>
      <c r="I674" s="30"/>
      <c r="J674" s="30" t="s">
        <v>22</v>
      </c>
      <c r="K674" s="203">
        <v>2.6728000000000001</v>
      </c>
      <c r="L674" s="203">
        <v>2.8287999999999998</v>
      </c>
      <c r="M674" s="204">
        <v>2.9951999999999996</v>
      </c>
      <c r="N674" s="204">
        <v>2.964</v>
      </c>
      <c r="O674" s="221">
        <v>6.0215999999999994</v>
      </c>
      <c r="P674" s="221">
        <v>4.0975999999999999</v>
      </c>
      <c r="Q674" s="221">
        <v>5.0335999999999999</v>
      </c>
      <c r="R674" s="221">
        <v>4.8151999999999999</v>
      </c>
      <c r="S674" s="221">
        <v>4.0767999999999995</v>
      </c>
      <c r="T674" s="221">
        <v>2.3712</v>
      </c>
      <c r="U674" s="221">
        <v>2.7871999999999999</v>
      </c>
      <c r="V674" s="221">
        <v>2.1736</v>
      </c>
      <c r="W674" s="53">
        <f>SUM(표4_256[[#This Row],[1월]:[12월]])</f>
        <v>42.837600000000002</v>
      </c>
      <c r="X674" s="53">
        <f t="shared" si="350"/>
        <v>3.5698000000000003</v>
      </c>
    </row>
    <row r="675" spans="1:24" x14ac:dyDescent="0.3">
      <c r="A675" s="166"/>
      <c r="B675" s="166">
        <v>2025</v>
      </c>
      <c r="C675" s="60" t="s">
        <v>431</v>
      </c>
      <c r="D675" s="14" t="s">
        <v>27</v>
      </c>
      <c r="E675" s="14" t="s">
        <v>16</v>
      </c>
      <c r="F675" s="14" t="s">
        <v>88</v>
      </c>
      <c r="G675" s="14" t="s">
        <v>389</v>
      </c>
      <c r="H675" s="14" t="s">
        <v>406</v>
      </c>
      <c r="I675" s="14"/>
      <c r="J675" s="14" t="s">
        <v>13</v>
      </c>
      <c r="K675" s="197">
        <v>11477</v>
      </c>
      <c r="L675" s="197">
        <v>7303</v>
      </c>
      <c r="M675" s="198">
        <v>15363</v>
      </c>
      <c r="N675" s="198">
        <v>16094</v>
      </c>
      <c r="O675" s="217">
        <v>32691</v>
      </c>
      <c r="P675" s="217">
        <v>36834</v>
      </c>
      <c r="Q675" s="217">
        <v>170318</v>
      </c>
      <c r="R675" s="217">
        <v>174303</v>
      </c>
      <c r="S675" s="217">
        <v>79631</v>
      </c>
      <c r="T675" s="217">
        <v>30176</v>
      </c>
      <c r="U675" s="217">
        <v>14678</v>
      </c>
      <c r="V675" s="217">
        <v>9174</v>
      </c>
      <c r="W675" s="44">
        <f>SUM(표4_256[[#This Row],[1월]:[12월]])</f>
        <v>598042</v>
      </c>
      <c r="X675" s="44">
        <f t="shared" si="350"/>
        <v>49836.833333333336</v>
      </c>
    </row>
    <row r="676" spans="1:24" x14ac:dyDescent="0.3">
      <c r="A676" s="166"/>
      <c r="B676" s="166">
        <v>2025</v>
      </c>
      <c r="C676" s="95" t="s">
        <v>431</v>
      </c>
      <c r="D676" s="96" t="s">
        <v>27</v>
      </c>
      <c r="E676" s="96" t="s">
        <v>16</v>
      </c>
      <c r="F676" s="96" t="s">
        <v>88</v>
      </c>
      <c r="G676" s="96" t="s">
        <v>389</v>
      </c>
      <c r="H676" s="96" t="s">
        <v>405</v>
      </c>
      <c r="I676" s="96"/>
      <c r="J676" s="96" t="s">
        <v>22</v>
      </c>
      <c r="K676" s="223">
        <v>3</v>
      </c>
      <c r="L676" s="223">
        <v>2</v>
      </c>
      <c r="M676" s="224">
        <v>4</v>
      </c>
      <c r="N676" s="224">
        <v>5</v>
      </c>
      <c r="O676" s="225">
        <v>9</v>
      </c>
      <c r="P676" s="225">
        <v>11</v>
      </c>
      <c r="Q676" s="225">
        <v>49</v>
      </c>
      <c r="R676" s="225">
        <v>50</v>
      </c>
      <c r="S676" s="225">
        <v>23</v>
      </c>
      <c r="T676" s="225">
        <v>9</v>
      </c>
      <c r="U676" s="225">
        <v>4</v>
      </c>
      <c r="V676" s="225">
        <v>3</v>
      </c>
      <c r="W676" s="108">
        <f>SUM(표4_256[[#This Row],[1월]:[12월]])</f>
        <v>172</v>
      </c>
      <c r="X676" s="108">
        <f t="shared" si="350"/>
        <v>14.333333333333334</v>
      </c>
    </row>
    <row r="677" spans="1:24" hidden="1" x14ac:dyDescent="0.3">
      <c r="A677" s="166"/>
      <c r="B677" s="166">
        <v>2025</v>
      </c>
      <c r="C677" s="60" t="s">
        <v>432</v>
      </c>
      <c r="D677" s="14" t="s">
        <v>11</v>
      </c>
      <c r="E677" s="14" t="s">
        <v>12</v>
      </c>
      <c r="F677" s="14" t="s">
        <v>67</v>
      </c>
      <c r="G677" s="14" t="s">
        <v>455</v>
      </c>
      <c r="H677" s="14" t="s">
        <v>447</v>
      </c>
      <c r="I677" s="14"/>
      <c r="J677" s="14" t="s">
        <v>13</v>
      </c>
      <c r="K677" s="15">
        <v>144773612</v>
      </c>
      <c r="L677" s="69">
        <v>208914182</v>
      </c>
      <c r="M677" s="15">
        <v>188718479</v>
      </c>
      <c r="N677" s="15">
        <v>179345538</v>
      </c>
      <c r="O677" s="69">
        <v>188938300</v>
      </c>
      <c r="P677" s="15">
        <v>208898952</v>
      </c>
      <c r="Q677" s="15">
        <v>275397264</v>
      </c>
      <c r="R677" s="69">
        <v>254957029</v>
      </c>
      <c r="S677" s="15">
        <v>196957104</v>
      </c>
      <c r="T677" s="15">
        <v>147932444</v>
      </c>
      <c r="U677" s="15">
        <v>170020083</v>
      </c>
      <c r="V677" s="69">
        <v>177032850</v>
      </c>
      <c r="W677" s="15">
        <f>SUM(표4_256[[#This Row],[1월]:[12월]])</f>
        <v>2341885837</v>
      </c>
      <c r="X677" s="15">
        <f t="shared" ref="X677:X704" si="356">AVERAGE(K677:V677)</f>
        <v>195157153.08333334</v>
      </c>
    </row>
    <row r="678" spans="1:24" hidden="1" x14ac:dyDescent="0.3">
      <c r="A678" s="166"/>
      <c r="B678" s="166">
        <v>2025</v>
      </c>
      <c r="C678" s="61" t="s">
        <v>431</v>
      </c>
      <c r="D678" s="16" t="s">
        <v>11</v>
      </c>
      <c r="E678" s="16" t="s">
        <v>12</v>
      </c>
      <c r="F678" s="16" t="s">
        <v>67</v>
      </c>
      <c r="G678" s="16" t="s">
        <v>454</v>
      </c>
      <c r="H678" s="16" t="s">
        <v>447</v>
      </c>
      <c r="I678" s="16"/>
      <c r="J678" s="16" t="s">
        <v>14</v>
      </c>
      <c r="K678" s="4">
        <v>813600</v>
      </c>
      <c r="L678" s="68">
        <v>1218816</v>
      </c>
      <c r="M678" s="4">
        <v>1327968</v>
      </c>
      <c r="N678" s="4">
        <v>1223904</v>
      </c>
      <c r="O678" s="68">
        <v>1308672</v>
      </c>
      <c r="P678" s="4">
        <v>1138545</v>
      </c>
      <c r="Q678" s="4">
        <v>1529145</v>
      </c>
      <c r="R678" s="68">
        <v>1440452</v>
      </c>
      <c r="S678" s="4">
        <v>1339834</v>
      </c>
      <c r="T678" s="4">
        <v>970227</v>
      </c>
      <c r="U678" s="4">
        <v>923085</v>
      </c>
      <c r="V678" s="68">
        <v>962402</v>
      </c>
      <c r="W678" s="4">
        <f>SUM(표4_256[[#This Row],[1월]:[12월]])</f>
        <v>14196650</v>
      </c>
      <c r="X678" s="4">
        <f t="shared" si="356"/>
        <v>1183054.1666666667</v>
      </c>
    </row>
    <row r="679" spans="1:24" hidden="1" x14ac:dyDescent="0.3">
      <c r="A679" s="166"/>
      <c r="B679" s="166">
        <v>2025</v>
      </c>
      <c r="C679" s="62" t="s">
        <v>431</v>
      </c>
      <c r="D679" s="17" t="s">
        <v>11</v>
      </c>
      <c r="E679" s="17" t="s">
        <v>12</v>
      </c>
      <c r="F679" s="17" t="s">
        <v>67</v>
      </c>
      <c r="G679" s="17" t="s">
        <v>454</v>
      </c>
      <c r="H679" s="17" t="s">
        <v>447</v>
      </c>
      <c r="I679" s="17"/>
      <c r="J679" s="17" t="s">
        <v>15</v>
      </c>
      <c r="K679" s="18">
        <f t="shared" ref="K679:Q679" si="357">(K678/1000)*0.229</f>
        <v>186.31440000000001</v>
      </c>
      <c r="L679" s="18">
        <f t="shared" si="357"/>
        <v>279.10886400000004</v>
      </c>
      <c r="M679" s="18">
        <f t="shared" si="357"/>
        <v>304.10467200000005</v>
      </c>
      <c r="N679" s="18">
        <f t="shared" si="357"/>
        <v>280.27401600000002</v>
      </c>
      <c r="O679" s="18">
        <f t="shared" si="357"/>
        <v>299.68588800000003</v>
      </c>
      <c r="P679" s="28">
        <f t="shared" si="357"/>
        <v>260.72680500000001</v>
      </c>
      <c r="Q679" s="18">
        <f t="shared" si="357"/>
        <v>350.17420500000003</v>
      </c>
      <c r="R679" s="18">
        <f t="shared" ref="R679:S679" si="358">(R678/1000)*0.229</f>
        <v>329.86350800000002</v>
      </c>
      <c r="S679" s="18">
        <f t="shared" si="358"/>
        <v>306.82198600000004</v>
      </c>
      <c r="T679" s="18">
        <f t="shared" ref="T679:U679" si="359">(T678/1000)*0.229</f>
        <v>222.181983</v>
      </c>
      <c r="U679" s="18">
        <f t="shared" si="359"/>
        <v>211.38646500000002</v>
      </c>
      <c r="V679" s="18">
        <f t="shared" ref="V679" si="360">(V678/1000)*0.229</f>
        <v>220.39005800000001</v>
      </c>
      <c r="W679" s="18">
        <f>SUM(표4_256[[#This Row],[1월]:[12월]])</f>
        <v>3251.0328500000001</v>
      </c>
      <c r="X679" s="18">
        <f t="shared" si="356"/>
        <v>270.91940416666665</v>
      </c>
    </row>
    <row r="680" spans="1:24" hidden="1" x14ac:dyDescent="0.3">
      <c r="A680" s="166"/>
      <c r="B680" s="166">
        <v>2025</v>
      </c>
      <c r="C680" s="63" t="s">
        <v>431</v>
      </c>
      <c r="D680" s="19" t="s">
        <v>11</v>
      </c>
      <c r="E680" s="19" t="s">
        <v>12</v>
      </c>
      <c r="F680" s="19" t="s">
        <v>67</v>
      </c>
      <c r="G680" s="19" t="s">
        <v>454</v>
      </c>
      <c r="H680" s="20" t="s">
        <v>447</v>
      </c>
      <c r="I680" s="20"/>
      <c r="J680" s="20" t="s">
        <v>96</v>
      </c>
      <c r="K680" s="21">
        <f t="shared" ref="K680:Q680" si="361">K678*0.4747/1000</f>
        <v>386.21591999999998</v>
      </c>
      <c r="L680" s="21">
        <f t="shared" si="361"/>
        <v>578.57195519999993</v>
      </c>
      <c r="M680" s="21">
        <f t="shared" si="361"/>
        <v>630.38640959999998</v>
      </c>
      <c r="N680" s="21">
        <f t="shared" si="361"/>
        <v>580.98722880000003</v>
      </c>
      <c r="O680" s="21">
        <f t="shared" si="361"/>
        <v>621.22659840000006</v>
      </c>
      <c r="P680" s="20">
        <f t="shared" si="361"/>
        <v>540.46731150000005</v>
      </c>
      <c r="Q680" s="21">
        <f t="shared" si="361"/>
        <v>725.88513150000006</v>
      </c>
      <c r="R680" s="21">
        <f t="shared" ref="R680:S680" si="362">R678*0.4747/1000</f>
        <v>683.78256440000007</v>
      </c>
      <c r="S680" s="21">
        <f t="shared" si="362"/>
        <v>636.01919980000002</v>
      </c>
      <c r="T680" s="21">
        <f t="shared" ref="T680:U680" si="363">T678*0.4747/1000</f>
        <v>460.56675690000003</v>
      </c>
      <c r="U680" s="21">
        <f t="shared" si="363"/>
        <v>438.18844949999999</v>
      </c>
      <c r="V680" s="21">
        <f t="shared" ref="V680" si="364">V678*0.4747/1000</f>
        <v>456.8522294</v>
      </c>
      <c r="W680" s="21">
        <f>SUM(표4_256[[#This Row],[1월]:[12월]])</f>
        <v>6739.1497550000013</v>
      </c>
      <c r="X680" s="21">
        <f t="shared" si="356"/>
        <v>561.59581291666677</v>
      </c>
    </row>
    <row r="681" spans="1:24" hidden="1" x14ac:dyDescent="0.3">
      <c r="A681" s="166"/>
      <c r="B681" s="166">
        <v>2025</v>
      </c>
      <c r="C681" s="60" t="s">
        <v>431</v>
      </c>
      <c r="D681" s="14" t="s">
        <v>11</v>
      </c>
      <c r="E681" s="14" t="s">
        <v>12</v>
      </c>
      <c r="F681" s="14" t="s">
        <v>67</v>
      </c>
      <c r="G681" s="14" t="s">
        <v>454</v>
      </c>
      <c r="H681" s="14" t="s">
        <v>448</v>
      </c>
      <c r="I681" s="14"/>
      <c r="J681" s="14" t="s">
        <v>13</v>
      </c>
      <c r="K681" s="22">
        <v>0</v>
      </c>
      <c r="L681" s="76">
        <v>0</v>
      </c>
      <c r="M681" s="76">
        <v>0</v>
      </c>
      <c r="N681" s="22">
        <v>0</v>
      </c>
      <c r="O681" s="76">
        <v>0</v>
      </c>
      <c r="P681" s="22">
        <v>5150606</v>
      </c>
      <c r="Q681" s="22">
        <v>7009599</v>
      </c>
      <c r="R681" s="76">
        <v>9331339</v>
      </c>
      <c r="S681" s="76">
        <v>7270517</v>
      </c>
      <c r="T681" s="22">
        <v>4193882</v>
      </c>
      <c r="U681" s="22">
        <v>2123079</v>
      </c>
      <c r="V681" s="76">
        <v>395860</v>
      </c>
      <c r="W681" s="22">
        <f>SUM(표4_256[[#This Row],[1월]:[12월]])</f>
        <v>35474882</v>
      </c>
      <c r="X681" s="22">
        <f t="shared" si="356"/>
        <v>2956240.1666666665</v>
      </c>
    </row>
    <row r="682" spans="1:24" hidden="1" x14ac:dyDescent="0.3">
      <c r="A682" s="166"/>
      <c r="B682" s="166">
        <v>2025</v>
      </c>
      <c r="C682" s="61" t="s">
        <v>431</v>
      </c>
      <c r="D682" s="16" t="s">
        <v>11</v>
      </c>
      <c r="E682" s="16" t="s">
        <v>12</v>
      </c>
      <c r="F682" s="16" t="s">
        <v>67</v>
      </c>
      <c r="G682" s="16" t="s">
        <v>454</v>
      </c>
      <c r="H682" s="16" t="s">
        <v>448</v>
      </c>
      <c r="I682" s="16"/>
      <c r="J682" s="16" t="s">
        <v>14</v>
      </c>
      <c r="K682" s="4">
        <v>0</v>
      </c>
      <c r="L682" s="68">
        <v>0</v>
      </c>
      <c r="M682" s="68">
        <v>0</v>
      </c>
      <c r="N682" s="4">
        <v>0</v>
      </c>
      <c r="O682" s="68">
        <v>0</v>
      </c>
      <c r="P682" s="4">
        <v>45711</v>
      </c>
      <c r="Q682" s="4">
        <v>66951</v>
      </c>
      <c r="R682" s="68">
        <v>78507</v>
      </c>
      <c r="S682" s="68">
        <v>64188</v>
      </c>
      <c r="T682" s="4">
        <v>35721</v>
      </c>
      <c r="U682" s="4">
        <v>10620</v>
      </c>
      <c r="V682" s="68">
        <v>1665</v>
      </c>
      <c r="W682" s="4">
        <f>SUM(표4_256[[#This Row],[1월]:[12월]])</f>
        <v>303363</v>
      </c>
      <c r="X682" s="4">
        <f t="shared" si="356"/>
        <v>25280.25</v>
      </c>
    </row>
    <row r="683" spans="1:24" hidden="1" x14ac:dyDescent="0.3">
      <c r="A683" s="166"/>
      <c r="B683" s="166">
        <v>2025</v>
      </c>
      <c r="C683" s="62" t="s">
        <v>431</v>
      </c>
      <c r="D683" s="17" t="s">
        <v>11</v>
      </c>
      <c r="E683" s="17" t="s">
        <v>12</v>
      </c>
      <c r="F683" s="17" t="s">
        <v>67</v>
      </c>
      <c r="G683" s="17" t="s">
        <v>454</v>
      </c>
      <c r="H683" s="17" t="s">
        <v>448</v>
      </c>
      <c r="I683" s="17"/>
      <c r="J683" s="17" t="s">
        <v>15</v>
      </c>
      <c r="K683" s="18">
        <f>(K682/1000)*0.229</f>
        <v>0</v>
      </c>
      <c r="L683" s="18">
        <f t="shared" ref="L683:Q683" si="365">(L682/1000)*0.229</f>
        <v>0</v>
      </c>
      <c r="M683" s="18">
        <f t="shared" si="365"/>
        <v>0</v>
      </c>
      <c r="N683" s="18">
        <f t="shared" si="365"/>
        <v>0</v>
      </c>
      <c r="O683" s="18">
        <f t="shared" si="365"/>
        <v>0</v>
      </c>
      <c r="P683" s="18">
        <f t="shared" si="365"/>
        <v>10.467819</v>
      </c>
      <c r="Q683" s="18">
        <f t="shared" si="365"/>
        <v>15.331778999999999</v>
      </c>
      <c r="R683" s="18">
        <f t="shared" ref="R683:S683" si="366">(R682/1000)*0.229</f>
        <v>17.978103000000001</v>
      </c>
      <c r="S683" s="18">
        <f t="shared" si="366"/>
        <v>14.699052000000002</v>
      </c>
      <c r="T683" s="18">
        <f t="shared" ref="T683:U683" si="367">(T682/1000)*0.229</f>
        <v>8.1801089999999999</v>
      </c>
      <c r="U683" s="18">
        <f t="shared" si="367"/>
        <v>2.4319799999999998</v>
      </c>
      <c r="V683" s="18">
        <f t="shared" ref="V683" si="368">(V682/1000)*0.229</f>
        <v>0.38128500000000004</v>
      </c>
      <c r="W683" s="18">
        <f>SUM(표4_256[[#This Row],[1월]:[12월]])</f>
        <v>69.470127000000005</v>
      </c>
      <c r="X683" s="18">
        <f t="shared" si="356"/>
        <v>5.7891772500000007</v>
      </c>
    </row>
    <row r="684" spans="1:24" hidden="1" x14ac:dyDescent="0.3">
      <c r="A684" s="166"/>
      <c r="B684" s="166">
        <v>2025</v>
      </c>
      <c r="C684" s="63" t="s">
        <v>431</v>
      </c>
      <c r="D684" s="19" t="s">
        <v>11</v>
      </c>
      <c r="E684" s="19" t="s">
        <v>12</v>
      </c>
      <c r="F684" s="19" t="s">
        <v>67</v>
      </c>
      <c r="G684" s="19" t="s">
        <v>454</v>
      </c>
      <c r="H684" s="20" t="s">
        <v>448</v>
      </c>
      <c r="I684" s="20"/>
      <c r="J684" s="20" t="s">
        <v>96</v>
      </c>
      <c r="K684" s="21">
        <f>K682*0.4747/1000</f>
        <v>0</v>
      </c>
      <c r="L684" s="21">
        <f t="shared" ref="L684:Q684" si="369">L682*0.4747/1000</f>
        <v>0</v>
      </c>
      <c r="M684" s="21">
        <f t="shared" si="369"/>
        <v>0</v>
      </c>
      <c r="N684" s="21">
        <f t="shared" si="369"/>
        <v>0</v>
      </c>
      <c r="O684" s="21">
        <f t="shared" si="369"/>
        <v>0</v>
      </c>
      <c r="P684" s="21">
        <f t="shared" si="369"/>
        <v>21.6990117</v>
      </c>
      <c r="Q684" s="21">
        <f t="shared" si="369"/>
        <v>31.781639699999999</v>
      </c>
      <c r="R684" s="21">
        <f t="shared" ref="R684:S684" si="370">R682*0.4747/1000</f>
        <v>37.267272900000002</v>
      </c>
      <c r="S684" s="21">
        <f t="shared" si="370"/>
        <v>30.4700436</v>
      </c>
      <c r="T684" s="21">
        <f t="shared" ref="T684:U684" si="371">T682*0.4747/1000</f>
        <v>16.956758700000002</v>
      </c>
      <c r="U684" s="21">
        <f t="shared" si="371"/>
        <v>5.0413140000000007</v>
      </c>
      <c r="V684" s="21">
        <f t="shared" ref="V684" si="372">V682*0.4747/1000</f>
        <v>0.79037550000000001</v>
      </c>
      <c r="W684" s="21">
        <f>SUM(표4_256[[#This Row],[1월]:[12월]])</f>
        <v>144.0064161</v>
      </c>
      <c r="X684" s="21">
        <f t="shared" si="356"/>
        <v>12.000534674999999</v>
      </c>
    </row>
    <row r="685" spans="1:24" hidden="1" x14ac:dyDescent="0.3">
      <c r="A685" s="166"/>
      <c r="B685" s="166">
        <v>2025</v>
      </c>
      <c r="C685" s="60" t="s">
        <v>431</v>
      </c>
      <c r="D685" s="14" t="s">
        <v>26</v>
      </c>
      <c r="E685" s="14" t="s">
        <v>12</v>
      </c>
      <c r="F685" s="14" t="s">
        <v>67</v>
      </c>
      <c r="G685" s="14" t="s">
        <v>454</v>
      </c>
      <c r="H685" s="14" t="s">
        <v>449</v>
      </c>
      <c r="I685" s="14"/>
      <c r="J685" s="14" t="s">
        <v>13</v>
      </c>
      <c r="K685" s="69">
        <v>132179037</v>
      </c>
      <c r="L685" s="69">
        <v>207672167</v>
      </c>
      <c r="M685" s="15">
        <v>91832541</v>
      </c>
      <c r="N685" s="69">
        <v>26816908</v>
      </c>
      <c r="O685" s="69">
        <v>21605307</v>
      </c>
      <c r="P685" s="15">
        <v>6747633</v>
      </c>
      <c r="Q685" s="69">
        <v>6307403</v>
      </c>
      <c r="R685" s="69">
        <v>5122973</v>
      </c>
      <c r="S685" s="69">
        <v>6695226</v>
      </c>
      <c r="T685" s="69">
        <v>8577667</v>
      </c>
      <c r="U685" s="69">
        <v>30140565</v>
      </c>
      <c r="V685" s="69">
        <v>95558053</v>
      </c>
      <c r="W685" s="15">
        <f>SUM(표4_256[[#This Row],[1월]:[12월]])</f>
        <v>639255480</v>
      </c>
      <c r="X685" s="15">
        <f t="shared" si="356"/>
        <v>53271290</v>
      </c>
    </row>
    <row r="686" spans="1:24" hidden="1" x14ac:dyDescent="0.3">
      <c r="A686" s="166"/>
      <c r="B686" s="166">
        <v>2025</v>
      </c>
      <c r="C686" s="61" t="s">
        <v>431</v>
      </c>
      <c r="D686" s="16" t="s">
        <v>26</v>
      </c>
      <c r="E686" s="16" t="s">
        <v>12</v>
      </c>
      <c r="F686" s="16" t="s">
        <v>67</v>
      </c>
      <c r="G686" s="16" t="s">
        <v>454</v>
      </c>
      <c r="H686" s="16" t="s">
        <v>449</v>
      </c>
      <c r="I686" s="16"/>
      <c r="J686" s="16" t="s">
        <v>19</v>
      </c>
      <c r="K686" s="70">
        <v>819</v>
      </c>
      <c r="L686" s="70">
        <v>1295</v>
      </c>
      <c r="M686" s="23">
        <v>564</v>
      </c>
      <c r="N686" s="70">
        <v>179</v>
      </c>
      <c r="O686" s="70">
        <v>210</v>
      </c>
      <c r="P686" s="23">
        <v>42</v>
      </c>
      <c r="Q686" s="70">
        <v>38</v>
      </c>
      <c r="R686" s="70">
        <v>26</v>
      </c>
      <c r="S686" s="70">
        <v>41</v>
      </c>
      <c r="T686" s="70">
        <v>34</v>
      </c>
      <c r="U686" s="70">
        <v>204</v>
      </c>
      <c r="V686" s="70">
        <v>588</v>
      </c>
      <c r="W686" s="154">
        <f>SUM(표4_256[[#This Row],[1월]:[12월]])</f>
        <v>4040</v>
      </c>
      <c r="X686" s="154">
        <f t="shared" si="356"/>
        <v>336.66666666666669</v>
      </c>
    </row>
    <row r="687" spans="1:24" hidden="1" x14ac:dyDescent="0.3">
      <c r="A687" s="166"/>
      <c r="B687" s="166">
        <v>2025</v>
      </c>
      <c r="C687" s="61" t="s">
        <v>431</v>
      </c>
      <c r="D687" s="16" t="s">
        <v>26</v>
      </c>
      <c r="E687" s="16" t="s">
        <v>12</v>
      </c>
      <c r="F687" s="16" t="s">
        <v>67</v>
      </c>
      <c r="G687" s="16" t="s">
        <v>454</v>
      </c>
      <c r="H687" s="16" t="s">
        <v>449</v>
      </c>
      <c r="I687" s="16"/>
      <c r="J687" s="16" t="s">
        <v>14</v>
      </c>
      <c r="K687" s="70">
        <f t="shared" ref="K687:P687" si="373">K686*1000</f>
        <v>819000</v>
      </c>
      <c r="L687" s="70">
        <f t="shared" si="373"/>
        <v>1295000</v>
      </c>
      <c r="M687" s="70">
        <f t="shared" si="373"/>
        <v>564000</v>
      </c>
      <c r="N687" s="70">
        <f t="shared" si="373"/>
        <v>179000</v>
      </c>
      <c r="O687" s="70">
        <f t="shared" si="373"/>
        <v>210000</v>
      </c>
      <c r="P687" s="70">
        <f t="shared" si="373"/>
        <v>42000</v>
      </c>
      <c r="Q687" s="70">
        <f t="shared" ref="Q687" si="374">Q686*1000</f>
        <v>38000</v>
      </c>
      <c r="R687" s="70">
        <f t="shared" ref="R687:S687" si="375">R686*1000</f>
        <v>26000</v>
      </c>
      <c r="S687" s="70">
        <f t="shared" si="375"/>
        <v>41000</v>
      </c>
      <c r="T687" s="70">
        <f t="shared" ref="T687:U687" si="376">T686*1000</f>
        <v>34000</v>
      </c>
      <c r="U687" s="70">
        <f t="shared" si="376"/>
        <v>204000</v>
      </c>
      <c r="V687" s="70">
        <f t="shared" ref="V687" si="377">V686*1000</f>
        <v>588000</v>
      </c>
      <c r="W687" s="154">
        <f>SUM(표4_256[[#This Row],[1월]:[12월]])</f>
        <v>4040000</v>
      </c>
      <c r="X687" s="154">
        <f t="shared" si="356"/>
        <v>336666.66666666669</v>
      </c>
    </row>
    <row r="688" spans="1:24" hidden="1" x14ac:dyDescent="0.3">
      <c r="A688" s="166"/>
      <c r="B688" s="166">
        <v>2025</v>
      </c>
      <c r="C688" s="64" t="s">
        <v>431</v>
      </c>
      <c r="D688" s="32" t="s">
        <v>26</v>
      </c>
      <c r="E688" s="32" t="s">
        <v>12</v>
      </c>
      <c r="F688" s="32" t="s">
        <v>67</v>
      </c>
      <c r="G688" s="32" t="s">
        <v>454</v>
      </c>
      <c r="H688" s="32" t="s">
        <v>449</v>
      </c>
      <c r="I688" s="32"/>
      <c r="J688" s="32" t="s">
        <v>20</v>
      </c>
      <c r="K688" s="79">
        <f t="shared" ref="K688:P688" si="378">K686*0.86</f>
        <v>704.34</v>
      </c>
      <c r="L688" s="79">
        <f t="shared" si="378"/>
        <v>1113.7</v>
      </c>
      <c r="M688" s="79">
        <f t="shared" si="378"/>
        <v>485.04</v>
      </c>
      <c r="N688" s="79">
        <f t="shared" si="378"/>
        <v>153.94</v>
      </c>
      <c r="O688" s="79">
        <f t="shared" si="378"/>
        <v>180.6</v>
      </c>
      <c r="P688" s="79">
        <f t="shared" si="378"/>
        <v>36.119999999999997</v>
      </c>
      <c r="Q688" s="79">
        <f t="shared" ref="Q688" si="379">Q686*0.86</f>
        <v>32.68</v>
      </c>
      <c r="R688" s="79">
        <f t="shared" ref="R688:S688" si="380">R686*0.86</f>
        <v>22.36</v>
      </c>
      <c r="S688" s="79">
        <f t="shared" si="380"/>
        <v>35.26</v>
      </c>
      <c r="T688" s="79">
        <f t="shared" ref="T688:U688" si="381">T686*0.86</f>
        <v>29.24</v>
      </c>
      <c r="U688" s="79">
        <f t="shared" si="381"/>
        <v>175.44</v>
      </c>
      <c r="V688" s="79">
        <f t="shared" ref="V688" si="382">V686*0.86</f>
        <v>505.68</v>
      </c>
      <c r="W688" s="155">
        <f>SUM(표4_256[[#This Row],[1월]:[12월]])</f>
        <v>3474.3999999999996</v>
      </c>
      <c r="X688" s="155">
        <f t="shared" si="356"/>
        <v>289.5333333333333</v>
      </c>
    </row>
    <row r="689" spans="1:24" hidden="1" x14ac:dyDescent="0.3">
      <c r="A689" s="166"/>
      <c r="B689" s="166">
        <v>2025</v>
      </c>
      <c r="C689" s="62" t="s">
        <v>431</v>
      </c>
      <c r="D689" s="17" t="s">
        <v>26</v>
      </c>
      <c r="E689" s="17" t="s">
        <v>12</v>
      </c>
      <c r="F689" s="17" t="s">
        <v>67</v>
      </c>
      <c r="G689" s="17" t="s">
        <v>454</v>
      </c>
      <c r="H689" s="17" t="s">
        <v>449</v>
      </c>
      <c r="I689" s="17"/>
      <c r="J689" s="17" t="s">
        <v>15</v>
      </c>
      <c r="K689" s="80">
        <f t="shared" ref="K689:P689" si="383">K688*0.1</f>
        <v>70.434000000000012</v>
      </c>
      <c r="L689" s="80">
        <f t="shared" si="383"/>
        <v>111.37</v>
      </c>
      <c r="M689" s="80">
        <f t="shared" si="383"/>
        <v>48.504000000000005</v>
      </c>
      <c r="N689" s="80">
        <f t="shared" si="383"/>
        <v>15.394</v>
      </c>
      <c r="O689" s="80">
        <f t="shared" si="383"/>
        <v>18.059999999999999</v>
      </c>
      <c r="P689" s="80">
        <f t="shared" si="383"/>
        <v>3.6120000000000001</v>
      </c>
      <c r="Q689" s="80">
        <f t="shared" ref="Q689" si="384">Q688*0.1</f>
        <v>3.2680000000000002</v>
      </c>
      <c r="R689" s="80">
        <f t="shared" ref="R689:S689" si="385">R688*0.1</f>
        <v>2.2360000000000002</v>
      </c>
      <c r="S689" s="80">
        <f t="shared" si="385"/>
        <v>3.5259999999999998</v>
      </c>
      <c r="T689" s="80">
        <f t="shared" ref="T689:U689" si="386">T688*0.1</f>
        <v>2.9239999999999999</v>
      </c>
      <c r="U689" s="80">
        <f t="shared" si="386"/>
        <v>17.544</v>
      </c>
      <c r="V689" s="80">
        <f t="shared" ref="V689" si="387">V688*0.1</f>
        <v>50.568000000000005</v>
      </c>
      <c r="W689" s="156">
        <f>SUM(표4_256[[#This Row],[1월]:[12월]])</f>
        <v>347.44</v>
      </c>
      <c r="X689" s="156">
        <f t="shared" si="356"/>
        <v>28.953333333333333</v>
      </c>
    </row>
    <row r="690" spans="1:24" hidden="1" x14ac:dyDescent="0.3">
      <c r="A690" s="166"/>
      <c r="B690" s="166">
        <v>2025</v>
      </c>
      <c r="C690" s="63" t="s">
        <v>431</v>
      </c>
      <c r="D690" s="19" t="s">
        <v>26</v>
      </c>
      <c r="E690" s="19" t="s">
        <v>12</v>
      </c>
      <c r="F690" s="19" t="s">
        <v>67</v>
      </c>
      <c r="G690" s="19" t="s">
        <v>454</v>
      </c>
      <c r="H690" s="20" t="s">
        <v>449</v>
      </c>
      <c r="I690" s="20"/>
      <c r="J690" s="20" t="s">
        <v>96</v>
      </c>
      <c r="K690" s="21">
        <f t="shared" ref="K690:P690" si="388">K686*0.0036*(34866+0.6237*21+0.0624*310)/1000</f>
        <v>102.89456550827998</v>
      </c>
      <c r="L690" s="21">
        <f t="shared" si="388"/>
        <v>162.69653520539995</v>
      </c>
      <c r="M690" s="21">
        <f t="shared" si="388"/>
        <v>70.857796027679981</v>
      </c>
      <c r="N690" s="21">
        <f t="shared" si="388"/>
        <v>22.488555831479996</v>
      </c>
      <c r="O690" s="21">
        <f t="shared" si="388"/>
        <v>26.383221925199997</v>
      </c>
      <c r="P690" s="21">
        <f t="shared" si="388"/>
        <v>5.2766443850399991</v>
      </c>
      <c r="Q690" s="21">
        <f t="shared" ref="Q690" si="389">Q686*0.0036*(34866+0.6237*21+0.0624*310)/1000</f>
        <v>4.7741068245599996</v>
      </c>
      <c r="R690" s="21">
        <f t="shared" ref="R690:S690" si="390">R686*0.0036*(34866+0.6237*21+0.0624*310)/1000</f>
        <v>3.2664941431199996</v>
      </c>
      <c r="S690" s="21">
        <f t="shared" si="390"/>
        <v>5.151009994919999</v>
      </c>
      <c r="T690" s="21">
        <f t="shared" ref="T690:U690" si="391">T686*0.0036*(34866+0.6237*21+0.0624*310)/1000</f>
        <v>4.2715692640799992</v>
      </c>
      <c r="U690" s="21">
        <f t="shared" si="391"/>
        <v>25.629415584479993</v>
      </c>
      <c r="V690" s="21">
        <f t="shared" ref="V690" si="392">V686*0.0036*(34866+0.6237*21+0.0624*310)/1000</f>
        <v>73.873021390559998</v>
      </c>
      <c r="W690" s="157">
        <f>SUM(표4_256[[#This Row],[1월]:[12월]])</f>
        <v>507.56293608479984</v>
      </c>
      <c r="X690" s="157">
        <f t="shared" si="356"/>
        <v>42.296911340399987</v>
      </c>
    </row>
    <row r="691" spans="1:24" hidden="1" x14ac:dyDescent="0.3">
      <c r="A691" s="166"/>
      <c r="B691" s="166">
        <v>2025</v>
      </c>
      <c r="C691" s="60" t="s">
        <v>431</v>
      </c>
      <c r="D691" s="14" t="s">
        <v>26</v>
      </c>
      <c r="E691" s="14" t="s">
        <v>12</v>
      </c>
      <c r="F691" s="14" t="s">
        <v>67</v>
      </c>
      <c r="G691" s="14" t="s">
        <v>454</v>
      </c>
      <c r="H691" s="14" t="s">
        <v>450</v>
      </c>
      <c r="I691" s="14"/>
      <c r="J691" s="14" t="s">
        <v>13</v>
      </c>
      <c r="K691" s="69">
        <v>1115015</v>
      </c>
      <c r="L691" s="69">
        <v>1115015</v>
      </c>
      <c r="M691" s="15">
        <v>1115015</v>
      </c>
      <c r="N691" s="69">
        <v>3207283</v>
      </c>
      <c r="O691" s="69">
        <v>6141363</v>
      </c>
      <c r="P691" s="15">
        <v>30792843</v>
      </c>
      <c r="Q691" s="69">
        <v>72105337</v>
      </c>
      <c r="R691" s="69">
        <v>63854159</v>
      </c>
      <c r="S691" s="69">
        <v>46823525</v>
      </c>
      <c r="T691" s="69">
        <v>9287939</v>
      </c>
      <c r="U691" s="69">
        <v>1580872</v>
      </c>
      <c r="V691" s="69">
        <v>1115015</v>
      </c>
      <c r="W691" s="15">
        <f>SUM(표4_256[[#This Row],[1월]:[12월]])</f>
        <v>238253381</v>
      </c>
      <c r="X691" s="15">
        <f t="shared" si="356"/>
        <v>19854448.416666668</v>
      </c>
    </row>
    <row r="692" spans="1:24" hidden="1" x14ac:dyDescent="0.3">
      <c r="A692" s="166" t="s">
        <v>446</v>
      </c>
      <c r="B692" s="166">
        <v>2025</v>
      </c>
      <c r="C692" s="61" t="s">
        <v>431</v>
      </c>
      <c r="D692" s="16" t="s">
        <v>26</v>
      </c>
      <c r="E692" s="16" t="s">
        <v>12</v>
      </c>
      <c r="F692" s="16" t="s">
        <v>67</v>
      </c>
      <c r="G692" s="16" t="s">
        <v>454</v>
      </c>
      <c r="H692" s="16" t="s">
        <v>450</v>
      </c>
      <c r="I692" s="16"/>
      <c r="J692" s="16" t="s">
        <v>19</v>
      </c>
      <c r="K692" s="70">
        <v>0</v>
      </c>
      <c r="L692" s="70">
        <v>0</v>
      </c>
      <c r="M692" s="23">
        <v>0</v>
      </c>
      <c r="N692" s="70">
        <v>25</v>
      </c>
      <c r="O692" s="70">
        <v>36</v>
      </c>
      <c r="P692" s="23">
        <v>471</v>
      </c>
      <c r="Q692" s="70">
        <v>1128</v>
      </c>
      <c r="R692" s="70">
        <v>997</v>
      </c>
      <c r="S692" s="70">
        <v>726</v>
      </c>
      <c r="T692" s="70">
        <v>100</v>
      </c>
      <c r="U692" s="70">
        <v>5</v>
      </c>
      <c r="V692" s="70">
        <v>0</v>
      </c>
      <c r="W692" s="154">
        <f>SUM(표4_256[[#This Row],[1월]:[12월]])</f>
        <v>3488</v>
      </c>
      <c r="X692" s="154">
        <f t="shared" si="356"/>
        <v>290.66666666666669</v>
      </c>
    </row>
    <row r="693" spans="1:24" hidden="1" x14ac:dyDescent="0.3">
      <c r="A693" s="166"/>
      <c r="B693" s="166">
        <v>2025</v>
      </c>
      <c r="C693" s="61" t="s">
        <v>431</v>
      </c>
      <c r="D693" s="16" t="s">
        <v>26</v>
      </c>
      <c r="E693" s="16" t="s">
        <v>12</v>
      </c>
      <c r="F693" s="16" t="s">
        <v>67</v>
      </c>
      <c r="G693" s="16" t="s">
        <v>454</v>
      </c>
      <c r="H693" s="16" t="s">
        <v>450</v>
      </c>
      <c r="I693" s="16"/>
      <c r="J693" s="16" t="s">
        <v>14</v>
      </c>
      <c r="K693" s="70">
        <f t="shared" ref="K693:P693" si="393">K692*1000</f>
        <v>0</v>
      </c>
      <c r="L693" s="70">
        <f t="shared" si="393"/>
        <v>0</v>
      </c>
      <c r="M693" s="70">
        <f t="shared" si="393"/>
        <v>0</v>
      </c>
      <c r="N693" s="70">
        <f t="shared" si="393"/>
        <v>25000</v>
      </c>
      <c r="O693" s="70">
        <f t="shared" si="393"/>
        <v>36000</v>
      </c>
      <c r="P693" s="70">
        <f t="shared" si="393"/>
        <v>471000</v>
      </c>
      <c r="Q693" s="70">
        <f t="shared" ref="Q693" si="394">Q692*1000</f>
        <v>1128000</v>
      </c>
      <c r="R693" s="70">
        <f t="shared" ref="R693:S693" si="395">R692*1000</f>
        <v>997000</v>
      </c>
      <c r="S693" s="70">
        <f t="shared" si="395"/>
        <v>726000</v>
      </c>
      <c r="T693" s="70">
        <f t="shared" ref="T693:U693" si="396">T692*1000</f>
        <v>100000</v>
      </c>
      <c r="U693" s="70">
        <f t="shared" si="396"/>
        <v>5000</v>
      </c>
      <c r="V693" s="70">
        <f t="shared" ref="V693" si="397">V692*1000</f>
        <v>0</v>
      </c>
      <c r="W693" s="154">
        <f>SUM(표4_256[[#This Row],[1월]:[12월]])</f>
        <v>3488000</v>
      </c>
      <c r="X693" s="154">
        <f t="shared" si="356"/>
        <v>290666.66666666669</v>
      </c>
    </row>
    <row r="694" spans="1:24" hidden="1" x14ac:dyDescent="0.3">
      <c r="A694" s="166"/>
      <c r="B694" s="166">
        <v>2025</v>
      </c>
      <c r="C694" s="64" t="s">
        <v>431</v>
      </c>
      <c r="D694" s="32" t="s">
        <v>26</v>
      </c>
      <c r="E694" s="32" t="s">
        <v>12</v>
      </c>
      <c r="F694" s="32" t="s">
        <v>67</v>
      </c>
      <c r="G694" s="32" t="s">
        <v>454</v>
      </c>
      <c r="H694" s="32" t="s">
        <v>450</v>
      </c>
      <c r="I694" s="32"/>
      <c r="J694" s="32" t="s">
        <v>20</v>
      </c>
      <c r="K694" s="79">
        <f t="shared" ref="K694:P694" si="398">K692*0.86</f>
        <v>0</v>
      </c>
      <c r="L694" s="79">
        <f t="shared" si="398"/>
        <v>0</v>
      </c>
      <c r="M694" s="79">
        <f t="shared" si="398"/>
        <v>0</v>
      </c>
      <c r="N694" s="79">
        <f t="shared" si="398"/>
        <v>21.5</v>
      </c>
      <c r="O694" s="79">
        <f t="shared" si="398"/>
        <v>30.96</v>
      </c>
      <c r="P694" s="79">
        <f t="shared" si="398"/>
        <v>405.06</v>
      </c>
      <c r="Q694" s="79">
        <f t="shared" ref="Q694" si="399">Q692*0.86</f>
        <v>970.08</v>
      </c>
      <c r="R694" s="79">
        <f t="shared" ref="R694:S694" si="400">R692*0.86</f>
        <v>857.42</v>
      </c>
      <c r="S694" s="79">
        <f t="shared" si="400"/>
        <v>624.36</v>
      </c>
      <c r="T694" s="79">
        <f t="shared" ref="T694:U694" si="401">T692*0.86</f>
        <v>86</v>
      </c>
      <c r="U694" s="79">
        <f t="shared" si="401"/>
        <v>4.3</v>
      </c>
      <c r="V694" s="79">
        <f t="shared" ref="V694" si="402">V692*0.86</f>
        <v>0</v>
      </c>
      <c r="W694" s="155">
        <f>SUM(표4_256[[#This Row],[1월]:[12월]])</f>
        <v>2999.6800000000003</v>
      </c>
      <c r="X694" s="155">
        <f t="shared" si="356"/>
        <v>249.97333333333336</v>
      </c>
    </row>
    <row r="695" spans="1:24" hidden="1" x14ac:dyDescent="0.3">
      <c r="A695" s="166"/>
      <c r="B695" s="166">
        <v>2025</v>
      </c>
      <c r="C695" s="62" t="s">
        <v>431</v>
      </c>
      <c r="D695" s="17" t="s">
        <v>26</v>
      </c>
      <c r="E695" s="17" t="s">
        <v>12</v>
      </c>
      <c r="F695" s="17" t="s">
        <v>67</v>
      </c>
      <c r="G695" s="17" t="s">
        <v>454</v>
      </c>
      <c r="H695" s="17" t="s">
        <v>450</v>
      </c>
      <c r="I695" s="17"/>
      <c r="J695" s="17" t="s">
        <v>15</v>
      </c>
      <c r="K695" s="80">
        <f t="shared" ref="K695:P695" si="403">K694*0.1</f>
        <v>0</v>
      </c>
      <c r="L695" s="80">
        <f t="shared" si="403"/>
        <v>0</v>
      </c>
      <c r="M695" s="80">
        <f t="shared" si="403"/>
        <v>0</v>
      </c>
      <c r="N695" s="80">
        <f t="shared" si="403"/>
        <v>2.15</v>
      </c>
      <c r="O695" s="80">
        <f t="shared" si="403"/>
        <v>3.0960000000000001</v>
      </c>
      <c r="P695" s="80">
        <f t="shared" si="403"/>
        <v>40.506</v>
      </c>
      <c r="Q695" s="80">
        <f t="shared" ref="Q695" si="404">Q694*0.1</f>
        <v>97.00800000000001</v>
      </c>
      <c r="R695" s="80">
        <f t="shared" ref="R695:S695" si="405">R694*0.1</f>
        <v>85.742000000000004</v>
      </c>
      <c r="S695" s="80">
        <f t="shared" si="405"/>
        <v>62.436000000000007</v>
      </c>
      <c r="T695" s="80">
        <f t="shared" ref="T695:U695" si="406">T694*0.1</f>
        <v>8.6</v>
      </c>
      <c r="U695" s="80">
        <f t="shared" si="406"/>
        <v>0.43</v>
      </c>
      <c r="V695" s="80">
        <f t="shared" ref="V695" si="407">V694*0.1</f>
        <v>0</v>
      </c>
      <c r="W695" s="156">
        <f>SUM(표4_256[[#This Row],[1월]:[12월]])</f>
        <v>299.96800000000002</v>
      </c>
      <c r="X695" s="156">
        <f t="shared" si="356"/>
        <v>24.997333333333334</v>
      </c>
    </row>
    <row r="696" spans="1:24" hidden="1" x14ac:dyDescent="0.3">
      <c r="A696" s="166"/>
      <c r="B696" s="166">
        <v>2025</v>
      </c>
      <c r="C696" s="63" t="s">
        <v>431</v>
      </c>
      <c r="D696" s="19" t="s">
        <v>26</v>
      </c>
      <c r="E696" s="19" t="s">
        <v>12</v>
      </c>
      <c r="F696" s="19" t="s">
        <v>67</v>
      </c>
      <c r="G696" s="19" t="s">
        <v>454</v>
      </c>
      <c r="H696" s="20" t="s">
        <v>450</v>
      </c>
      <c r="I696" s="20"/>
      <c r="J696" s="20" t="s">
        <v>96</v>
      </c>
      <c r="K696" s="21">
        <f t="shared" ref="K696:P696" si="408">K692*0.0036*(34866+0.6237*21+0.0624*310)/1000</f>
        <v>0</v>
      </c>
      <c r="L696" s="21">
        <f t="shared" si="408"/>
        <v>0</v>
      </c>
      <c r="M696" s="21">
        <f t="shared" si="408"/>
        <v>0</v>
      </c>
      <c r="N696" s="21">
        <f t="shared" si="408"/>
        <v>3.1408597529999995</v>
      </c>
      <c r="O696" s="21">
        <f t="shared" si="408"/>
        <v>4.5228380443199994</v>
      </c>
      <c r="P696" s="21">
        <f t="shared" si="408"/>
        <v>59.173797746519995</v>
      </c>
      <c r="Q696" s="21">
        <f t="shared" ref="Q696" si="409">Q692*0.0036*(34866+0.6237*21+0.0624*310)/1000</f>
        <v>141.71559205535996</v>
      </c>
      <c r="R696" s="21">
        <f t="shared" ref="R696:S696" si="410">R692*0.0036*(34866+0.6237*21+0.0624*310)/1000</f>
        <v>125.25748694963998</v>
      </c>
      <c r="S696" s="21">
        <f t="shared" si="410"/>
        <v>91.210567227119981</v>
      </c>
      <c r="T696" s="21">
        <f t="shared" ref="T696:U696" si="411">T692*0.0036*(34866+0.6237*21+0.0624*310)/1000</f>
        <v>12.563439011999998</v>
      </c>
      <c r="U696" s="21">
        <f t="shared" si="411"/>
        <v>0.62817195059999986</v>
      </c>
      <c r="V696" s="21">
        <f t="shared" ref="V696" si="412">V692*0.0036*(34866+0.6237*21+0.0624*310)/1000</f>
        <v>0</v>
      </c>
      <c r="W696" s="157">
        <f>SUM(표4_256[[#This Row],[1월]:[12월]])</f>
        <v>438.21275273855991</v>
      </c>
      <c r="X696" s="157">
        <f t="shared" si="356"/>
        <v>36.517729394879993</v>
      </c>
    </row>
    <row r="697" spans="1:24" hidden="1" x14ac:dyDescent="0.3">
      <c r="A697" s="166" t="s">
        <v>446</v>
      </c>
      <c r="B697" s="166">
        <v>2025</v>
      </c>
      <c r="C697" s="60" t="s">
        <v>431</v>
      </c>
      <c r="D697" s="14" t="s">
        <v>21</v>
      </c>
      <c r="E697" s="14" t="s">
        <v>12</v>
      </c>
      <c r="F697" s="14" t="s">
        <v>67</v>
      </c>
      <c r="G697" s="14" t="s">
        <v>454</v>
      </c>
      <c r="H697" s="14" t="s">
        <v>451</v>
      </c>
      <c r="I697" s="14"/>
      <c r="J697" s="14" t="s">
        <v>13</v>
      </c>
      <c r="K697" s="15">
        <v>0</v>
      </c>
      <c r="L697" s="69">
        <v>5238953</v>
      </c>
      <c r="M697" s="15">
        <v>5608916</v>
      </c>
      <c r="N697" s="69">
        <v>4070990</v>
      </c>
      <c r="O697" s="69">
        <v>4594036</v>
      </c>
      <c r="P697" s="69">
        <v>4284686</v>
      </c>
      <c r="Q697" s="69">
        <v>5271900</v>
      </c>
      <c r="R697" s="69">
        <v>4636151</v>
      </c>
      <c r="S697" s="69">
        <v>4865200</v>
      </c>
      <c r="T697" s="69">
        <v>3930592</v>
      </c>
      <c r="U697" s="69">
        <v>4772377</v>
      </c>
      <c r="V697" s="69">
        <v>4686219</v>
      </c>
      <c r="W697" s="69">
        <f>SUM(표4_256[[#This Row],[1월]:[12월]])</f>
        <v>51960020</v>
      </c>
      <c r="X697" s="69">
        <f t="shared" si="356"/>
        <v>4330001.666666667</v>
      </c>
    </row>
    <row r="698" spans="1:24" hidden="1" x14ac:dyDescent="0.3">
      <c r="A698" s="166"/>
      <c r="B698" s="166">
        <v>2025</v>
      </c>
      <c r="C698" s="65" t="s">
        <v>431</v>
      </c>
      <c r="D698" s="30" t="s">
        <v>21</v>
      </c>
      <c r="E698" s="30" t="s">
        <v>12</v>
      </c>
      <c r="F698" s="30" t="s">
        <v>67</v>
      </c>
      <c r="G698" s="30" t="s">
        <v>454</v>
      </c>
      <c r="H698" s="30" t="s">
        <v>451</v>
      </c>
      <c r="I698" s="30"/>
      <c r="J698" s="30" t="s">
        <v>22</v>
      </c>
      <c r="K698" s="4">
        <v>0</v>
      </c>
      <c r="L698" s="68">
        <v>5570</v>
      </c>
      <c r="M698" s="4">
        <v>5966</v>
      </c>
      <c r="N698" s="68">
        <v>4340</v>
      </c>
      <c r="O698" s="68">
        <v>4896</v>
      </c>
      <c r="P698" s="68">
        <v>4579</v>
      </c>
      <c r="Q698" s="68">
        <v>5618</v>
      </c>
      <c r="R698" s="68">
        <v>4939</v>
      </c>
      <c r="S698" s="68">
        <v>5258</v>
      </c>
      <c r="T698" s="68">
        <v>4176</v>
      </c>
      <c r="U698" s="68">
        <v>5082</v>
      </c>
      <c r="V698" s="68">
        <v>4983</v>
      </c>
      <c r="W698" s="68">
        <f>SUM(표4_256[[#This Row],[1월]:[12월]])</f>
        <v>55407</v>
      </c>
      <c r="X698" s="68">
        <f t="shared" si="356"/>
        <v>4617.25</v>
      </c>
    </row>
    <row r="699" spans="1:24" hidden="1" x14ac:dyDescent="0.3">
      <c r="A699" s="166"/>
      <c r="B699" s="166">
        <v>2025</v>
      </c>
      <c r="C699" s="62" t="s">
        <v>431</v>
      </c>
      <c r="D699" s="17" t="s">
        <v>21</v>
      </c>
      <c r="E699" s="17" t="s">
        <v>12</v>
      </c>
      <c r="F699" s="17" t="s">
        <v>67</v>
      </c>
      <c r="G699" s="17" t="s">
        <v>454</v>
      </c>
      <c r="H699" s="17" t="s">
        <v>451</v>
      </c>
      <c r="I699" s="17"/>
      <c r="J699" s="17" t="s">
        <v>15</v>
      </c>
      <c r="K699" s="31">
        <f t="shared" ref="K699:P699" si="413">(K698/1000)*1.019</f>
        <v>0</v>
      </c>
      <c r="L699" s="31">
        <f t="shared" si="413"/>
        <v>5.6758299999999995</v>
      </c>
      <c r="M699" s="31">
        <f t="shared" si="413"/>
        <v>6.0793539999999995</v>
      </c>
      <c r="N699" s="31">
        <f t="shared" si="413"/>
        <v>4.4224599999999992</v>
      </c>
      <c r="O699" s="31">
        <f t="shared" si="413"/>
        <v>4.9890239999999997</v>
      </c>
      <c r="P699" s="31">
        <f t="shared" si="413"/>
        <v>4.6660009999999996</v>
      </c>
      <c r="Q699" s="80">
        <f t="shared" ref="Q699:R699" si="414">(Q698/1000)*1.019</f>
        <v>5.724742</v>
      </c>
      <c r="R699" s="80">
        <f t="shared" si="414"/>
        <v>5.0328409999999995</v>
      </c>
      <c r="S699" s="80">
        <f t="shared" ref="S699:T699" si="415">(S698/1000)*1.019</f>
        <v>5.3579019999999993</v>
      </c>
      <c r="T699" s="80">
        <f t="shared" si="415"/>
        <v>4.255344</v>
      </c>
      <c r="U699" s="80">
        <f t="shared" ref="U699:V699" si="416">(U698/1000)*1.019</f>
        <v>5.1785579999999998</v>
      </c>
      <c r="V699" s="80">
        <f t="shared" si="416"/>
        <v>5.0776769999999996</v>
      </c>
      <c r="W699" s="31">
        <f>SUM(표4_256[[#This Row],[1월]:[12월]])</f>
        <v>56.459733000000007</v>
      </c>
      <c r="X699" s="31">
        <f t="shared" si="356"/>
        <v>4.7049777500000003</v>
      </c>
    </row>
    <row r="700" spans="1:24" hidden="1" x14ac:dyDescent="0.3">
      <c r="A700" s="166"/>
      <c r="B700" s="166">
        <v>2025</v>
      </c>
      <c r="C700" s="63" t="s">
        <v>431</v>
      </c>
      <c r="D700" s="19" t="s">
        <v>21</v>
      </c>
      <c r="E700" s="19" t="s">
        <v>12</v>
      </c>
      <c r="F700" s="19" t="s">
        <v>67</v>
      </c>
      <c r="G700" s="19" t="s">
        <v>454</v>
      </c>
      <c r="H700" s="20" t="s">
        <v>451</v>
      </c>
      <c r="I700" s="20"/>
      <c r="J700" s="20" t="s">
        <v>96</v>
      </c>
      <c r="K700" s="20">
        <f t="shared" ref="K700:P700" si="417">K698*(38.5/1000000)*15.236*(44/12)</f>
        <v>0</v>
      </c>
      <c r="L700" s="20">
        <f t="shared" si="417"/>
        <v>11.980041406666667</v>
      </c>
      <c r="M700" s="20">
        <f t="shared" si="417"/>
        <v>12.831764278666666</v>
      </c>
      <c r="N700" s="20">
        <f t="shared" si="417"/>
        <v>9.3345385466666677</v>
      </c>
      <c r="O700" s="20">
        <f t="shared" si="417"/>
        <v>10.530391872000001</v>
      </c>
      <c r="P700" s="20">
        <f t="shared" si="417"/>
        <v>9.8485834113333333</v>
      </c>
      <c r="Q700" s="21">
        <f t="shared" ref="Q700:R700" si="418">Q698*(38.5/1000000)*15.236*(44/12)</f>
        <v>12.083280542666667</v>
      </c>
      <c r="R700" s="21">
        <f t="shared" si="418"/>
        <v>10.622876931333334</v>
      </c>
      <c r="S700" s="21">
        <f t="shared" ref="S700:T700" si="419">S698*(38.5/1000000)*15.236*(44/12)</f>
        <v>11.308987022666665</v>
      </c>
      <c r="T700" s="21">
        <f t="shared" si="419"/>
        <v>8.9818048319999999</v>
      </c>
      <c r="U700" s="21">
        <f t="shared" ref="U700:V700" si="420">U698*(38.5/1000000)*15.236*(44/12)</f>
        <v>10.930443523999999</v>
      </c>
      <c r="V700" s="21">
        <f t="shared" si="420"/>
        <v>10.717512806</v>
      </c>
      <c r="W700" s="20">
        <f>SUM(표4_256[[#This Row],[1월]:[12월]])</f>
        <v>119.17022517400001</v>
      </c>
      <c r="X700" s="20">
        <f t="shared" si="356"/>
        <v>9.9308520978333341</v>
      </c>
    </row>
    <row r="701" spans="1:24" hidden="1" x14ac:dyDescent="0.3">
      <c r="A701" s="166"/>
      <c r="B701" s="166">
        <v>2025</v>
      </c>
      <c r="C701" s="60" t="s">
        <v>431</v>
      </c>
      <c r="D701" s="14" t="s">
        <v>27</v>
      </c>
      <c r="E701" s="14" t="s">
        <v>12</v>
      </c>
      <c r="F701" s="14" t="s">
        <v>67</v>
      </c>
      <c r="G701" s="14" t="s">
        <v>454</v>
      </c>
      <c r="H701" s="14" t="s">
        <v>452</v>
      </c>
      <c r="I701" s="14"/>
      <c r="J701" s="14" t="s">
        <v>13</v>
      </c>
      <c r="K701" s="69">
        <v>0</v>
      </c>
      <c r="L701" s="69">
        <v>0</v>
      </c>
      <c r="M701" s="69">
        <v>0</v>
      </c>
      <c r="N701" s="69">
        <v>0</v>
      </c>
      <c r="O701" s="69">
        <v>0</v>
      </c>
      <c r="P701" s="69">
        <v>0</v>
      </c>
      <c r="Q701" s="69">
        <v>0</v>
      </c>
      <c r="R701" s="69">
        <v>0</v>
      </c>
      <c r="S701" s="69">
        <v>0</v>
      </c>
      <c r="T701" s="69">
        <v>0</v>
      </c>
      <c r="U701" s="69">
        <v>0</v>
      </c>
      <c r="V701" s="69">
        <v>0</v>
      </c>
      <c r="W701" s="15">
        <f>SUM(표4_256[[#This Row],[1월]:[12월]])</f>
        <v>0</v>
      </c>
      <c r="X701" s="15">
        <f t="shared" si="356"/>
        <v>0</v>
      </c>
    </row>
    <row r="702" spans="1:24" hidden="1" x14ac:dyDescent="0.3">
      <c r="A702" s="166"/>
      <c r="B702" s="166">
        <v>2025</v>
      </c>
      <c r="C702" s="65" t="s">
        <v>431</v>
      </c>
      <c r="D702" s="30" t="s">
        <v>27</v>
      </c>
      <c r="E702" s="30" t="s">
        <v>12</v>
      </c>
      <c r="F702" s="30" t="s">
        <v>67</v>
      </c>
      <c r="G702" s="30" t="s">
        <v>454</v>
      </c>
      <c r="H702" s="30" t="s">
        <v>452</v>
      </c>
      <c r="I702" s="30"/>
      <c r="J702" s="30" t="s">
        <v>466</v>
      </c>
      <c r="K702" s="68">
        <v>0</v>
      </c>
      <c r="L702" s="68">
        <v>0</v>
      </c>
      <c r="M702" s="68">
        <v>0</v>
      </c>
      <c r="N702" s="68">
        <v>0</v>
      </c>
      <c r="O702" s="68">
        <v>0</v>
      </c>
      <c r="P702" s="68">
        <v>0</v>
      </c>
      <c r="Q702" s="68">
        <v>0</v>
      </c>
      <c r="R702" s="68">
        <v>0</v>
      </c>
      <c r="S702" s="68">
        <v>0</v>
      </c>
      <c r="T702" s="68">
        <v>0</v>
      </c>
      <c r="U702" s="68">
        <v>0</v>
      </c>
      <c r="V702" s="68">
        <v>0</v>
      </c>
      <c r="W702" s="153">
        <f>SUM(표4_256[[#This Row],[1월]:[12월]])</f>
        <v>0</v>
      </c>
      <c r="X702" s="153">
        <f t="shared" si="356"/>
        <v>0</v>
      </c>
    </row>
    <row r="703" spans="1:24" hidden="1" x14ac:dyDescent="0.3">
      <c r="A703" s="166"/>
      <c r="B703" s="166">
        <v>2025</v>
      </c>
      <c r="C703" s="60" t="s">
        <v>431</v>
      </c>
      <c r="D703" s="14" t="s">
        <v>28</v>
      </c>
      <c r="E703" s="14" t="s">
        <v>12</v>
      </c>
      <c r="F703" s="14" t="s">
        <v>67</v>
      </c>
      <c r="G703" s="14" t="s">
        <v>454</v>
      </c>
      <c r="H703" s="14" t="s">
        <v>453</v>
      </c>
      <c r="I703" s="14"/>
      <c r="J703" s="14" t="s">
        <v>13</v>
      </c>
      <c r="K703" s="69">
        <v>0</v>
      </c>
      <c r="L703" s="69">
        <v>0</v>
      </c>
      <c r="M703" s="69">
        <v>0</v>
      </c>
      <c r="N703" s="69">
        <v>0</v>
      </c>
      <c r="O703" s="69">
        <v>0</v>
      </c>
      <c r="P703" s="69">
        <v>0</v>
      </c>
      <c r="Q703" s="69">
        <v>0</v>
      </c>
      <c r="R703" s="69">
        <v>0</v>
      </c>
      <c r="S703" s="69">
        <v>0</v>
      </c>
      <c r="T703" s="69">
        <v>0</v>
      </c>
      <c r="U703" s="69">
        <v>0</v>
      </c>
      <c r="V703" s="69">
        <v>0</v>
      </c>
      <c r="W703" s="15">
        <f>SUM(표4_256[[#This Row],[1월]:[12월]])</f>
        <v>0</v>
      </c>
      <c r="X703" s="15">
        <f t="shared" si="356"/>
        <v>0</v>
      </c>
    </row>
    <row r="704" spans="1:24" hidden="1" x14ac:dyDescent="0.3">
      <c r="A704" s="166"/>
      <c r="B704" s="166">
        <v>2025</v>
      </c>
      <c r="C704" s="65" t="s">
        <v>431</v>
      </c>
      <c r="D704" s="30" t="s">
        <v>28</v>
      </c>
      <c r="E704" s="30" t="s">
        <v>12</v>
      </c>
      <c r="F704" s="30" t="s">
        <v>67</v>
      </c>
      <c r="G704" s="30" t="s">
        <v>454</v>
      </c>
      <c r="H704" s="30" t="s">
        <v>453</v>
      </c>
      <c r="I704" s="30"/>
      <c r="J704" s="30" t="s">
        <v>22</v>
      </c>
      <c r="K704" s="68">
        <v>0</v>
      </c>
      <c r="L704" s="68">
        <v>0</v>
      </c>
      <c r="M704" s="68">
        <v>0</v>
      </c>
      <c r="N704" s="68">
        <v>0</v>
      </c>
      <c r="O704" s="68">
        <v>0</v>
      </c>
      <c r="P704" s="68">
        <v>0</v>
      </c>
      <c r="Q704" s="68">
        <v>0</v>
      </c>
      <c r="R704" s="68">
        <v>0</v>
      </c>
      <c r="S704" s="68">
        <v>0</v>
      </c>
      <c r="T704" s="68">
        <v>0</v>
      </c>
      <c r="U704" s="68">
        <v>0</v>
      </c>
      <c r="V704" s="68">
        <v>0</v>
      </c>
      <c r="W704" s="153">
        <f>SUM(표4_256[[#This Row],[1월]:[12월]])</f>
        <v>0</v>
      </c>
      <c r="X704" s="153">
        <f t="shared" si="356"/>
        <v>0</v>
      </c>
    </row>
    <row r="705" spans="1:24" hidden="1" x14ac:dyDescent="0.3">
      <c r="A705" s="166"/>
      <c r="B705" s="166">
        <v>2025</v>
      </c>
      <c r="C705" s="109" t="s">
        <v>434</v>
      </c>
      <c r="D705" s="110" t="s">
        <v>11</v>
      </c>
      <c r="E705" s="97" t="s">
        <v>427</v>
      </c>
      <c r="F705" s="110"/>
      <c r="G705" s="110"/>
      <c r="H705" s="110"/>
      <c r="I705" s="110" t="s">
        <v>426</v>
      </c>
      <c r="J705" s="110" t="s">
        <v>13</v>
      </c>
      <c r="K705" s="111">
        <v>147767666</v>
      </c>
      <c r="L705" s="111">
        <v>142327019</v>
      </c>
      <c r="M705" s="111">
        <v>128548007</v>
      </c>
      <c r="N705" s="111">
        <v>118491699</v>
      </c>
      <c r="O705" s="111">
        <v>143074565.58289999</v>
      </c>
      <c r="P705" s="111">
        <v>183125229.5663</v>
      </c>
      <c r="Q705" s="111">
        <v>224440005.97</v>
      </c>
      <c r="R705" s="111">
        <v>222872538.486</v>
      </c>
      <c r="S705" s="111">
        <v>182351496.038822</v>
      </c>
      <c r="T705" s="111">
        <v>142799334</v>
      </c>
      <c r="U705" s="111">
        <v>162397409</v>
      </c>
      <c r="V705" s="111">
        <v>173460042</v>
      </c>
      <c r="W705" s="112">
        <f>SUM(표4_256[[#This Row],[1월]:[12월]])</f>
        <v>1971655011.644022</v>
      </c>
      <c r="X705" s="113">
        <f t="shared" ref="X705:X708" si="421">AVERAGE(K705:V705)</f>
        <v>164304584.3036685</v>
      </c>
    </row>
    <row r="706" spans="1:24" hidden="1" x14ac:dyDescent="0.3">
      <c r="A706" s="166"/>
      <c r="B706" s="166">
        <v>2025</v>
      </c>
      <c r="C706" s="114" t="s">
        <v>433</v>
      </c>
      <c r="D706" s="97" t="s">
        <v>11</v>
      </c>
      <c r="E706" s="97" t="s">
        <v>427</v>
      </c>
      <c r="F706" s="97"/>
      <c r="G706" s="97"/>
      <c r="H706" s="97"/>
      <c r="I706" s="97" t="s">
        <v>425</v>
      </c>
      <c r="J706" s="97" t="s">
        <v>14</v>
      </c>
      <c r="K706" s="98">
        <v>906084</v>
      </c>
      <c r="L706" s="98">
        <v>825014</v>
      </c>
      <c r="M706" s="98">
        <v>885628</v>
      </c>
      <c r="N706" s="98">
        <v>786702.45599999966</v>
      </c>
      <c r="O706" s="98">
        <v>977602.14299999981</v>
      </c>
      <c r="P706" s="98">
        <v>1081483.95</v>
      </c>
      <c r="Q706" s="98">
        <v>1345243.12</v>
      </c>
      <c r="R706" s="98">
        <v>1370913.1</v>
      </c>
      <c r="S706" s="98">
        <v>1217861.27</v>
      </c>
      <c r="T706" s="98">
        <v>951237.35330000008</v>
      </c>
      <c r="U706" s="98">
        <v>941679.54670000006</v>
      </c>
      <c r="V706" s="98">
        <v>992954.20940000005</v>
      </c>
      <c r="W706" s="99">
        <f>SUM(표4_256[[#This Row],[1월]:[12월]])</f>
        <v>12282403.148399999</v>
      </c>
      <c r="X706" s="115">
        <f t="shared" si="421"/>
        <v>1023533.5956999999</v>
      </c>
    </row>
    <row r="707" spans="1:24" hidden="1" x14ac:dyDescent="0.3">
      <c r="A707" s="166"/>
      <c r="B707" s="166">
        <v>2025</v>
      </c>
      <c r="C707" s="116" t="s">
        <v>433</v>
      </c>
      <c r="D707" s="102" t="s">
        <v>11</v>
      </c>
      <c r="E707" s="102" t="s">
        <v>427</v>
      </c>
      <c r="F707" s="102"/>
      <c r="G707" s="102"/>
      <c r="H707" s="102"/>
      <c r="I707" s="102" t="s">
        <v>425</v>
      </c>
      <c r="J707" s="102" t="s">
        <v>15</v>
      </c>
      <c r="K707" s="103">
        <f t="shared" ref="K707:P707" si="422">(K706/1000)*0.229</f>
        <v>207.493236</v>
      </c>
      <c r="L707" s="103">
        <f t="shared" si="422"/>
        <v>188.92820600000002</v>
      </c>
      <c r="M707" s="103">
        <f t="shared" si="422"/>
        <v>202.80881200000002</v>
      </c>
      <c r="N707" s="103">
        <f t="shared" si="422"/>
        <v>180.15486242399993</v>
      </c>
      <c r="O707" s="103">
        <f t="shared" si="422"/>
        <v>223.87089074699998</v>
      </c>
      <c r="P707" s="103">
        <f t="shared" si="422"/>
        <v>247.65982455000002</v>
      </c>
      <c r="Q707" s="103">
        <f t="shared" ref="Q707:V707" si="423">(Q706/1000)*0.229</f>
        <v>308.06067448000005</v>
      </c>
      <c r="R707" s="103">
        <f t="shared" si="423"/>
        <v>313.93909990000003</v>
      </c>
      <c r="S707" s="103">
        <f t="shared" si="423"/>
        <v>278.89023083000001</v>
      </c>
      <c r="T707" s="103">
        <f t="shared" si="423"/>
        <v>217.83335390570002</v>
      </c>
      <c r="U707" s="103">
        <f t="shared" si="423"/>
        <v>215.64461619430003</v>
      </c>
      <c r="V707" s="103">
        <f t="shared" si="423"/>
        <v>227.38651395260004</v>
      </c>
      <c r="W707" s="104">
        <f>SUM(표4_256[[#This Row],[1월]:[12월]])</f>
        <v>2812.6703209835996</v>
      </c>
      <c r="X707" s="117">
        <f t="shared" si="421"/>
        <v>234.38919341529996</v>
      </c>
    </row>
    <row r="708" spans="1:24" hidden="1" x14ac:dyDescent="0.3">
      <c r="A708" s="166"/>
      <c r="B708" s="166">
        <v>2025</v>
      </c>
      <c r="C708" s="116" t="s">
        <v>433</v>
      </c>
      <c r="D708" s="102" t="s">
        <v>11</v>
      </c>
      <c r="E708" s="102" t="s">
        <v>427</v>
      </c>
      <c r="F708" s="102"/>
      <c r="G708" s="102"/>
      <c r="H708" s="102"/>
      <c r="I708" s="102" t="s">
        <v>425</v>
      </c>
      <c r="J708" s="103" t="s">
        <v>96</v>
      </c>
      <c r="K708" s="103">
        <f t="shared" ref="K708:P708" si="424">K706*0.4747/1000</f>
        <v>430.11807479999999</v>
      </c>
      <c r="L708" s="103">
        <f t="shared" si="424"/>
        <v>391.6341458</v>
      </c>
      <c r="M708" s="103">
        <f t="shared" si="424"/>
        <v>420.4076116</v>
      </c>
      <c r="N708" s="103">
        <f t="shared" si="424"/>
        <v>373.44765586319983</v>
      </c>
      <c r="O708" s="103">
        <f t="shared" si="424"/>
        <v>464.06773728209993</v>
      </c>
      <c r="P708" s="103">
        <f t="shared" si="424"/>
        <v>513.38043106500004</v>
      </c>
      <c r="Q708" s="103">
        <f t="shared" ref="Q708:V708" si="425">Q706*0.4747/1000</f>
        <v>638.58690906400011</v>
      </c>
      <c r="R708" s="103">
        <f t="shared" si="425"/>
        <v>650.77244857000005</v>
      </c>
      <c r="S708" s="103">
        <f t="shared" si="425"/>
        <v>578.11874486900001</v>
      </c>
      <c r="T708" s="103">
        <f t="shared" si="425"/>
        <v>451.55237161151007</v>
      </c>
      <c r="U708" s="103">
        <f t="shared" si="425"/>
        <v>447.01528081849</v>
      </c>
      <c r="V708" s="103">
        <f t="shared" si="425"/>
        <v>471.35536320218</v>
      </c>
      <c r="W708" s="104">
        <f>SUM(표4_256[[#This Row],[1월]:[12월]])</f>
        <v>5830.4567745454806</v>
      </c>
      <c r="X708" s="117">
        <f t="shared" si="421"/>
        <v>485.87139787879005</v>
      </c>
    </row>
    <row r="709" spans="1:24" hidden="1" x14ac:dyDescent="0.3">
      <c r="A709" s="166"/>
      <c r="B709" s="166">
        <v>2025</v>
      </c>
      <c r="C709" s="114" t="s">
        <v>433</v>
      </c>
      <c r="D709" s="97" t="s">
        <v>11</v>
      </c>
      <c r="E709" s="97" t="s">
        <v>427</v>
      </c>
      <c r="F709" s="97"/>
      <c r="G709" s="97"/>
      <c r="H709" s="97"/>
      <c r="I709" s="97" t="s">
        <v>173</v>
      </c>
      <c r="J709" s="97" t="s">
        <v>13</v>
      </c>
      <c r="K709" s="98">
        <v>169732120</v>
      </c>
      <c r="L709" s="98">
        <v>163628650</v>
      </c>
      <c r="M709" s="98">
        <v>147668243</v>
      </c>
      <c r="N709" s="98">
        <v>142168135</v>
      </c>
      <c r="O709" s="98">
        <v>191309998.8398</v>
      </c>
      <c r="P709" s="98">
        <v>241172541.7626</v>
      </c>
      <c r="Q709" s="98">
        <v>267758695.66330004</v>
      </c>
      <c r="R709" s="98">
        <v>277919874.1426</v>
      </c>
      <c r="S709" s="98">
        <v>183448144.25989401</v>
      </c>
      <c r="T709" s="98">
        <v>156271481</v>
      </c>
      <c r="U709" s="98">
        <v>174259835</v>
      </c>
      <c r="V709" s="98">
        <v>184891780</v>
      </c>
      <c r="W709" s="99">
        <f>SUM(표4_256[[#This Row],[1월]:[12월]])</f>
        <v>2300229498.6681943</v>
      </c>
      <c r="X709" s="115">
        <f t="shared" ref="X709:X712" si="426">AVERAGE(K709:V709)</f>
        <v>191685791.55568287</v>
      </c>
    </row>
    <row r="710" spans="1:24" hidden="1" x14ac:dyDescent="0.3">
      <c r="A710" s="166"/>
      <c r="B710" s="166">
        <v>2025</v>
      </c>
      <c r="C710" s="114" t="s">
        <v>433</v>
      </c>
      <c r="D710" s="97" t="s">
        <v>11</v>
      </c>
      <c r="E710" s="97" t="s">
        <v>427</v>
      </c>
      <c r="F710" s="97"/>
      <c r="G710" s="97"/>
      <c r="H710" s="97"/>
      <c r="I710" s="97" t="s">
        <v>75</v>
      </c>
      <c r="J710" s="97" t="s">
        <v>14</v>
      </c>
      <c r="K710" s="98">
        <v>1040129</v>
      </c>
      <c r="L710" s="98">
        <v>947800</v>
      </c>
      <c r="M710" s="98">
        <v>1018085</v>
      </c>
      <c r="N710" s="98">
        <v>944886.37100000004</v>
      </c>
      <c r="O710" s="98">
        <v>1280260.0420000001</v>
      </c>
      <c r="P710" s="98">
        <v>1402297.43</v>
      </c>
      <c r="Q710" s="98">
        <v>1585602.8499999999</v>
      </c>
      <c r="R710" s="98">
        <v>1691104.1500000001</v>
      </c>
      <c r="S710" s="98">
        <v>1193280.3500000001</v>
      </c>
      <c r="T710" s="98">
        <v>1008289.2094000001</v>
      </c>
      <c r="U710" s="98">
        <v>1012944.9047</v>
      </c>
      <c r="V710" s="98">
        <v>1091226.7819000001</v>
      </c>
      <c r="W710" s="99">
        <f>SUM(표4_256[[#This Row],[1월]:[12월]])</f>
        <v>14215906.089</v>
      </c>
      <c r="X710" s="115">
        <f t="shared" si="426"/>
        <v>1184658.84075</v>
      </c>
    </row>
    <row r="711" spans="1:24" hidden="1" x14ac:dyDescent="0.3">
      <c r="A711" s="166"/>
      <c r="B711" s="166">
        <v>2025</v>
      </c>
      <c r="C711" s="116" t="s">
        <v>433</v>
      </c>
      <c r="D711" s="102" t="s">
        <v>11</v>
      </c>
      <c r="E711" s="102" t="s">
        <v>427</v>
      </c>
      <c r="F711" s="102"/>
      <c r="G711" s="102"/>
      <c r="H711" s="102"/>
      <c r="I711" s="102" t="s">
        <v>173</v>
      </c>
      <c r="J711" s="102" t="s">
        <v>15</v>
      </c>
      <c r="K711" s="103">
        <f t="shared" ref="K711" si="427">(K710/1000)*0.229</f>
        <v>238.18954099999999</v>
      </c>
      <c r="L711" s="103">
        <f t="shared" ref="L711" si="428">(L710/1000)*0.229</f>
        <v>217.0462</v>
      </c>
      <c r="M711" s="103">
        <f t="shared" ref="M711" si="429">(M710/1000)*0.229</f>
        <v>233.14146500000001</v>
      </c>
      <c r="N711" s="103">
        <f t="shared" ref="N711:V711" si="430">(N710/1000)*0.229</f>
        <v>216.37897895900002</v>
      </c>
      <c r="O711" s="103">
        <f t="shared" si="430"/>
        <v>293.17954961800001</v>
      </c>
      <c r="P711" s="103">
        <f t="shared" si="430"/>
        <v>321.12611146999996</v>
      </c>
      <c r="Q711" s="103">
        <f t="shared" si="430"/>
        <v>363.10305264999994</v>
      </c>
      <c r="R711" s="103">
        <f t="shared" si="430"/>
        <v>387.26285035000006</v>
      </c>
      <c r="S711" s="103">
        <f t="shared" si="430"/>
        <v>273.26120015000004</v>
      </c>
      <c r="T711" s="103">
        <f t="shared" si="430"/>
        <v>230.89822895260002</v>
      </c>
      <c r="U711" s="103">
        <f t="shared" si="430"/>
        <v>231.9643831763</v>
      </c>
      <c r="V711" s="103">
        <f t="shared" si="430"/>
        <v>249.89093305510002</v>
      </c>
      <c r="W711" s="104">
        <f>SUM(표4_256[[#This Row],[1월]:[12월]])</f>
        <v>3255.4424943810004</v>
      </c>
      <c r="X711" s="117">
        <f t="shared" si="426"/>
        <v>271.28687453175002</v>
      </c>
    </row>
    <row r="712" spans="1:24" hidden="1" x14ac:dyDescent="0.3">
      <c r="A712" s="166"/>
      <c r="B712" s="166">
        <v>2025</v>
      </c>
      <c r="C712" s="116" t="s">
        <v>433</v>
      </c>
      <c r="D712" s="102" t="s">
        <v>11</v>
      </c>
      <c r="E712" s="102" t="s">
        <v>427</v>
      </c>
      <c r="F712" s="102"/>
      <c r="G712" s="102"/>
      <c r="H712" s="102"/>
      <c r="I712" s="102" t="s">
        <v>173</v>
      </c>
      <c r="J712" s="103" t="s">
        <v>96</v>
      </c>
      <c r="K712" s="103">
        <f t="shared" ref="K712" si="431">K710*0.4747/1000</f>
        <v>493.74923630000001</v>
      </c>
      <c r="L712" s="103">
        <f t="shared" ref="L712" si="432">L710*0.4747/1000</f>
        <v>449.92066000000005</v>
      </c>
      <c r="M712" s="103">
        <f t="shared" ref="M712:V712" si="433">M710*0.4747/1000</f>
        <v>483.28494949999998</v>
      </c>
      <c r="N712" s="103">
        <f t="shared" si="433"/>
        <v>448.53756031370006</v>
      </c>
      <c r="O712" s="103">
        <f t="shared" si="433"/>
        <v>607.73944193739999</v>
      </c>
      <c r="P712" s="103">
        <f t="shared" si="433"/>
        <v>665.67059002100007</v>
      </c>
      <c r="Q712" s="103">
        <f t="shared" si="433"/>
        <v>752.68567289499993</v>
      </c>
      <c r="R712" s="103">
        <f t="shared" si="433"/>
        <v>802.7671400050001</v>
      </c>
      <c r="S712" s="103">
        <f t="shared" si="433"/>
        <v>566.4501821450001</v>
      </c>
      <c r="T712" s="103">
        <f t="shared" si="433"/>
        <v>478.63488770218004</v>
      </c>
      <c r="U712" s="103">
        <f t="shared" si="433"/>
        <v>480.84494626109</v>
      </c>
      <c r="V712" s="103">
        <f t="shared" si="433"/>
        <v>518.00535336793007</v>
      </c>
      <c r="W712" s="104">
        <f>SUM(표4_256[[#This Row],[1월]:[12월]])</f>
        <v>6748.2906204483006</v>
      </c>
      <c r="X712" s="117">
        <f t="shared" si="426"/>
        <v>562.35755170402501</v>
      </c>
    </row>
    <row r="713" spans="1:24" hidden="1" x14ac:dyDescent="0.3">
      <c r="A713" s="166"/>
      <c r="B713" s="166">
        <v>2025</v>
      </c>
      <c r="C713" s="114" t="s">
        <v>433</v>
      </c>
      <c r="D713" s="97" t="s">
        <v>11</v>
      </c>
      <c r="E713" s="97" t="s">
        <v>427</v>
      </c>
      <c r="F713" s="97"/>
      <c r="G713" s="97"/>
      <c r="H713" s="97"/>
      <c r="I713" s="97" t="s">
        <v>410</v>
      </c>
      <c r="J713" s="97" t="s">
        <v>13</v>
      </c>
      <c r="K713" s="98">
        <v>18627953</v>
      </c>
      <c r="L713" s="98">
        <v>19056000</v>
      </c>
      <c r="M713" s="98">
        <v>16560576</v>
      </c>
      <c r="N713" s="98">
        <v>8995778</v>
      </c>
      <c r="O713" s="98">
        <v>1231089</v>
      </c>
      <c r="P713" s="98">
        <v>15715315</v>
      </c>
      <c r="Q713" s="98">
        <v>31868087</v>
      </c>
      <c r="R713" s="98">
        <v>29051774</v>
      </c>
      <c r="S713" s="98">
        <v>17239517</v>
      </c>
      <c r="T713" s="98">
        <v>2017239</v>
      </c>
      <c r="U713" s="98">
        <v>11452979</v>
      </c>
      <c r="V713" s="98">
        <v>12737090</v>
      </c>
      <c r="W713" s="99">
        <f>SUM(표4_256[[#This Row],[1월]:[12월]])</f>
        <v>184553397</v>
      </c>
      <c r="X713" s="115">
        <f t="shared" ref="X713:X716" si="434">AVERAGE(K713:V713)</f>
        <v>15379449.75</v>
      </c>
    </row>
    <row r="714" spans="1:24" hidden="1" x14ac:dyDescent="0.3">
      <c r="A714" s="166"/>
      <c r="B714" s="166">
        <v>2025</v>
      </c>
      <c r="C714" s="114" t="s">
        <v>433</v>
      </c>
      <c r="D714" s="97" t="s">
        <v>11</v>
      </c>
      <c r="E714" s="97" t="s">
        <v>427</v>
      </c>
      <c r="F714" s="97"/>
      <c r="G714" s="97"/>
      <c r="H714" s="97"/>
      <c r="I714" s="97" t="s">
        <v>410</v>
      </c>
      <c r="J714" s="97" t="s">
        <v>14</v>
      </c>
      <c r="K714" s="98">
        <v>112835</v>
      </c>
      <c r="L714" s="98">
        <v>104747</v>
      </c>
      <c r="M714" s="98">
        <v>106924</v>
      </c>
      <c r="N714" s="98">
        <v>57245</v>
      </c>
      <c r="O714" s="98">
        <v>20657</v>
      </c>
      <c r="P714" s="98">
        <v>105617.89000000001</v>
      </c>
      <c r="Q714" s="98">
        <v>215001.30000000005</v>
      </c>
      <c r="R714" s="98">
        <v>200741.66999999998</v>
      </c>
      <c r="S714" s="98">
        <v>118738.93999999997</v>
      </c>
      <c r="T714" s="98">
        <v>27603.805500000002</v>
      </c>
      <c r="U714" s="98">
        <v>60817.595199999996</v>
      </c>
      <c r="V714" s="98">
        <v>71011.831900000005</v>
      </c>
      <c r="W714" s="99">
        <f>SUM(표4_256[[#This Row],[1월]:[12월]])</f>
        <v>1201941.0326000003</v>
      </c>
      <c r="X714" s="115">
        <f t="shared" si="434"/>
        <v>100161.75271666668</v>
      </c>
    </row>
    <row r="715" spans="1:24" hidden="1" x14ac:dyDescent="0.3">
      <c r="A715" s="166"/>
      <c r="B715" s="166">
        <v>2025</v>
      </c>
      <c r="C715" s="116" t="s">
        <v>433</v>
      </c>
      <c r="D715" s="102" t="s">
        <v>11</v>
      </c>
      <c r="E715" s="102" t="s">
        <v>427</v>
      </c>
      <c r="F715" s="102"/>
      <c r="G715" s="102"/>
      <c r="H715" s="102"/>
      <c r="I715" s="102" t="s">
        <v>410</v>
      </c>
      <c r="J715" s="102" t="s">
        <v>15</v>
      </c>
      <c r="K715" s="103">
        <f t="shared" ref="K715" si="435">(K714/1000)*0.229</f>
        <v>25.839214999999999</v>
      </c>
      <c r="L715" s="103">
        <f t="shared" ref="L715" si="436">(L714/1000)*0.229</f>
        <v>23.987063000000003</v>
      </c>
      <c r="M715" s="103">
        <f t="shared" ref="M715" si="437">(M714/1000)*0.229</f>
        <v>24.485596000000001</v>
      </c>
      <c r="N715" s="103">
        <f t="shared" ref="N715:V715" si="438">(N714/1000)*0.229</f>
        <v>13.109105</v>
      </c>
      <c r="O715" s="103">
        <f t="shared" si="438"/>
        <v>4.7304529999999998</v>
      </c>
      <c r="P715" s="103">
        <f t="shared" si="438"/>
        <v>24.186496810000005</v>
      </c>
      <c r="Q715" s="103">
        <f t="shared" si="438"/>
        <v>49.235297700000011</v>
      </c>
      <c r="R715" s="103">
        <f t="shared" si="438"/>
        <v>45.969842429999993</v>
      </c>
      <c r="S715" s="103">
        <f t="shared" si="438"/>
        <v>27.191217259999995</v>
      </c>
      <c r="T715" s="103">
        <f t="shared" si="438"/>
        <v>6.321271459500001</v>
      </c>
      <c r="U715" s="103">
        <f t="shared" si="438"/>
        <v>13.927229300800001</v>
      </c>
      <c r="V715" s="103">
        <f t="shared" si="438"/>
        <v>16.261709505100001</v>
      </c>
      <c r="W715" s="104">
        <f>SUM(표4_256[[#This Row],[1월]:[12월]])</f>
        <v>275.2444964654</v>
      </c>
      <c r="X715" s="117">
        <f t="shared" si="434"/>
        <v>22.937041372116667</v>
      </c>
    </row>
    <row r="716" spans="1:24" hidden="1" x14ac:dyDescent="0.3">
      <c r="A716" s="166"/>
      <c r="B716" s="166">
        <v>2025</v>
      </c>
      <c r="C716" s="116" t="s">
        <v>433</v>
      </c>
      <c r="D716" s="102" t="s">
        <v>11</v>
      </c>
      <c r="E716" s="102" t="s">
        <v>427</v>
      </c>
      <c r="F716" s="102"/>
      <c r="G716" s="102"/>
      <c r="H716" s="102"/>
      <c r="I716" s="102" t="s">
        <v>410</v>
      </c>
      <c r="J716" s="103" t="s">
        <v>96</v>
      </c>
      <c r="K716" s="103">
        <f t="shared" ref="K716" si="439">K714*0.4747/1000</f>
        <v>53.562774499999996</v>
      </c>
      <c r="L716" s="103">
        <f t="shared" ref="L716" si="440">L714*0.4747/1000</f>
        <v>49.723400900000001</v>
      </c>
      <c r="M716" s="103">
        <f t="shared" ref="M716:V716" si="441">M714*0.4747/1000</f>
        <v>50.756822800000002</v>
      </c>
      <c r="N716" s="103">
        <f t="shared" si="441"/>
        <v>27.174201499999999</v>
      </c>
      <c r="O716" s="103">
        <f t="shared" si="441"/>
        <v>9.8058778999999987</v>
      </c>
      <c r="P716" s="103">
        <f t="shared" si="441"/>
        <v>50.136812383000013</v>
      </c>
      <c r="Q716" s="103">
        <f t="shared" si="441"/>
        <v>102.06111711000003</v>
      </c>
      <c r="R716" s="103">
        <f t="shared" si="441"/>
        <v>95.29207074899999</v>
      </c>
      <c r="S716" s="103">
        <f t="shared" si="441"/>
        <v>56.365374817999992</v>
      </c>
      <c r="T716" s="103">
        <f t="shared" si="441"/>
        <v>13.103526470850001</v>
      </c>
      <c r="U716" s="103">
        <f t="shared" si="441"/>
        <v>28.87011244144</v>
      </c>
      <c r="V716" s="103">
        <f t="shared" si="441"/>
        <v>33.709316602930002</v>
      </c>
      <c r="W716" s="104">
        <f>SUM(표4_256[[#This Row],[1월]:[12월]])</f>
        <v>570.56140817521998</v>
      </c>
      <c r="X716" s="117">
        <f t="shared" si="434"/>
        <v>47.546784014601663</v>
      </c>
    </row>
    <row r="717" spans="1:24" hidden="1" x14ac:dyDescent="0.3">
      <c r="A717" s="166"/>
      <c r="B717" s="166">
        <v>2025</v>
      </c>
      <c r="C717" s="114" t="s">
        <v>433</v>
      </c>
      <c r="D717" s="97" t="s">
        <v>11</v>
      </c>
      <c r="E717" s="97" t="s">
        <v>427</v>
      </c>
      <c r="F717" s="97"/>
      <c r="G717" s="97"/>
      <c r="H717" s="97"/>
      <c r="I717" s="97" t="s">
        <v>390</v>
      </c>
      <c r="J717" s="97" t="s">
        <v>13</v>
      </c>
      <c r="K717" s="98">
        <v>465268</v>
      </c>
      <c r="L717" s="98">
        <v>486130</v>
      </c>
      <c r="M717" s="98">
        <v>489356</v>
      </c>
      <c r="N717" s="98">
        <v>262817</v>
      </c>
      <c r="O717" s="98">
        <v>42651</v>
      </c>
      <c r="P717" s="98">
        <v>464656</v>
      </c>
      <c r="Q717" s="98">
        <v>919950</v>
      </c>
      <c r="R717" s="98">
        <v>879471</v>
      </c>
      <c r="S717" s="98">
        <v>517809</v>
      </c>
      <c r="T717" s="98">
        <v>58324</v>
      </c>
      <c r="U717" s="98">
        <v>337005</v>
      </c>
      <c r="V717" s="98">
        <v>379980</v>
      </c>
      <c r="W717" s="99">
        <f>SUM(표4_256[[#This Row],[1월]:[12월]])</f>
        <v>5303417</v>
      </c>
      <c r="X717" s="115">
        <f t="shared" ref="X717:X720" si="442">AVERAGE(K717:V717)</f>
        <v>441951.41666666669</v>
      </c>
    </row>
    <row r="718" spans="1:24" hidden="1" x14ac:dyDescent="0.3">
      <c r="A718" s="166"/>
      <c r="B718" s="166">
        <v>2025</v>
      </c>
      <c r="C718" s="114" t="s">
        <v>433</v>
      </c>
      <c r="D718" s="97" t="s">
        <v>11</v>
      </c>
      <c r="E718" s="97" t="s">
        <v>427</v>
      </c>
      <c r="F718" s="97"/>
      <c r="G718" s="97"/>
      <c r="H718" s="97"/>
      <c r="I718" s="97" t="s">
        <v>389</v>
      </c>
      <c r="J718" s="97" t="s">
        <v>14</v>
      </c>
      <c r="K718" s="98">
        <v>2816</v>
      </c>
      <c r="L718" s="98">
        <v>2671</v>
      </c>
      <c r="M718" s="98">
        <v>3160</v>
      </c>
      <c r="N718" s="98">
        <v>1673</v>
      </c>
      <c r="O718" s="98">
        <v>659</v>
      </c>
      <c r="P718" s="98">
        <v>3127.1400000000003</v>
      </c>
      <c r="Q718" s="98">
        <v>6218.2800000000007</v>
      </c>
      <c r="R718" s="98">
        <v>6071.48</v>
      </c>
      <c r="S718" s="98">
        <v>3566.9000000000005</v>
      </c>
      <c r="T718" s="98">
        <v>811.14969999999994</v>
      </c>
      <c r="U718" s="98">
        <v>1788.7440999999999</v>
      </c>
      <c r="V718" s="98">
        <v>2118.1532000000002</v>
      </c>
      <c r="W718" s="99">
        <f>SUM(표4_256[[#This Row],[1월]:[12월]])</f>
        <v>34680.846999999994</v>
      </c>
      <c r="X718" s="115">
        <f t="shared" si="442"/>
        <v>2890.0705833333327</v>
      </c>
    </row>
    <row r="719" spans="1:24" hidden="1" x14ac:dyDescent="0.3">
      <c r="A719" s="166"/>
      <c r="B719" s="166">
        <v>2025</v>
      </c>
      <c r="C719" s="116" t="s">
        <v>433</v>
      </c>
      <c r="D719" s="102" t="s">
        <v>11</v>
      </c>
      <c r="E719" s="102" t="s">
        <v>427</v>
      </c>
      <c r="F719" s="102"/>
      <c r="G719" s="102"/>
      <c r="H719" s="102"/>
      <c r="I719" s="102" t="s">
        <v>389</v>
      </c>
      <c r="J719" s="102" t="s">
        <v>15</v>
      </c>
      <c r="K719" s="103">
        <f t="shared" ref="K719" si="443">(K718/1000)*0.229</f>
        <v>0.64486399999999999</v>
      </c>
      <c r="L719" s="103">
        <f t="shared" ref="L719" si="444">(L718/1000)*0.229</f>
        <v>0.61165899999999995</v>
      </c>
      <c r="M719" s="103">
        <f t="shared" ref="M719" si="445">(M718/1000)*0.229</f>
        <v>0.72364000000000006</v>
      </c>
      <c r="N719" s="103">
        <f t="shared" ref="N719:V719" si="446">(N718/1000)*0.229</f>
        <v>0.38311700000000004</v>
      </c>
      <c r="O719" s="103">
        <f t="shared" si="446"/>
        <v>0.15091100000000002</v>
      </c>
      <c r="P719" s="103">
        <f t="shared" si="446"/>
        <v>0.71611506000000014</v>
      </c>
      <c r="Q719" s="103">
        <f t="shared" si="446"/>
        <v>1.4239861200000004</v>
      </c>
      <c r="R719" s="103">
        <f t="shared" si="446"/>
        <v>1.39036892</v>
      </c>
      <c r="S719" s="103">
        <f t="shared" si="446"/>
        <v>0.81682010000000016</v>
      </c>
      <c r="T719" s="103">
        <f t="shared" si="446"/>
        <v>0.18575328129999999</v>
      </c>
      <c r="U719" s="103">
        <f t="shared" si="446"/>
        <v>0.40962239890000002</v>
      </c>
      <c r="V719" s="103">
        <f t="shared" si="446"/>
        <v>0.48505708280000004</v>
      </c>
      <c r="W719" s="104">
        <f>SUM(표4_256[[#This Row],[1월]:[12월]])</f>
        <v>7.9419139630000011</v>
      </c>
      <c r="X719" s="117">
        <f t="shared" si="442"/>
        <v>0.66182616358333346</v>
      </c>
    </row>
    <row r="720" spans="1:24" hidden="1" x14ac:dyDescent="0.3">
      <c r="A720" s="166"/>
      <c r="B720" s="166">
        <v>2025</v>
      </c>
      <c r="C720" s="116" t="s">
        <v>433</v>
      </c>
      <c r="D720" s="102" t="s">
        <v>11</v>
      </c>
      <c r="E720" s="102" t="s">
        <v>427</v>
      </c>
      <c r="F720" s="102"/>
      <c r="G720" s="102"/>
      <c r="H720" s="102"/>
      <c r="I720" s="102" t="s">
        <v>389</v>
      </c>
      <c r="J720" s="103" t="s">
        <v>96</v>
      </c>
      <c r="K720" s="103">
        <f t="shared" ref="K720" si="447">K718*0.4747/1000</f>
        <v>1.3367552</v>
      </c>
      <c r="L720" s="103">
        <f t="shared" ref="L720" si="448">L718*0.4747/1000</f>
        <v>1.2679237000000001</v>
      </c>
      <c r="M720" s="103">
        <f t="shared" ref="M720:V720" si="449">M718*0.4747/1000</f>
        <v>1.5000520000000002</v>
      </c>
      <c r="N720" s="103">
        <f t="shared" si="449"/>
        <v>0.79417309999999997</v>
      </c>
      <c r="O720" s="103">
        <f t="shared" si="449"/>
        <v>0.31282729999999997</v>
      </c>
      <c r="P720" s="103">
        <f t="shared" si="449"/>
        <v>1.4844533580000001</v>
      </c>
      <c r="Q720" s="103">
        <f t="shared" si="449"/>
        <v>2.9518175160000006</v>
      </c>
      <c r="R720" s="103">
        <f t="shared" si="449"/>
        <v>2.882131556</v>
      </c>
      <c r="S720" s="103">
        <f t="shared" si="449"/>
        <v>1.6932074300000004</v>
      </c>
      <c r="T720" s="103">
        <f t="shared" si="449"/>
        <v>0.38505276258999999</v>
      </c>
      <c r="U720" s="103">
        <f t="shared" si="449"/>
        <v>0.8491168242699999</v>
      </c>
      <c r="V720" s="103">
        <f t="shared" si="449"/>
        <v>1.0054873240400002</v>
      </c>
      <c r="W720" s="104">
        <f>SUM(표4_256[[#This Row],[1월]:[12월]])</f>
        <v>16.462998070899999</v>
      </c>
      <c r="X720" s="117">
        <f t="shared" si="442"/>
        <v>1.3719165059083334</v>
      </c>
    </row>
    <row r="721" spans="1:24" hidden="1" x14ac:dyDescent="0.3">
      <c r="A721" s="166"/>
      <c r="B721" s="166">
        <v>2025</v>
      </c>
      <c r="C721" s="114" t="s">
        <v>433</v>
      </c>
      <c r="D721" s="97" t="s">
        <v>11</v>
      </c>
      <c r="E721" s="97" t="s">
        <v>427</v>
      </c>
      <c r="F721" s="97"/>
      <c r="G721" s="97"/>
      <c r="H721" s="97"/>
      <c r="I721" s="97" t="s">
        <v>73</v>
      </c>
      <c r="J721" s="97" t="s">
        <v>13</v>
      </c>
      <c r="K721" s="98">
        <v>159284225</v>
      </c>
      <c r="L721" s="98">
        <v>161460755</v>
      </c>
      <c r="M721" s="98">
        <v>142454324</v>
      </c>
      <c r="N721" s="98">
        <v>148887429</v>
      </c>
      <c r="O721" s="98">
        <v>130215690.51050001</v>
      </c>
      <c r="P721" s="98">
        <v>177094691.66240001</v>
      </c>
      <c r="Q721" s="98">
        <v>361728253.0244</v>
      </c>
      <c r="R721" s="98">
        <v>330154737.41549999</v>
      </c>
      <c r="S721" s="98">
        <v>247566942.19086802</v>
      </c>
      <c r="T721" s="98">
        <v>97573751</v>
      </c>
      <c r="U721" s="98">
        <v>121966738</v>
      </c>
      <c r="V721" s="98">
        <v>138253040</v>
      </c>
      <c r="W721" s="99">
        <f>SUM(표4_256[[#This Row],[1월]:[12월]])</f>
        <v>2216640576.803668</v>
      </c>
      <c r="X721" s="115">
        <f t="shared" ref="X721:X724" si="450">AVERAGE(K721:V721)</f>
        <v>184720048.06697235</v>
      </c>
    </row>
    <row r="722" spans="1:24" hidden="1" x14ac:dyDescent="0.3">
      <c r="A722" s="166"/>
      <c r="B722" s="166">
        <v>2025</v>
      </c>
      <c r="C722" s="114" t="s">
        <v>433</v>
      </c>
      <c r="D722" s="97" t="s">
        <v>11</v>
      </c>
      <c r="E722" s="97" t="s">
        <v>427</v>
      </c>
      <c r="F722" s="97"/>
      <c r="G722" s="97"/>
      <c r="H722" s="97"/>
      <c r="I722" s="97" t="s">
        <v>422</v>
      </c>
      <c r="J722" s="97" t="s">
        <v>14</v>
      </c>
      <c r="K722" s="98">
        <v>965509</v>
      </c>
      <c r="L722" s="98">
        <v>898205</v>
      </c>
      <c r="M722" s="98">
        <v>934550</v>
      </c>
      <c r="N722" s="98">
        <v>955356.78099999996</v>
      </c>
      <c r="O722" s="98">
        <v>956904.73300000001</v>
      </c>
      <c r="P722" s="98">
        <v>1104720.81</v>
      </c>
      <c r="Q722" s="98">
        <v>2338440.34</v>
      </c>
      <c r="R722" s="98">
        <v>2179621.3599999994</v>
      </c>
      <c r="S722" s="98">
        <v>1620515.8400000001</v>
      </c>
      <c r="T722" s="98">
        <v>879020.22369999997</v>
      </c>
      <c r="U722" s="98">
        <v>676767.96779999998</v>
      </c>
      <c r="V722" s="98">
        <v>785839.5172</v>
      </c>
      <c r="W722" s="99">
        <f>SUM(표4_256[[#This Row],[1월]:[12월]])</f>
        <v>14295451.572700001</v>
      </c>
      <c r="X722" s="115">
        <f t="shared" si="450"/>
        <v>1191287.6310583334</v>
      </c>
    </row>
    <row r="723" spans="1:24" hidden="1" x14ac:dyDescent="0.3">
      <c r="A723" s="166"/>
      <c r="B723" s="166">
        <v>2025</v>
      </c>
      <c r="C723" s="116" t="s">
        <v>433</v>
      </c>
      <c r="D723" s="102" t="s">
        <v>11</v>
      </c>
      <c r="E723" s="102" t="s">
        <v>427</v>
      </c>
      <c r="F723" s="102"/>
      <c r="G723" s="102"/>
      <c r="H723" s="102"/>
      <c r="I723" s="102" t="s">
        <v>422</v>
      </c>
      <c r="J723" s="102" t="s">
        <v>15</v>
      </c>
      <c r="K723" s="103">
        <f t="shared" ref="K723" si="451">(K722/1000)*0.229</f>
        <v>221.101561</v>
      </c>
      <c r="L723" s="103">
        <f t="shared" ref="L723" si="452">(L722/1000)*0.229</f>
        <v>205.68894500000002</v>
      </c>
      <c r="M723" s="103">
        <f t="shared" ref="M723" si="453">(M722/1000)*0.229</f>
        <v>214.01194999999998</v>
      </c>
      <c r="N723" s="103">
        <f t="shared" ref="N723:V723" si="454">(N722/1000)*0.229</f>
        <v>218.776702849</v>
      </c>
      <c r="O723" s="103">
        <f t="shared" si="454"/>
        <v>219.131183857</v>
      </c>
      <c r="P723" s="103">
        <f t="shared" si="454"/>
        <v>252.98106549000002</v>
      </c>
      <c r="Q723" s="103">
        <f t="shared" si="454"/>
        <v>535.50283785999989</v>
      </c>
      <c r="R723" s="103">
        <f t="shared" si="454"/>
        <v>499.13329143999982</v>
      </c>
      <c r="S723" s="103">
        <f t="shared" si="454"/>
        <v>371.09812736000003</v>
      </c>
      <c r="T723" s="103">
        <f t="shared" si="454"/>
        <v>201.29563122729999</v>
      </c>
      <c r="U723" s="103">
        <f t="shared" si="454"/>
        <v>154.9798646262</v>
      </c>
      <c r="V723" s="103">
        <f t="shared" si="454"/>
        <v>179.95724943880001</v>
      </c>
      <c r="W723" s="104">
        <f>SUM(표4_256[[#This Row],[1월]:[12월]])</f>
        <v>3273.6584101482999</v>
      </c>
      <c r="X723" s="117">
        <f t="shared" si="450"/>
        <v>272.80486751235833</v>
      </c>
    </row>
    <row r="724" spans="1:24" hidden="1" x14ac:dyDescent="0.3">
      <c r="A724" s="166"/>
      <c r="B724" s="166">
        <v>2025</v>
      </c>
      <c r="C724" s="116" t="s">
        <v>433</v>
      </c>
      <c r="D724" s="102" t="s">
        <v>11</v>
      </c>
      <c r="E724" s="102" t="s">
        <v>427</v>
      </c>
      <c r="F724" s="102"/>
      <c r="G724" s="102"/>
      <c r="H724" s="102"/>
      <c r="I724" s="102" t="s">
        <v>422</v>
      </c>
      <c r="J724" s="103" t="s">
        <v>96</v>
      </c>
      <c r="K724" s="103">
        <f t="shared" ref="K724" si="455">K722*0.4747/1000</f>
        <v>458.32712229999998</v>
      </c>
      <c r="L724" s="103">
        <f t="shared" ref="L724" si="456">L722*0.4747/1000</f>
        <v>426.37791350000003</v>
      </c>
      <c r="M724" s="103">
        <f t="shared" ref="M724:V724" si="457">M722*0.4747/1000</f>
        <v>443.63088500000003</v>
      </c>
      <c r="N724" s="103">
        <f t="shared" si="457"/>
        <v>453.50786394070002</v>
      </c>
      <c r="O724" s="103">
        <f t="shared" si="457"/>
        <v>454.24267675510004</v>
      </c>
      <c r="P724" s="103">
        <f t="shared" si="457"/>
        <v>524.41096850700001</v>
      </c>
      <c r="Q724" s="103">
        <f t="shared" si="457"/>
        <v>1110.057629398</v>
      </c>
      <c r="R724" s="103">
        <f t="shared" si="457"/>
        <v>1034.6662595919997</v>
      </c>
      <c r="S724" s="103">
        <f t="shared" si="457"/>
        <v>769.25886924800011</v>
      </c>
      <c r="T724" s="103">
        <f t="shared" si="457"/>
        <v>417.27090019039002</v>
      </c>
      <c r="U724" s="103">
        <f t="shared" si="457"/>
        <v>321.26175431465998</v>
      </c>
      <c r="V724" s="103">
        <f t="shared" si="457"/>
        <v>373.03801881484003</v>
      </c>
      <c r="W724" s="104">
        <f>SUM(표4_256[[#This Row],[1월]:[12월]])</f>
        <v>6786.0508615606905</v>
      </c>
      <c r="X724" s="117">
        <f t="shared" si="450"/>
        <v>565.50423846339083</v>
      </c>
    </row>
    <row r="725" spans="1:24" hidden="1" x14ac:dyDescent="0.3">
      <c r="A725" s="166"/>
      <c r="B725" s="166">
        <v>2025</v>
      </c>
      <c r="C725" s="114" t="s">
        <v>433</v>
      </c>
      <c r="D725" s="97" t="s">
        <v>11</v>
      </c>
      <c r="E725" s="97" t="s">
        <v>427</v>
      </c>
      <c r="F725" s="97"/>
      <c r="G725" s="97"/>
      <c r="H725" s="97"/>
      <c r="I725" s="97" t="s">
        <v>175</v>
      </c>
      <c r="J725" s="97" t="s">
        <v>13</v>
      </c>
      <c r="K725" s="98">
        <v>106823106</v>
      </c>
      <c r="L725" s="98">
        <v>109523388</v>
      </c>
      <c r="M725" s="98">
        <v>97427520</v>
      </c>
      <c r="N725" s="98">
        <v>91696997</v>
      </c>
      <c r="O725" s="98">
        <v>102343322.3712</v>
      </c>
      <c r="P725" s="98">
        <v>130876879.72150001</v>
      </c>
      <c r="Q725" s="98">
        <v>177909989.3423</v>
      </c>
      <c r="R725" s="98">
        <v>176341049.95590001</v>
      </c>
      <c r="S725" s="98">
        <v>134468670.39156601</v>
      </c>
      <c r="T725" s="98">
        <v>95420185</v>
      </c>
      <c r="U725" s="98">
        <v>109173843</v>
      </c>
      <c r="V725" s="98">
        <v>116091820</v>
      </c>
      <c r="W725" s="99">
        <f>SUM(표4_256[[#This Row],[1월]:[12월]])</f>
        <v>1448096770.7824659</v>
      </c>
      <c r="X725" s="115">
        <f t="shared" ref="X725:X728" si="458">AVERAGE(K725:V725)</f>
        <v>120674730.89853883</v>
      </c>
    </row>
    <row r="726" spans="1:24" hidden="1" x14ac:dyDescent="0.3">
      <c r="A726" s="166"/>
      <c r="B726" s="166">
        <v>2025</v>
      </c>
      <c r="C726" s="114" t="s">
        <v>433</v>
      </c>
      <c r="D726" s="97" t="s">
        <v>11</v>
      </c>
      <c r="E726" s="97" t="s">
        <v>427</v>
      </c>
      <c r="F726" s="97"/>
      <c r="G726" s="97"/>
      <c r="H726" s="97"/>
      <c r="I726" s="97" t="s">
        <v>175</v>
      </c>
      <c r="J726" s="97" t="s">
        <v>14</v>
      </c>
      <c r="K726" s="98">
        <v>652501</v>
      </c>
      <c r="L726" s="98">
        <v>625079</v>
      </c>
      <c r="M726" s="98">
        <v>659609</v>
      </c>
      <c r="N726" s="98">
        <v>601669.304</v>
      </c>
      <c r="O726" s="98">
        <v>715563.97100000014</v>
      </c>
      <c r="P726" s="98">
        <v>788698.6</v>
      </c>
      <c r="Q726" s="98">
        <v>1098965.78</v>
      </c>
      <c r="R726" s="98">
        <v>1114029.8999999999</v>
      </c>
      <c r="S726" s="98">
        <v>896508.01</v>
      </c>
      <c r="T726" s="98">
        <v>653534.71510000003</v>
      </c>
      <c r="U726" s="98">
        <v>626929.74959999998</v>
      </c>
      <c r="V726" s="98">
        <v>678191.81270000001</v>
      </c>
      <c r="W726" s="99">
        <f>SUM(표4_256[[#This Row],[1월]:[12월]])</f>
        <v>9111280.8423999995</v>
      </c>
      <c r="X726" s="115">
        <f t="shared" si="458"/>
        <v>759273.40353333333</v>
      </c>
    </row>
    <row r="727" spans="1:24" hidden="1" x14ac:dyDescent="0.3">
      <c r="A727" s="166"/>
      <c r="B727" s="166">
        <v>2025</v>
      </c>
      <c r="C727" s="116" t="s">
        <v>433</v>
      </c>
      <c r="D727" s="102" t="s">
        <v>11</v>
      </c>
      <c r="E727" s="102" t="s">
        <v>427</v>
      </c>
      <c r="F727" s="102"/>
      <c r="G727" s="102"/>
      <c r="H727" s="102"/>
      <c r="I727" s="102" t="s">
        <v>74</v>
      </c>
      <c r="J727" s="102" t="s">
        <v>15</v>
      </c>
      <c r="K727" s="103">
        <f t="shared" ref="K727" si="459">(K726/1000)*0.229</f>
        <v>149.422729</v>
      </c>
      <c r="L727" s="103">
        <f t="shared" ref="L727" si="460">(L726/1000)*0.229</f>
        <v>143.143091</v>
      </c>
      <c r="M727" s="103">
        <f t="shared" ref="M727" si="461">(M726/1000)*0.229</f>
        <v>151.05046100000001</v>
      </c>
      <c r="N727" s="103">
        <f t="shared" ref="N727:V727" si="462">(N726/1000)*0.229</f>
        <v>137.78227061600001</v>
      </c>
      <c r="O727" s="103">
        <f t="shared" si="462"/>
        <v>163.86414935900004</v>
      </c>
      <c r="P727" s="103">
        <f t="shared" si="462"/>
        <v>180.6119794</v>
      </c>
      <c r="Q727" s="103">
        <f t="shared" si="462"/>
        <v>251.66316362000001</v>
      </c>
      <c r="R727" s="103">
        <f t="shared" si="462"/>
        <v>255.11284710000001</v>
      </c>
      <c r="S727" s="103">
        <f t="shared" si="462"/>
        <v>205.30033429000002</v>
      </c>
      <c r="T727" s="103">
        <f t="shared" si="462"/>
        <v>149.65944975790003</v>
      </c>
      <c r="U727" s="103">
        <f t="shared" si="462"/>
        <v>143.56691265840001</v>
      </c>
      <c r="V727" s="103">
        <f t="shared" si="462"/>
        <v>155.30592510830002</v>
      </c>
      <c r="W727" s="104">
        <f>SUM(표4_256[[#This Row],[1월]:[12월]])</f>
        <v>2086.4833129096005</v>
      </c>
      <c r="X727" s="117">
        <f t="shared" si="458"/>
        <v>173.87360940913337</v>
      </c>
    </row>
    <row r="728" spans="1:24" hidden="1" x14ac:dyDescent="0.3">
      <c r="A728" s="166"/>
      <c r="B728" s="166">
        <v>2025</v>
      </c>
      <c r="C728" s="116" t="s">
        <v>433</v>
      </c>
      <c r="D728" s="102" t="s">
        <v>11</v>
      </c>
      <c r="E728" s="102" t="s">
        <v>427</v>
      </c>
      <c r="F728" s="102"/>
      <c r="G728" s="102"/>
      <c r="H728" s="102"/>
      <c r="I728" s="102" t="s">
        <v>175</v>
      </c>
      <c r="J728" s="103" t="s">
        <v>96</v>
      </c>
      <c r="K728" s="103">
        <f t="shared" ref="K728" si="463">K726*0.4747/1000</f>
        <v>309.74222470000001</v>
      </c>
      <c r="L728" s="103">
        <f t="shared" ref="L728" si="464">L726*0.4747/1000</f>
        <v>296.72500130000003</v>
      </c>
      <c r="M728" s="103">
        <f t="shared" ref="M728:V728" si="465">M726*0.4747/1000</f>
        <v>313.11639230000003</v>
      </c>
      <c r="N728" s="103">
        <f t="shared" si="465"/>
        <v>285.6124186088</v>
      </c>
      <c r="O728" s="103">
        <f t="shared" si="465"/>
        <v>339.67821703370009</v>
      </c>
      <c r="P728" s="103">
        <f t="shared" si="465"/>
        <v>374.39522541999997</v>
      </c>
      <c r="Q728" s="103">
        <f t="shared" si="465"/>
        <v>521.67905576600003</v>
      </c>
      <c r="R728" s="103">
        <f t="shared" si="465"/>
        <v>528.82999353000002</v>
      </c>
      <c r="S728" s="103">
        <f t="shared" si="465"/>
        <v>425.57235234700005</v>
      </c>
      <c r="T728" s="103">
        <f t="shared" si="465"/>
        <v>310.23292925797</v>
      </c>
      <c r="U728" s="103">
        <f t="shared" si="465"/>
        <v>297.60355213511997</v>
      </c>
      <c r="V728" s="103">
        <f t="shared" si="465"/>
        <v>321.93765348869005</v>
      </c>
      <c r="W728" s="104">
        <f>SUM(표4_256[[#This Row],[1월]:[12월]])</f>
        <v>4325.1250158872808</v>
      </c>
      <c r="X728" s="117">
        <f t="shared" si="458"/>
        <v>360.42708465727338</v>
      </c>
    </row>
    <row r="729" spans="1:24" hidden="1" x14ac:dyDescent="0.3">
      <c r="A729" s="166"/>
      <c r="B729" s="166">
        <v>2025</v>
      </c>
      <c r="C729" s="114" t="s">
        <v>433</v>
      </c>
      <c r="D729" s="97" t="s">
        <v>11</v>
      </c>
      <c r="E729" s="97" t="s">
        <v>427</v>
      </c>
      <c r="F729" s="97"/>
      <c r="G729" s="97"/>
      <c r="H729" s="97"/>
      <c r="I729" s="97" t="s">
        <v>188</v>
      </c>
      <c r="J729" s="97" t="s">
        <v>13</v>
      </c>
      <c r="K729" s="98">
        <v>13312637</v>
      </c>
      <c r="L729" s="98">
        <v>13673751</v>
      </c>
      <c r="M729" s="98">
        <v>11329090</v>
      </c>
      <c r="N729" s="98">
        <v>11788511</v>
      </c>
      <c r="O729" s="98">
        <v>8990715.6955999993</v>
      </c>
      <c r="P729" s="98">
        <v>16268007.2872</v>
      </c>
      <c r="Q729" s="98">
        <v>30890754</v>
      </c>
      <c r="R729" s="98">
        <v>30191979</v>
      </c>
      <c r="S729" s="98">
        <v>20808952.11885</v>
      </c>
      <c r="T729" s="98">
        <v>31820788</v>
      </c>
      <c r="U729" s="98">
        <v>8007788</v>
      </c>
      <c r="V729" s="98">
        <v>9955540</v>
      </c>
      <c r="W729" s="99">
        <f>SUM(표4_256[[#This Row],[1월]:[12월]])</f>
        <v>207038513.10165</v>
      </c>
      <c r="X729" s="115">
        <f t="shared" ref="X729:X732" si="466">AVERAGE(K729:V729)</f>
        <v>17253209.425137501</v>
      </c>
    </row>
    <row r="730" spans="1:24" hidden="1" x14ac:dyDescent="0.3">
      <c r="A730" s="166"/>
      <c r="B730" s="166">
        <v>2025</v>
      </c>
      <c r="C730" s="114" t="s">
        <v>433</v>
      </c>
      <c r="D730" s="97" t="s">
        <v>11</v>
      </c>
      <c r="E730" s="97" t="s">
        <v>427</v>
      </c>
      <c r="F730" s="97"/>
      <c r="G730" s="97"/>
      <c r="H730" s="97"/>
      <c r="I730" s="97" t="s">
        <v>188</v>
      </c>
      <c r="J730" s="97" t="s">
        <v>14</v>
      </c>
      <c r="K730" s="98">
        <v>80258</v>
      </c>
      <c r="L730" s="98">
        <v>74809</v>
      </c>
      <c r="M730" s="98">
        <v>72855</v>
      </c>
      <c r="N730" s="98">
        <v>74779</v>
      </c>
      <c r="O730" s="98">
        <v>67762</v>
      </c>
      <c r="P730" s="98">
        <v>102654.28</v>
      </c>
      <c r="Q730" s="98">
        <v>200204.33000000002</v>
      </c>
      <c r="R730" s="98">
        <v>200153.74</v>
      </c>
      <c r="S730" s="98">
        <v>139995.78</v>
      </c>
      <c r="T730" s="98">
        <v>66671.543300000005</v>
      </c>
      <c r="U730" s="98">
        <v>43257.491900000001</v>
      </c>
      <c r="V730" s="98">
        <v>55534.693699999996</v>
      </c>
      <c r="W730" s="99">
        <f>SUM(표4_256[[#This Row],[1월]:[12월]])</f>
        <v>1178934.8589000001</v>
      </c>
      <c r="X730" s="115">
        <f t="shared" si="466"/>
        <v>98244.571575000009</v>
      </c>
    </row>
    <row r="731" spans="1:24" hidden="1" x14ac:dyDescent="0.3">
      <c r="A731" s="166"/>
      <c r="B731" s="166">
        <v>2025</v>
      </c>
      <c r="C731" s="116" t="s">
        <v>433</v>
      </c>
      <c r="D731" s="102" t="s">
        <v>11</v>
      </c>
      <c r="E731" s="102" t="s">
        <v>427</v>
      </c>
      <c r="F731" s="102"/>
      <c r="G731" s="102"/>
      <c r="H731" s="102"/>
      <c r="I731" s="102" t="s">
        <v>188</v>
      </c>
      <c r="J731" s="102" t="s">
        <v>15</v>
      </c>
      <c r="K731" s="103">
        <f t="shared" ref="K731" si="467">(K730/1000)*0.229</f>
        <v>18.379082</v>
      </c>
      <c r="L731" s="103">
        <f t="shared" ref="L731" si="468">(L730/1000)*0.229</f>
        <v>17.131260999999999</v>
      </c>
      <c r="M731" s="103">
        <f t="shared" ref="M731" si="469">(M730/1000)*0.229</f>
        <v>16.683795</v>
      </c>
      <c r="N731" s="103">
        <f t="shared" ref="N731:V731" si="470">(N730/1000)*0.229</f>
        <v>17.124390999999999</v>
      </c>
      <c r="O731" s="103">
        <f t="shared" si="470"/>
        <v>15.517498000000002</v>
      </c>
      <c r="P731" s="103">
        <f t="shared" si="470"/>
        <v>23.507830120000001</v>
      </c>
      <c r="Q731" s="103">
        <f t="shared" si="470"/>
        <v>45.846791570000008</v>
      </c>
      <c r="R731" s="103">
        <f t="shared" si="470"/>
        <v>45.835206460000002</v>
      </c>
      <c r="S731" s="103">
        <f t="shared" si="470"/>
        <v>32.059033620000001</v>
      </c>
      <c r="T731" s="103">
        <f t="shared" si="470"/>
        <v>15.267783415700004</v>
      </c>
      <c r="U731" s="103">
        <f t="shared" si="470"/>
        <v>9.9059656451000002</v>
      </c>
      <c r="V731" s="103">
        <f t="shared" si="470"/>
        <v>12.7174448573</v>
      </c>
      <c r="W731" s="104">
        <f>SUM(표4_256[[#This Row],[1월]:[12월]])</f>
        <v>269.97608268810001</v>
      </c>
      <c r="X731" s="117">
        <f t="shared" si="466"/>
        <v>22.498006890675001</v>
      </c>
    </row>
    <row r="732" spans="1:24" hidden="1" x14ac:dyDescent="0.3">
      <c r="A732" s="166"/>
      <c r="B732" s="166">
        <v>2025</v>
      </c>
      <c r="C732" s="116" t="s">
        <v>433</v>
      </c>
      <c r="D732" s="102" t="s">
        <v>11</v>
      </c>
      <c r="E732" s="102" t="s">
        <v>427</v>
      </c>
      <c r="F732" s="102"/>
      <c r="G732" s="102"/>
      <c r="H732" s="102"/>
      <c r="I732" s="102" t="s">
        <v>188</v>
      </c>
      <c r="J732" s="103" t="s">
        <v>96</v>
      </c>
      <c r="K732" s="103">
        <f t="shared" ref="K732" si="471">K730*0.4747/1000</f>
        <v>38.098472600000001</v>
      </c>
      <c r="L732" s="103">
        <f t="shared" ref="L732" si="472">L730*0.4747/1000</f>
        <v>35.511832300000002</v>
      </c>
      <c r="M732" s="103">
        <f t="shared" ref="M732:V732" si="473">M730*0.4747/1000</f>
        <v>34.5842685</v>
      </c>
      <c r="N732" s="103">
        <f t="shared" si="473"/>
        <v>35.497591300000003</v>
      </c>
      <c r="O732" s="103">
        <f t="shared" si="473"/>
        <v>32.166621399999997</v>
      </c>
      <c r="P732" s="103">
        <f t="shared" si="473"/>
        <v>48.729986715999999</v>
      </c>
      <c r="Q732" s="103">
        <f t="shared" si="473"/>
        <v>95.03699545100001</v>
      </c>
      <c r="R732" s="103">
        <f t="shared" si="473"/>
        <v>95.012980377999995</v>
      </c>
      <c r="S732" s="103">
        <f t="shared" si="473"/>
        <v>66.455996765999998</v>
      </c>
      <c r="T732" s="103">
        <f t="shared" si="473"/>
        <v>31.648981604510002</v>
      </c>
      <c r="U732" s="103">
        <f t="shared" si="473"/>
        <v>20.534331404930004</v>
      </c>
      <c r="V732" s="103">
        <f t="shared" si="473"/>
        <v>26.36231909939</v>
      </c>
      <c r="W732" s="104">
        <f>SUM(표4_256[[#This Row],[1월]:[12월]])</f>
        <v>559.64037751982994</v>
      </c>
      <c r="X732" s="117">
        <f t="shared" si="466"/>
        <v>46.636698126652497</v>
      </c>
    </row>
    <row r="733" spans="1:24" hidden="1" x14ac:dyDescent="0.3">
      <c r="A733" s="166"/>
      <c r="B733" s="166">
        <v>2025</v>
      </c>
      <c r="C733" s="114" t="s">
        <v>433</v>
      </c>
      <c r="D733" s="97" t="s">
        <v>11</v>
      </c>
      <c r="E733" s="97" t="s">
        <v>428</v>
      </c>
      <c r="F733" s="97"/>
      <c r="G733" s="97"/>
      <c r="H733" s="97"/>
      <c r="I733" s="97" t="s">
        <v>176</v>
      </c>
      <c r="J733" s="97" t="s">
        <v>13</v>
      </c>
      <c r="K733" s="98">
        <v>115532225</v>
      </c>
      <c r="L733" s="98">
        <v>112410174</v>
      </c>
      <c r="M733" s="98">
        <v>94679185</v>
      </c>
      <c r="N733" s="98">
        <v>94916155</v>
      </c>
      <c r="O733" s="98">
        <v>102793484</v>
      </c>
      <c r="P733" s="98">
        <v>141854330</v>
      </c>
      <c r="Q733" s="98">
        <v>172552285</v>
      </c>
      <c r="R733" s="98">
        <v>163079720</v>
      </c>
      <c r="S733" s="98">
        <v>128627019</v>
      </c>
      <c r="T733" s="98">
        <v>103266042</v>
      </c>
      <c r="U733" s="98">
        <v>121743628</v>
      </c>
      <c r="V733" s="98">
        <v>123858030.3744</v>
      </c>
      <c r="W733" s="99">
        <f>SUM(표4_256[[#This Row],[1월]:[12월]])</f>
        <v>1475312277.3743999</v>
      </c>
      <c r="X733" s="115">
        <f t="shared" ref="X733:X736" si="474">AVERAGE(K733:V733)</f>
        <v>122942689.78119999</v>
      </c>
    </row>
    <row r="734" spans="1:24" hidden="1" x14ac:dyDescent="0.3">
      <c r="A734" s="166"/>
      <c r="B734" s="166">
        <v>2025</v>
      </c>
      <c r="C734" s="114" t="s">
        <v>433</v>
      </c>
      <c r="D734" s="97" t="s">
        <v>11</v>
      </c>
      <c r="E734" s="97" t="s">
        <v>428</v>
      </c>
      <c r="F734" s="97"/>
      <c r="G734" s="97"/>
      <c r="H734" s="97"/>
      <c r="I734" s="97" t="s">
        <v>176</v>
      </c>
      <c r="J734" s="97" t="s">
        <v>14</v>
      </c>
      <c r="K734" s="98">
        <v>718414</v>
      </c>
      <c r="L734" s="98">
        <v>676291</v>
      </c>
      <c r="M734" s="98">
        <v>682421</v>
      </c>
      <c r="N734" s="98">
        <v>684777</v>
      </c>
      <c r="O734" s="98">
        <v>753108</v>
      </c>
      <c r="P734" s="98">
        <v>872825</v>
      </c>
      <c r="Q734" s="98">
        <v>1047327</v>
      </c>
      <c r="R734" s="98">
        <v>1003039</v>
      </c>
      <c r="S734" s="98">
        <v>936597</v>
      </c>
      <c r="T734" s="98">
        <v>759013</v>
      </c>
      <c r="U734" s="98">
        <v>744106</v>
      </c>
      <c r="V734" s="98">
        <v>733952</v>
      </c>
      <c r="W734" s="99">
        <f>SUM(표4_256[[#This Row],[1월]:[12월]])</f>
        <v>9611870</v>
      </c>
      <c r="X734" s="115">
        <f t="shared" si="474"/>
        <v>800989.16666666663</v>
      </c>
    </row>
    <row r="735" spans="1:24" hidden="1" x14ac:dyDescent="0.3">
      <c r="A735" s="166"/>
      <c r="B735" s="166">
        <v>2025</v>
      </c>
      <c r="C735" s="116" t="s">
        <v>433</v>
      </c>
      <c r="D735" s="102" t="s">
        <v>11</v>
      </c>
      <c r="E735" s="102" t="s">
        <v>428</v>
      </c>
      <c r="F735" s="102"/>
      <c r="G735" s="102"/>
      <c r="H735" s="102"/>
      <c r="I735" s="102" t="s">
        <v>176</v>
      </c>
      <c r="J735" s="102" t="s">
        <v>15</v>
      </c>
      <c r="K735" s="103">
        <f t="shared" ref="K735" si="475">(K734/1000)*0.229</f>
        <v>164.516806</v>
      </c>
      <c r="L735" s="103">
        <f t="shared" ref="L735" si="476">(L734/1000)*0.229</f>
        <v>154.87063900000001</v>
      </c>
      <c r="M735" s="103">
        <f t="shared" ref="M735" si="477">(M734/1000)*0.229</f>
        <v>156.27440900000002</v>
      </c>
      <c r="N735" s="103">
        <f t="shared" ref="N735:V735" si="478">(N734/1000)*0.229</f>
        <v>156.81393300000002</v>
      </c>
      <c r="O735" s="103">
        <f t="shared" si="478"/>
        <v>172.46173199999998</v>
      </c>
      <c r="P735" s="103">
        <f t="shared" si="478"/>
        <v>199.87692500000003</v>
      </c>
      <c r="Q735" s="103">
        <f t="shared" si="478"/>
        <v>239.83788300000001</v>
      </c>
      <c r="R735" s="103">
        <f t="shared" si="478"/>
        <v>229.695931</v>
      </c>
      <c r="S735" s="103">
        <f t="shared" si="478"/>
        <v>214.48071300000001</v>
      </c>
      <c r="T735" s="103">
        <f t="shared" si="478"/>
        <v>173.81397700000002</v>
      </c>
      <c r="U735" s="103">
        <f t="shared" si="478"/>
        <v>170.400274</v>
      </c>
      <c r="V735" s="103">
        <f t="shared" si="478"/>
        <v>168.075008</v>
      </c>
      <c r="W735" s="104">
        <f>SUM(표4_256[[#This Row],[1월]:[12월]])</f>
        <v>2201.11823</v>
      </c>
      <c r="X735" s="117">
        <f t="shared" si="474"/>
        <v>183.42651916666668</v>
      </c>
    </row>
    <row r="736" spans="1:24" hidden="1" x14ac:dyDescent="0.3">
      <c r="A736" s="166"/>
      <c r="B736" s="166">
        <v>2025</v>
      </c>
      <c r="C736" s="116" t="s">
        <v>433</v>
      </c>
      <c r="D736" s="102" t="s">
        <v>11</v>
      </c>
      <c r="E736" s="102" t="s">
        <v>428</v>
      </c>
      <c r="F736" s="102"/>
      <c r="G736" s="102"/>
      <c r="H736" s="102"/>
      <c r="I736" s="102" t="s">
        <v>176</v>
      </c>
      <c r="J736" s="103" t="s">
        <v>96</v>
      </c>
      <c r="K736" s="103">
        <f t="shared" ref="K736" si="479">K734*0.4747/1000</f>
        <v>341.03112579999998</v>
      </c>
      <c r="L736" s="103">
        <f t="shared" ref="L736" si="480">L734*0.4747/1000</f>
        <v>321.03533770000001</v>
      </c>
      <c r="M736" s="103">
        <f t="shared" ref="M736:V736" si="481">M734*0.4747/1000</f>
        <v>323.94524869999998</v>
      </c>
      <c r="N736" s="103">
        <f t="shared" si="481"/>
        <v>325.06364189999999</v>
      </c>
      <c r="O736" s="103">
        <f t="shared" si="481"/>
        <v>357.5003676</v>
      </c>
      <c r="P736" s="103">
        <f t="shared" si="481"/>
        <v>414.33002750000003</v>
      </c>
      <c r="Q736" s="103">
        <f t="shared" si="481"/>
        <v>497.16612690000005</v>
      </c>
      <c r="R736" s="103">
        <f t="shared" si="481"/>
        <v>476.14261330000005</v>
      </c>
      <c r="S736" s="103">
        <f t="shared" si="481"/>
        <v>444.60259590000004</v>
      </c>
      <c r="T736" s="103">
        <f t="shared" si="481"/>
        <v>360.30347110000002</v>
      </c>
      <c r="U736" s="103">
        <f t="shared" si="481"/>
        <v>353.22711820000001</v>
      </c>
      <c r="V736" s="103">
        <f t="shared" si="481"/>
        <v>348.40701439999998</v>
      </c>
      <c r="W736" s="104">
        <f>SUM(표4_256[[#This Row],[1월]:[12월]])</f>
        <v>4562.7546890000003</v>
      </c>
      <c r="X736" s="117">
        <f t="shared" si="474"/>
        <v>380.22955741666669</v>
      </c>
    </row>
    <row r="737" spans="1:24" hidden="1" x14ac:dyDescent="0.3">
      <c r="A737" s="166"/>
      <c r="B737" s="166">
        <v>2025</v>
      </c>
      <c r="C737" s="114" t="s">
        <v>433</v>
      </c>
      <c r="D737" s="97" t="s">
        <v>11</v>
      </c>
      <c r="E737" s="97" t="s">
        <v>428</v>
      </c>
      <c r="F737" s="97"/>
      <c r="G737" s="97"/>
      <c r="H737" s="97"/>
      <c r="I737" s="97" t="s">
        <v>177</v>
      </c>
      <c r="J737" s="97" t="s">
        <v>13</v>
      </c>
      <c r="K737" s="98">
        <v>4513901</v>
      </c>
      <c r="L737" s="98">
        <v>4625702</v>
      </c>
      <c r="M737" s="98">
        <v>3925081</v>
      </c>
      <c r="N737" s="98">
        <v>4273665</v>
      </c>
      <c r="O737" s="98">
        <v>5949169</v>
      </c>
      <c r="P737" s="98">
        <v>8821927</v>
      </c>
      <c r="Q737" s="98">
        <v>11893619</v>
      </c>
      <c r="R737" s="98">
        <v>11275174</v>
      </c>
      <c r="S737" s="98">
        <v>8812208</v>
      </c>
      <c r="T737" s="98">
        <v>6099395</v>
      </c>
      <c r="U737" s="98">
        <v>6305228</v>
      </c>
      <c r="V737" s="98">
        <v>4399226.2111999998</v>
      </c>
      <c r="W737" s="99">
        <f>SUM(표4_256[[#This Row],[1월]:[12월]])</f>
        <v>80894295.211199999</v>
      </c>
      <c r="X737" s="115">
        <f t="shared" ref="X737:X740" si="482">AVERAGE(K737:V737)</f>
        <v>6741191.2675999999</v>
      </c>
    </row>
    <row r="738" spans="1:24" hidden="1" x14ac:dyDescent="0.3">
      <c r="A738" s="166"/>
      <c r="B738" s="166">
        <v>2025</v>
      </c>
      <c r="C738" s="114" t="s">
        <v>433</v>
      </c>
      <c r="D738" s="97" t="s">
        <v>11</v>
      </c>
      <c r="E738" s="97" t="s">
        <v>428</v>
      </c>
      <c r="F738" s="97"/>
      <c r="G738" s="97"/>
      <c r="H738" s="97"/>
      <c r="I738" s="97" t="s">
        <v>177</v>
      </c>
      <c r="J738" s="97" t="s">
        <v>14</v>
      </c>
      <c r="K738" s="98">
        <v>27491</v>
      </c>
      <c r="L738" s="98">
        <v>27296</v>
      </c>
      <c r="M738" s="98">
        <v>26642</v>
      </c>
      <c r="N738" s="98">
        <v>30868</v>
      </c>
      <c r="O738" s="98">
        <v>44388</v>
      </c>
      <c r="P738" s="98">
        <v>57802</v>
      </c>
      <c r="Q738" s="98">
        <v>76380</v>
      </c>
      <c r="R738" s="98">
        <v>73637</v>
      </c>
      <c r="S738" s="98">
        <v>65273</v>
      </c>
      <c r="T738" s="98">
        <v>45426</v>
      </c>
      <c r="U738" s="98">
        <v>40255</v>
      </c>
      <c r="V738" s="98">
        <v>27821</v>
      </c>
      <c r="W738" s="99">
        <f>SUM(표4_256[[#This Row],[1월]:[12월]])</f>
        <v>543279</v>
      </c>
      <c r="X738" s="115">
        <f t="shared" si="482"/>
        <v>45273.25</v>
      </c>
    </row>
    <row r="739" spans="1:24" hidden="1" x14ac:dyDescent="0.3">
      <c r="A739" s="166"/>
      <c r="B739" s="166">
        <v>2025</v>
      </c>
      <c r="C739" s="116" t="s">
        <v>433</v>
      </c>
      <c r="D739" s="102" t="s">
        <v>11</v>
      </c>
      <c r="E739" s="102" t="s">
        <v>428</v>
      </c>
      <c r="F739" s="102"/>
      <c r="G739" s="102"/>
      <c r="H739" s="102"/>
      <c r="I739" s="102" t="s">
        <v>177</v>
      </c>
      <c r="J739" s="102" t="s">
        <v>15</v>
      </c>
      <c r="K739" s="103">
        <f t="shared" ref="K739" si="483">(K738/1000)*0.229</f>
        <v>6.295439</v>
      </c>
      <c r="L739" s="103">
        <f t="shared" ref="L739" si="484">(L738/1000)*0.229</f>
        <v>6.2507840000000003</v>
      </c>
      <c r="M739" s="103">
        <f t="shared" ref="M739" si="485">(M738/1000)*0.229</f>
        <v>6.1010179999999998</v>
      </c>
      <c r="N739" s="103">
        <f t="shared" ref="N739:V739" si="486">(N738/1000)*0.229</f>
        <v>7.0687720000000001</v>
      </c>
      <c r="O739" s="103">
        <f t="shared" si="486"/>
        <v>10.164852</v>
      </c>
      <c r="P739" s="103">
        <f t="shared" si="486"/>
        <v>13.236658</v>
      </c>
      <c r="Q739" s="103">
        <f t="shared" si="486"/>
        <v>17.491019999999999</v>
      </c>
      <c r="R739" s="103">
        <f t="shared" si="486"/>
        <v>16.862873</v>
      </c>
      <c r="S739" s="103">
        <f t="shared" si="486"/>
        <v>14.947516999999999</v>
      </c>
      <c r="T739" s="103">
        <f t="shared" si="486"/>
        <v>10.402554</v>
      </c>
      <c r="U739" s="103">
        <f t="shared" si="486"/>
        <v>9.218395000000001</v>
      </c>
      <c r="V739" s="103">
        <f t="shared" si="486"/>
        <v>6.3710090000000008</v>
      </c>
      <c r="W739" s="104">
        <f>SUM(표4_256[[#This Row],[1월]:[12월]])</f>
        <v>124.41089100000001</v>
      </c>
      <c r="X739" s="117">
        <f t="shared" si="482"/>
        <v>10.367574250000001</v>
      </c>
    </row>
    <row r="740" spans="1:24" hidden="1" x14ac:dyDescent="0.3">
      <c r="A740" s="166"/>
      <c r="B740" s="166">
        <v>2025</v>
      </c>
      <c r="C740" s="116" t="s">
        <v>433</v>
      </c>
      <c r="D740" s="102" t="s">
        <v>11</v>
      </c>
      <c r="E740" s="102" t="s">
        <v>428</v>
      </c>
      <c r="F740" s="102"/>
      <c r="G740" s="102"/>
      <c r="H740" s="102"/>
      <c r="I740" s="102" t="s">
        <v>177</v>
      </c>
      <c r="J740" s="103" t="s">
        <v>96</v>
      </c>
      <c r="K740" s="103">
        <f t="shared" ref="K740" si="487">K738*0.4747/1000</f>
        <v>13.049977699999999</v>
      </c>
      <c r="L740" s="103">
        <f t="shared" ref="L740" si="488">L738*0.4747/1000</f>
        <v>12.957411200000001</v>
      </c>
      <c r="M740" s="103">
        <f t="shared" ref="M740:V740" si="489">M738*0.4747/1000</f>
        <v>12.646957400000002</v>
      </c>
      <c r="N740" s="103">
        <f t="shared" si="489"/>
        <v>14.6530396</v>
      </c>
      <c r="O740" s="103">
        <f t="shared" si="489"/>
        <v>21.070983599999998</v>
      </c>
      <c r="P740" s="103">
        <f t="shared" si="489"/>
        <v>27.438609400000001</v>
      </c>
      <c r="Q740" s="103">
        <f t="shared" si="489"/>
        <v>36.257586000000003</v>
      </c>
      <c r="R740" s="103">
        <f t="shared" si="489"/>
        <v>34.955483899999997</v>
      </c>
      <c r="S740" s="103">
        <f t="shared" si="489"/>
        <v>30.9850931</v>
      </c>
      <c r="T740" s="103">
        <f t="shared" si="489"/>
        <v>21.563722200000001</v>
      </c>
      <c r="U740" s="103">
        <f t="shared" si="489"/>
        <v>19.1090485</v>
      </c>
      <c r="V740" s="103">
        <f t="shared" si="489"/>
        <v>13.206628700000001</v>
      </c>
      <c r="W740" s="104">
        <f>SUM(표4_256[[#This Row],[1월]:[12월]])</f>
        <v>257.89454129999996</v>
      </c>
      <c r="X740" s="117">
        <f t="shared" si="482"/>
        <v>21.491211774999996</v>
      </c>
    </row>
    <row r="741" spans="1:24" hidden="1" x14ac:dyDescent="0.3">
      <c r="A741" s="166"/>
      <c r="B741" s="166">
        <v>2025</v>
      </c>
      <c r="C741" s="114" t="s">
        <v>433</v>
      </c>
      <c r="D741" s="97" t="s">
        <v>11</v>
      </c>
      <c r="E741" s="97" t="s">
        <v>428</v>
      </c>
      <c r="F741" s="97"/>
      <c r="G741" s="97"/>
      <c r="H741" s="97"/>
      <c r="I741" s="97" t="s">
        <v>423</v>
      </c>
      <c r="J741" s="97" t="s">
        <v>13</v>
      </c>
      <c r="K741" s="98">
        <v>20988286</v>
      </c>
      <c r="L741" s="98">
        <v>21508126</v>
      </c>
      <c r="M741" s="98">
        <v>18250455</v>
      </c>
      <c r="N741" s="98">
        <v>19871263</v>
      </c>
      <c r="O741" s="98">
        <v>27732100</v>
      </c>
      <c r="P741" s="98">
        <v>40371090</v>
      </c>
      <c r="Q741" s="98">
        <v>44685636</v>
      </c>
      <c r="R741" s="98">
        <v>43213480</v>
      </c>
      <c r="S741" s="98">
        <v>38364994</v>
      </c>
      <c r="T741" s="98">
        <v>28322604</v>
      </c>
      <c r="U741" s="98">
        <v>29317423</v>
      </c>
      <c r="V741" s="98">
        <v>20455083.290399998</v>
      </c>
      <c r="W741" s="99">
        <f>SUM(표4_256[[#This Row],[1월]:[12월]])</f>
        <v>353080540.29040003</v>
      </c>
      <c r="X741" s="115">
        <f t="shared" ref="X741:X744" si="490">AVERAGE(K741:V741)</f>
        <v>29423378.357533336</v>
      </c>
    </row>
    <row r="742" spans="1:24" hidden="1" x14ac:dyDescent="0.3">
      <c r="A742" s="166"/>
      <c r="B742" s="166">
        <v>2025</v>
      </c>
      <c r="C742" s="114" t="s">
        <v>433</v>
      </c>
      <c r="D742" s="97" t="s">
        <v>11</v>
      </c>
      <c r="E742" s="97" t="s">
        <v>428</v>
      </c>
      <c r="F742" s="97"/>
      <c r="G742" s="97"/>
      <c r="H742" s="97"/>
      <c r="I742" s="97" t="s">
        <v>423</v>
      </c>
      <c r="J742" s="97" t="s">
        <v>14</v>
      </c>
      <c r="K742" s="98">
        <v>127826</v>
      </c>
      <c r="L742" s="98">
        <v>126916</v>
      </c>
      <c r="M742" s="98">
        <v>123879</v>
      </c>
      <c r="N742" s="98">
        <v>143527</v>
      </c>
      <c r="O742" s="98">
        <v>206930</v>
      </c>
      <c r="P742" s="98">
        <v>265364</v>
      </c>
      <c r="Q742" s="98">
        <v>292471</v>
      </c>
      <c r="R742" s="98">
        <v>287507</v>
      </c>
      <c r="S742" s="98">
        <v>284818</v>
      </c>
      <c r="T742" s="98">
        <v>210974</v>
      </c>
      <c r="U742" s="98">
        <v>187176</v>
      </c>
      <c r="V742" s="98">
        <v>129360</v>
      </c>
      <c r="W742" s="99">
        <f>SUM(표4_256[[#This Row],[1월]:[12월]])</f>
        <v>2386748</v>
      </c>
      <c r="X742" s="115">
        <f t="shared" si="490"/>
        <v>198895.66666666666</v>
      </c>
    </row>
    <row r="743" spans="1:24" hidden="1" x14ac:dyDescent="0.3">
      <c r="A743" s="166"/>
      <c r="B743" s="166">
        <v>2025</v>
      </c>
      <c r="C743" s="116" t="s">
        <v>433</v>
      </c>
      <c r="D743" s="102" t="s">
        <v>11</v>
      </c>
      <c r="E743" s="102" t="s">
        <v>428</v>
      </c>
      <c r="F743" s="102"/>
      <c r="G743" s="102"/>
      <c r="H743" s="102"/>
      <c r="I743" s="102" t="s">
        <v>423</v>
      </c>
      <c r="J743" s="102" t="s">
        <v>15</v>
      </c>
      <c r="K743" s="103">
        <f t="shared" ref="K743" si="491">(K742/1000)*0.229</f>
        <v>29.272154</v>
      </c>
      <c r="L743" s="103">
        <f t="shared" ref="L743" si="492">(L742/1000)*0.229</f>
        <v>29.063763999999999</v>
      </c>
      <c r="M743" s="103">
        <f t="shared" ref="M743" si="493">(M742/1000)*0.229</f>
        <v>28.368291000000003</v>
      </c>
      <c r="N743" s="103">
        <f t="shared" ref="N743:V743" si="494">(N742/1000)*0.229</f>
        <v>32.867683</v>
      </c>
      <c r="O743" s="103">
        <f t="shared" si="494"/>
        <v>47.386970000000005</v>
      </c>
      <c r="P743" s="103">
        <f t="shared" si="494"/>
        <v>60.768355999999997</v>
      </c>
      <c r="Q743" s="103">
        <f t="shared" si="494"/>
        <v>66.975859</v>
      </c>
      <c r="R743" s="103">
        <f t="shared" si="494"/>
        <v>65.839103000000009</v>
      </c>
      <c r="S743" s="103">
        <f t="shared" si="494"/>
        <v>65.223321999999996</v>
      </c>
      <c r="T743" s="103">
        <f t="shared" si="494"/>
        <v>48.313046</v>
      </c>
      <c r="U743" s="103">
        <f t="shared" si="494"/>
        <v>42.863303999999999</v>
      </c>
      <c r="V743" s="103">
        <f t="shared" si="494"/>
        <v>29.623440000000006</v>
      </c>
      <c r="W743" s="104">
        <f>SUM(표4_256[[#This Row],[1월]:[12월]])</f>
        <v>546.565292</v>
      </c>
      <c r="X743" s="117">
        <f t="shared" si="490"/>
        <v>45.547107666666669</v>
      </c>
    </row>
    <row r="744" spans="1:24" hidden="1" x14ac:dyDescent="0.3">
      <c r="A744" s="166"/>
      <c r="B744" s="166">
        <v>2025</v>
      </c>
      <c r="C744" s="116" t="s">
        <v>433</v>
      </c>
      <c r="D744" s="102" t="s">
        <v>11</v>
      </c>
      <c r="E744" s="102" t="s">
        <v>428</v>
      </c>
      <c r="F744" s="102"/>
      <c r="G744" s="102"/>
      <c r="H744" s="102"/>
      <c r="I744" s="102" t="s">
        <v>423</v>
      </c>
      <c r="J744" s="103" t="s">
        <v>96</v>
      </c>
      <c r="K744" s="103">
        <f t="shared" ref="K744" si="495">K742*0.4747/1000</f>
        <v>60.679002199999999</v>
      </c>
      <c r="L744" s="103">
        <f t="shared" ref="L744" si="496">L742*0.4747/1000</f>
        <v>60.247025200000003</v>
      </c>
      <c r="M744" s="103">
        <f t="shared" ref="M744:V744" si="497">M742*0.4747/1000</f>
        <v>58.805361300000001</v>
      </c>
      <c r="N744" s="103">
        <f t="shared" si="497"/>
        <v>68.132266900000005</v>
      </c>
      <c r="O744" s="103">
        <f t="shared" si="497"/>
        <v>98.229670999999996</v>
      </c>
      <c r="P744" s="103">
        <f t="shared" si="497"/>
        <v>125.96829080000001</v>
      </c>
      <c r="Q744" s="103">
        <f t="shared" si="497"/>
        <v>138.83598370000001</v>
      </c>
      <c r="R744" s="103">
        <f t="shared" si="497"/>
        <v>136.47957289999999</v>
      </c>
      <c r="S744" s="103">
        <f t="shared" si="497"/>
        <v>135.20310459999999</v>
      </c>
      <c r="T744" s="103">
        <f t="shared" si="497"/>
        <v>100.1493578</v>
      </c>
      <c r="U744" s="103">
        <f t="shared" si="497"/>
        <v>88.8524472</v>
      </c>
      <c r="V744" s="103">
        <f t="shared" si="497"/>
        <v>61.407192000000002</v>
      </c>
      <c r="W744" s="104">
        <f>SUM(표4_256[[#This Row],[1월]:[12월]])</f>
        <v>1132.9892755999999</v>
      </c>
      <c r="X744" s="117">
        <f t="shared" si="490"/>
        <v>94.415772966666665</v>
      </c>
    </row>
    <row r="745" spans="1:24" hidden="1" x14ac:dyDescent="0.3">
      <c r="A745" s="166"/>
      <c r="B745" s="166">
        <v>2025</v>
      </c>
      <c r="C745" s="114" t="s">
        <v>433</v>
      </c>
      <c r="D745" s="97" t="s">
        <v>11</v>
      </c>
      <c r="E745" s="97" t="s">
        <v>428</v>
      </c>
      <c r="F745" s="97"/>
      <c r="G745" s="97"/>
      <c r="H745" s="97"/>
      <c r="I745" s="97" t="s">
        <v>178</v>
      </c>
      <c r="J745" s="97" t="s">
        <v>13</v>
      </c>
      <c r="K745" s="98">
        <v>226349914</v>
      </c>
      <c r="L745" s="98">
        <v>219094232</v>
      </c>
      <c r="M745" s="98">
        <v>194738063</v>
      </c>
      <c r="N745" s="98">
        <v>194327610</v>
      </c>
      <c r="O745" s="98">
        <v>207664370</v>
      </c>
      <c r="P745" s="98">
        <v>255930570</v>
      </c>
      <c r="Q745" s="98">
        <v>287153766</v>
      </c>
      <c r="R745" s="98">
        <v>275622252</v>
      </c>
      <c r="S745" s="98">
        <v>224375306</v>
      </c>
      <c r="T745" s="98">
        <v>202004871</v>
      </c>
      <c r="U745" s="98">
        <v>232048497</v>
      </c>
      <c r="V745" s="98">
        <v>234228129.12400001</v>
      </c>
      <c r="W745" s="99">
        <f>SUM(표4_256[[#This Row],[1월]:[12월]])</f>
        <v>2753537580.1240001</v>
      </c>
      <c r="X745" s="115">
        <f t="shared" ref="X745:X748" si="498">AVERAGE(K745:V745)</f>
        <v>229461465.01033333</v>
      </c>
    </row>
    <row r="746" spans="1:24" hidden="1" x14ac:dyDescent="0.3">
      <c r="A746" s="166"/>
      <c r="B746" s="166">
        <v>2025</v>
      </c>
      <c r="C746" s="114" t="s">
        <v>433</v>
      </c>
      <c r="D746" s="97" t="s">
        <v>11</v>
      </c>
      <c r="E746" s="97" t="s">
        <v>428</v>
      </c>
      <c r="F746" s="97"/>
      <c r="G746" s="97"/>
      <c r="H746" s="97"/>
      <c r="I746" s="97" t="s">
        <v>178</v>
      </c>
      <c r="J746" s="97" t="s">
        <v>14</v>
      </c>
      <c r="K746" s="98">
        <v>1417637</v>
      </c>
      <c r="L746" s="98">
        <v>1324692</v>
      </c>
      <c r="M746" s="98">
        <v>1425067</v>
      </c>
      <c r="N746" s="98">
        <v>1410443</v>
      </c>
      <c r="O746" s="98">
        <v>1530636</v>
      </c>
      <c r="P746" s="98">
        <v>1585130</v>
      </c>
      <c r="Q746" s="98">
        <v>1761128</v>
      </c>
      <c r="R746" s="98">
        <v>1723523</v>
      </c>
      <c r="S746" s="98">
        <v>1636899</v>
      </c>
      <c r="T746" s="98">
        <v>1500731</v>
      </c>
      <c r="U746" s="98">
        <v>1437929</v>
      </c>
      <c r="V746" s="98">
        <v>1424862</v>
      </c>
      <c r="W746" s="99">
        <f>SUM(표4_256[[#This Row],[1월]:[12월]])</f>
        <v>18178677</v>
      </c>
      <c r="X746" s="115">
        <f t="shared" si="498"/>
        <v>1514889.75</v>
      </c>
    </row>
    <row r="747" spans="1:24" hidden="1" x14ac:dyDescent="0.3">
      <c r="A747" s="166"/>
      <c r="B747" s="166">
        <v>2025</v>
      </c>
      <c r="C747" s="116" t="s">
        <v>433</v>
      </c>
      <c r="D747" s="102" t="s">
        <v>11</v>
      </c>
      <c r="E747" s="102" t="s">
        <v>428</v>
      </c>
      <c r="F747" s="102"/>
      <c r="G747" s="102"/>
      <c r="H747" s="102"/>
      <c r="I747" s="102" t="s">
        <v>178</v>
      </c>
      <c r="J747" s="102" t="s">
        <v>15</v>
      </c>
      <c r="K747" s="103">
        <f t="shared" ref="K747" si="499">(K746/1000)*0.229</f>
        <v>324.63887299999999</v>
      </c>
      <c r="L747" s="103">
        <f t="shared" ref="L747" si="500">(L746/1000)*0.229</f>
        <v>303.354468</v>
      </c>
      <c r="M747" s="103">
        <f t="shared" ref="M747" si="501">(M746/1000)*0.229</f>
        <v>326.34034300000002</v>
      </c>
      <c r="N747" s="103">
        <f t="shared" ref="N747:V747" si="502">(N746/1000)*0.229</f>
        <v>322.99144699999999</v>
      </c>
      <c r="O747" s="103">
        <f t="shared" si="502"/>
        <v>350.51564400000001</v>
      </c>
      <c r="P747" s="103">
        <f t="shared" si="502"/>
        <v>362.99477000000002</v>
      </c>
      <c r="Q747" s="103">
        <f t="shared" si="502"/>
        <v>403.29831200000001</v>
      </c>
      <c r="R747" s="103">
        <f t="shared" si="502"/>
        <v>394.68676699999997</v>
      </c>
      <c r="S747" s="103">
        <f t="shared" si="502"/>
        <v>374.84987100000001</v>
      </c>
      <c r="T747" s="103">
        <f t="shared" si="502"/>
        <v>343.66739899999999</v>
      </c>
      <c r="U747" s="103">
        <f t="shared" si="502"/>
        <v>329.28574100000003</v>
      </c>
      <c r="V747" s="103">
        <f t="shared" si="502"/>
        <v>326.29339800000002</v>
      </c>
      <c r="W747" s="104">
        <f>SUM(표4_256[[#This Row],[1월]:[12월]])</f>
        <v>4162.9170330000006</v>
      </c>
      <c r="X747" s="117">
        <f t="shared" si="498"/>
        <v>346.90975275000005</v>
      </c>
    </row>
    <row r="748" spans="1:24" hidden="1" x14ac:dyDescent="0.3">
      <c r="A748" s="166"/>
      <c r="B748" s="166">
        <v>2025</v>
      </c>
      <c r="C748" s="116" t="s">
        <v>433</v>
      </c>
      <c r="D748" s="102" t="s">
        <v>11</v>
      </c>
      <c r="E748" s="102" t="s">
        <v>428</v>
      </c>
      <c r="F748" s="102"/>
      <c r="G748" s="102"/>
      <c r="H748" s="102"/>
      <c r="I748" s="102" t="s">
        <v>178</v>
      </c>
      <c r="J748" s="103" t="s">
        <v>96</v>
      </c>
      <c r="K748" s="103">
        <f t="shared" ref="K748" si="503">K746*0.4747/1000</f>
        <v>672.9522839</v>
      </c>
      <c r="L748" s="103">
        <f t="shared" ref="L748" si="504">L746*0.4747/1000</f>
        <v>628.83129240000005</v>
      </c>
      <c r="M748" s="103">
        <f t="shared" ref="M748:V748" si="505">M746*0.4747/1000</f>
        <v>676.47930489999999</v>
      </c>
      <c r="N748" s="103">
        <f t="shared" si="505"/>
        <v>669.53729209999995</v>
      </c>
      <c r="O748" s="103">
        <f t="shared" si="505"/>
        <v>726.59290920000001</v>
      </c>
      <c r="P748" s="103">
        <f t="shared" si="505"/>
        <v>752.46121100000005</v>
      </c>
      <c r="Q748" s="103">
        <f t="shared" si="505"/>
        <v>836.00746160000006</v>
      </c>
      <c r="R748" s="103">
        <f t="shared" si="505"/>
        <v>818.15636810000001</v>
      </c>
      <c r="S748" s="103">
        <f t="shared" si="505"/>
        <v>777.03595530000007</v>
      </c>
      <c r="T748" s="103">
        <f t="shared" si="505"/>
        <v>712.39700570000002</v>
      </c>
      <c r="U748" s="103">
        <f t="shared" si="505"/>
        <v>682.58489629999997</v>
      </c>
      <c r="V748" s="103">
        <f t="shared" si="505"/>
        <v>676.38199140000006</v>
      </c>
      <c r="W748" s="104">
        <f>SUM(표4_256[[#This Row],[1월]:[12월]])</f>
        <v>8629.4179719000003</v>
      </c>
      <c r="X748" s="117">
        <f t="shared" si="498"/>
        <v>719.11816432500007</v>
      </c>
    </row>
    <row r="749" spans="1:24" hidden="1" x14ac:dyDescent="0.3">
      <c r="A749" s="166"/>
      <c r="B749" s="166">
        <v>2025</v>
      </c>
      <c r="C749" s="114" t="s">
        <v>433</v>
      </c>
      <c r="D749" s="97" t="s">
        <v>26</v>
      </c>
      <c r="E749" s="97" t="s">
        <v>427</v>
      </c>
      <c r="F749" s="97"/>
      <c r="G749" s="97"/>
      <c r="H749" s="97"/>
      <c r="I749" s="97" t="s">
        <v>425</v>
      </c>
      <c r="J749" s="97" t="s">
        <v>13</v>
      </c>
      <c r="K749" s="100">
        <v>65417523</v>
      </c>
      <c r="L749" s="100">
        <v>61635396</v>
      </c>
      <c r="M749" s="100">
        <v>38060616</v>
      </c>
      <c r="N749" s="100">
        <v>19420517</v>
      </c>
      <c r="O749" s="100">
        <v>11890696</v>
      </c>
      <c r="P749" s="100">
        <v>7377558</v>
      </c>
      <c r="Q749" s="100">
        <v>13267410</v>
      </c>
      <c r="R749" s="100">
        <v>19619706</v>
      </c>
      <c r="S749" s="100">
        <v>16199429</v>
      </c>
      <c r="T749" s="100">
        <v>17848822</v>
      </c>
      <c r="U749" s="100">
        <v>23533170</v>
      </c>
      <c r="V749" s="100">
        <v>53877863</v>
      </c>
      <c r="W749" s="99">
        <f>SUM(표4_256[[#This Row],[1월]:[12월]])</f>
        <v>348148706</v>
      </c>
      <c r="X749" s="115">
        <f t="shared" ref="X749:X755" si="506">AVERAGE(K749:V749)</f>
        <v>29012392.166666668</v>
      </c>
    </row>
    <row r="750" spans="1:24" hidden="1" x14ac:dyDescent="0.3">
      <c r="A750" s="166"/>
      <c r="B750" s="166">
        <v>2025</v>
      </c>
      <c r="C750" s="114" t="s">
        <v>433</v>
      </c>
      <c r="D750" s="97" t="s">
        <v>26</v>
      </c>
      <c r="E750" s="97" t="s">
        <v>427</v>
      </c>
      <c r="F750" s="97"/>
      <c r="G750" s="97"/>
      <c r="H750" s="97"/>
      <c r="I750" s="97" t="s">
        <v>425</v>
      </c>
      <c r="J750" s="97" t="s">
        <v>19</v>
      </c>
      <c r="K750" s="100">
        <v>406.65999999999997</v>
      </c>
      <c r="L750" s="100">
        <v>382.82</v>
      </c>
      <c r="M750" s="100">
        <v>233.50999999999996</v>
      </c>
      <c r="N750" s="100">
        <v>134.91999999999999</v>
      </c>
      <c r="O750" s="100">
        <v>79.64</v>
      </c>
      <c r="P750" s="100">
        <v>60.44</v>
      </c>
      <c r="Q750" s="100">
        <v>124.43</v>
      </c>
      <c r="R750" s="100">
        <v>204.07999999999998</v>
      </c>
      <c r="S750" s="100">
        <v>147.72</v>
      </c>
      <c r="T750" s="100">
        <v>123.38</v>
      </c>
      <c r="U750" s="100">
        <v>165.11</v>
      </c>
      <c r="V750" s="100">
        <v>333.27</v>
      </c>
      <c r="W750" s="99">
        <f>SUM(표4_256[[#This Row],[1월]:[12월]])</f>
        <v>2395.9800000000005</v>
      </c>
      <c r="X750" s="115">
        <f t="shared" si="506"/>
        <v>199.66500000000005</v>
      </c>
    </row>
    <row r="751" spans="1:24" hidden="1" x14ac:dyDescent="0.3">
      <c r="A751" s="166"/>
      <c r="B751" s="166">
        <v>2025</v>
      </c>
      <c r="C751" s="116" t="s">
        <v>433</v>
      </c>
      <c r="D751" s="102" t="s">
        <v>26</v>
      </c>
      <c r="E751" s="102" t="s">
        <v>427</v>
      </c>
      <c r="F751" s="102"/>
      <c r="G751" s="102"/>
      <c r="H751" s="102"/>
      <c r="I751" s="102" t="s">
        <v>425</v>
      </c>
      <c r="J751" s="102" t="s">
        <v>14</v>
      </c>
      <c r="K751" s="105">
        <f t="shared" ref="K751:P751" si="507">K750*1000</f>
        <v>406659.99999999994</v>
      </c>
      <c r="L751" s="105">
        <f t="shared" si="507"/>
        <v>382820</v>
      </c>
      <c r="M751" s="105">
        <f t="shared" si="507"/>
        <v>233509.99999999997</v>
      </c>
      <c r="N751" s="105">
        <f t="shared" si="507"/>
        <v>134920</v>
      </c>
      <c r="O751" s="105">
        <f t="shared" si="507"/>
        <v>79640</v>
      </c>
      <c r="P751" s="105">
        <f t="shared" si="507"/>
        <v>60440</v>
      </c>
      <c r="Q751" s="105">
        <f t="shared" ref="Q751:V751" si="508">Q750*1000</f>
        <v>124430</v>
      </c>
      <c r="R751" s="105">
        <f t="shared" si="508"/>
        <v>204079.99999999997</v>
      </c>
      <c r="S751" s="105">
        <f t="shared" si="508"/>
        <v>147720</v>
      </c>
      <c r="T751" s="105">
        <f t="shared" si="508"/>
        <v>123380</v>
      </c>
      <c r="U751" s="105">
        <f t="shared" si="508"/>
        <v>165110</v>
      </c>
      <c r="V751" s="105">
        <f t="shared" si="508"/>
        <v>333270</v>
      </c>
      <c r="W751" s="104">
        <f>SUM(표4_256[[#This Row],[1월]:[12월]])</f>
        <v>2395980</v>
      </c>
      <c r="X751" s="117">
        <f t="shared" si="506"/>
        <v>199665</v>
      </c>
    </row>
    <row r="752" spans="1:24" hidden="1" x14ac:dyDescent="0.3">
      <c r="A752" s="166"/>
      <c r="B752" s="166">
        <v>2025</v>
      </c>
      <c r="C752" s="116" t="s">
        <v>433</v>
      </c>
      <c r="D752" s="102" t="s">
        <v>26</v>
      </c>
      <c r="E752" s="102" t="s">
        <v>427</v>
      </c>
      <c r="F752" s="102"/>
      <c r="G752" s="102"/>
      <c r="H752" s="102"/>
      <c r="I752" s="102" t="s">
        <v>425</v>
      </c>
      <c r="J752" s="102" t="s">
        <v>20</v>
      </c>
      <c r="K752" s="105">
        <f t="shared" ref="K752:P752" si="509">K750*0.86</f>
        <v>349.7276</v>
      </c>
      <c r="L752" s="105">
        <f t="shared" si="509"/>
        <v>329.22519999999997</v>
      </c>
      <c r="M752" s="105">
        <f t="shared" si="509"/>
        <v>200.81859999999998</v>
      </c>
      <c r="N752" s="105">
        <f t="shared" si="509"/>
        <v>116.03119999999998</v>
      </c>
      <c r="O752" s="105">
        <f t="shared" si="509"/>
        <v>68.490399999999994</v>
      </c>
      <c r="P752" s="105">
        <f t="shared" si="509"/>
        <v>51.978400000000001</v>
      </c>
      <c r="Q752" s="105">
        <f t="shared" ref="Q752:V752" si="510">Q750*0.86</f>
        <v>107.0098</v>
      </c>
      <c r="R752" s="105">
        <f t="shared" si="510"/>
        <v>175.50879999999998</v>
      </c>
      <c r="S752" s="105">
        <f t="shared" si="510"/>
        <v>127.03919999999999</v>
      </c>
      <c r="T752" s="105">
        <f t="shared" si="510"/>
        <v>106.10679999999999</v>
      </c>
      <c r="U752" s="105">
        <f t="shared" si="510"/>
        <v>141.99460000000002</v>
      </c>
      <c r="V752" s="105">
        <f t="shared" si="510"/>
        <v>286.61219999999997</v>
      </c>
      <c r="W752" s="104">
        <f>SUM(표4_256[[#This Row],[1월]:[12월]])</f>
        <v>2060.5427999999997</v>
      </c>
      <c r="X752" s="117">
        <f t="shared" si="506"/>
        <v>171.71189999999999</v>
      </c>
    </row>
    <row r="753" spans="1:24" hidden="1" x14ac:dyDescent="0.3">
      <c r="A753" s="166"/>
      <c r="B753" s="166">
        <v>2025</v>
      </c>
      <c r="C753" s="116" t="s">
        <v>433</v>
      </c>
      <c r="D753" s="102" t="s">
        <v>26</v>
      </c>
      <c r="E753" s="102" t="s">
        <v>427</v>
      </c>
      <c r="F753" s="102"/>
      <c r="G753" s="102"/>
      <c r="H753" s="102"/>
      <c r="I753" s="102" t="s">
        <v>425</v>
      </c>
      <c r="J753" s="102" t="s">
        <v>15</v>
      </c>
      <c r="K753" s="105">
        <f t="shared" ref="K753:P753" si="511">K752*0.1</f>
        <v>34.972760000000001</v>
      </c>
      <c r="L753" s="105">
        <f t="shared" si="511"/>
        <v>32.922519999999999</v>
      </c>
      <c r="M753" s="105">
        <f t="shared" si="511"/>
        <v>20.081859999999999</v>
      </c>
      <c r="N753" s="105">
        <f t="shared" si="511"/>
        <v>11.603119999999999</v>
      </c>
      <c r="O753" s="105">
        <f t="shared" si="511"/>
        <v>6.8490399999999996</v>
      </c>
      <c r="P753" s="105">
        <f t="shared" si="511"/>
        <v>5.1978400000000002</v>
      </c>
      <c r="Q753" s="105">
        <f t="shared" ref="Q753:V753" si="512">Q752*0.1</f>
        <v>10.700980000000001</v>
      </c>
      <c r="R753" s="105">
        <f t="shared" si="512"/>
        <v>17.550879999999999</v>
      </c>
      <c r="S753" s="105">
        <f t="shared" si="512"/>
        <v>12.70392</v>
      </c>
      <c r="T753" s="105">
        <f t="shared" si="512"/>
        <v>10.61068</v>
      </c>
      <c r="U753" s="105">
        <f t="shared" si="512"/>
        <v>14.199460000000002</v>
      </c>
      <c r="V753" s="105">
        <f t="shared" si="512"/>
        <v>28.66122</v>
      </c>
      <c r="W753" s="104">
        <f>SUM(표4_256[[#This Row],[1월]:[12월]])</f>
        <v>206.05428000000001</v>
      </c>
      <c r="X753" s="117">
        <f t="shared" si="506"/>
        <v>17.171189999999999</v>
      </c>
    </row>
    <row r="754" spans="1:24" hidden="1" x14ac:dyDescent="0.3">
      <c r="A754" s="166"/>
      <c r="B754" s="166">
        <v>2025</v>
      </c>
      <c r="C754" s="116" t="s">
        <v>433</v>
      </c>
      <c r="D754" s="102" t="s">
        <v>26</v>
      </c>
      <c r="E754" s="102" t="s">
        <v>427</v>
      </c>
      <c r="F754" s="102"/>
      <c r="G754" s="102"/>
      <c r="H754" s="102"/>
      <c r="I754" s="102" t="s">
        <v>425</v>
      </c>
      <c r="J754" s="103" t="s">
        <v>96</v>
      </c>
      <c r="K754" s="106">
        <f t="shared" ref="K754:P754" si="513">K750*0.0036*(31788+0.5756*21+0.0576*310)/1000</f>
        <v>46.580705799753595</v>
      </c>
      <c r="L754" s="106">
        <f t="shared" si="513"/>
        <v>43.849962608227202</v>
      </c>
      <c r="M754" s="106">
        <f t="shared" si="513"/>
        <v>26.747308836129591</v>
      </c>
      <c r="N754" s="106">
        <f t="shared" si="513"/>
        <v>15.454357021843196</v>
      </c>
      <c r="O754" s="106">
        <f t="shared" si="513"/>
        <v>9.1223317018943995</v>
      </c>
      <c r="P754" s="106">
        <f t="shared" si="513"/>
        <v>6.9230754402623997</v>
      </c>
      <c r="Q754" s="106">
        <f t="shared" ref="Q754:V754" si="514">Q750*0.0036*(31788+0.5756*21+0.0576*310)/1000</f>
        <v>14.252784199732799</v>
      </c>
      <c r="R754" s="106">
        <f t="shared" si="514"/>
        <v>23.376261347596795</v>
      </c>
      <c r="S754" s="106">
        <f t="shared" si="514"/>
        <v>16.920527862931198</v>
      </c>
      <c r="T754" s="106">
        <f t="shared" si="514"/>
        <v>14.132512372924797</v>
      </c>
      <c r="U754" s="106">
        <f t="shared" si="514"/>
        <v>18.9124584040656</v>
      </c>
      <c r="V754" s="106">
        <f t="shared" si="514"/>
        <v>38.174277828859196</v>
      </c>
      <c r="W754" s="104">
        <f>SUM(표4_256[[#This Row],[1월]:[12월]])</f>
        <v>274.44656342422076</v>
      </c>
      <c r="X754" s="117">
        <f t="shared" si="506"/>
        <v>22.870546952018397</v>
      </c>
    </row>
    <row r="755" spans="1:24" hidden="1" x14ac:dyDescent="0.3">
      <c r="A755" s="166"/>
      <c r="B755" s="166">
        <v>2025</v>
      </c>
      <c r="C755" s="114" t="s">
        <v>433</v>
      </c>
      <c r="D755" s="97" t="s">
        <v>26</v>
      </c>
      <c r="E755" s="97" t="s">
        <v>427</v>
      </c>
      <c r="F755" s="97"/>
      <c r="G755" s="97"/>
      <c r="H755" s="97"/>
      <c r="I755" s="97" t="s">
        <v>173</v>
      </c>
      <c r="J755" s="97" t="s">
        <v>13</v>
      </c>
      <c r="K755" s="100">
        <v>109660446</v>
      </c>
      <c r="L755" s="100">
        <v>102456987</v>
      </c>
      <c r="M755" s="100">
        <v>50421734</v>
      </c>
      <c r="N755" s="100">
        <v>20393313</v>
      </c>
      <c r="O755" s="100">
        <v>12338523</v>
      </c>
      <c r="P755" s="100">
        <v>7437471</v>
      </c>
      <c r="Q755" s="100">
        <v>15427645</v>
      </c>
      <c r="R755" s="100">
        <v>28926716</v>
      </c>
      <c r="S755" s="100">
        <v>21620111</v>
      </c>
      <c r="T755" s="100">
        <v>15712392</v>
      </c>
      <c r="U755" s="100">
        <v>33195637</v>
      </c>
      <c r="V755" s="100">
        <v>81220435</v>
      </c>
      <c r="W755" s="99">
        <f>SUM(표4_256[[#This Row],[1월]:[12월]])</f>
        <v>498811410</v>
      </c>
      <c r="X755" s="115">
        <f t="shared" si="506"/>
        <v>41567617.5</v>
      </c>
    </row>
    <row r="756" spans="1:24" hidden="1" x14ac:dyDescent="0.3">
      <c r="A756" s="166"/>
      <c r="B756" s="166">
        <v>2025</v>
      </c>
      <c r="C756" s="114" t="s">
        <v>433</v>
      </c>
      <c r="D756" s="97" t="s">
        <v>26</v>
      </c>
      <c r="E756" s="97" t="s">
        <v>427</v>
      </c>
      <c r="F756" s="97"/>
      <c r="G756" s="97"/>
      <c r="H756" s="97"/>
      <c r="I756" s="97" t="s">
        <v>173</v>
      </c>
      <c r="J756" s="97" t="s">
        <v>19</v>
      </c>
      <c r="K756" s="100">
        <v>681.90000000000077</v>
      </c>
      <c r="L756" s="100">
        <v>636.54999999999927</v>
      </c>
      <c r="M756" s="100">
        <v>308.43000000000018</v>
      </c>
      <c r="N756" s="100">
        <v>138.51000000000036</v>
      </c>
      <c r="O756" s="100">
        <v>79.379999999999626</v>
      </c>
      <c r="P756" s="100">
        <v>56.400000000000546</v>
      </c>
      <c r="Q756" s="100">
        <v>143.86999999999983</v>
      </c>
      <c r="R756" s="100">
        <v>302.73000000000019</v>
      </c>
      <c r="S756" s="100">
        <v>194.34999999999928</v>
      </c>
      <c r="T756" s="100">
        <v>104.15000000000036</v>
      </c>
      <c r="U756" s="100">
        <v>232.50000000000037</v>
      </c>
      <c r="V756" s="100">
        <v>502.68999999999949</v>
      </c>
      <c r="W756" s="99">
        <f>SUM(표4_256[[#This Row],[1월]:[12월]])</f>
        <v>3381.4600000000009</v>
      </c>
      <c r="X756" s="115">
        <f t="shared" ref="X756:X760" si="515">AVERAGE(K756:V756)</f>
        <v>281.78833333333341</v>
      </c>
    </row>
    <row r="757" spans="1:24" hidden="1" x14ac:dyDescent="0.3">
      <c r="A757" s="166"/>
      <c r="B757" s="166">
        <v>2025</v>
      </c>
      <c r="C757" s="116" t="s">
        <v>433</v>
      </c>
      <c r="D757" s="102" t="s">
        <v>26</v>
      </c>
      <c r="E757" s="102" t="s">
        <v>427</v>
      </c>
      <c r="F757" s="102"/>
      <c r="G757" s="102"/>
      <c r="H757" s="102"/>
      <c r="I757" s="102" t="s">
        <v>173</v>
      </c>
      <c r="J757" s="102" t="s">
        <v>14</v>
      </c>
      <c r="K757" s="105">
        <f t="shared" ref="K757" si="516">K756*1000</f>
        <v>681900.00000000081</v>
      </c>
      <c r="L757" s="105">
        <f t="shared" ref="L757" si="517">L756*1000</f>
        <v>636549.9999999993</v>
      </c>
      <c r="M757" s="105">
        <f t="shared" ref="M757" si="518">M756*1000</f>
        <v>308430.00000000017</v>
      </c>
      <c r="N757" s="105">
        <f t="shared" ref="N757:V757" si="519">N756*1000</f>
        <v>138510.00000000035</v>
      </c>
      <c r="O757" s="105">
        <f t="shared" si="519"/>
        <v>79379.999999999622</v>
      </c>
      <c r="P757" s="105">
        <f t="shared" si="519"/>
        <v>56400.000000000546</v>
      </c>
      <c r="Q757" s="105">
        <f t="shared" si="519"/>
        <v>143869.99999999983</v>
      </c>
      <c r="R757" s="105">
        <f t="shared" si="519"/>
        <v>302730.00000000017</v>
      </c>
      <c r="S757" s="105">
        <f t="shared" si="519"/>
        <v>194349.99999999927</v>
      </c>
      <c r="T757" s="105">
        <f t="shared" si="519"/>
        <v>104150.00000000036</v>
      </c>
      <c r="U757" s="105">
        <f t="shared" si="519"/>
        <v>232500.00000000038</v>
      </c>
      <c r="V757" s="105">
        <f t="shared" si="519"/>
        <v>502689.99999999948</v>
      </c>
      <c r="W757" s="104">
        <f>SUM(표4_256[[#This Row],[1월]:[12월]])</f>
        <v>3381460</v>
      </c>
      <c r="X757" s="117">
        <f t="shared" si="515"/>
        <v>281788.33333333331</v>
      </c>
    </row>
    <row r="758" spans="1:24" hidden="1" x14ac:dyDescent="0.3">
      <c r="A758" s="166"/>
      <c r="B758" s="166">
        <v>2025</v>
      </c>
      <c r="C758" s="116" t="s">
        <v>433</v>
      </c>
      <c r="D758" s="102" t="s">
        <v>26</v>
      </c>
      <c r="E758" s="102" t="s">
        <v>427</v>
      </c>
      <c r="F758" s="102"/>
      <c r="G758" s="102"/>
      <c r="H758" s="102"/>
      <c r="I758" s="102" t="s">
        <v>173</v>
      </c>
      <c r="J758" s="102" t="s">
        <v>20</v>
      </c>
      <c r="K758" s="105">
        <f t="shared" ref="K758" si="520">K756*0.86</f>
        <v>586.43400000000065</v>
      </c>
      <c r="L758" s="105">
        <f t="shared" ref="L758" si="521">L756*0.86</f>
        <v>547.43299999999931</v>
      </c>
      <c r="M758" s="105">
        <f t="shared" ref="M758:V758" si="522">M756*0.86</f>
        <v>265.24980000000016</v>
      </c>
      <c r="N758" s="105">
        <f t="shared" si="522"/>
        <v>119.11860000000031</v>
      </c>
      <c r="O758" s="105">
        <f t="shared" si="522"/>
        <v>68.266799999999677</v>
      </c>
      <c r="P758" s="105">
        <f t="shared" si="522"/>
        <v>48.504000000000467</v>
      </c>
      <c r="Q758" s="105">
        <f t="shared" si="522"/>
        <v>123.72819999999986</v>
      </c>
      <c r="R758" s="105">
        <f t="shared" si="522"/>
        <v>260.34780000000018</v>
      </c>
      <c r="S758" s="105">
        <f t="shared" si="522"/>
        <v>167.14099999999939</v>
      </c>
      <c r="T758" s="105">
        <f t="shared" si="522"/>
        <v>89.569000000000315</v>
      </c>
      <c r="U758" s="105">
        <f t="shared" si="522"/>
        <v>199.9500000000003</v>
      </c>
      <c r="V758" s="105">
        <f t="shared" si="522"/>
        <v>432.31339999999955</v>
      </c>
      <c r="W758" s="104">
        <f>SUM(표4_256[[#This Row],[1월]:[12월]])</f>
        <v>2908.0556000000001</v>
      </c>
      <c r="X758" s="117">
        <f t="shared" si="515"/>
        <v>242.33796666666669</v>
      </c>
    </row>
    <row r="759" spans="1:24" hidden="1" x14ac:dyDescent="0.3">
      <c r="A759" s="166"/>
      <c r="B759" s="166">
        <v>2025</v>
      </c>
      <c r="C759" s="116" t="s">
        <v>433</v>
      </c>
      <c r="D759" s="102" t="s">
        <v>26</v>
      </c>
      <c r="E759" s="102" t="s">
        <v>427</v>
      </c>
      <c r="F759" s="102"/>
      <c r="G759" s="102"/>
      <c r="H759" s="102"/>
      <c r="I759" s="102" t="s">
        <v>173</v>
      </c>
      <c r="J759" s="102" t="s">
        <v>15</v>
      </c>
      <c r="K759" s="105">
        <f t="shared" ref="K759" si="523">K758*0.1</f>
        <v>58.643400000000071</v>
      </c>
      <c r="L759" s="105">
        <f t="shared" ref="L759" si="524">L758*0.1</f>
        <v>54.743299999999934</v>
      </c>
      <c r="M759" s="105">
        <f t="shared" ref="M759" si="525">M758*0.1</f>
        <v>26.524980000000017</v>
      </c>
      <c r="N759" s="105">
        <f t="shared" ref="N759:V759" si="526">N758*0.1</f>
        <v>11.911860000000033</v>
      </c>
      <c r="O759" s="105">
        <f t="shared" si="526"/>
        <v>6.8266799999999677</v>
      </c>
      <c r="P759" s="105">
        <f t="shared" si="526"/>
        <v>4.8504000000000467</v>
      </c>
      <c r="Q759" s="105">
        <f t="shared" si="526"/>
        <v>12.372819999999987</v>
      </c>
      <c r="R759" s="105">
        <f t="shared" si="526"/>
        <v>26.034780000000019</v>
      </c>
      <c r="S759" s="105">
        <f t="shared" si="526"/>
        <v>16.714099999999942</v>
      </c>
      <c r="T759" s="105">
        <f t="shared" si="526"/>
        <v>8.9569000000000312</v>
      </c>
      <c r="U759" s="105">
        <f t="shared" si="526"/>
        <v>19.995000000000033</v>
      </c>
      <c r="V759" s="105">
        <f t="shared" si="526"/>
        <v>43.23133999999996</v>
      </c>
      <c r="W759" s="104">
        <f>SUM(표4_256[[#This Row],[1월]:[12월]])</f>
        <v>290.80556000000001</v>
      </c>
      <c r="X759" s="117">
        <f t="shared" si="515"/>
        <v>24.233796666666667</v>
      </c>
    </row>
    <row r="760" spans="1:24" hidden="1" x14ac:dyDescent="0.3">
      <c r="A760" s="166"/>
      <c r="B760" s="166">
        <v>2025</v>
      </c>
      <c r="C760" s="116" t="s">
        <v>433</v>
      </c>
      <c r="D760" s="102" t="s">
        <v>26</v>
      </c>
      <c r="E760" s="102" t="s">
        <v>427</v>
      </c>
      <c r="F760" s="102"/>
      <c r="G760" s="102"/>
      <c r="H760" s="102"/>
      <c r="I760" s="102" t="s">
        <v>173</v>
      </c>
      <c r="J760" s="103" t="s">
        <v>96</v>
      </c>
      <c r="K760" s="106">
        <f t="shared" ref="K760" si="527">K756*0.0036*(31788+0.5756*21+0.0576*310)/1000</f>
        <v>78.107960667024074</v>
      </c>
      <c r="L760" s="106">
        <f t="shared" ref="L760" si="528">L756*0.0036*(31788+0.5756*21+0.0576*310)/1000</f>
        <v>72.913363194887921</v>
      </c>
      <c r="M760" s="106">
        <f t="shared" ref="M760" si="529">M756*0.0036*(31788+0.5756*21+0.0576*310)/1000</f>
        <v>35.328990040372815</v>
      </c>
      <c r="N760" s="106">
        <f t="shared" ref="N760:V760" si="530">N756*0.0036*(31788+0.5756*21+0.0576*310)/1000</f>
        <v>15.86557212492964</v>
      </c>
      <c r="O760" s="106">
        <f t="shared" si="530"/>
        <v>9.0925501066847563</v>
      </c>
      <c r="P760" s="106">
        <f t="shared" si="530"/>
        <v>6.460315268544063</v>
      </c>
      <c r="Q760" s="106">
        <f t="shared" si="530"/>
        <v>16.47953116463518</v>
      </c>
      <c r="R760" s="106">
        <f t="shared" si="530"/>
        <v>34.676085837700818</v>
      </c>
      <c r="S760" s="106">
        <f t="shared" si="530"/>
        <v>22.261742419175917</v>
      </c>
      <c r="T760" s="106">
        <f t="shared" si="530"/>
        <v>11.929819773384041</v>
      </c>
      <c r="U760" s="106">
        <f t="shared" si="530"/>
        <v>26.63161879320004</v>
      </c>
      <c r="V760" s="106">
        <f t="shared" si="530"/>
        <v>57.580423445822333</v>
      </c>
      <c r="W760" s="104">
        <f>SUM(표4_256[[#This Row],[1월]:[12월]])</f>
        <v>387.3279728363616</v>
      </c>
      <c r="X760" s="117">
        <f t="shared" si="515"/>
        <v>32.2773310696968</v>
      </c>
    </row>
    <row r="761" spans="1:24" hidden="1" x14ac:dyDescent="0.3">
      <c r="A761" s="166"/>
      <c r="B761" s="166">
        <v>2025</v>
      </c>
      <c r="C761" s="114" t="s">
        <v>433</v>
      </c>
      <c r="D761" s="97" t="s">
        <v>26</v>
      </c>
      <c r="E761" s="97" t="s">
        <v>427</v>
      </c>
      <c r="F761" s="97"/>
      <c r="G761" s="97"/>
      <c r="H761" s="97"/>
      <c r="I761" s="97" t="s">
        <v>410</v>
      </c>
      <c r="J761" s="97" t="s">
        <v>13</v>
      </c>
      <c r="K761" s="100">
        <v>167373367</v>
      </c>
      <c r="L761" s="100">
        <v>156819934</v>
      </c>
      <c r="M761" s="100">
        <v>71658457</v>
      </c>
      <c r="N761" s="100">
        <v>25186308</v>
      </c>
      <c r="O761" s="100">
        <v>4194743</v>
      </c>
      <c r="P761" s="100">
        <v>2174594</v>
      </c>
      <c r="Q761" s="100">
        <v>2634942</v>
      </c>
      <c r="R761" s="100">
        <v>4342070</v>
      </c>
      <c r="S761" s="100">
        <v>2119270</v>
      </c>
      <c r="T761" s="100">
        <v>8768408</v>
      </c>
      <c r="U761" s="100">
        <v>31664441</v>
      </c>
      <c r="V761" s="100">
        <v>109252351</v>
      </c>
      <c r="W761" s="99">
        <f>SUM(표4_256[[#This Row],[1월]:[12월]])</f>
        <v>586188885</v>
      </c>
      <c r="X761" s="115">
        <f t="shared" ref="X761:X766" si="531">AVERAGE(K761:V761)</f>
        <v>48849073.75</v>
      </c>
    </row>
    <row r="762" spans="1:24" hidden="1" x14ac:dyDescent="0.3">
      <c r="A762" s="166"/>
      <c r="B762" s="166">
        <v>2025</v>
      </c>
      <c r="C762" s="114" t="s">
        <v>433</v>
      </c>
      <c r="D762" s="97" t="s">
        <v>26</v>
      </c>
      <c r="E762" s="97" t="s">
        <v>427</v>
      </c>
      <c r="F762" s="97"/>
      <c r="G762" s="97"/>
      <c r="H762" s="97"/>
      <c r="I762" s="97" t="s">
        <v>410</v>
      </c>
      <c r="J762" s="97" t="s">
        <v>19</v>
      </c>
      <c r="K762" s="100">
        <v>1047.1899000000001</v>
      </c>
      <c r="L762" s="100">
        <v>980.66401000000076</v>
      </c>
      <c r="M762" s="100">
        <v>443.53760999999901</v>
      </c>
      <c r="N762" s="100">
        <v>175.03773000000035</v>
      </c>
      <c r="O762" s="100">
        <v>20.92976999999965</v>
      </c>
      <c r="P762" s="100">
        <v>7.9281600000007071</v>
      </c>
      <c r="Q762" s="100">
        <v>16.678160000000709</v>
      </c>
      <c r="R762" s="100">
        <v>43.562239999999299</v>
      </c>
      <c r="S762" s="100">
        <v>8.6795500000000008</v>
      </c>
      <c r="T762" s="100">
        <v>54.504819999999647</v>
      </c>
      <c r="U762" s="100">
        <v>222.59273000000039</v>
      </c>
      <c r="V762" s="100">
        <v>680.67283999999927</v>
      </c>
      <c r="W762" s="99">
        <f>SUM(표4_256[[#This Row],[1월]:[12월]])</f>
        <v>3701.9775199999999</v>
      </c>
      <c r="X762" s="115">
        <f t="shared" si="531"/>
        <v>308.49812666666668</v>
      </c>
    </row>
    <row r="763" spans="1:24" hidden="1" x14ac:dyDescent="0.3">
      <c r="A763" s="166"/>
      <c r="B763" s="166">
        <v>2025</v>
      </c>
      <c r="C763" s="116" t="s">
        <v>433</v>
      </c>
      <c r="D763" s="102" t="s">
        <v>26</v>
      </c>
      <c r="E763" s="102" t="s">
        <v>427</v>
      </c>
      <c r="F763" s="102"/>
      <c r="G763" s="102"/>
      <c r="H763" s="102"/>
      <c r="I763" s="102" t="s">
        <v>410</v>
      </c>
      <c r="J763" s="102" t="s">
        <v>14</v>
      </c>
      <c r="K763" s="105">
        <f t="shared" ref="K763:P763" si="532">K762*1000</f>
        <v>1047189.9</v>
      </c>
      <c r="L763" s="105">
        <f t="shared" si="532"/>
        <v>980664.01000000071</v>
      </c>
      <c r="M763" s="105">
        <f t="shared" si="532"/>
        <v>443537.609999999</v>
      </c>
      <c r="N763" s="105">
        <f t="shared" si="532"/>
        <v>175037.73000000036</v>
      </c>
      <c r="O763" s="105">
        <f t="shared" si="532"/>
        <v>20929.769999999651</v>
      </c>
      <c r="P763" s="105">
        <f t="shared" si="532"/>
        <v>7928.1600000007074</v>
      </c>
      <c r="Q763" s="105">
        <f t="shared" ref="Q763:V763" si="533">Q762*1000</f>
        <v>16678.160000000709</v>
      </c>
      <c r="R763" s="105">
        <f t="shared" si="533"/>
        <v>43562.239999999299</v>
      </c>
      <c r="S763" s="105">
        <f t="shared" si="533"/>
        <v>8679.5500000000011</v>
      </c>
      <c r="T763" s="105">
        <f t="shared" si="533"/>
        <v>54504.81999999965</v>
      </c>
      <c r="U763" s="105">
        <f t="shared" si="533"/>
        <v>222592.73000000039</v>
      </c>
      <c r="V763" s="105">
        <f t="shared" si="533"/>
        <v>680672.83999999927</v>
      </c>
      <c r="W763" s="104">
        <f>SUM(표4_256[[#This Row],[1월]:[12월]])</f>
        <v>3701977.5199999996</v>
      </c>
      <c r="X763" s="117">
        <f t="shared" si="531"/>
        <v>308498.12666666665</v>
      </c>
    </row>
    <row r="764" spans="1:24" hidden="1" x14ac:dyDescent="0.3">
      <c r="A764" s="166"/>
      <c r="B764" s="166">
        <v>2025</v>
      </c>
      <c r="C764" s="116" t="s">
        <v>433</v>
      </c>
      <c r="D764" s="102" t="s">
        <v>26</v>
      </c>
      <c r="E764" s="102" t="s">
        <v>427</v>
      </c>
      <c r="F764" s="102"/>
      <c r="G764" s="102"/>
      <c r="H764" s="102"/>
      <c r="I764" s="102" t="s">
        <v>410</v>
      </c>
      <c r="J764" s="102" t="s">
        <v>20</v>
      </c>
      <c r="K764" s="105">
        <f t="shared" ref="K764" si="534">K762*0.86</f>
        <v>900.58331400000009</v>
      </c>
      <c r="L764" s="105">
        <f t="shared" ref="L764" si="535">L762*0.86</f>
        <v>843.37104860000068</v>
      </c>
      <c r="M764" s="105">
        <f t="shared" ref="M764:V764" si="536">M762*0.86</f>
        <v>381.44234459999916</v>
      </c>
      <c r="N764" s="105">
        <f t="shared" si="536"/>
        <v>150.53244780000031</v>
      </c>
      <c r="O764" s="105">
        <f t="shared" si="536"/>
        <v>17.9996021999997</v>
      </c>
      <c r="P764" s="105">
        <f t="shared" si="536"/>
        <v>6.8182176000006081</v>
      </c>
      <c r="Q764" s="105">
        <f t="shared" si="536"/>
        <v>14.34321760000061</v>
      </c>
      <c r="R764" s="105">
        <f t="shared" si="536"/>
        <v>37.463526399999395</v>
      </c>
      <c r="S764" s="105">
        <f t="shared" si="536"/>
        <v>7.4644130000000004</v>
      </c>
      <c r="T764" s="105">
        <f t="shared" si="536"/>
        <v>46.874145199999695</v>
      </c>
      <c r="U764" s="105">
        <f t="shared" si="536"/>
        <v>191.42974780000034</v>
      </c>
      <c r="V764" s="105">
        <f t="shared" si="536"/>
        <v>585.37864239999931</v>
      </c>
      <c r="W764" s="104">
        <f>SUM(표4_256[[#This Row],[1월]:[12월]])</f>
        <v>3183.7006671999998</v>
      </c>
      <c r="X764" s="117">
        <f t="shared" si="531"/>
        <v>265.30838893333333</v>
      </c>
    </row>
    <row r="765" spans="1:24" hidden="1" x14ac:dyDescent="0.3">
      <c r="A765" s="166"/>
      <c r="B765" s="166">
        <v>2025</v>
      </c>
      <c r="C765" s="116" t="s">
        <v>433</v>
      </c>
      <c r="D765" s="102" t="s">
        <v>26</v>
      </c>
      <c r="E765" s="102" t="s">
        <v>427</v>
      </c>
      <c r="F765" s="102"/>
      <c r="G765" s="102"/>
      <c r="H765" s="102"/>
      <c r="I765" s="102" t="s">
        <v>410</v>
      </c>
      <c r="J765" s="102" t="s">
        <v>15</v>
      </c>
      <c r="K765" s="105">
        <f t="shared" ref="K765" si="537">K764*0.1</f>
        <v>90.058331400000014</v>
      </c>
      <c r="L765" s="105">
        <f t="shared" ref="L765" si="538">L764*0.1</f>
        <v>84.337104860000068</v>
      </c>
      <c r="M765" s="105">
        <f t="shared" ref="M765" si="539">M764*0.1</f>
        <v>38.144234459999915</v>
      </c>
      <c r="N765" s="105">
        <f t="shared" ref="N765:V765" si="540">N764*0.1</f>
        <v>15.053244780000032</v>
      </c>
      <c r="O765" s="105">
        <f t="shared" si="540"/>
        <v>1.79996021999997</v>
      </c>
      <c r="P765" s="105">
        <f t="shared" si="540"/>
        <v>0.68182176000006089</v>
      </c>
      <c r="Q765" s="105">
        <f t="shared" si="540"/>
        <v>1.4343217600000611</v>
      </c>
      <c r="R765" s="105">
        <f t="shared" si="540"/>
        <v>3.7463526399999396</v>
      </c>
      <c r="S765" s="105">
        <f t="shared" si="540"/>
        <v>0.74644130000000009</v>
      </c>
      <c r="T765" s="105">
        <f t="shared" si="540"/>
        <v>4.6874145199999697</v>
      </c>
      <c r="U765" s="105">
        <f t="shared" si="540"/>
        <v>19.142974780000035</v>
      </c>
      <c r="V765" s="105">
        <f t="shared" si="540"/>
        <v>58.537864239999934</v>
      </c>
      <c r="W765" s="104">
        <f>SUM(표4_256[[#This Row],[1월]:[12월]])</f>
        <v>318.37006672000001</v>
      </c>
      <c r="X765" s="117">
        <f t="shared" si="531"/>
        <v>26.530838893333335</v>
      </c>
    </row>
    <row r="766" spans="1:24" hidden="1" x14ac:dyDescent="0.3">
      <c r="A766" s="166"/>
      <c r="B766" s="166">
        <v>2025</v>
      </c>
      <c r="C766" s="116" t="s">
        <v>433</v>
      </c>
      <c r="D766" s="102" t="s">
        <v>26</v>
      </c>
      <c r="E766" s="102" t="s">
        <v>427</v>
      </c>
      <c r="F766" s="102"/>
      <c r="G766" s="102"/>
      <c r="H766" s="102"/>
      <c r="I766" s="102" t="s">
        <v>410</v>
      </c>
      <c r="J766" s="103" t="s">
        <v>96</v>
      </c>
      <c r="K766" s="106">
        <f t="shared" ref="K766" si="541">K762*0.0036*(31788+0.5756*21+0.0576*310)/1000</f>
        <v>119.94994503608271</v>
      </c>
      <c r="L766" s="106">
        <f t="shared" ref="L766" si="542">L762*0.0036*(31788+0.5756*21+0.0576*310)/1000</f>
        <v>112.32976377862748</v>
      </c>
      <c r="M766" s="106">
        <f t="shared" ref="M766" si="543">M762*0.0036*(31788+0.5756*21+0.0576*310)/1000</f>
        <v>50.804836774051545</v>
      </c>
      <c r="N766" s="106">
        <f t="shared" ref="N766:V766" si="544">N762*0.0036*(31788+0.5756*21+0.0576*310)/1000</f>
        <v>20.049626235643341</v>
      </c>
      <c r="O766" s="106">
        <f t="shared" si="544"/>
        <v>2.3973920691154591</v>
      </c>
      <c r="P766" s="106">
        <f t="shared" si="544"/>
        <v>0.9081278918344744</v>
      </c>
      <c r="Q766" s="106">
        <f t="shared" si="544"/>
        <v>1.9103931152344746</v>
      </c>
      <c r="R766" s="106">
        <f t="shared" si="544"/>
        <v>4.9898192234747096</v>
      </c>
      <c r="S766" s="106">
        <f t="shared" si="544"/>
        <v>0.99419555654416802</v>
      </c>
      <c r="T766" s="106">
        <f t="shared" si="544"/>
        <v>6.2432326392773065</v>
      </c>
      <c r="U766" s="106">
        <f t="shared" si="544"/>
        <v>25.496794544076142</v>
      </c>
      <c r="V766" s="106">
        <f t="shared" si="544"/>
        <v>77.967396119418481</v>
      </c>
      <c r="W766" s="104">
        <f>SUM(표4_256[[#This Row],[1월]:[12월]])</f>
        <v>424.04152298338028</v>
      </c>
      <c r="X766" s="117">
        <f t="shared" si="531"/>
        <v>35.336793581948356</v>
      </c>
    </row>
    <row r="767" spans="1:24" hidden="1" x14ac:dyDescent="0.3">
      <c r="A767" s="166"/>
      <c r="B767" s="166">
        <v>2025</v>
      </c>
      <c r="C767" s="114" t="s">
        <v>433</v>
      </c>
      <c r="D767" s="97" t="s">
        <v>26</v>
      </c>
      <c r="E767" s="97" t="s">
        <v>427</v>
      </c>
      <c r="F767" s="97"/>
      <c r="G767" s="97"/>
      <c r="H767" s="97"/>
      <c r="I767" s="97" t="s">
        <v>389</v>
      </c>
      <c r="J767" s="97" t="s">
        <v>13</v>
      </c>
      <c r="K767" s="100">
        <v>4895031</v>
      </c>
      <c r="L767" s="100">
        <v>4596635</v>
      </c>
      <c r="M767" s="100">
        <v>2114805</v>
      </c>
      <c r="N767" s="100">
        <v>743022</v>
      </c>
      <c r="O767" s="100">
        <v>122704</v>
      </c>
      <c r="P767" s="100">
        <v>63887</v>
      </c>
      <c r="Q767" s="100">
        <v>76576</v>
      </c>
      <c r="R767" s="100">
        <v>128600</v>
      </c>
      <c r="S767" s="100">
        <v>62461</v>
      </c>
      <c r="T767" s="100">
        <v>258377</v>
      </c>
      <c r="U767" s="100">
        <v>934251</v>
      </c>
      <c r="V767" s="100">
        <v>3227045</v>
      </c>
      <c r="W767" s="99">
        <f>SUM(표4_256[[#This Row],[1월]:[12월]])</f>
        <v>17223394</v>
      </c>
      <c r="X767" s="115">
        <f t="shared" ref="X767:X772" si="545">AVERAGE(K767:V767)</f>
        <v>1435282.8333333333</v>
      </c>
    </row>
    <row r="768" spans="1:24" hidden="1" x14ac:dyDescent="0.3">
      <c r="A768" s="166"/>
      <c r="B768" s="166">
        <v>2025</v>
      </c>
      <c r="C768" s="114" t="s">
        <v>433</v>
      </c>
      <c r="D768" s="97" t="s">
        <v>26</v>
      </c>
      <c r="E768" s="97" t="s">
        <v>427</v>
      </c>
      <c r="F768" s="97"/>
      <c r="G768" s="97"/>
      <c r="H768" s="97"/>
      <c r="I768" s="97" t="s">
        <v>389</v>
      </c>
      <c r="J768" s="97" t="s">
        <v>19</v>
      </c>
      <c r="K768" s="100">
        <v>30.630099999999999</v>
      </c>
      <c r="L768" s="100">
        <v>28.745990000000024</v>
      </c>
      <c r="M768" s="100">
        <v>13.092389999999968</v>
      </c>
      <c r="N768" s="100">
        <v>5.1622700000000101</v>
      </c>
      <c r="O768" s="100">
        <v>0.61022999999998961</v>
      </c>
      <c r="P768" s="100">
        <v>0.23184000000002089</v>
      </c>
      <c r="Q768" s="100">
        <v>0.47184000000002091</v>
      </c>
      <c r="R768" s="100">
        <v>1.2877599999999791</v>
      </c>
      <c r="S768" s="100">
        <v>0.26045000000000001</v>
      </c>
      <c r="T768" s="100">
        <v>1.6051799999999896</v>
      </c>
      <c r="U768" s="100">
        <v>6.5672700000000113</v>
      </c>
      <c r="V768" s="100">
        <v>20.107159999999979</v>
      </c>
      <c r="W768" s="99">
        <f>SUM(표4_256[[#This Row],[1월]:[12월]])</f>
        <v>108.77247999999997</v>
      </c>
      <c r="X768" s="115">
        <f t="shared" si="545"/>
        <v>9.0643733333333305</v>
      </c>
    </row>
    <row r="769" spans="1:24" hidden="1" x14ac:dyDescent="0.3">
      <c r="A769" s="166"/>
      <c r="B769" s="166">
        <v>2025</v>
      </c>
      <c r="C769" s="116" t="s">
        <v>433</v>
      </c>
      <c r="D769" s="102" t="s">
        <v>26</v>
      </c>
      <c r="E769" s="102" t="s">
        <v>427</v>
      </c>
      <c r="F769" s="102"/>
      <c r="G769" s="102"/>
      <c r="H769" s="102"/>
      <c r="I769" s="102" t="s">
        <v>389</v>
      </c>
      <c r="J769" s="102" t="s">
        <v>14</v>
      </c>
      <c r="K769" s="105">
        <f t="shared" ref="K769" si="546">K768*1000</f>
        <v>30630.1</v>
      </c>
      <c r="L769" s="105">
        <f t="shared" ref="L769" si="547">L768*1000</f>
        <v>28745.990000000023</v>
      </c>
      <c r="M769" s="105">
        <f t="shared" ref="M769" si="548">M768*1000</f>
        <v>13092.389999999968</v>
      </c>
      <c r="N769" s="105">
        <f t="shared" ref="N769:V769" si="549">N768*1000</f>
        <v>5162.2700000000104</v>
      </c>
      <c r="O769" s="105">
        <f t="shared" si="549"/>
        <v>610.22999999998956</v>
      </c>
      <c r="P769" s="105">
        <f t="shared" si="549"/>
        <v>231.84000000002089</v>
      </c>
      <c r="Q769" s="105">
        <f t="shared" si="549"/>
        <v>471.84000000002089</v>
      </c>
      <c r="R769" s="105">
        <f t="shared" si="549"/>
        <v>1287.7599999999791</v>
      </c>
      <c r="S769" s="105">
        <f t="shared" si="549"/>
        <v>260.45</v>
      </c>
      <c r="T769" s="105">
        <f t="shared" si="549"/>
        <v>1605.1799999999896</v>
      </c>
      <c r="U769" s="105">
        <f t="shared" si="549"/>
        <v>6567.2700000000114</v>
      </c>
      <c r="V769" s="105">
        <f t="shared" si="549"/>
        <v>20107.159999999978</v>
      </c>
      <c r="W769" s="104">
        <f>SUM(표4_256[[#This Row],[1월]:[12월]])</f>
        <v>108772.48000000001</v>
      </c>
      <c r="X769" s="117">
        <f t="shared" si="545"/>
        <v>9064.3733333333348</v>
      </c>
    </row>
    <row r="770" spans="1:24" hidden="1" x14ac:dyDescent="0.3">
      <c r="A770" s="166"/>
      <c r="B770" s="166">
        <v>2025</v>
      </c>
      <c r="C770" s="116" t="s">
        <v>433</v>
      </c>
      <c r="D770" s="102" t="s">
        <v>26</v>
      </c>
      <c r="E770" s="102" t="s">
        <v>427</v>
      </c>
      <c r="F770" s="102"/>
      <c r="G770" s="102"/>
      <c r="H770" s="102"/>
      <c r="I770" s="102" t="s">
        <v>389</v>
      </c>
      <c r="J770" s="102" t="s">
        <v>20</v>
      </c>
      <c r="K770" s="105">
        <f t="shared" ref="K770" si="550">K768*0.86</f>
        <v>26.341885999999999</v>
      </c>
      <c r="L770" s="105">
        <f t="shared" ref="L770" si="551">L768*0.86</f>
        <v>24.72155140000002</v>
      </c>
      <c r="M770" s="105">
        <f t="shared" ref="M770:V770" si="552">M768*0.86</f>
        <v>11.259455399999972</v>
      </c>
      <c r="N770" s="105">
        <f t="shared" si="552"/>
        <v>4.4395522000000085</v>
      </c>
      <c r="O770" s="105">
        <f t="shared" si="552"/>
        <v>0.5247977999999911</v>
      </c>
      <c r="P770" s="105">
        <f t="shared" si="552"/>
        <v>0.19938240000001797</v>
      </c>
      <c r="Q770" s="105">
        <f t="shared" si="552"/>
        <v>0.40578240000001797</v>
      </c>
      <c r="R770" s="105">
        <f t="shared" si="552"/>
        <v>1.1074735999999821</v>
      </c>
      <c r="S770" s="105">
        <f t="shared" si="552"/>
        <v>0.22398700000000002</v>
      </c>
      <c r="T770" s="105">
        <f t="shared" si="552"/>
        <v>1.380454799999991</v>
      </c>
      <c r="U770" s="105">
        <f t="shared" si="552"/>
        <v>5.6478522000000098</v>
      </c>
      <c r="V770" s="105">
        <f t="shared" si="552"/>
        <v>17.292157599999982</v>
      </c>
      <c r="W770" s="104">
        <f>SUM(표4_256[[#This Row],[1월]:[12월]])</f>
        <v>93.544332799999992</v>
      </c>
      <c r="X770" s="117">
        <f t="shared" si="545"/>
        <v>7.7953610666666657</v>
      </c>
    </row>
    <row r="771" spans="1:24" hidden="1" x14ac:dyDescent="0.3">
      <c r="A771" s="166"/>
      <c r="B771" s="166">
        <v>2025</v>
      </c>
      <c r="C771" s="116" t="s">
        <v>433</v>
      </c>
      <c r="D771" s="102" t="s">
        <v>26</v>
      </c>
      <c r="E771" s="102" t="s">
        <v>427</v>
      </c>
      <c r="F771" s="102"/>
      <c r="G771" s="102"/>
      <c r="H771" s="102"/>
      <c r="I771" s="102" t="s">
        <v>389</v>
      </c>
      <c r="J771" s="102" t="s">
        <v>15</v>
      </c>
      <c r="K771" s="105">
        <f t="shared" ref="K771" si="553">K770*0.1</f>
        <v>2.6341885999999999</v>
      </c>
      <c r="L771" s="105">
        <f t="shared" ref="L771" si="554">L770*0.1</f>
        <v>2.4721551400000021</v>
      </c>
      <c r="M771" s="105">
        <f t="shared" ref="M771" si="555">M770*0.1</f>
        <v>1.1259455399999971</v>
      </c>
      <c r="N771" s="105">
        <f t="shared" ref="N771:V771" si="556">N770*0.1</f>
        <v>0.44395522000000087</v>
      </c>
      <c r="O771" s="105">
        <f t="shared" si="556"/>
        <v>5.2479779999999115E-2</v>
      </c>
      <c r="P771" s="105">
        <f t="shared" si="556"/>
        <v>1.99382400000018E-2</v>
      </c>
      <c r="Q771" s="105">
        <f t="shared" si="556"/>
        <v>4.0578240000001799E-2</v>
      </c>
      <c r="R771" s="105">
        <f t="shared" si="556"/>
        <v>0.11074735999999821</v>
      </c>
      <c r="S771" s="105">
        <f t="shared" si="556"/>
        <v>2.2398700000000004E-2</v>
      </c>
      <c r="T771" s="105">
        <f t="shared" si="556"/>
        <v>0.13804547999999911</v>
      </c>
      <c r="U771" s="105">
        <f t="shared" si="556"/>
        <v>0.56478522000000098</v>
      </c>
      <c r="V771" s="105">
        <f t="shared" si="556"/>
        <v>1.7292157599999982</v>
      </c>
      <c r="W771" s="104">
        <f>SUM(표4_256[[#This Row],[1월]:[12월]])</f>
        <v>9.3544332800000003</v>
      </c>
      <c r="X771" s="117">
        <f t="shared" si="545"/>
        <v>0.77953610666666673</v>
      </c>
    </row>
    <row r="772" spans="1:24" hidden="1" x14ac:dyDescent="0.3">
      <c r="A772" s="166"/>
      <c r="B772" s="166">
        <v>2025</v>
      </c>
      <c r="C772" s="116" t="s">
        <v>433</v>
      </c>
      <c r="D772" s="102" t="s">
        <v>26</v>
      </c>
      <c r="E772" s="102" t="s">
        <v>427</v>
      </c>
      <c r="F772" s="102"/>
      <c r="G772" s="102"/>
      <c r="H772" s="102"/>
      <c r="I772" s="102" t="s">
        <v>389</v>
      </c>
      <c r="J772" s="103" t="s">
        <v>96</v>
      </c>
      <c r="K772" s="106">
        <f t="shared" ref="K772" si="557">K768*0.0036*(31788+0.5756*21+0.0576*310)/1000</f>
        <v>3.5085124593444958</v>
      </c>
      <c r="L772" s="106">
        <f t="shared" ref="L772" si="558">L768*0.0036*(31788+0.5756*21+0.0576*310)/1000</f>
        <v>3.2926978387661929</v>
      </c>
      <c r="M772" s="106">
        <f t="shared" ref="M772" si="559">M768*0.0036*(31788+0.5756*21+0.0576*310)/1000</f>
        <v>1.4996625357931308</v>
      </c>
      <c r="N772" s="106">
        <f t="shared" ref="N772:V772" si="560">N768*0.0036*(31788+0.5756*21+0.0576*310)/1000</f>
        <v>0.59131013654870035</v>
      </c>
      <c r="O772" s="106">
        <f t="shared" si="560"/>
        <v>6.9898549402899621E-2</v>
      </c>
      <c r="P772" s="106">
        <f t="shared" si="560"/>
        <v>2.6556019359208791E-2</v>
      </c>
      <c r="Q772" s="106">
        <f t="shared" si="560"/>
        <v>5.4046722629608787E-2</v>
      </c>
      <c r="R772" s="106">
        <f t="shared" si="560"/>
        <v>0.14750595018120718</v>
      </c>
      <c r="S772" s="106">
        <f t="shared" si="560"/>
        <v>2.9833140278231998E-2</v>
      </c>
      <c r="T772" s="106">
        <f t="shared" si="560"/>
        <v>0.1838646961482516</v>
      </c>
      <c r="U772" s="106">
        <f t="shared" si="560"/>
        <v>0.7522452952775005</v>
      </c>
      <c r="V772" s="106">
        <f t="shared" si="560"/>
        <v>2.3031665382102315</v>
      </c>
      <c r="W772" s="104">
        <f>SUM(표4_256[[#This Row],[1월]:[12월]])</f>
        <v>12.459299881939661</v>
      </c>
      <c r="X772" s="117">
        <f t="shared" si="545"/>
        <v>1.0382749901616384</v>
      </c>
    </row>
    <row r="773" spans="1:24" hidden="1" x14ac:dyDescent="0.3">
      <c r="A773" s="166"/>
      <c r="B773" s="166">
        <v>2025</v>
      </c>
      <c r="C773" s="114" t="s">
        <v>433</v>
      </c>
      <c r="D773" s="97" t="s">
        <v>26</v>
      </c>
      <c r="E773" s="97" t="s">
        <v>427</v>
      </c>
      <c r="F773" s="97"/>
      <c r="G773" s="97"/>
      <c r="H773" s="97"/>
      <c r="I773" s="97" t="s">
        <v>422</v>
      </c>
      <c r="J773" s="97" t="s">
        <v>13</v>
      </c>
      <c r="K773" s="100">
        <v>1125299202</v>
      </c>
      <c r="L773" s="100">
        <v>1052335572</v>
      </c>
      <c r="M773" s="100">
        <v>601991638</v>
      </c>
      <c r="N773" s="100">
        <v>243344282</v>
      </c>
      <c r="O773" s="100">
        <v>109248161</v>
      </c>
      <c r="P773" s="100">
        <v>45874275</v>
      </c>
      <c r="Q773" s="100">
        <v>165207847</v>
      </c>
      <c r="R773" s="100">
        <v>172729425</v>
      </c>
      <c r="S773" s="100">
        <v>99389809</v>
      </c>
      <c r="T773" s="100">
        <v>133968465</v>
      </c>
      <c r="U773" s="100">
        <v>378492117</v>
      </c>
      <c r="V773" s="100">
        <v>962950369</v>
      </c>
      <c r="W773" s="99">
        <f>SUM(표4_256[[#This Row],[1월]:[12월]])</f>
        <v>5090831162</v>
      </c>
      <c r="X773" s="115">
        <f t="shared" ref="X773:X778" si="561">AVERAGE(K773:V773)</f>
        <v>424235930.16666669</v>
      </c>
    </row>
    <row r="774" spans="1:24" hidden="1" x14ac:dyDescent="0.3">
      <c r="A774" s="166"/>
      <c r="B774" s="166">
        <v>2025</v>
      </c>
      <c r="C774" s="114" t="s">
        <v>433</v>
      </c>
      <c r="D774" s="97" t="s">
        <v>26</v>
      </c>
      <c r="E774" s="97" t="s">
        <v>427</v>
      </c>
      <c r="F774" s="97"/>
      <c r="G774" s="97"/>
      <c r="H774" s="97"/>
      <c r="I774" s="97" t="s">
        <v>422</v>
      </c>
      <c r="J774" s="97" t="s">
        <v>19</v>
      </c>
      <c r="K774" s="100">
        <v>7031.9900000000034</v>
      </c>
      <c r="L774" s="100">
        <v>6571.7599999999966</v>
      </c>
      <c r="M774" s="100">
        <v>3731.1499999999987</v>
      </c>
      <c r="N774" s="100">
        <v>1710.8200000000065</v>
      </c>
      <c r="O774" s="100">
        <v>764.05999999999494</v>
      </c>
      <c r="P774" s="100">
        <v>424.36000000000075</v>
      </c>
      <c r="Q774" s="100">
        <v>1951.1699999999985</v>
      </c>
      <c r="R774" s="100">
        <v>2103.2199999999993</v>
      </c>
      <c r="S774" s="100">
        <v>1024.8500000000051</v>
      </c>
      <c r="T774" s="100">
        <v>906.53999999999928</v>
      </c>
      <c r="U774" s="100">
        <v>2701.6599999999971</v>
      </c>
      <c r="V774" s="100">
        <v>6008.0300000000016</v>
      </c>
      <c r="W774" s="99">
        <f>SUM(표4_256[[#This Row],[1월]:[12월]])</f>
        <v>34929.61</v>
      </c>
      <c r="X774" s="115">
        <f t="shared" si="561"/>
        <v>2910.8008333333332</v>
      </c>
    </row>
    <row r="775" spans="1:24" hidden="1" x14ac:dyDescent="0.3">
      <c r="A775" s="166"/>
      <c r="B775" s="166">
        <v>2025</v>
      </c>
      <c r="C775" s="116" t="s">
        <v>433</v>
      </c>
      <c r="D775" s="102" t="s">
        <v>26</v>
      </c>
      <c r="E775" s="102" t="s">
        <v>427</v>
      </c>
      <c r="F775" s="102"/>
      <c r="G775" s="102"/>
      <c r="H775" s="102"/>
      <c r="I775" s="102" t="s">
        <v>422</v>
      </c>
      <c r="J775" s="102" t="s">
        <v>14</v>
      </c>
      <c r="K775" s="105">
        <f t="shared" ref="K775" si="562">K774*1000</f>
        <v>7031990.0000000037</v>
      </c>
      <c r="L775" s="105">
        <f t="shared" ref="L775" si="563">L774*1000</f>
        <v>6571759.9999999963</v>
      </c>
      <c r="M775" s="105">
        <f t="shared" ref="M775" si="564">M774*1000</f>
        <v>3731149.9999999986</v>
      </c>
      <c r="N775" s="105">
        <f t="shared" ref="N775:V775" si="565">N774*1000</f>
        <v>1710820.0000000065</v>
      </c>
      <c r="O775" s="105">
        <f t="shared" si="565"/>
        <v>764059.99999999499</v>
      </c>
      <c r="P775" s="105">
        <f t="shared" si="565"/>
        <v>424360.00000000076</v>
      </c>
      <c r="Q775" s="105">
        <f t="shared" si="565"/>
        <v>1951169.9999999984</v>
      </c>
      <c r="R775" s="105">
        <f t="shared" si="565"/>
        <v>2103219.9999999995</v>
      </c>
      <c r="S775" s="105">
        <f t="shared" si="565"/>
        <v>1024850.0000000051</v>
      </c>
      <c r="T775" s="105">
        <f t="shared" si="565"/>
        <v>906539.9999999993</v>
      </c>
      <c r="U775" s="105">
        <f t="shared" si="565"/>
        <v>2701659.9999999972</v>
      </c>
      <c r="V775" s="105">
        <f t="shared" si="565"/>
        <v>6008030.0000000019</v>
      </c>
      <c r="W775" s="104">
        <f>SUM(표4_256[[#This Row],[1월]:[12월]])</f>
        <v>34929610.000000007</v>
      </c>
      <c r="X775" s="117">
        <f t="shared" si="561"/>
        <v>2910800.833333334</v>
      </c>
    </row>
    <row r="776" spans="1:24" hidden="1" x14ac:dyDescent="0.3">
      <c r="A776" s="166"/>
      <c r="B776" s="166">
        <v>2025</v>
      </c>
      <c r="C776" s="116" t="s">
        <v>433</v>
      </c>
      <c r="D776" s="102" t="s">
        <v>26</v>
      </c>
      <c r="E776" s="102" t="s">
        <v>427</v>
      </c>
      <c r="F776" s="102"/>
      <c r="G776" s="102"/>
      <c r="H776" s="102"/>
      <c r="I776" s="102" t="s">
        <v>422</v>
      </c>
      <c r="J776" s="102" t="s">
        <v>20</v>
      </c>
      <c r="K776" s="105">
        <f t="shared" ref="K776" si="566">K774*0.86</f>
        <v>6047.5114000000031</v>
      </c>
      <c r="L776" s="105">
        <f t="shared" ref="L776" si="567">L774*0.86</f>
        <v>5651.7135999999973</v>
      </c>
      <c r="M776" s="105">
        <f t="shared" ref="M776:V776" si="568">M774*0.86</f>
        <v>3208.7889999999989</v>
      </c>
      <c r="N776" s="105">
        <f t="shared" si="568"/>
        <v>1471.3052000000057</v>
      </c>
      <c r="O776" s="105">
        <f t="shared" si="568"/>
        <v>657.09159999999565</v>
      </c>
      <c r="P776" s="105">
        <f t="shared" si="568"/>
        <v>364.94960000000066</v>
      </c>
      <c r="Q776" s="105">
        <f t="shared" si="568"/>
        <v>1678.0061999999987</v>
      </c>
      <c r="R776" s="105">
        <f t="shared" si="568"/>
        <v>1808.7691999999995</v>
      </c>
      <c r="S776" s="105">
        <f t="shared" si="568"/>
        <v>881.37100000000441</v>
      </c>
      <c r="T776" s="105">
        <f t="shared" si="568"/>
        <v>779.62439999999935</v>
      </c>
      <c r="U776" s="105">
        <f t="shared" si="568"/>
        <v>2323.4275999999977</v>
      </c>
      <c r="V776" s="105">
        <f t="shared" si="568"/>
        <v>5166.9058000000014</v>
      </c>
      <c r="W776" s="104">
        <f>SUM(표4_256[[#This Row],[1월]:[12월]])</f>
        <v>30039.464600000003</v>
      </c>
      <c r="X776" s="117">
        <f t="shared" si="561"/>
        <v>2503.2887166666669</v>
      </c>
    </row>
    <row r="777" spans="1:24" hidden="1" x14ac:dyDescent="0.3">
      <c r="A777" s="166"/>
      <c r="B777" s="166">
        <v>2025</v>
      </c>
      <c r="C777" s="116" t="s">
        <v>433</v>
      </c>
      <c r="D777" s="102" t="s">
        <v>26</v>
      </c>
      <c r="E777" s="102" t="s">
        <v>427</v>
      </c>
      <c r="F777" s="102"/>
      <c r="G777" s="102"/>
      <c r="H777" s="102"/>
      <c r="I777" s="102" t="s">
        <v>422</v>
      </c>
      <c r="J777" s="102" t="s">
        <v>15</v>
      </c>
      <c r="K777" s="105">
        <f t="shared" ref="K777" si="569">K776*0.1</f>
        <v>604.75114000000031</v>
      </c>
      <c r="L777" s="105">
        <f t="shared" ref="L777" si="570">L776*0.1</f>
        <v>565.17135999999971</v>
      </c>
      <c r="M777" s="105">
        <f t="shared" ref="M777" si="571">M776*0.1</f>
        <v>320.87889999999993</v>
      </c>
      <c r="N777" s="105">
        <f t="shared" ref="N777:V777" si="572">N776*0.1</f>
        <v>147.13052000000059</v>
      </c>
      <c r="O777" s="105">
        <f t="shared" si="572"/>
        <v>65.709159999999571</v>
      </c>
      <c r="P777" s="105">
        <f t="shared" si="572"/>
        <v>36.49496000000007</v>
      </c>
      <c r="Q777" s="105">
        <f t="shared" si="572"/>
        <v>167.80061999999987</v>
      </c>
      <c r="R777" s="105">
        <f t="shared" si="572"/>
        <v>180.87691999999996</v>
      </c>
      <c r="S777" s="105">
        <f t="shared" si="572"/>
        <v>88.137100000000444</v>
      </c>
      <c r="T777" s="105">
        <f t="shared" si="572"/>
        <v>77.962439999999944</v>
      </c>
      <c r="U777" s="105">
        <f t="shared" si="572"/>
        <v>232.34275999999977</v>
      </c>
      <c r="V777" s="105">
        <f t="shared" si="572"/>
        <v>516.69058000000018</v>
      </c>
      <c r="W777" s="104">
        <f>SUM(표4_256[[#This Row],[1월]:[12월]])</f>
        <v>3003.946460000001</v>
      </c>
      <c r="X777" s="117">
        <f t="shared" si="561"/>
        <v>250.32887166666674</v>
      </c>
    </row>
    <row r="778" spans="1:24" hidden="1" x14ac:dyDescent="0.3">
      <c r="A778" s="166"/>
      <c r="B778" s="166">
        <v>2025</v>
      </c>
      <c r="C778" s="116" t="s">
        <v>433</v>
      </c>
      <c r="D778" s="102" t="s">
        <v>26</v>
      </c>
      <c r="E778" s="102" t="s">
        <v>427</v>
      </c>
      <c r="F778" s="102"/>
      <c r="G778" s="102"/>
      <c r="H778" s="102"/>
      <c r="I778" s="102" t="s">
        <v>422</v>
      </c>
      <c r="J778" s="103" t="s">
        <v>96</v>
      </c>
      <c r="K778" s="106">
        <f t="shared" ref="K778" si="573">K774*0.0036*(31788+0.5756*21+0.0576*310)/1000</f>
        <v>805.47646037675065</v>
      </c>
      <c r="L778" s="106">
        <f t="shared" ref="L778" si="574">L774*0.0036*(31788+0.5756*21+0.0576*310)/1000</f>
        <v>752.75960051784921</v>
      </c>
      <c r="M778" s="106">
        <f t="shared" ref="M778" si="575">M774*0.0036*(31788+0.5756*21+0.0576*310)/1000</f>
        <v>427.38307294730384</v>
      </c>
      <c r="N778" s="106">
        <f t="shared" ref="N778:V778" si="576">N774*0.0036*(31788+0.5756*21+0.0576*310)/1000</f>
        <v>195.96518737110793</v>
      </c>
      <c r="O778" s="106">
        <f t="shared" si="576"/>
        <v>87.518944753257017</v>
      </c>
      <c r="P778" s="106">
        <f t="shared" si="576"/>
        <v>48.608145165945679</v>
      </c>
      <c r="Q778" s="106">
        <f t="shared" si="576"/>
        <v>223.49598125044301</v>
      </c>
      <c r="R778" s="106">
        <f t="shared" si="576"/>
        <v>240.91248721821111</v>
      </c>
      <c r="S778" s="106">
        <f t="shared" si="576"/>
        <v>117.39103019445659</v>
      </c>
      <c r="T778" s="106">
        <f t="shared" si="576"/>
        <v>103.83925892811831</v>
      </c>
      <c r="U778" s="106">
        <f t="shared" si="576"/>
        <v>309.46055582295321</v>
      </c>
      <c r="V778" s="106">
        <f t="shared" si="576"/>
        <v>688.18737487358908</v>
      </c>
      <c r="W778" s="104">
        <f>SUM(표4_256[[#This Row],[1월]:[12월]])</f>
        <v>4000.9980994199859</v>
      </c>
      <c r="X778" s="117">
        <f t="shared" si="561"/>
        <v>333.41650828499883</v>
      </c>
    </row>
    <row r="779" spans="1:24" hidden="1" x14ac:dyDescent="0.3">
      <c r="A779" s="166"/>
      <c r="B779" s="166">
        <v>2025</v>
      </c>
      <c r="C779" s="114" t="s">
        <v>433</v>
      </c>
      <c r="D779" s="97" t="s">
        <v>26</v>
      </c>
      <c r="E779" s="97" t="s">
        <v>427</v>
      </c>
      <c r="F779" s="97"/>
      <c r="G779" s="97"/>
      <c r="H779" s="97"/>
      <c r="I779" s="97" t="s">
        <v>175</v>
      </c>
      <c r="J779" s="97" t="s">
        <v>13</v>
      </c>
      <c r="K779" s="100">
        <v>109867751</v>
      </c>
      <c r="L779" s="100">
        <v>123589879</v>
      </c>
      <c r="M779" s="100">
        <v>81074428</v>
      </c>
      <c r="N779" s="100">
        <v>36364016</v>
      </c>
      <c r="O779" s="100">
        <v>22285773</v>
      </c>
      <c r="P779" s="100">
        <v>13110371</v>
      </c>
      <c r="Q779" s="100">
        <v>13548702</v>
      </c>
      <c r="R779" s="100">
        <v>15943845</v>
      </c>
      <c r="S779" s="100">
        <v>10948877</v>
      </c>
      <c r="T779" s="100">
        <v>17105462</v>
      </c>
      <c r="U779" s="100">
        <v>41588176</v>
      </c>
      <c r="V779" s="100">
        <v>93412278</v>
      </c>
      <c r="W779" s="99">
        <f>SUM(표4_256[[#This Row],[1월]:[12월]])</f>
        <v>578839558</v>
      </c>
      <c r="X779" s="115">
        <f t="shared" ref="X779:X784" si="577">AVERAGE(K779:V779)</f>
        <v>48236629.833333336</v>
      </c>
    </row>
    <row r="780" spans="1:24" hidden="1" x14ac:dyDescent="0.3">
      <c r="A780" s="166"/>
      <c r="B780" s="166">
        <v>2025</v>
      </c>
      <c r="C780" s="114" t="s">
        <v>433</v>
      </c>
      <c r="D780" s="97" t="s">
        <v>26</v>
      </c>
      <c r="E780" s="97" t="s">
        <v>427</v>
      </c>
      <c r="F780" s="97"/>
      <c r="G780" s="97"/>
      <c r="H780" s="97"/>
      <c r="I780" s="97" t="s">
        <v>175</v>
      </c>
      <c r="J780" s="97" t="s">
        <v>19</v>
      </c>
      <c r="K780" s="100">
        <v>680.76</v>
      </c>
      <c r="L780" s="100">
        <v>767.1500000000002</v>
      </c>
      <c r="M780" s="100">
        <v>499.09000000000003</v>
      </c>
      <c r="N780" s="100">
        <v>252.63000000000019</v>
      </c>
      <c r="O780" s="100">
        <v>149.2800000000002</v>
      </c>
      <c r="P780" s="100">
        <v>106.45999999999981</v>
      </c>
      <c r="Q780" s="100">
        <v>121.72999999999982</v>
      </c>
      <c r="R780" s="100">
        <v>171.38000000000017</v>
      </c>
      <c r="S780" s="100">
        <v>89.749999999999815</v>
      </c>
      <c r="T780" s="100">
        <v>111.25</v>
      </c>
      <c r="U780" s="100">
        <v>290.98</v>
      </c>
      <c r="V780" s="100">
        <v>576.92000000000053</v>
      </c>
      <c r="W780" s="99">
        <f>SUM(표4_256[[#This Row],[1월]:[12월]])</f>
        <v>3817.3800000000015</v>
      </c>
      <c r="X780" s="115">
        <f t="shared" si="577"/>
        <v>318.11500000000012</v>
      </c>
    </row>
    <row r="781" spans="1:24" hidden="1" x14ac:dyDescent="0.3">
      <c r="A781" s="166"/>
      <c r="B781" s="166">
        <v>2025</v>
      </c>
      <c r="C781" s="116" t="s">
        <v>433</v>
      </c>
      <c r="D781" s="102" t="s">
        <v>26</v>
      </c>
      <c r="E781" s="102" t="s">
        <v>427</v>
      </c>
      <c r="F781" s="102"/>
      <c r="G781" s="102"/>
      <c r="H781" s="102"/>
      <c r="I781" s="102" t="s">
        <v>175</v>
      </c>
      <c r="J781" s="102" t="s">
        <v>14</v>
      </c>
      <c r="K781" s="105">
        <f t="shared" ref="K781" si="578">K780*1000</f>
        <v>680760</v>
      </c>
      <c r="L781" s="105">
        <f t="shared" ref="L781" si="579">L780*1000</f>
        <v>767150.00000000023</v>
      </c>
      <c r="M781" s="105">
        <f t="shared" ref="M781" si="580">M780*1000</f>
        <v>499090.00000000006</v>
      </c>
      <c r="N781" s="105">
        <f t="shared" ref="N781:V781" si="581">N780*1000</f>
        <v>252630.0000000002</v>
      </c>
      <c r="O781" s="105">
        <f t="shared" si="581"/>
        <v>149280.0000000002</v>
      </c>
      <c r="P781" s="105">
        <f t="shared" si="581"/>
        <v>106459.99999999981</v>
      </c>
      <c r="Q781" s="105">
        <f t="shared" si="581"/>
        <v>121729.99999999983</v>
      </c>
      <c r="R781" s="105">
        <f t="shared" si="581"/>
        <v>171380.00000000017</v>
      </c>
      <c r="S781" s="105">
        <f t="shared" si="581"/>
        <v>89749.999999999811</v>
      </c>
      <c r="T781" s="105">
        <f t="shared" si="581"/>
        <v>111250</v>
      </c>
      <c r="U781" s="105">
        <f t="shared" si="581"/>
        <v>290980</v>
      </c>
      <c r="V781" s="105">
        <f t="shared" si="581"/>
        <v>576920.00000000058</v>
      </c>
      <c r="W781" s="104">
        <f>SUM(표4_256[[#This Row],[1월]:[12월]])</f>
        <v>3817380.0000000009</v>
      </c>
      <c r="X781" s="117">
        <f t="shared" si="577"/>
        <v>318115.00000000006</v>
      </c>
    </row>
    <row r="782" spans="1:24" hidden="1" x14ac:dyDescent="0.3">
      <c r="A782" s="166"/>
      <c r="B782" s="166">
        <v>2025</v>
      </c>
      <c r="C782" s="116" t="s">
        <v>433</v>
      </c>
      <c r="D782" s="102" t="s">
        <v>26</v>
      </c>
      <c r="E782" s="102" t="s">
        <v>427</v>
      </c>
      <c r="F782" s="102"/>
      <c r="G782" s="102"/>
      <c r="H782" s="102"/>
      <c r="I782" s="102" t="s">
        <v>175</v>
      </c>
      <c r="J782" s="102" t="s">
        <v>20</v>
      </c>
      <c r="K782" s="105">
        <f t="shared" ref="K782" si="582">K780*0.86</f>
        <v>585.45359999999994</v>
      </c>
      <c r="L782" s="105">
        <f t="shared" ref="L782" si="583">L780*0.86</f>
        <v>659.74900000000014</v>
      </c>
      <c r="M782" s="105">
        <f t="shared" ref="M782:V782" si="584">M780*0.86</f>
        <v>429.2174</v>
      </c>
      <c r="N782" s="105">
        <f t="shared" si="584"/>
        <v>217.26180000000016</v>
      </c>
      <c r="O782" s="105">
        <f t="shared" si="584"/>
        <v>128.38080000000016</v>
      </c>
      <c r="P782" s="105">
        <f t="shared" si="584"/>
        <v>91.555599999999828</v>
      </c>
      <c r="Q782" s="105">
        <f t="shared" si="584"/>
        <v>104.68779999999984</v>
      </c>
      <c r="R782" s="105">
        <f t="shared" si="584"/>
        <v>147.38680000000014</v>
      </c>
      <c r="S782" s="105">
        <f t="shared" si="584"/>
        <v>77.184999999999846</v>
      </c>
      <c r="T782" s="105">
        <f t="shared" si="584"/>
        <v>95.674999999999997</v>
      </c>
      <c r="U782" s="105">
        <f t="shared" si="584"/>
        <v>250.24280000000002</v>
      </c>
      <c r="V782" s="105">
        <f t="shared" si="584"/>
        <v>496.15120000000047</v>
      </c>
      <c r="W782" s="104">
        <f>SUM(표4_256[[#This Row],[1월]:[12월]])</f>
        <v>3282.9468000000006</v>
      </c>
      <c r="X782" s="117">
        <f t="shared" si="577"/>
        <v>273.57890000000003</v>
      </c>
    </row>
    <row r="783" spans="1:24" hidden="1" x14ac:dyDescent="0.3">
      <c r="A783" s="166"/>
      <c r="B783" s="166">
        <v>2025</v>
      </c>
      <c r="C783" s="116" t="s">
        <v>433</v>
      </c>
      <c r="D783" s="102" t="s">
        <v>26</v>
      </c>
      <c r="E783" s="102" t="s">
        <v>427</v>
      </c>
      <c r="F783" s="102"/>
      <c r="G783" s="102"/>
      <c r="H783" s="102"/>
      <c r="I783" s="102" t="s">
        <v>175</v>
      </c>
      <c r="J783" s="102" t="s">
        <v>15</v>
      </c>
      <c r="K783" s="105">
        <f t="shared" ref="K783" si="585">K782*0.1</f>
        <v>58.545359999999995</v>
      </c>
      <c r="L783" s="105">
        <f t="shared" ref="L783" si="586">L782*0.1</f>
        <v>65.974900000000019</v>
      </c>
      <c r="M783" s="105">
        <f t="shared" ref="M783" si="587">M782*0.1</f>
        <v>42.92174</v>
      </c>
      <c r="N783" s="105">
        <f t="shared" ref="N783:V783" si="588">N782*0.1</f>
        <v>21.726180000000017</v>
      </c>
      <c r="O783" s="105">
        <f t="shared" si="588"/>
        <v>12.838080000000017</v>
      </c>
      <c r="P783" s="105">
        <f t="shared" si="588"/>
        <v>9.1555599999999835</v>
      </c>
      <c r="Q783" s="105">
        <f t="shared" si="588"/>
        <v>10.468779999999985</v>
      </c>
      <c r="R783" s="105">
        <f t="shared" si="588"/>
        <v>14.738680000000015</v>
      </c>
      <c r="S783" s="105">
        <f t="shared" si="588"/>
        <v>7.7184999999999846</v>
      </c>
      <c r="T783" s="105">
        <f t="shared" si="588"/>
        <v>9.5675000000000008</v>
      </c>
      <c r="U783" s="105">
        <f t="shared" si="588"/>
        <v>25.024280000000005</v>
      </c>
      <c r="V783" s="105">
        <f t="shared" si="588"/>
        <v>49.615120000000047</v>
      </c>
      <c r="W783" s="104">
        <f>SUM(표4_256[[#This Row],[1월]:[12월]])</f>
        <v>328.29468000000008</v>
      </c>
      <c r="X783" s="117">
        <f t="shared" si="577"/>
        <v>27.357890000000008</v>
      </c>
    </row>
    <row r="784" spans="1:24" hidden="1" x14ac:dyDescent="0.3">
      <c r="A784" s="166"/>
      <c r="B784" s="166">
        <v>2025</v>
      </c>
      <c r="C784" s="116" t="s">
        <v>433</v>
      </c>
      <c r="D784" s="102" t="s">
        <v>26</v>
      </c>
      <c r="E784" s="102" t="s">
        <v>427</v>
      </c>
      <c r="F784" s="102"/>
      <c r="G784" s="102"/>
      <c r="H784" s="102"/>
      <c r="I784" s="102" t="s">
        <v>175</v>
      </c>
      <c r="J784" s="103" t="s">
        <v>96</v>
      </c>
      <c r="K784" s="106">
        <f t="shared" ref="K784" si="589">K780*0.0036*(31788+0.5756*21+0.0576*310)/1000</f>
        <v>77.97737982648961</v>
      </c>
      <c r="L784" s="106">
        <f t="shared" ref="L784" si="590">L780*0.0036*(31788+0.5756*21+0.0576*310)/1000</f>
        <v>87.872887557864019</v>
      </c>
      <c r="M784" s="106">
        <f t="shared" ref="M784" si="591">M780*0.0036*(31788+0.5756*21+0.0576*310)/1000</f>
        <v>57.168062896766394</v>
      </c>
      <c r="N784" s="106">
        <f t="shared" ref="N784:V784" si="592">N780*0.0036*(31788+0.5756*21+0.0576*310)/1000</f>
        <v>28.937401530004824</v>
      </c>
      <c r="O784" s="106">
        <f t="shared" si="592"/>
        <v>17.099217434188819</v>
      </c>
      <c r="P784" s="106">
        <f t="shared" si="592"/>
        <v>12.194417792361577</v>
      </c>
      <c r="Q784" s="106">
        <f t="shared" si="592"/>
        <v>13.943513787940777</v>
      </c>
      <c r="R784" s="106">
        <f t="shared" si="592"/>
        <v>19.630653027004822</v>
      </c>
      <c r="S784" s="106">
        <f t="shared" si="592"/>
        <v>10.280377577159978</v>
      </c>
      <c r="T784" s="106">
        <f t="shared" si="592"/>
        <v>12.743086411799998</v>
      </c>
      <c r="U784" s="106">
        <f t="shared" si="592"/>
        <v>33.330186823420803</v>
      </c>
      <c r="V784" s="106">
        <f t="shared" si="592"/>
        <v>66.08306887816326</v>
      </c>
      <c r="W784" s="104">
        <f>SUM(표4_256[[#This Row],[1월]:[12월]])</f>
        <v>437.26025354316488</v>
      </c>
      <c r="X784" s="117">
        <f t="shared" si="577"/>
        <v>36.438354461930409</v>
      </c>
    </row>
    <row r="785" spans="1:24" hidden="1" x14ac:dyDescent="0.3">
      <c r="A785" s="166"/>
      <c r="B785" s="166">
        <v>2025</v>
      </c>
      <c r="C785" s="114" t="s">
        <v>433</v>
      </c>
      <c r="D785" s="97" t="s">
        <v>26</v>
      </c>
      <c r="E785" s="97" t="s">
        <v>427</v>
      </c>
      <c r="F785" s="97"/>
      <c r="G785" s="97"/>
      <c r="H785" s="97"/>
      <c r="I785" s="97" t="s">
        <v>188</v>
      </c>
      <c r="J785" s="97" t="s">
        <v>13</v>
      </c>
      <c r="K785" s="100">
        <v>89060331</v>
      </c>
      <c r="L785" s="100">
        <v>85705291</v>
      </c>
      <c r="M785" s="100">
        <v>49300969</v>
      </c>
      <c r="N785" s="100">
        <v>20888154</v>
      </c>
      <c r="O785" s="100">
        <v>9116215</v>
      </c>
      <c r="P785" s="100">
        <v>4050803</v>
      </c>
      <c r="Q785" s="100">
        <v>19499469</v>
      </c>
      <c r="R785" s="100">
        <v>19792395</v>
      </c>
      <c r="S785" s="100">
        <v>9170955</v>
      </c>
      <c r="T785" s="100">
        <v>9491141</v>
      </c>
      <c r="U785" s="100">
        <v>27556117</v>
      </c>
      <c r="V785" s="100">
        <v>69437094</v>
      </c>
      <c r="W785" s="99">
        <f>SUM(표4_256[[#This Row],[1월]:[12월]])</f>
        <v>413068934</v>
      </c>
      <c r="X785" s="115">
        <f t="shared" ref="X785:X790" si="593">AVERAGE(K785:V785)</f>
        <v>34422411.166666664</v>
      </c>
    </row>
    <row r="786" spans="1:24" hidden="1" x14ac:dyDescent="0.3">
      <c r="A786" s="166"/>
      <c r="B786" s="166">
        <v>2025</v>
      </c>
      <c r="C786" s="114" t="s">
        <v>433</v>
      </c>
      <c r="D786" s="97" t="s">
        <v>26</v>
      </c>
      <c r="E786" s="97" t="s">
        <v>427</v>
      </c>
      <c r="F786" s="97"/>
      <c r="G786" s="97"/>
      <c r="H786" s="97"/>
      <c r="I786" s="97" t="s">
        <v>188</v>
      </c>
      <c r="J786" s="97" t="s">
        <v>19</v>
      </c>
      <c r="K786" s="100">
        <v>554.16999999999996</v>
      </c>
      <c r="L786" s="100">
        <v>533.01</v>
      </c>
      <c r="M786" s="100">
        <v>303.58999999999997</v>
      </c>
      <c r="N786" s="100">
        <v>145.02000000000001</v>
      </c>
      <c r="O786" s="100">
        <v>65.599999999999994</v>
      </c>
      <c r="P786" s="100">
        <v>43.580000000000005</v>
      </c>
      <c r="Q786" s="100">
        <v>257.64999999999998</v>
      </c>
      <c r="R786" s="100">
        <v>264.24</v>
      </c>
      <c r="S786" s="100">
        <v>107.58999999999999</v>
      </c>
      <c r="T786" s="100">
        <v>61.07</v>
      </c>
      <c r="U786" s="100">
        <v>193.69</v>
      </c>
      <c r="V786" s="100">
        <v>430.61</v>
      </c>
      <c r="W786" s="99">
        <f>SUM(표4_256[[#This Row],[1월]:[12월]])</f>
        <v>2959.82</v>
      </c>
      <c r="X786" s="115">
        <f t="shared" si="593"/>
        <v>246.65166666666667</v>
      </c>
    </row>
    <row r="787" spans="1:24" hidden="1" x14ac:dyDescent="0.3">
      <c r="A787" s="166"/>
      <c r="B787" s="166">
        <v>2025</v>
      </c>
      <c r="C787" s="116" t="s">
        <v>433</v>
      </c>
      <c r="D787" s="102" t="s">
        <v>26</v>
      </c>
      <c r="E787" s="102" t="s">
        <v>427</v>
      </c>
      <c r="F787" s="102"/>
      <c r="G787" s="102"/>
      <c r="H787" s="102"/>
      <c r="I787" s="102" t="s">
        <v>188</v>
      </c>
      <c r="J787" s="102" t="s">
        <v>14</v>
      </c>
      <c r="K787" s="105">
        <f t="shared" ref="K787" si="594">K786*1000</f>
        <v>554170</v>
      </c>
      <c r="L787" s="105">
        <f t="shared" ref="L787" si="595">L786*1000</f>
        <v>533010</v>
      </c>
      <c r="M787" s="105">
        <f t="shared" ref="M787" si="596">M786*1000</f>
        <v>303590</v>
      </c>
      <c r="N787" s="105">
        <f t="shared" ref="N787:V787" si="597">N786*1000</f>
        <v>145020</v>
      </c>
      <c r="O787" s="105">
        <f t="shared" si="597"/>
        <v>65600</v>
      </c>
      <c r="P787" s="105">
        <f t="shared" si="597"/>
        <v>43580.000000000007</v>
      </c>
      <c r="Q787" s="105">
        <f t="shared" si="597"/>
        <v>257649.99999999997</v>
      </c>
      <c r="R787" s="105">
        <f t="shared" si="597"/>
        <v>264240</v>
      </c>
      <c r="S787" s="105">
        <f t="shared" si="597"/>
        <v>107589.99999999999</v>
      </c>
      <c r="T787" s="105">
        <f t="shared" si="597"/>
        <v>61070</v>
      </c>
      <c r="U787" s="105">
        <f t="shared" si="597"/>
        <v>193690</v>
      </c>
      <c r="V787" s="105">
        <f t="shared" si="597"/>
        <v>430610</v>
      </c>
      <c r="W787" s="104">
        <f>SUM(표4_256[[#This Row],[1월]:[12월]])</f>
        <v>2959820</v>
      </c>
      <c r="X787" s="117">
        <f t="shared" si="593"/>
        <v>246651.66666666666</v>
      </c>
    </row>
    <row r="788" spans="1:24" hidden="1" x14ac:dyDescent="0.3">
      <c r="A788" s="166"/>
      <c r="B788" s="166">
        <v>2025</v>
      </c>
      <c r="C788" s="116" t="s">
        <v>433</v>
      </c>
      <c r="D788" s="102" t="s">
        <v>26</v>
      </c>
      <c r="E788" s="102" t="s">
        <v>427</v>
      </c>
      <c r="F788" s="102"/>
      <c r="G788" s="102"/>
      <c r="H788" s="102"/>
      <c r="I788" s="102" t="s">
        <v>188</v>
      </c>
      <c r="J788" s="102" t="s">
        <v>20</v>
      </c>
      <c r="K788" s="105">
        <f t="shared" ref="K788" si="598">K786*0.86</f>
        <v>476.58619999999996</v>
      </c>
      <c r="L788" s="105">
        <f t="shared" ref="L788" si="599">L786*0.86</f>
        <v>458.3886</v>
      </c>
      <c r="M788" s="105">
        <f t="shared" ref="M788:V788" si="600">M786*0.86</f>
        <v>261.0874</v>
      </c>
      <c r="N788" s="105">
        <f t="shared" si="600"/>
        <v>124.71720000000001</v>
      </c>
      <c r="O788" s="105">
        <f t="shared" si="600"/>
        <v>56.415999999999997</v>
      </c>
      <c r="P788" s="105">
        <f t="shared" si="600"/>
        <v>37.478800000000007</v>
      </c>
      <c r="Q788" s="105">
        <f t="shared" si="600"/>
        <v>221.57899999999998</v>
      </c>
      <c r="R788" s="105">
        <f t="shared" si="600"/>
        <v>227.24639999999999</v>
      </c>
      <c r="S788" s="105">
        <f t="shared" si="600"/>
        <v>92.527399999999986</v>
      </c>
      <c r="T788" s="105">
        <f t="shared" si="600"/>
        <v>52.520200000000003</v>
      </c>
      <c r="U788" s="105">
        <f t="shared" si="600"/>
        <v>166.57339999999999</v>
      </c>
      <c r="V788" s="105">
        <f t="shared" si="600"/>
        <v>370.32460000000003</v>
      </c>
      <c r="W788" s="104">
        <f>SUM(표4_256[[#This Row],[1월]:[12월]])</f>
        <v>2545.4451999999997</v>
      </c>
      <c r="X788" s="117">
        <f t="shared" si="593"/>
        <v>212.1204333333333</v>
      </c>
    </row>
    <row r="789" spans="1:24" hidden="1" x14ac:dyDescent="0.3">
      <c r="A789" s="166"/>
      <c r="B789" s="166">
        <v>2025</v>
      </c>
      <c r="C789" s="116" t="s">
        <v>433</v>
      </c>
      <c r="D789" s="102" t="s">
        <v>26</v>
      </c>
      <c r="E789" s="102" t="s">
        <v>427</v>
      </c>
      <c r="F789" s="102"/>
      <c r="G789" s="102"/>
      <c r="H789" s="102"/>
      <c r="I789" s="102" t="s">
        <v>188</v>
      </c>
      <c r="J789" s="102" t="s">
        <v>15</v>
      </c>
      <c r="K789" s="105">
        <f t="shared" ref="K789" si="601">K788*0.1</f>
        <v>47.658619999999999</v>
      </c>
      <c r="L789" s="105">
        <f t="shared" ref="L789" si="602">L788*0.1</f>
        <v>45.838860000000004</v>
      </c>
      <c r="M789" s="105">
        <f t="shared" ref="M789" si="603">M788*0.1</f>
        <v>26.108740000000001</v>
      </c>
      <c r="N789" s="105">
        <f t="shared" ref="N789:V789" si="604">N788*0.1</f>
        <v>12.471720000000001</v>
      </c>
      <c r="O789" s="105">
        <f t="shared" si="604"/>
        <v>5.6416000000000004</v>
      </c>
      <c r="P789" s="105">
        <f t="shared" si="604"/>
        <v>3.7478800000000008</v>
      </c>
      <c r="Q789" s="105">
        <f t="shared" si="604"/>
        <v>22.157899999999998</v>
      </c>
      <c r="R789" s="105">
        <f t="shared" si="604"/>
        <v>22.724640000000001</v>
      </c>
      <c r="S789" s="105">
        <f t="shared" si="604"/>
        <v>9.2527399999999993</v>
      </c>
      <c r="T789" s="105">
        <f t="shared" si="604"/>
        <v>5.2520200000000008</v>
      </c>
      <c r="U789" s="105">
        <f t="shared" si="604"/>
        <v>16.657340000000001</v>
      </c>
      <c r="V789" s="105">
        <f t="shared" si="604"/>
        <v>37.032460000000007</v>
      </c>
      <c r="W789" s="104">
        <f>SUM(표4_256[[#This Row],[1월]:[12월]])</f>
        <v>254.54451999999998</v>
      </c>
      <c r="X789" s="117">
        <f t="shared" si="593"/>
        <v>21.21204333333333</v>
      </c>
    </row>
    <row r="790" spans="1:24" hidden="1" x14ac:dyDescent="0.3">
      <c r="A790" s="166"/>
      <c r="B790" s="166">
        <v>2025</v>
      </c>
      <c r="C790" s="116" t="s">
        <v>433</v>
      </c>
      <c r="D790" s="102" t="s">
        <v>26</v>
      </c>
      <c r="E790" s="102" t="s">
        <v>427</v>
      </c>
      <c r="F790" s="102"/>
      <c r="G790" s="102"/>
      <c r="H790" s="102"/>
      <c r="I790" s="102" t="s">
        <v>188</v>
      </c>
      <c r="J790" s="103" t="s">
        <v>96</v>
      </c>
      <c r="K790" s="106">
        <f t="shared" ref="K790" si="605">K786*0.0036*(31788+0.5756*21+0.0576*310)/1000</f>
        <v>63.47717929732319</v>
      </c>
      <c r="L790" s="106">
        <f t="shared" ref="L790" si="606">L786*0.0036*(31788+0.5756*21+0.0576*310)/1000</f>
        <v>61.053415625649599</v>
      </c>
      <c r="M790" s="106">
        <f t="shared" ref="M790" si="607">M786*0.0036*(31788+0.5756*21+0.0576*310)/1000</f>
        <v>34.774594191086393</v>
      </c>
      <c r="N790" s="106">
        <f t="shared" ref="N790:V790" si="608">N786*0.0036*(31788+0.5756*21+0.0576*310)/1000</f>
        <v>16.611257451139199</v>
      </c>
      <c r="O790" s="106">
        <f t="shared" si="608"/>
        <v>7.5141255605759989</v>
      </c>
      <c r="P790" s="106">
        <f t="shared" si="608"/>
        <v>4.9918535355168006</v>
      </c>
      <c r="Q790" s="106">
        <f t="shared" si="608"/>
        <v>29.512415406743997</v>
      </c>
      <c r="R790" s="106">
        <f t="shared" si="608"/>
        <v>30.267264300710398</v>
      </c>
      <c r="S790" s="106">
        <f t="shared" si="608"/>
        <v>12.323853186926398</v>
      </c>
      <c r="T790" s="106">
        <f t="shared" si="608"/>
        <v>6.9952385363471992</v>
      </c>
      <c r="U790" s="106">
        <f t="shared" si="608"/>
        <v>22.1861429851824</v>
      </c>
      <c r="V790" s="106">
        <f t="shared" si="608"/>
        <v>49.324048896945598</v>
      </c>
      <c r="W790" s="104">
        <f>SUM(표4_256[[#This Row],[1월]:[12월]])</f>
        <v>339.03138897414721</v>
      </c>
      <c r="X790" s="117">
        <f t="shared" si="593"/>
        <v>28.252615747845599</v>
      </c>
    </row>
    <row r="791" spans="1:24" hidden="1" x14ac:dyDescent="0.3">
      <c r="A791" s="166"/>
      <c r="B791" s="166">
        <v>2025</v>
      </c>
      <c r="C791" s="114" t="s">
        <v>433</v>
      </c>
      <c r="D791" s="97" t="s">
        <v>26</v>
      </c>
      <c r="E791" s="97" t="s">
        <v>445</v>
      </c>
      <c r="F791" s="97"/>
      <c r="G791" s="97"/>
      <c r="H791" s="97"/>
      <c r="I791" s="97" t="s">
        <v>176</v>
      </c>
      <c r="J791" s="97" t="s">
        <v>13</v>
      </c>
      <c r="K791" s="100">
        <v>131408657</v>
      </c>
      <c r="L791" s="100">
        <v>137072332</v>
      </c>
      <c r="M791" s="100">
        <v>77537880</v>
      </c>
      <c r="N791" s="100">
        <v>29496088</v>
      </c>
      <c r="O791" s="100">
        <v>12169022</v>
      </c>
      <c r="P791" s="100">
        <v>7527225</v>
      </c>
      <c r="Q791" s="100">
        <v>9963377</v>
      </c>
      <c r="R791" s="100">
        <v>5995527</v>
      </c>
      <c r="S791" s="100">
        <v>6710361</v>
      </c>
      <c r="T791" s="100">
        <v>11915738</v>
      </c>
      <c r="U791" s="100">
        <v>39809729</v>
      </c>
      <c r="V791" s="100">
        <v>114111526</v>
      </c>
      <c r="W791" s="99">
        <f>SUM(표4_256[[#This Row],[1월]:[12월]])</f>
        <v>583717462</v>
      </c>
      <c r="X791" s="115">
        <f t="shared" ref="X791:X796" si="609">AVERAGE(K791:V791)</f>
        <v>48643121.833333336</v>
      </c>
    </row>
    <row r="792" spans="1:24" hidden="1" x14ac:dyDescent="0.3">
      <c r="A792" s="166"/>
      <c r="B792" s="166">
        <v>2025</v>
      </c>
      <c r="C792" s="114" t="s">
        <v>433</v>
      </c>
      <c r="D792" s="97" t="s">
        <v>26</v>
      </c>
      <c r="E792" s="97" t="s">
        <v>427</v>
      </c>
      <c r="F792" s="97"/>
      <c r="G792" s="97"/>
      <c r="H792" s="97"/>
      <c r="I792" s="97" t="s">
        <v>176</v>
      </c>
      <c r="J792" s="97" t="s">
        <v>19</v>
      </c>
      <c r="K792" s="100">
        <v>812.80000000000052</v>
      </c>
      <c r="L792" s="100">
        <v>848.5999999999998</v>
      </c>
      <c r="M792" s="100">
        <v>472.99999999999943</v>
      </c>
      <c r="N792" s="100">
        <v>197.80000000000035</v>
      </c>
      <c r="O792" s="100">
        <v>77.699999999999676</v>
      </c>
      <c r="P792" s="100">
        <v>47.400000000000183</v>
      </c>
      <c r="Q792" s="100">
        <v>89.69999999999996</v>
      </c>
      <c r="R792" s="100">
        <v>33.799999999999727</v>
      </c>
      <c r="S792" s="100">
        <v>39.600000000000179</v>
      </c>
      <c r="T792" s="100">
        <v>68.699999999999818</v>
      </c>
      <c r="U792" s="100">
        <v>273.50000000000017</v>
      </c>
      <c r="V792" s="100">
        <v>703.70000000000095</v>
      </c>
      <c r="W792" s="99">
        <f>SUM(표4_256[[#This Row],[1월]:[12월]])</f>
        <v>3666.3</v>
      </c>
      <c r="X792" s="115">
        <f t="shared" si="609"/>
        <v>305.52500000000003</v>
      </c>
    </row>
    <row r="793" spans="1:24" hidden="1" x14ac:dyDescent="0.3">
      <c r="A793" s="166"/>
      <c r="B793" s="166">
        <v>2025</v>
      </c>
      <c r="C793" s="116" t="s">
        <v>433</v>
      </c>
      <c r="D793" s="102" t="s">
        <v>26</v>
      </c>
      <c r="E793" s="102" t="s">
        <v>427</v>
      </c>
      <c r="F793" s="102"/>
      <c r="G793" s="102"/>
      <c r="H793" s="102"/>
      <c r="I793" s="102" t="s">
        <v>176</v>
      </c>
      <c r="J793" s="102" t="s">
        <v>14</v>
      </c>
      <c r="K793" s="105">
        <f t="shared" ref="K793" si="610">K792*1000</f>
        <v>812800.00000000047</v>
      </c>
      <c r="L793" s="105">
        <f t="shared" ref="L793" si="611">L792*1000</f>
        <v>848599.99999999977</v>
      </c>
      <c r="M793" s="105">
        <f t="shared" ref="M793" si="612">M792*1000</f>
        <v>472999.99999999942</v>
      </c>
      <c r="N793" s="105">
        <f t="shared" ref="N793:V793" si="613">N792*1000</f>
        <v>197800.00000000035</v>
      </c>
      <c r="O793" s="105">
        <f t="shared" si="613"/>
        <v>77699.99999999968</v>
      </c>
      <c r="P793" s="105">
        <f t="shared" si="613"/>
        <v>47400.000000000182</v>
      </c>
      <c r="Q793" s="105">
        <f t="shared" si="613"/>
        <v>89699.999999999956</v>
      </c>
      <c r="R793" s="105">
        <f t="shared" si="613"/>
        <v>33799.999999999724</v>
      </c>
      <c r="S793" s="105">
        <f t="shared" si="613"/>
        <v>39600.000000000182</v>
      </c>
      <c r="T793" s="105">
        <f t="shared" si="613"/>
        <v>68699.999999999825</v>
      </c>
      <c r="U793" s="105">
        <f t="shared" si="613"/>
        <v>273500.00000000017</v>
      </c>
      <c r="V793" s="105">
        <f t="shared" si="613"/>
        <v>703700.00000000093</v>
      </c>
      <c r="W793" s="104">
        <f>SUM(표4_256[[#This Row],[1월]:[12월]])</f>
        <v>3666300</v>
      </c>
      <c r="X793" s="117">
        <f t="shared" si="609"/>
        <v>305525</v>
      </c>
    </row>
    <row r="794" spans="1:24" hidden="1" x14ac:dyDescent="0.3">
      <c r="A794" s="166"/>
      <c r="B794" s="166">
        <v>2025</v>
      </c>
      <c r="C794" s="116" t="s">
        <v>433</v>
      </c>
      <c r="D794" s="102" t="s">
        <v>26</v>
      </c>
      <c r="E794" s="102" t="s">
        <v>427</v>
      </c>
      <c r="F794" s="102"/>
      <c r="G794" s="102"/>
      <c r="H794" s="102"/>
      <c r="I794" s="102" t="s">
        <v>176</v>
      </c>
      <c r="J794" s="102" t="s">
        <v>20</v>
      </c>
      <c r="K794" s="105">
        <f t="shared" ref="K794" si="614">K792*0.86</f>
        <v>699.00800000000049</v>
      </c>
      <c r="L794" s="105">
        <f t="shared" ref="L794" si="615">L792*0.86</f>
        <v>729.79599999999982</v>
      </c>
      <c r="M794" s="105">
        <f t="shared" ref="M794:V794" si="616">M792*0.86</f>
        <v>406.77999999999952</v>
      </c>
      <c r="N794" s="105">
        <f t="shared" si="616"/>
        <v>170.10800000000029</v>
      </c>
      <c r="O794" s="105">
        <f t="shared" si="616"/>
        <v>66.821999999999719</v>
      </c>
      <c r="P794" s="105">
        <f t="shared" si="616"/>
        <v>40.764000000000159</v>
      </c>
      <c r="Q794" s="105">
        <f t="shared" si="616"/>
        <v>77.141999999999967</v>
      </c>
      <c r="R794" s="105">
        <f t="shared" si="616"/>
        <v>29.067999999999763</v>
      </c>
      <c r="S794" s="105">
        <f t="shared" si="616"/>
        <v>34.056000000000154</v>
      </c>
      <c r="T794" s="105">
        <f t="shared" si="616"/>
        <v>59.081999999999844</v>
      </c>
      <c r="U794" s="105">
        <f t="shared" si="616"/>
        <v>235.21000000000015</v>
      </c>
      <c r="V794" s="105">
        <f t="shared" si="616"/>
        <v>605.18200000000081</v>
      </c>
      <c r="W794" s="104">
        <f>SUM(표4_256[[#This Row],[1월]:[12월]])</f>
        <v>3153.018</v>
      </c>
      <c r="X794" s="117">
        <f t="shared" si="609"/>
        <v>262.75150000000002</v>
      </c>
    </row>
    <row r="795" spans="1:24" hidden="1" x14ac:dyDescent="0.3">
      <c r="A795" s="166"/>
      <c r="B795" s="166">
        <v>2025</v>
      </c>
      <c r="C795" s="116" t="s">
        <v>433</v>
      </c>
      <c r="D795" s="102" t="s">
        <v>26</v>
      </c>
      <c r="E795" s="102" t="s">
        <v>427</v>
      </c>
      <c r="F795" s="102"/>
      <c r="G795" s="102"/>
      <c r="H795" s="102"/>
      <c r="I795" s="102" t="s">
        <v>176</v>
      </c>
      <c r="J795" s="102" t="s">
        <v>15</v>
      </c>
      <c r="K795" s="105">
        <f t="shared" ref="K795" si="617">K794*0.1</f>
        <v>69.900800000000046</v>
      </c>
      <c r="L795" s="105">
        <f t="shared" ref="L795" si="618">L794*0.1</f>
        <v>72.979599999999991</v>
      </c>
      <c r="M795" s="105">
        <f t="shared" ref="M795" si="619">M794*0.1</f>
        <v>40.677999999999955</v>
      </c>
      <c r="N795" s="105">
        <f t="shared" ref="N795:V795" si="620">N794*0.1</f>
        <v>17.010800000000028</v>
      </c>
      <c r="O795" s="105">
        <f t="shared" si="620"/>
        <v>6.6821999999999724</v>
      </c>
      <c r="P795" s="105">
        <f t="shared" si="620"/>
        <v>4.0764000000000165</v>
      </c>
      <c r="Q795" s="105">
        <f t="shared" si="620"/>
        <v>7.7141999999999973</v>
      </c>
      <c r="R795" s="105">
        <f t="shared" si="620"/>
        <v>2.9067999999999765</v>
      </c>
      <c r="S795" s="105">
        <f t="shared" si="620"/>
        <v>3.4056000000000157</v>
      </c>
      <c r="T795" s="105">
        <f t="shared" si="620"/>
        <v>5.9081999999999848</v>
      </c>
      <c r="U795" s="105">
        <f t="shared" si="620"/>
        <v>23.521000000000015</v>
      </c>
      <c r="V795" s="105">
        <f t="shared" si="620"/>
        <v>60.518200000000085</v>
      </c>
      <c r="W795" s="104">
        <f>SUM(표4_256[[#This Row],[1월]:[12월]])</f>
        <v>315.30180000000007</v>
      </c>
      <c r="X795" s="117">
        <f t="shared" si="609"/>
        <v>26.275150000000007</v>
      </c>
    </row>
    <row r="796" spans="1:24" hidden="1" x14ac:dyDescent="0.3">
      <c r="A796" s="166"/>
      <c r="B796" s="166">
        <v>2025</v>
      </c>
      <c r="C796" s="116" t="s">
        <v>433</v>
      </c>
      <c r="D796" s="102" t="s">
        <v>26</v>
      </c>
      <c r="E796" s="102" t="s">
        <v>427</v>
      </c>
      <c r="F796" s="102"/>
      <c r="G796" s="102"/>
      <c r="H796" s="102"/>
      <c r="I796" s="102" t="s">
        <v>176</v>
      </c>
      <c r="J796" s="103" t="s">
        <v>96</v>
      </c>
      <c r="K796" s="106">
        <f t="shared" ref="K796" si="621">K792*0.0036*(31788+0.5756*21+0.0576*310)/1000</f>
        <v>93.101848409088063</v>
      </c>
      <c r="L796" s="106">
        <f t="shared" ref="L796" si="622">L792*0.0036*(31788+0.5756*21+0.0576*310)/1000</f>
        <v>97.202544980255965</v>
      </c>
      <c r="M796" s="106">
        <f t="shared" ref="M796" si="623">M792*0.0036*(31788+0.5756*21+0.0576*310)/1000</f>
        <v>54.179594362079932</v>
      </c>
      <c r="N796" s="106">
        <f t="shared" ref="N796:V796" si="624">N792*0.0036*(31788+0.5756*21+0.0576*310)/1000</f>
        <v>22.656921278688039</v>
      </c>
      <c r="O796" s="106">
        <f t="shared" si="624"/>
        <v>8.9001151837919625</v>
      </c>
      <c r="P796" s="106">
        <f t="shared" si="624"/>
        <v>5.4294138959040206</v>
      </c>
      <c r="Q796" s="106">
        <f t="shared" si="624"/>
        <v>10.274650347311995</v>
      </c>
      <c r="R796" s="106">
        <f t="shared" si="624"/>
        <v>3.8716073772479684</v>
      </c>
      <c r="S796" s="106">
        <f t="shared" si="624"/>
        <v>4.53596603961602</v>
      </c>
      <c r="T796" s="106">
        <f t="shared" si="624"/>
        <v>7.8692138111519787</v>
      </c>
      <c r="U796" s="106">
        <f t="shared" si="624"/>
        <v>31.327947268560017</v>
      </c>
      <c r="V796" s="106">
        <f t="shared" si="624"/>
        <v>80.605032880752105</v>
      </c>
      <c r="W796" s="104">
        <f>SUM(표4_256[[#This Row],[1월]:[12월]])</f>
        <v>419.9548558344481</v>
      </c>
      <c r="X796" s="117">
        <f t="shared" si="609"/>
        <v>34.996237986204008</v>
      </c>
    </row>
    <row r="797" spans="1:24" hidden="1" x14ac:dyDescent="0.3">
      <c r="A797" s="166"/>
      <c r="B797" s="166">
        <v>2025</v>
      </c>
      <c r="C797" s="114" t="s">
        <v>433</v>
      </c>
      <c r="D797" s="97" t="s">
        <v>26</v>
      </c>
      <c r="E797" s="97" t="s">
        <v>428</v>
      </c>
      <c r="F797" s="97"/>
      <c r="G797" s="97"/>
      <c r="H797" s="97"/>
      <c r="I797" s="97" t="s">
        <v>177</v>
      </c>
      <c r="J797" s="97" t="s">
        <v>13</v>
      </c>
      <c r="K797" s="100">
        <v>24717217</v>
      </c>
      <c r="L797" s="100">
        <v>26961712</v>
      </c>
      <c r="M797" s="100">
        <v>13583511</v>
      </c>
      <c r="N797" s="100">
        <v>4561573</v>
      </c>
      <c r="O797" s="100">
        <v>2037668</v>
      </c>
      <c r="P797" s="100">
        <v>1027966</v>
      </c>
      <c r="Q797" s="100">
        <v>842026</v>
      </c>
      <c r="R797" s="100">
        <v>702773</v>
      </c>
      <c r="S797" s="100">
        <v>810153</v>
      </c>
      <c r="T797" s="100">
        <v>1730291</v>
      </c>
      <c r="U797" s="100">
        <v>7188050</v>
      </c>
      <c r="V797" s="100">
        <v>21460991</v>
      </c>
      <c r="W797" s="99">
        <f>SUM(표4_256[[#This Row],[1월]:[12월]])</f>
        <v>105623931</v>
      </c>
      <c r="X797" s="115">
        <f t="shared" ref="X797:X802" si="625">AVERAGE(K797:V797)</f>
        <v>8801994.25</v>
      </c>
    </row>
    <row r="798" spans="1:24" hidden="1" x14ac:dyDescent="0.3">
      <c r="A798" s="166"/>
      <c r="B798" s="166">
        <v>2025</v>
      </c>
      <c r="C798" s="114" t="s">
        <v>433</v>
      </c>
      <c r="D798" s="97" t="s">
        <v>26</v>
      </c>
      <c r="E798" s="97" t="s">
        <v>428</v>
      </c>
      <c r="F798" s="97"/>
      <c r="G798" s="97"/>
      <c r="H798" s="97"/>
      <c r="I798" s="97" t="s">
        <v>177</v>
      </c>
      <c r="J798" s="97" t="s">
        <v>19</v>
      </c>
      <c r="K798" s="100">
        <v>153.80000000000001</v>
      </c>
      <c r="L798" s="100">
        <v>167.9</v>
      </c>
      <c r="M798" s="100">
        <v>83.7</v>
      </c>
      <c r="N798" s="100">
        <v>31.1</v>
      </c>
      <c r="O798" s="100">
        <v>15.399999999999999</v>
      </c>
      <c r="P798" s="100">
        <v>7.2000000000000011</v>
      </c>
      <c r="Q798" s="100">
        <v>4.9000000000000004</v>
      </c>
      <c r="R798" s="100">
        <v>3.6999999999999997</v>
      </c>
      <c r="S798" s="100">
        <v>4.5999999999999996</v>
      </c>
      <c r="T798" s="100">
        <v>10.3</v>
      </c>
      <c r="U798" s="100">
        <v>50.400000000000006</v>
      </c>
      <c r="V798" s="100">
        <v>133.19999999999999</v>
      </c>
      <c r="W798" s="99">
        <f>SUM(표4_256[[#This Row],[1월]:[12월]])</f>
        <v>666.2</v>
      </c>
      <c r="X798" s="115">
        <f t="shared" si="625"/>
        <v>55.516666666666673</v>
      </c>
    </row>
    <row r="799" spans="1:24" hidden="1" x14ac:dyDescent="0.3">
      <c r="A799" s="166"/>
      <c r="B799" s="166">
        <v>2025</v>
      </c>
      <c r="C799" s="116" t="s">
        <v>433</v>
      </c>
      <c r="D799" s="102" t="s">
        <v>26</v>
      </c>
      <c r="E799" s="102" t="s">
        <v>428</v>
      </c>
      <c r="F799" s="102"/>
      <c r="G799" s="102"/>
      <c r="H799" s="102"/>
      <c r="I799" s="102" t="s">
        <v>177</v>
      </c>
      <c r="J799" s="102" t="s">
        <v>14</v>
      </c>
      <c r="K799" s="105">
        <f t="shared" ref="K799" si="626">K798*1000</f>
        <v>153800</v>
      </c>
      <c r="L799" s="105">
        <f t="shared" ref="L799" si="627">L798*1000</f>
        <v>167900</v>
      </c>
      <c r="M799" s="105">
        <f t="shared" ref="M799" si="628">M798*1000</f>
        <v>83700</v>
      </c>
      <c r="N799" s="105">
        <f t="shared" ref="N799:V799" si="629">N798*1000</f>
        <v>31100</v>
      </c>
      <c r="O799" s="105">
        <f t="shared" si="629"/>
        <v>15399.999999999998</v>
      </c>
      <c r="P799" s="105">
        <f t="shared" si="629"/>
        <v>7200.0000000000009</v>
      </c>
      <c r="Q799" s="105">
        <f t="shared" si="629"/>
        <v>4900</v>
      </c>
      <c r="R799" s="105">
        <f t="shared" si="629"/>
        <v>3699.9999999999995</v>
      </c>
      <c r="S799" s="105">
        <f t="shared" si="629"/>
        <v>4600</v>
      </c>
      <c r="T799" s="105">
        <f t="shared" si="629"/>
        <v>10300</v>
      </c>
      <c r="U799" s="105">
        <f t="shared" si="629"/>
        <v>50400.000000000007</v>
      </c>
      <c r="V799" s="105">
        <f t="shared" si="629"/>
        <v>133200</v>
      </c>
      <c r="W799" s="104">
        <f>SUM(표4_256[[#This Row],[1월]:[12월]])</f>
        <v>666200</v>
      </c>
      <c r="X799" s="117">
        <f t="shared" si="625"/>
        <v>55516.666666666664</v>
      </c>
    </row>
    <row r="800" spans="1:24" hidden="1" x14ac:dyDescent="0.3">
      <c r="A800" s="166"/>
      <c r="B800" s="166">
        <v>2025</v>
      </c>
      <c r="C800" s="116" t="s">
        <v>433</v>
      </c>
      <c r="D800" s="102" t="s">
        <v>26</v>
      </c>
      <c r="E800" s="102" t="s">
        <v>428</v>
      </c>
      <c r="F800" s="102"/>
      <c r="G800" s="102"/>
      <c r="H800" s="102"/>
      <c r="I800" s="102" t="s">
        <v>177</v>
      </c>
      <c r="J800" s="102" t="s">
        <v>20</v>
      </c>
      <c r="K800" s="105">
        <f t="shared" ref="K800" si="630">K798*0.86</f>
        <v>132.268</v>
      </c>
      <c r="L800" s="105">
        <f t="shared" ref="L800" si="631">L798*0.86</f>
        <v>144.39400000000001</v>
      </c>
      <c r="M800" s="105">
        <f t="shared" ref="M800:V800" si="632">M798*0.86</f>
        <v>71.981999999999999</v>
      </c>
      <c r="N800" s="105">
        <f t="shared" si="632"/>
        <v>26.746000000000002</v>
      </c>
      <c r="O800" s="105">
        <f t="shared" si="632"/>
        <v>13.243999999999998</v>
      </c>
      <c r="P800" s="105">
        <f t="shared" si="632"/>
        <v>6.1920000000000011</v>
      </c>
      <c r="Q800" s="105">
        <f t="shared" si="632"/>
        <v>4.2140000000000004</v>
      </c>
      <c r="R800" s="105">
        <f t="shared" si="632"/>
        <v>3.1819999999999999</v>
      </c>
      <c r="S800" s="105">
        <f t="shared" si="632"/>
        <v>3.9559999999999995</v>
      </c>
      <c r="T800" s="105">
        <f t="shared" si="632"/>
        <v>8.8580000000000005</v>
      </c>
      <c r="U800" s="105">
        <f t="shared" si="632"/>
        <v>43.344000000000001</v>
      </c>
      <c r="V800" s="105">
        <f t="shared" si="632"/>
        <v>114.55199999999999</v>
      </c>
      <c r="W800" s="104">
        <f>SUM(표4_256[[#This Row],[1월]:[12월]])</f>
        <v>572.93200000000002</v>
      </c>
      <c r="X800" s="117">
        <f t="shared" si="625"/>
        <v>47.744333333333337</v>
      </c>
    </row>
    <row r="801" spans="1:24" hidden="1" x14ac:dyDescent="0.3">
      <c r="A801" s="166"/>
      <c r="B801" s="166">
        <v>2025</v>
      </c>
      <c r="C801" s="116" t="s">
        <v>433</v>
      </c>
      <c r="D801" s="102" t="s">
        <v>26</v>
      </c>
      <c r="E801" s="102" t="s">
        <v>428</v>
      </c>
      <c r="F801" s="102"/>
      <c r="G801" s="102"/>
      <c r="H801" s="102"/>
      <c r="I801" s="102" t="s">
        <v>177</v>
      </c>
      <c r="J801" s="102" t="s">
        <v>15</v>
      </c>
      <c r="K801" s="105">
        <f t="shared" ref="K801" si="633">K800*0.1</f>
        <v>13.226800000000001</v>
      </c>
      <c r="L801" s="105">
        <f t="shared" ref="L801" si="634">L800*0.1</f>
        <v>14.439400000000001</v>
      </c>
      <c r="M801" s="105">
        <f t="shared" ref="M801" si="635">M800*0.1</f>
        <v>7.1981999999999999</v>
      </c>
      <c r="N801" s="105">
        <f t="shared" ref="N801:V801" si="636">N800*0.1</f>
        <v>2.6746000000000003</v>
      </c>
      <c r="O801" s="105">
        <f t="shared" si="636"/>
        <v>1.3243999999999998</v>
      </c>
      <c r="P801" s="105">
        <f t="shared" si="636"/>
        <v>0.61920000000000019</v>
      </c>
      <c r="Q801" s="105">
        <f t="shared" si="636"/>
        <v>0.42140000000000005</v>
      </c>
      <c r="R801" s="105">
        <f t="shared" si="636"/>
        <v>0.31820000000000004</v>
      </c>
      <c r="S801" s="105">
        <f t="shared" si="636"/>
        <v>0.39559999999999995</v>
      </c>
      <c r="T801" s="105">
        <f t="shared" si="636"/>
        <v>0.88580000000000014</v>
      </c>
      <c r="U801" s="105">
        <f t="shared" si="636"/>
        <v>4.3344000000000005</v>
      </c>
      <c r="V801" s="105">
        <f t="shared" si="636"/>
        <v>11.4552</v>
      </c>
      <c r="W801" s="104">
        <f>SUM(표4_256[[#This Row],[1월]:[12월]])</f>
        <v>57.293199999999999</v>
      </c>
      <c r="X801" s="117">
        <f t="shared" si="625"/>
        <v>4.7744333333333335</v>
      </c>
    </row>
    <row r="802" spans="1:24" hidden="1" x14ac:dyDescent="0.3">
      <c r="A802" s="166"/>
      <c r="B802" s="166">
        <v>2025</v>
      </c>
      <c r="C802" s="116" t="s">
        <v>433</v>
      </c>
      <c r="D802" s="102" t="s">
        <v>26</v>
      </c>
      <c r="E802" s="102" t="s">
        <v>428</v>
      </c>
      <c r="F802" s="102"/>
      <c r="G802" s="102"/>
      <c r="H802" s="102"/>
      <c r="I802" s="102" t="s">
        <v>177</v>
      </c>
      <c r="J802" s="103" t="s">
        <v>96</v>
      </c>
      <c r="K802" s="106">
        <f t="shared" ref="K802" si="637">K798*0.0036*(31788+0.5756*21+0.0576*310)/1000</f>
        <v>17.616959012448003</v>
      </c>
      <c r="L802" s="106">
        <f t="shared" ref="L802" si="638">L798*0.0036*(31788+0.5756*21+0.0576*310)/1000</f>
        <v>19.232037829583998</v>
      </c>
      <c r="M802" s="106">
        <f t="shared" ref="M802" si="639">M798*0.0036*(31788+0.5756*21+0.0576*310)/1000</f>
        <v>9.5873827655519985</v>
      </c>
      <c r="N802" s="106">
        <f t="shared" ref="N802:V802" si="640">N798*0.0036*(31788+0.5756*21+0.0576*310)/1000</f>
        <v>3.5623369654560002</v>
      </c>
      <c r="O802" s="106">
        <f t="shared" si="640"/>
        <v>1.7639867931839999</v>
      </c>
      <c r="P802" s="106">
        <f t="shared" si="640"/>
        <v>0.82472109811200001</v>
      </c>
      <c r="Q802" s="106">
        <f t="shared" si="640"/>
        <v>0.56126852510399994</v>
      </c>
      <c r="R802" s="106">
        <f t="shared" si="640"/>
        <v>0.4238150087519999</v>
      </c>
      <c r="S802" s="106">
        <f t="shared" si="640"/>
        <v>0.52690514601599991</v>
      </c>
      <c r="T802" s="106">
        <f t="shared" si="640"/>
        <v>1.1798093486879999</v>
      </c>
      <c r="U802" s="106">
        <f t="shared" si="640"/>
        <v>5.7730476867840004</v>
      </c>
      <c r="V802" s="106">
        <f t="shared" si="640"/>
        <v>15.257340315071996</v>
      </c>
      <c r="W802" s="104">
        <f>SUM(표4_256[[#This Row],[1월]:[12월]])</f>
        <v>76.309610494751993</v>
      </c>
      <c r="X802" s="117">
        <f t="shared" si="625"/>
        <v>6.3591342078959991</v>
      </c>
    </row>
    <row r="803" spans="1:24" hidden="1" x14ac:dyDescent="0.3">
      <c r="A803" s="166"/>
      <c r="B803" s="166">
        <v>2025</v>
      </c>
      <c r="C803" s="114" t="s">
        <v>433</v>
      </c>
      <c r="D803" s="97" t="s">
        <v>26</v>
      </c>
      <c r="E803" s="97" t="s">
        <v>428</v>
      </c>
      <c r="F803" s="97"/>
      <c r="G803" s="97"/>
      <c r="H803" s="97"/>
      <c r="I803" s="97" t="s">
        <v>423</v>
      </c>
      <c r="J803" s="97" t="s">
        <v>13</v>
      </c>
      <c r="K803" s="100">
        <v>117378358</v>
      </c>
      <c r="L803" s="100">
        <v>127654627</v>
      </c>
      <c r="M803" s="100">
        <v>64237983</v>
      </c>
      <c r="N803" s="100">
        <v>21428980</v>
      </c>
      <c r="O803" s="100">
        <v>8874312</v>
      </c>
      <c r="P803" s="100">
        <v>5786490</v>
      </c>
      <c r="Q803" s="100">
        <v>34225616</v>
      </c>
      <c r="R803" s="100">
        <v>28846356</v>
      </c>
      <c r="S803" s="100">
        <v>12005363</v>
      </c>
      <c r="T803" s="100">
        <v>8099835</v>
      </c>
      <c r="U803" s="100">
        <v>33738481</v>
      </c>
      <c r="V803" s="100">
        <v>103267609</v>
      </c>
      <c r="W803" s="99">
        <f>SUM(표4_256[[#This Row],[1월]:[12월]])</f>
        <v>565544010</v>
      </c>
      <c r="X803" s="115">
        <f t="shared" ref="X803:X808" si="641">AVERAGE(K803:V803)</f>
        <v>47128667.5</v>
      </c>
    </row>
    <row r="804" spans="1:24" hidden="1" x14ac:dyDescent="0.3">
      <c r="A804" s="166"/>
      <c r="B804" s="166">
        <v>2025</v>
      </c>
      <c r="C804" s="114" t="s">
        <v>433</v>
      </c>
      <c r="D804" s="97" t="s">
        <v>26</v>
      </c>
      <c r="E804" s="97" t="s">
        <v>428</v>
      </c>
      <c r="F804" s="97"/>
      <c r="G804" s="97"/>
      <c r="H804" s="97"/>
      <c r="I804" s="97" t="s">
        <v>423</v>
      </c>
      <c r="J804" s="97" t="s">
        <v>19</v>
      </c>
      <c r="K804" s="100">
        <v>730.5</v>
      </c>
      <c r="L804" s="100">
        <v>795.29999999999973</v>
      </c>
      <c r="M804" s="100">
        <v>395.4</v>
      </c>
      <c r="N804" s="100">
        <v>145.99999999999991</v>
      </c>
      <c r="O804" s="100">
        <v>63.800000000000722</v>
      </c>
      <c r="P804" s="100">
        <v>48.499999999999545</v>
      </c>
      <c r="Q804" s="100">
        <v>504.00000000000011</v>
      </c>
      <c r="R804" s="100">
        <v>423.29999999999995</v>
      </c>
      <c r="S804" s="100">
        <v>151.49999999999963</v>
      </c>
      <c r="T804" s="100">
        <v>48.100000000000094</v>
      </c>
      <c r="U804" s="100">
        <v>236.29999999999978</v>
      </c>
      <c r="V804" s="100">
        <v>641.70000000000005</v>
      </c>
      <c r="W804" s="99">
        <f>SUM(표4_256[[#This Row],[1월]:[12월]])</f>
        <v>4184.3999999999996</v>
      </c>
      <c r="X804" s="115">
        <f t="shared" si="641"/>
        <v>348.7</v>
      </c>
    </row>
    <row r="805" spans="1:24" hidden="1" x14ac:dyDescent="0.3">
      <c r="A805" s="166"/>
      <c r="B805" s="166">
        <v>2025</v>
      </c>
      <c r="C805" s="116" t="s">
        <v>433</v>
      </c>
      <c r="D805" s="102" t="s">
        <v>26</v>
      </c>
      <c r="E805" s="102" t="s">
        <v>428</v>
      </c>
      <c r="F805" s="102"/>
      <c r="G805" s="102"/>
      <c r="H805" s="102"/>
      <c r="I805" s="102" t="s">
        <v>423</v>
      </c>
      <c r="J805" s="102" t="s">
        <v>14</v>
      </c>
      <c r="K805" s="105">
        <f t="shared" ref="K805" si="642">K804*1000</f>
        <v>730500</v>
      </c>
      <c r="L805" s="105">
        <f t="shared" ref="L805" si="643">L804*1000</f>
        <v>795299.99999999977</v>
      </c>
      <c r="M805" s="105">
        <f t="shared" ref="M805" si="644">M804*1000</f>
        <v>395400</v>
      </c>
      <c r="N805" s="105">
        <f t="shared" ref="N805:V805" si="645">N804*1000</f>
        <v>145999.99999999991</v>
      </c>
      <c r="O805" s="105">
        <f t="shared" si="645"/>
        <v>63800.00000000072</v>
      </c>
      <c r="P805" s="105">
        <f t="shared" si="645"/>
        <v>48499.999999999549</v>
      </c>
      <c r="Q805" s="105">
        <f t="shared" si="645"/>
        <v>504000.00000000012</v>
      </c>
      <c r="R805" s="105">
        <f t="shared" si="645"/>
        <v>423299.99999999994</v>
      </c>
      <c r="S805" s="105">
        <f t="shared" si="645"/>
        <v>151499.99999999962</v>
      </c>
      <c r="T805" s="105">
        <f t="shared" si="645"/>
        <v>48100.000000000095</v>
      </c>
      <c r="U805" s="105">
        <f t="shared" si="645"/>
        <v>236299.9999999998</v>
      </c>
      <c r="V805" s="105">
        <f t="shared" si="645"/>
        <v>641700</v>
      </c>
      <c r="W805" s="104">
        <f>SUM(표4_256[[#This Row],[1월]:[12월]])</f>
        <v>4184399.9999999995</v>
      </c>
      <c r="X805" s="117">
        <f t="shared" si="641"/>
        <v>348699.99999999994</v>
      </c>
    </row>
    <row r="806" spans="1:24" hidden="1" x14ac:dyDescent="0.3">
      <c r="A806" s="166"/>
      <c r="B806" s="166">
        <v>2025</v>
      </c>
      <c r="C806" s="116" t="s">
        <v>433</v>
      </c>
      <c r="D806" s="102" t="s">
        <v>26</v>
      </c>
      <c r="E806" s="102" t="s">
        <v>428</v>
      </c>
      <c r="F806" s="102"/>
      <c r="G806" s="102"/>
      <c r="H806" s="102"/>
      <c r="I806" s="102" t="s">
        <v>423</v>
      </c>
      <c r="J806" s="102" t="s">
        <v>20</v>
      </c>
      <c r="K806" s="105">
        <f t="shared" ref="K806" si="646">K804*0.86</f>
        <v>628.23</v>
      </c>
      <c r="L806" s="105">
        <f t="shared" ref="L806" si="647">L804*0.86</f>
        <v>683.95799999999974</v>
      </c>
      <c r="M806" s="105">
        <f t="shared" ref="M806:V806" si="648">M804*0.86</f>
        <v>340.04399999999998</v>
      </c>
      <c r="N806" s="105">
        <f t="shared" si="648"/>
        <v>125.55999999999993</v>
      </c>
      <c r="O806" s="105">
        <f t="shared" si="648"/>
        <v>54.86800000000062</v>
      </c>
      <c r="P806" s="105">
        <f t="shared" si="648"/>
        <v>41.70999999999961</v>
      </c>
      <c r="Q806" s="105">
        <f t="shared" si="648"/>
        <v>433.44000000000011</v>
      </c>
      <c r="R806" s="105">
        <f t="shared" si="648"/>
        <v>364.03799999999995</v>
      </c>
      <c r="S806" s="105">
        <f t="shared" si="648"/>
        <v>130.28999999999968</v>
      </c>
      <c r="T806" s="105">
        <f t="shared" si="648"/>
        <v>41.366000000000078</v>
      </c>
      <c r="U806" s="105">
        <f t="shared" si="648"/>
        <v>203.21799999999982</v>
      </c>
      <c r="V806" s="105">
        <f t="shared" si="648"/>
        <v>551.86200000000008</v>
      </c>
      <c r="W806" s="104">
        <f>SUM(표4_256[[#This Row],[1월]:[12월]])</f>
        <v>3598.5839999999994</v>
      </c>
      <c r="X806" s="117">
        <f t="shared" si="641"/>
        <v>299.88199999999995</v>
      </c>
    </row>
    <row r="807" spans="1:24" hidden="1" x14ac:dyDescent="0.3">
      <c r="A807" s="166"/>
      <c r="B807" s="166">
        <v>2025</v>
      </c>
      <c r="C807" s="116" t="s">
        <v>433</v>
      </c>
      <c r="D807" s="102" t="s">
        <v>26</v>
      </c>
      <c r="E807" s="102" t="s">
        <v>428</v>
      </c>
      <c r="F807" s="102"/>
      <c r="G807" s="102"/>
      <c r="H807" s="102"/>
      <c r="I807" s="102" t="s">
        <v>423</v>
      </c>
      <c r="J807" s="102" t="s">
        <v>15</v>
      </c>
      <c r="K807" s="105">
        <f t="shared" ref="K807" si="649">K806*0.1</f>
        <v>62.823000000000008</v>
      </c>
      <c r="L807" s="105">
        <f t="shared" ref="L807" si="650">L806*0.1</f>
        <v>68.39579999999998</v>
      </c>
      <c r="M807" s="105">
        <f t="shared" ref="M807" si="651">M806*0.1</f>
        <v>34.004399999999997</v>
      </c>
      <c r="N807" s="105">
        <f t="shared" ref="N807:V807" si="652">N806*0.1</f>
        <v>12.555999999999994</v>
      </c>
      <c r="O807" s="105">
        <f t="shared" si="652"/>
        <v>5.4868000000000627</v>
      </c>
      <c r="P807" s="105">
        <f t="shared" si="652"/>
        <v>4.1709999999999612</v>
      </c>
      <c r="Q807" s="105">
        <f t="shared" si="652"/>
        <v>43.344000000000015</v>
      </c>
      <c r="R807" s="105">
        <f t="shared" si="652"/>
        <v>36.403799999999997</v>
      </c>
      <c r="S807" s="105">
        <f t="shared" si="652"/>
        <v>13.028999999999968</v>
      </c>
      <c r="T807" s="105">
        <f t="shared" si="652"/>
        <v>4.1366000000000076</v>
      </c>
      <c r="U807" s="105">
        <f t="shared" si="652"/>
        <v>20.321799999999982</v>
      </c>
      <c r="V807" s="105">
        <f t="shared" si="652"/>
        <v>55.186200000000014</v>
      </c>
      <c r="W807" s="104">
        <f>SUM(표4_256[[#This Row],[1월]:[12월]])</f>
        <v>359.85839999999996</v>
      </c>
      <c r="X807" s="117">
        <f t="shared" si="641"/>
        <v>29.988199999999996</v>
      </c>
    </row>
    <row r="808" spans="1:24" hidden="1" x14ac:dyDescent="0.3">
      <c r="A808" s="166"/>
      <c r="B808" s="166">
        <v>2025</v>
      </c>
      <c r="C808" s="116" t="s">
        <v>433</v>
      </c>
      <c r="D808" s="102" t="s">
        <v>26</v>
      </c>
      <c r="E808" s="102" t="s">
        <v>428</v>
      </c>
      <c r="F808" s="102"/>
      <c r="G808" s="102"/>
      <c r="H808" s="102"/>
      <c r="I808" s="102" t="s">
        <v>423</v>
      </c>
      <c r="J808" s="103" t="s">
        <v>96</v>
      </c>
      <c r="K808" s="106">
        <f t="shared" ref="K808" si="653">K804*0.0036*(31788+0.5756*21+0.0576*310)/1000</f>
        <v>83.67482807927999</v>
      </c>
      <c r="L808" s="106">
        <f t="shared" ref="L808" si="654">L804*0.0036*(31788+0.5756*21+0.0576*310)/1000</f>
        <v>91.09731796228796</v>
      </c>
      <c r="M808" s="106">
        <f t="shared" ref="M808" si="655">M804*0.0036*(31788+0.5756*21+0.0576*310)/1000</f>
        <v>45.290933637983997</v>
      </c>
      <c r="N808" s="106">
        <f t="shared" ref="N808:V808" si="656">N804*0.0036*(31788+0.5756*21+0.0576*310)/1000</f>
        <v>16.72351115615999</v>
      </c>
      <c r="O808" s="106">
        <f t="shared" si="656"/>
        <v>7.3079452860480822</v>
      </c>
      <c r="P808" s="106">
        <f t="shared" si="656"/>
        <v>5.5554129525599487</v>
      </c>
      <c r="Q808" s="106">
        <f t="shared" si="656"/>
        <v>57.730476867840011</v>
      </c>
      <c r="R808" s="106">
        <f t="shared" si="656"/>
        <v>48.486727893167995</v>
      </c>
      <c r="S808" s="106">
        <f t="shared" si="656"/>
        <v>17.353506439439958</v>
      </c>
      <c r="T808" s="106">
        <f t="shared" si="656"/>
        <v>5.50959511377601</v>
      </c>
      <c r="U808" s="106">
        <f t="shared" si="656"/>
        <v>27.066888261647975</v>
      </c>
      <c r="V808" s="106">
        <f t="shared" si="656"/>
        <v>73.503267869231991</v>
      </c>
      <c r="W808" s="104">
        <f>SUM(표4_256[[#This Row],[1월]:[12월]])</f>
        <v>479.30041151942396</v>
      </c>
      <c r="X808" s="117">
        <f t="shared" si="641"/>
        <v>39.941700959951994</v>
      </c>
    </row>
    <row r="809" spans="1:24" hidden="1" x14ac:dyDescent="0.3">
      <c r="A809" s="166"/>
      <c r="B809" s="166">
        <v>2025</v>
      </c>
      <c r="C809" s="114" t="s">
        <v>433</v>
      </c>
      <c r="D809" s="97" t="s">
        <v>26</v>
      </c>
      <c r="E809" s="97" t="s">
        <v>428</v>
      </c>
      <c r="F809" s="97"/>
      <c r="G809" s="97"/>
      <c r="H809" s="97"/>
      <c r="I809" s="97" t="s">
        <v>424</v>
      </c>
      <c r="J809" s="97" t="s">
        <v>13</v>
      </c>
      <c r="K809" s="100">
        <v>89879982</v>
      </c>
      <c r="L809" s="100">
        <v>97816767</v>
      </c>
      <c r="M809" s="100">
        <v>56671953</v>
      </c>
      <c r="N809" s="100">
        <v>21335792</v>
      </c>
      <c r="O809" s="100">
        <v>8338307</v>
      </c>
      <c r="P809" s="100">
        <v>4790059</v>
      </c>
      <c r="Q809" s="100">
        <v>39361882</v>
      </c>
      <c r="R809" s="100">
        <v>39375609</v>
      </c>
      <c r="S809" s="100">
        <v>7458737</v>
      </c>
      <c r="T809" s="100">
        <v>7323832</v>
      </c>
      <c r="U809" s="100">
        <v>27750278</v>
      </c>
      <c r="V809" s="100">
        <v>80043372</v>
      </c>
      <c r="W809" s="99">
        <f>SUM(표4_256[[#This Row],[1월]:[12월]])</f>
        <v>480146570</v>
      </c>
      <c r="X809" s="115">
        <f>AVERAGE(K809:V809)</f>
        <v>40012214.166666664</v>
      </c>
    </row>
    <row r="810" spans="1:24" hidden="1" x14ac:dyDescent="0.3">
      <c r="A810" s="166"/>
      <c r="B810" s="166">
        <v>2025</v>
      </c>
      <c r="C810" s="114" t="s">
        <v>433</v>
      </c>
      <c r="D810" s="97" t="s">
        <v>26</v>
      </c>
      <c r="E810" s="97" t="s">
        <v>428</v>
      </c>
      <c r="F810" s="97"/>
      <c r="G810" s="97"/>
      <c r="H810" s="97"/>
      <c r="I810" s="97" t="s">
        <v>424</v>
      </c>
      <c r="J810" s="97" t="s">
        <v>19</v>
      </c>
      <c r="K810" s="100">
        <v>555.39999999999986</v>
      </c>
      <c r="L810" s="100">
        <v>605.39999999999986</v>
      </c>
      <c r="M810" s="100">
        <v>345.90000000000055</v>
      </c>
      <c r="N810" s="100">
        <v>143.19999999999945</v>
      </c>
      <c r="O810" s="100">
        <v>53.499999999999908</v>
      </c>
      <c r="P810" s="100">
        <v>28.20000000000018</v>
      </c>
      <c r="Q810" s="100">
        <v>581.1</v>
      </c>
      <c r="R810" s="100">
        <v>585.9000000000002</v>
      </c>
      <c r="S810" s="100">
        <v>74.299999999999812</v>
      </c>
      <c r="T810" s="100">
        <v>40.299999999999997</v>
      </c>
      <c r="U810" s="100">
        <v>190.19999999999925</v>
      </c>
      <c r="V810" s="100">
        <v>493.30000000000052</v>
      </c>
      <c r="W810" s="99">
        <f>SUM(표4_256[[#This Row],[1월]:[12월]])</f>
        <v>3696.7</v>
      </c>
      <c r="X810" s="115">
        <f t="shared" ref="X810:X814" si="657">AVERAGE(K810:V810)</f>
        <v>308.05833333333334</v>
      </c>
    </row>
    <row r="811" spans="1:24" hidden="1" x14ac:dyDescent="0.3">
      <c r="A811" s="166"/>
      <c r="B811" s="166">
        <v>2025</v>
      </c>
      <c r="C811" s="116" t="s">
        <v>433</v>
      </c>
      <c r="D811" s="102" t="s">
        <v>26</v>
      </c>
      <c r="E811" s="102" t="s">
        <v>428</v>
      </c>
      <c r="F811" s="102"/>
      <c r="G811" s="102"/>
      <c r="H811" s="102"/>
      <c r="I811" s="102" t="s">
        <v>424</v>
      </c>
      <c r="J811" s="102" t="s">
        <v>14</v>
      </c>
      <c r="K811" s="105">
        <f t="shared" ref="K811" si="658">K810*1000</f>
        <v>555399.99999999988</v>
      </c>
      <c r="L811" s="105">
        <f t="shared" ref="L811" si="659">L810*1000</f>
        <v>605399.99999999988</v>
      </c>
      <c r="M811" s="105">
        <f t="shared" ref="M811" si="660">M810*1000</f>
        <v>345900.00000000052</v>
      </c>
      <c r="N811" s="105">
        <f t="shared" ref="N811:V811" si="661">N810*1000</f>
        <v>143199.99999999945</v>
      </c>
      <c r="O811" s="105">
        <f t="shared" si="661"/>
        <v>53499.999999999905</v>
      </c>
      <c r="P811" s="105">
        <f t="shared" si="661"/>
        <v>28200.000000000182</v>
      </c>
      <c r="Q811" s="105">
        <f t="shared" si="661"/>
        <v>581100</v>
      </c>
      <c r="R811" s="105">
        <f t="shared" si="661"/>
        <v>585900.00000000023</v>
      </c>
      <c r="S811" s="105">
        <f t="shared" si="661"/>
        <v>74299.999999999811</v>
      </c>
      <c r="T811" s="105">
        <f t="shared" si="661"/>
        <v>40300</v>
      </c>
      <c r="U811" s="105">
        <f t="shared" si="661"/>
        <v>190199.99999999924</v>
      </c>
      <c r="V811" s="105">
        <f t="shared" si="661"/>
        <v>493300.00000000052</v>
      </c>
      <c r="W811" s="104">
        <f>SUM(표4_256[[#This Row],[1월]:[12월]])</f>
        <v>3696699.9999999995</v>
      </c>
      <c r="X811" s="117">
        <f t="shared" si="657"/>
        <v>308058.33333333331</v>
      </c>
    </row>
    <row r="812" spans="1:24" hidden="1" x14ac:dyDescent="0.3">
      <c r="A812" s="166"/>
      <c r="B812" s="166">
        <v>2025</v>
      </c>
      <c r="C812" s="116" t="s">
        <v>433</v>
      </c>
      <c r="D812" s="102" t="s">
        <v>26</v>
      </c>
      <c r="E812" s="102" t="s">
        <v>428</v>
      </c>
      <c r="F812" s="102"/>
      <c r="G812" s="102"/>
      <c r="H812" s="102"/>
      <c r="I812" s="102" t="s">
        <v>424</v>
      </c>
      <c r="J812" s="102" t="s">
        <v>20</v>
      </c>
      <c r="K812" s="105">
        <f t="shared" ref="K812" si="662">K810*0.86</f>
        <v>477.64399999999989</v>
      </c>
      <c r="L812" s="105">
        <f t="shared" ref="L812" si="663">L810*0.86</f>
        <v>520.64399999999989</v>
      </c>
      <c r="M812" s="105">
        <f t="shared" ref="M812:V812" si="664">M810*0.86</f>
        <v>297.47400000000044</v>
      </c>
      <c r="N812" s="105">
        <f t="shared" si="664"/>
        <v>123.15199999999952</v>
      </c>
      <c r="O812" s="105">
        <f t="shared" si="664"/>
        <v>46.00999999999992</v>
      </c>
      <c r="P812" s="105">
        <f t="shared" si="664"/>
        <v>24.252000000000155</v>
      </c>
      <c r="Q812" s="105">
        <f t="shared" si="664"/>
        <v>499.74600000000004</v>
      </c>
      <c r="R812" s="105">
        <f t="shared" si="664"/>
        <v>503.87400000000019</v>
      </c>
      <c r="S812" s="105">
        <f t="shared" si="664"/>
        <v>63.89799999999984</v>
      </c>
      <c r="T812" s="105">
        <f t="shared" si="664"/>
        <v>34.657999999999994</v>
      </c>
      <c r="U812" s="105">
        <f t="shared" si="664"/>
        <v>163.57199999999935</v>
      </c>
      <c r="V812" s="105">
        <f t="shared" si="664"/>
        <v>424.23800000000045</v>
      </c>
      <c r="W812" s="104">
        <f>SUM(표4_256[[#This Row],[1월]:[12월]])</f>
        <v>3179.1619999999994</v>
      </c>
      <c r="X812" s="117">
        <f t="shared" si="657"/>
        <v>264.93016666666659</v>
      </c>
    </row>
    <row r="813" spans="1:24" hidden="1" x14ac:dyDescent="0.3">
      <c r="A813" s="166"/>
      <c r="B813" s="166">
        <v>2025</v>
      </c>
      <c r="C813" s="116" t="s">
        <v>433</v>
      </c>
      <c r="D813" s="102" t="s">
        <v>26</v>
      </c>
      <c r="E813" s="102" t="s">
        <v>428</v>
      </c>
      <c r="F813" s="102"/>
      <c r="G813" s="102"/>
      <c r="H813" s="102"/>
      <c r="I813" s="102" t="s">
        <v>424</v>
      </c>
      <c r="J813" s="102" t="s">
        <v>15</v>
      </c>
      <c r="K813" s="105">
        <f t="shared" ref="K813" si="665">K812*0.1</f>
        <v>47.764399999999995</v>
      </c>
      <c r="L813" s="105">
        <f t="shared" ref="L813" si="666">L812*0.1</f>
        <v>52.064399999999992</v>
      </c>
      <c r="M813" s="105">
        <f t="shared" ref="M813" si="667">M812*0.1</f>
        <v>29.747400000000045</v>
      </c>
      <c r="N813" s="105">
        <f t="shared" ref="N813:V813" si="668">N812*0.1</f>
        <v>12.315199999999953</v>
      </c>
      <c r="O813" s="105">
        <f t="shared" si="668"/>
        <v>4.600999999999992</v>
      </c>
      <c r="P813" s="105">
        <f t="shared" si="668"/>
        <v>2.4252000000000158</v>
      </c>
      <c r="Q813" s="105">
        <f t="shared" si="668"/>
        <v>49.974600000000009</v>
      </c>
      <c r="R813" s="105">
        <f t="shared" si="668"/>
        <v>50.387400000000021</v>
      </c>
      <c r="S813" s="105">
        <f t="shared" si="668"/>
        <v>6.3897999999999842</v>
      </c>
      <c r="T813" s="105">
        <f t="shared" si="668"/>
        <v>3.4657999999999998</v>
      </c>
      <c r="U813" s="105">
        <f t="shared" si="668"/>
        <v>16.357199999999935</v>
      </c>
      <c r="V813" s="105">
        <f t="shared" si="668"/>
        <v>42.42380000000005</v>
      </c>
      <c r="W813" s="104">
        <f>SUM(표4_256[[#This Row],[1월]:[12월]])</f>
        <v>317.91619999999995</v>
      </c>
      <c r="X813" s="117">
        <f t="shared" si="657"/>
        <v>26.493016666666662</v>
      </c>
    </row>
    <row r="814" spans="1:24" hidden="1" x14ac:dyDescent="0.3">
      <c r="A814" s="166"/>
      <c r="B814" s="166">
        <v>2025</v>
      </c>
      <c r="C814" s="116" t="s">
        <v>433</v>
      </c>
      <c r="D814" s="102" t="s">
        <v>26</v>
      </c>
      <c r="E814" s="102" t="s">
        <v>428</v>
      </c>
      <c r="F814" s="102"/>
      <c r="G814" s="102"/>
      <c r="H814" s="102"/>
      <c r="I814" s="102" t="s">
        <v>424</v>
      </c>
      <c r="J814" s="103" t="s">
        <v>96</v>
      </c>
      <c r="K814" s="106">
        <f t="shared" ref="K814" si="669">K810*0.0036*(31788+0.5756*21+0.0576*310)/1000</f>
        <v>63.618069151583981</v>
      </c>
      <c r="L814" s="106">
        <f t="shared" ref="L814" si="670">L810*0.0036*(31788+0.5756*21+0.0576*310)/1000</f>
        <v>69.345298999583989</v>
      </c>
      <c r="M814" s="106">
        <f t="shared" ref="M814" si="671">M810*0.0036*(31788+0.5756*21+0.0576*310)/1000</f>
        <v>39.620976088464054</v>
      </c>
      <c r="N814" s="106">
        <f t="shared" ref="N814:V814" si="672">N810*0.0036*(31788+0.5756*21+0.0576*310)/1000</f>
        <v>16.402786284671937</v>
      </c>
      <c r="O814" s="106">
        <f t="shared" si="672"/>
        <v>6.1281359373599891</v>
      </c>
      <c r="P814" s="106">
        <f t="shared" si="672"/>
        <v>3.2301576342720204</v>
      </c>
      <c r="Q814" s="106">
        <f t="shared" si="672"/>
        <v>66.561865293455995</v>
      </c>
      <c r="R814" s="106">
        <f t="shared" si="672"/>
        <v>67.111679358864009</v>
      </c>
      <c r="S814" s="106">
        <f t="shared" si="672"/>
        <v>8.5106635541279783</v>
      </c>
      <c r="T814" s="106">
        <f t="shared" si="672"/>
        <v>4.6161472574879987</v>
      </c>
      <c r="U814" s="106">
        <f t="shared" si="672"/>
        <v>21.786382341791917</v>
      </c>
      <c r="V814" s="106">
        <f t="shared" si="672"/>
        <v>56.504849680368061</v>
      </c>
      <c r="W814" s="104">
        <f>SUM(표4_256[[#This Row],[1월]:[12월]])</f>
        <v>423.43701158203197</v>
      </c>
      <c r="X814" s="117">
        <f t="shared" si="657"/>
        <v>35.286417631835995</v>
      </c>
    </row>
    <row r="815" spans="1:24" hidden="1" x14ac:dyDescent="0.3">
      <c r="A815" s="166"/>
      <c r="B815" s="166">
        <v>2025</v>
      </c>
      <c r="C815" s="114" t="s">
        <v>433</v>
      </c>
      <c r="D815" s="97" t="s">
        <v>21</v>
      </c>
      <c r="E815" s="101" t="s">
        <v>427</v>
      </c>
      <c r="F815" s="101"/>
      <c r="G815" s="101"/>
      <c r="H815" s="97"/>
      <c r="I815" s="97" t="s">
        <v>425</v>
      </c>
      <c r="J815" s="97" t="s">
        <v>13</v>
      </c>
      <c r="K815" s="100">
        <v>12538200</v>
      </c>
      <c r="L815" s="100">
        <v>11531388</v>
      </c>
      <c r="M815" s="100">
        <v>9559821</v>
      </c>
      <c r="N815" s="100">
        <v>7968256</v>
      </c>
      <c r="O815" s="100">
        <v>3444826</v>
      </c>
      <c r="P815" s="100">
        <v>1066352</v>
      </c>
      <c r="Q815" s="100">
        <v>1604090</v>
      </c>
      <c r="R815" s="100">
        <v>967965</v>
      </c>
      <c r="S815" s="100">
        <v>1038690</v>
      </c>
      <c r="T815" s="100">
        <v>2286785</v>
      </c>
      <c r="U815" s="100">
        <v>5904834</v>
      </c>
      <c r="V815" s="100">
        <v>10216142</v>
      </c>
      <c r="W815" s="99">
        <f>SUM(표4_256[[#This Row],[1월]:[12월]])</f>
        <v>68127349</v>
      </c>
      <c r="X815" s="115">
        <f t="shared" ref="X815:X818" si="673">AVERAGE(K815:V815)</f>
        <v>5677279.083333333</v>
      </c>
    </row>
    <row r="816" spans="1:24" hidden="1" x14ac:dyDescent="0.3">
      <c r="A816" s="166"/>
      <c r="B816" s="166">
        <v>2025</v>
      </c>
      <c r="C816" s="114" t="s">
        <v>433</v>
      </c>
      <c r="D816" s="97" t="s">
        <v>21</v>
      </c>
      <c r="E816" s="101" t="s">
        <v>427</v>
      </c>
      <c r="F816" s="101"/>
      <c r="G816" s="101"/>
      <c r="H816" s="97"/>
      <c r="I816" s="97" t="s">
        <v>425</v>
      </c>
      <c r="J816" s="97" t="s">
        <v>22</v>
      </c>
      <c r="K816" s="100">
        <v>13334</v>
      </c>
      <c r="L816" s="100">
        <v>12312</v>
      </c>
      <c r="M816" s="100">
        <v>10209</v>
      </c>
      <c r="N816" s="100">
        <v>8548</v>
      </c>
      <c r="O816" s="100">
        <v>3676</v>
      </c>
      <c r="P816" s="100">
        <v>1136</v>
      </c>
      <c r="Q816" s="100">
        <v>1705</v>
      </c>
      <c r="R816" s="100">
        <v>1026</v>
      </c>
      <c r="S816" s="100">
        <v>1098</v>
      </c>
      <c r="T816" s="100">
        <v>2435</v>
      </c>
      <c r="U816" s="100">
        <v>6314</v>
      </c>
      <c r="V816" s="100">
        <v>10937</v>
      </c>
      <c r="W816" s="99">
        <f>SUM(표4_256[[#This Row],[1월]:[12월]])</f>
        <v>72730</v>
      </c>
      <c r="X816" s="115">
        <f t="shared" si="673"/>
        <v>6060.833333333333</v>
      </c>
    </row>
    <row r="817" spans="1:24" hidden="1" x14ac:dyDescent="0.3">
      <c r="A817" s="166"/>
      <c r="B817" s="166">
        <v>2025</v>
      </c>
      <c r="C817" s="116" t="s">
        <v>433</v>
      </c>
      <c r="D817" s="102" t="s">
        <v>21</v>
      </c>
      <c r="E817" s="107" t="s">
        <v>427</v>
      </c>
      <c r="F817" s="107"/>
      <c r="G817" s="107"/>
      <c r="H817" s="102"/>
      <c r="I817" s="102" t="s">
        <v>425</v>
      </c>
      <c r="J817" s="102" t="s">
        <v>15</v>
      </c>
      <c r="K817" s="105">
        <f t="shared" ref="K817:P817" si="674">(K816/1000)*1.019</f>
        <v>13.587345999999998</v>
      </c>
      <c r="L817" s="105">
        <f t="shared" si="674"/>
        <v>12.545927999999998</v>
      </c>
      <c r="M817" s="105">
        <f t="shared" si="674"/>
        <v>10.402970999999999</v>
      </c>
      <c r="N817" s="105">
        <f t="shared" si="674"/>
        <v>8.7104119999999998</v>
      </c>
      <c r="O817" s="105">
        <f t="shared" si="674"/>
        <v>3.745844</v>
      </c>
      <c r="P817" s="105">
        <f t="shared" si="674"/>
        <v>1.1575839999999997</v>
      </c>
      <c r="Q817" s="105">
        <f t="shared" ref="Q817:V817" si="675">(Q816/1000)*1.019</f>
        <v>1.737395</v>
      </c>
      <c r="R817" s="105">
        <f t="shared" si="675"/>
        <v>1.0454939999999999</v>
      </c>
      <c r="S817" s="105">
        <f t="shared" si="675"/>
        <v>1.118862</v>
      </c>
      <c r="T817" s="105">
        <f t="shared" si="675"/>
        <v>2.4812649999999996</v>
      </c>
      <c r="U817" s="105">
        <f t="shared" si="675"/>
        <v>6.4339659999999999</v>
      </c>
      <c r="V817" s="105">
        <f t="shared" si="675"/>
        <v>11.144802999999998</v>
      </c>
      <c r="W817" s="104">
        <f>SUM(표4_256[[#This Row],[1월]:[12월]])</f>
        <v>74.111869999999982</v>
      </c>
      <c r="X817" s="117">
        <f t="shared" si="673"/>
        <v>6.1759891666666649</v>
      </c>
    </row>
    <row r="818" spans="1:24" hidden="1" x14ac:dyDescent="0.3">
      <c r="A818" s="166"/>
      <c r="B818" s="166">
        <v>2025</v>
      </c>
      <c r="C818" s="116" t="s">
        <v>433</v>
      </c>
      <c r="D818" s="102" t="s">
        <v>21</v>
      </c>
      <c r="E818" s="107" t="s">
        <v>427</v>
      </c>
      <c r="F818" s="107"/>
      <c r="G818" s="107"/>
      <c r="H818" s="102"/>
      <c r="I818" s="102" t="s">
        <v>425</v>
      </c>
      <c r="J818" s="103" t="s">
        <v>96</v>
      </c>
      <c r="K818" s="103">
        <f t="shared" ref="K818:P818" si="676">K816*(38.5/1000000)*15.236*(44/12)</f>
        <v>28.678971654666668</v>
      </c>
      <c r="L818" s="103">
        <f t="shared" si="676"/>
        <v>26.480838383999998</v>
      </c>
      <c r="M818" s="103">
        <f t="shared" si="676"/>
        <v>21.957673738</v>
      </c>
      <c r="N818" s="103">
        <f t="shared" si="676"/>
        <v>18.385169469333334</v>
      </c>
      <c r="O818" s="103">
        <f t="shared" si="676"/>
        <v>7.9063971653333347</v>
      </c>
      <c r="P818" s="103">
        <f t="shared" si="676"/>
        <v>2.4433262186666669</v>
      </c>
      <c r="Q818" s="103">
        <f t="shared" ref="Q818:V818" si="677">Q816*(38.5/1000000)*15.236*(44/12)</f>
        <v>3.6671401433333335</v>
      </c>
      <c r="R818" s="103">
        <f t="shared" si="677"/>
        <v>2.2067365320000003</v>
      </c>
      <c r="S818" s="103">
        <f t="shared" si="677"/>
        <v>2.3615952359999999</v>
      </c>
      <c r="T818" s="103">
        <f t="shared" si="677"/>
        <v>5.2372353366666671</v>
      </c>
      <c r="U818" s="103">
        <f t="shared" si="677"/>
        <v>13.580248014666665</v>
      </c>
      <c r="V818" s="103">
        <f t="shared" si="677"/>
        <v>23.52346730066667</v>
      </c>
      <c r="W818" s="104">
        <f>SUM(표4_256[[#This Row],[1월]:[12월]])</f>
        <v>156.42879919333333</v>
      </c>
      <c r="X818" s="117">
        <f t="shared" si="673"/>
        <v>13.03573326611111</v>
      </c>
    </row>
    <row r="819" spans="1:24" hidden="1" x14ac:dyDescent="0.3">
      <c r="A819" s="166"/>
      <c r="B819" s="166">
        <v>2025</v>
      </c>
      <c r="C819" s="114" t="s">
        <v>433</v>
      </c>
      <c r="D819" s="97" t="s">
        <v>21</v>
      </c>
      <c r="E819" s="101" t="s">
        <v>427</v>
      </c>
      <c r="F819" s="101"/>
      <c r="G819" s="101"/>
      <c r="H819" s="97"/>
      <c r="I819" s="97" t="s">
        <v>173</v>
      </c>
      <c r="J819" s="97" t="s">
        <v>13</v>
      </c>
      <c r="K819" s="100">
        <v>14284954</v>
      </c>
      <c r="L819" s="100">
        <v>11073875</v>
      </c>
      <c r="M819" s="100">
        <v>9720083</v>
      </c>
      <c r="N819" s="100">
        <v>8945235</v>
      </c>
      <c r="O819" s="100">
        <v>5765228</v>
      </c>
      <c r="P819" s="100">
        <v>3423062</v>
      </c>
      <c r="Q819" s="100">
        <v>5249634</v>
      </c>
      <c r="R819" s="100">
        <v>4603864</v>
      </c>
      <c r="S819" s="100">
        <v>4852377</v>
      </c>
      <c r="T819" s="100">
        <v>5589572</v>
      </c>
      <c r="U819" s="100">
        <v>7363766</v>
      </c>
      <c r="V819" s="100">
        <v>9742469</v>
      </c>
      <c r="W819" s="99">
        <f>SUM(표4_256[[#This Row],[1월]:[12월]])</f>
        <v>90614119</v>
      </c>
      <c r="X819" s="115">
        <f t="shared" ref="X819:X822" si="678">AVERAGE(K819:V819)</f>
        <v>7551176.583333333</v>
      </c>
    </row>
    <row r="820" spans="1:24" hidden="1" x14ac:dyDescent="0.3">
      <c r="A820" s="166"/>
      <c r="B820" s="166">
        <v>2025</v>
      </c>
      <c r="C820" s="114" t="s">
        <v>433</v>
      </c>
      <c r="D820" s="97" t="s">
        <v>21</v>
      </c>
      <c r="E820" s="101" t="s">
        <v>427</v>
      </c>
      <c r="F820" s="101"/>
      <c r="G820" s="101"/>
      <c r="H820" s="97"/>
      <c r="I820" s="97" t="s">
        <v>173</v>
      </c>
      <c r="J820" s="97" t="s">
        <v>22</v>
      </c>
      <c r="K820" s="100">
        <v>15180</v>
      </c>
      <c r="L820" s="100">
        <v>11825</v>
      </c>
      <c r="M820" s="100">
        <v>10383</v>
      </c>
      <c r="N820" s="100">
        <v>9599</v>
      </c>
      <c r="O820" s="100">
        <v>6165</v>
      </c>
      <c r="P820" s="100">
        <v>3666</v>
      </c>
      <c r="Q820" s="100">
        <v>5601</v>
      </c>
      <c r="R820" s="100">
        <v>4915</v>
      </c>
      <c r="S820" s="100">
        <v>5176</v>
      </c>
      <c r="T820" s="100">
        <v>5968</v>
      </c>
      <c r="U820" s="100">
        <v>7879</v>
      </c>
      <c r="V820" s="100">
        <v>10432</v>
      </c>
      <c r="W820" s="99">
        <f>SUM(표4_256[[#This Row],[1월]:[12월]])</f>
        <v>96789</v>
      </c>
      <c r="X820" s="115">
        <f t="shared" si="678"/>
        <v>8065.75</v>
      </c>
    </row>
    <row r="821" spans="1:24" hidden="1" x14ac:dyDescent="0.3">
      <c r="A821" s="166"/>
      <c r="B821" s="166">
        <v>2025</v>
      </c>
      <c r="C821" s="116" t="s">
        <v>433</v>
      </c>
      <c r="D821" s="102" t="s">
        <v>21</v>
      </c>
      <c r="E821" s="107" t="s">
        <v>427</v>
      </c>
      <c r="F821" s="107"/>
      <c r="G821" s="107"/>
      <c r="H821" s="102"/>
      <c r="I821" s="102" t="s">
        <v>173</v>
      </c>
      <c r="J821" s="102" t="s">
        <v>15</v>
      </c>
      <c r="K821" s="105">
        <f t="shared" ref="K821:P821" si="679">(K820/1000)*1.019</f>
        <v>15.468419999999998</v>
      </c>
      <c r="L821" s="105">
        <f t="shared" si="679"/>
        <v>12.049674999999999</v>
      </c>
      <c r="M821" s="105">
        <f t="shared" si="679"/>
        <v>10.580276999999999</v>
      </c>
      <c r="N821" s="105">
        <f t="shared" si="679"/>
        <v>9.7813809999999997</v>
      </c>
      <c r="O821" s="105">
        <f t="shared" si="679"/>
        <v>6.2821349999999994</v>
      </c>
      <c r="P821" s="105">
        <f t="shared" si="679"/>
        <v>3.7356539999999994</v>
      </c>
      <c r="Q821" s="105">
        <f t="shared" ref="Q821:V821" si="680">(Q820/1000)*1.019</f>
        <v>5.7074189999999998</v>
      </c>
      <c r="R821" s="105">
        <f t="shared" si="680"/>
        <v>5.0083849999999996</v>
      </c>
      <c r="S821" s="105">
        <f t="shared" si="680"/>
        <v>5.2743439999999993</v>
      </c>
      <c r="T821" s="105">
        <f t="shared" si="680"/>
        <v>6.0813919999999992</v>
      </c>
      <c r="U821" s="105">
        <f t="shared" si="680"/>
        <v>8.0287009999999981</v>
      </c>
      <c r="V821" s="105">
        <f t="shared" si="680"/>
        <v>10.630208</v>
      </c>
      <c r="W821" s="104">
        <f>SUM(표4_256[[#This Row],[1월]:[12월]])</f>
        <v>98.62799099999998</v>
      </c>
      <c r="X821" s="117">
        <f t="shared" si="678"/>
        <v>8.2189992499999978</v>
      </c>
    </row>
    <row r="822" spans="1:24" hidden="1" x14ac:dyDescent="0.3">
      <c r="A822" s="166"/>
      <c r="B822" s="166">
        <v>2025</v>
      </c>
      <c r="C822" s="116" t="s">
        <v>433</v>
      </c>
      <c r="D822" s="102" t="s">
        <v>21</v>
      </c>
      <c r="E822" s="107" t="s">
        <v>427</v>
      </c>
      <c r="F822" s="107"/>
      <c r="G822" s="107"/>
      <c r="H822" s="102"/>
      <c r="I822" s="102" t="s">
        <v>173</v>
      </c>
      <c r="J822" s="103" t="s">
        <v>96</v>
      </c>
      <c r="K822" s="103">
        <f t="shared" ref="K822:P822" si="681">K820*(38.5/1000000)*15.236*(44/12)</f>
        <v>32.649376760000003</v>
      </c>
      <c r="L822" s="103">
        <f t="shared" si="681"/>
        <v>25.433391316666668</v>
      </c>
      <c r="M822" s="103">
        <f t="shared" si="681"/>
        <v>22.331915606000003</v>
      </c>
      <c r="N822" s="103">
        <f t="shared" si="681"/>
        <v>20.645676384666665</v>
      </c>
      <c r="O822" s="103">
        <f t="shared" si="681"/>
        <v>13.25977653</v>
      </c>
      <c r="P822" s="103">
        <f t="shared" si="681"/>
        <v>7.8848890119999995</v>
      </c>
      <c r="Q822" s="103">
        <f t="shared" ref="Q822:V822" si="682">Q820*(38.5/1000000)*15.236*(44/12)</f>
        <v>12.046716682</v>
      </c>
      <c r="R822" s="103">
        <f t="shared" si="682"/>
        <v>10.571257363333334</v>
      </c>
      <c r="S822" s="103">
        <f t="shared" si="682"/>
        <v>11.132620165333334</v>
      </c>
      <c r="T822" s="103">
        <f t="shared" si="682"/>
        <v>12.836065909333334</v>
      </c>
      <c r="U822" s="103">
        <f t="shared" si="682"/>
        <v>16.946274011333333</v>
      </c>
      <c r="V822" s="103">
        <f t="shared" si="682"/>
        <v>22.437305557333332</v>
      </c>
      <c r="W822" s="104">
        <f>SUM(표4_256[[#This Row],[1월]:[12월]])</f>
        <v>208.175265298</v>
      </c>
      <c r="X822" s="117">
        <f t="shared" si="678"/>
        <v>17.347938774833334</v>
      </c>
    </row>
    <row r="823" spans="1:24" hidden="1" x14ac:dyDescent="0.3">
      <c r="A823" s="166"/>
      <c r="B823" s="166">
        <v>2025</v>
      </c>
      <c r="C823" s="114" t="s">
        <v>433</v>
      </c>
      <c r="D823" s="97" t="s">
        <v>21</v>
      </c>
      <c r="E823" s="101" t="s">
        <v>427</v>
      </c>
      <c r="F823" s="101"/>
      <c r="G823" s="101"/>
      <c r="H823" s="97"/>
      <c r="I823" s="97" t="s">
        <v>410</v>
      </c>
      <c r="J823" s="97" t="s">
        <v>13</v>
      </c>
      <c r="K823" s="100">
        <v>1387720</v>
      </c>
      <c r="L823" s="100">
        <v>427330</v>
      </c>
      <c r="M823" s="100">
        <v>405978</v>
      </c>
      <c r="N823" s="100">
        <v>499497</v>
      </c>
      <c r="O823" s="100">
        <v>528238</v>
      </c>
      <c r="P823" s="100">
        <v>451624</v>
      </c>
      <c r="Q823" s="100">
        <v>704855</v>
      </c>
      <c r="R823" s="100">
        <v>640152</v>
      </c>
      <c r="S823" s="100">
        <v>639936</v>
      </c>
      <c r="T823" s="100">
        <v>563308</v>
      </c>
      <c r="U823" s="100">
        <v>572567</v>
      </c>
      <c r="V823" s="100">
        <v>473420</v>
      </c>
      <c r="W823" s="99">
        <f>SUM(표4_256[[#This Row],[1월]:[12월]])</f>
        <v>7294625</v>
      </c>
      <c r="X823" s="115">
        <f t="shared" ref="X823:X826" si="683">AVERAGE(K823:V823)</f>
        <v>607885.41666666663</v>
      </c>
    </row>
    <row r="824" spans="1:24" hidden="1" x14ac:dyDescent="0.3">
      <c r="A824" s="166"/>
      <c r="B824" s="166">
        <v>2025</v>
      </c>
      <c r="C824" s="114" t="s">
        <v>433</v>
      </c>
      <c r="D824" s="97" t="s">
        <v>21</v>
      </c>
      <c r="E824" s="101" t="s">
        <v>427</v>
      </c>
      <c r="F824" s="101"/>
      <c r="G824" s="101"/>
      <c r="H824" s="97"/>
      <c r="I824" s="97" t="s">
        <v>410</v>
      </c>
      <c r="J824" s="97" t="s">
        <v>22</v>
      </c>
      <c r="K824" s="100">
        <v>1469</v>
      </c>
      <c r="L824" s="100">
        <v>454</v>
      </c>
      <c r="M824" s="100">
        <v>432</v>
      </c>
      <c r="N824" s="100">
        <v>535</v>
      </c>
      <c r="O824" s="100">
        <v>564</v>
      </c>
      <c r="P824" s="100">
        <v>483</v>
      </c>
      <c r="Q824" s="100">
        <v>752</v>
      </c>
      <c r="R824" s="100">
        <v>683</v>
      </c>
      <c r="S824" s="100">
        <v>681</v>
      </c>
      <c r="T824" s="100">
        <v>600</v>
      </c>
      <c r="U824" s="100">
        <v>611</v>
      </c>
      <c r="V824" s="100">
        <v>504</v>
      </c>
      <c r="W824" s="99">
        <f>SUM(표4_256[[#This Row],[1월]:[12월]])</f>
        <v>7768</v>
      </c>
      <c r="X824" s="115">
        <f t="shared" si="683"/>
        <v>647.33333333333337</v>
      </c>
    </row>
    <row r="825" spans="1:24" hidden="1" x14ac:dyDescent="0.3">
      <c r="A825" s="166"/>
      <c r="B825" s="166">
        <v>2025</v>
      </c>
      <c r="C825" s="116" t="s">
        <v>433</v>
      </c>
      <c r="D825" s="102" t="s">
        <v>21</v>
      </c>
      <c r="E825" s="107" t="s">
        <v>427</v>
      </c>
      <c r="F825" s="107"/>
      <c r="G825" s="107"/>
      <c r="H825" s="102"/>
      <c r="I825" s="102" t="s">
        <v>410</v>
      </c>
      <c r="J825" s="102" t="s">
        <v>437</v>
      </c>
      <c r="K825" s="105">
        <f t="shared" ref="K825:P825" si="684">(K824/1000)*1.019</f>
        <v>1.4969109999999999</v>
      </c>
      <c r="L825" s="105">
        <f t="shared" si="684"/>
        <v>0.46262599999999998</v>
      </c>
      <c r="M825" s="105">
        <f t="shared" si="684"/>
        <v>0.44020799999999993</v>
      </c>
      <c r="N825" s="105">
        <f t="shared" si="684"/>
        <v>0.54516500000000001</v>
      </c>
      <c r="O825" s="105">
        <f t="shared" si="684"/>
        <v>0.57471599999999989</v>
      </c>
      <c r="P825" s="105">
        <f t="shared" si="684"/>
        <v>0.49217699999999992</v>
      </c>
      <c r="Q825" s="105">
        <f t="shared" ref="Q825:V825" si="685">(Q824/1000)*1.019</f>
        <v>0.76628799999999997</v>
      </c>
      <c r="R825" s="105">
        <f t="shared" si="685"/>
        <v>0.69597699999999996</v>
      </c>
      <c r="S825" s="105">
        <f t="shared" si="685"/>
        <v>0.69393899999999997</v>
      </c>
      <c r="T825" s="105">
        <f t="shared" si="685"/>
        <v>0.61139999999999994</v>
      </c>
      <c r="U825" s="105">
        <f t="shared" si="685"/>
        <v>0.62260899999999997</v>
      </c>
      <c r="V825" s="105">
        <f t="shared" si="685"/>
        <v>0.51357599999999992</v>
      </c>
      <c r="W825" s="104">
        <f>SUM(표4_256[[#This Row],[1월]:[12월]])</f>
        <v>7.9155919999999993</v>
      </c>
      <c r="X825" s="117">
        <f t="shared" si="683"/>
        <v>0.65963266666666664</v>
      </c>
    </row>
    <row r="826" spans="1:24" hidden="1" x14ac:dyDescent="0.3">
      <c r="A826" s="166"/>
      <c r="B826" s="166">
        <v>2025</v>
      </c>
      <c r="C826" s="116" t="s">
        <v>433</v>
      </c>
      <c r="D826" s="102" t="s">
        <v>21</v>
      </c>
      <c r="E826" s="107" t="s">
        <v>427</v>
      </c>
      <c r="F826" s="107"/>
      <c r="G826" s="107"/>
      <c r="H826" s="102"/>
      <c r="I826" s="102" t="s">
        <v>410</v>
      </c>
      <c r="J826" s="103" t="s">
        <v>96</v>
      </c>
      <c r="K826" s="103">
        <f t="shared" ref="K826:P826" si="686">K824*(38.5/1000000)*15.236*(44/12)</f>
        <v>3.159547724666667</v>
      </c>
      <c r="L826" s="103">
        <f t="shared" si="686"/>
        <v>0.97647016133333342</v>
      </c>
      <c r="M826" s="103">
        <f t="shared" si="686"/>
        <v>0.92915222400000008</v>
      </c>
      <c r="N826" s="103">
        <f t="shared" si="686"/>
        <v>1.1506862033333334</v>
      </c>
      <c r="O826" s="103">
        <f t="shared" si="686"/>
        <v>1.2130598480000001</v>
      </c>
      <c r="P826" s="103">
        <f t="shared" si="686"/>
        <v>1.038843806</v>
      </c>
      <c r="Q826" s="103">
        <f t="shared" ref="Q826:V826" si="687">Q824*(38.5/1000000)*15.236*(44/12)</f>
        <v>1.6174131306666668</v>
      </c>
      <c r="R826" s="103">
        <f t="shared" si="687"/>
        <v>1.4690068726666667</v>
      </c>
      <c r="S826" s="103">
        <f t="shared" si="687"/>
        <v>1.464705242</v>
      </c>
      <c r="T826" s="103">
        <f t="shared" si="687"/>
        <v>1.2904891999999999</v>
      </c>
      <c r="U826" s="103">
        <f t="shared" si="687"/>
        <v>1.3141481686666667</v>
      </c>
      <c r="V826" s="103">
        <f t="shared" si="687"/>
        <v>1.0840109280000001</v>
      </c>
      <c r="W826" s="104">
        <f>SUM(표4_256[[#This Row],[1월]:[12월]])</f>
        <v>16.707533509333334</v>
      </c>
      <c r="X826" s="117">
        <f t="shared" si="683"/>
        <v>1.3922944591111113</v>
      </c>
    </row>
    <row r="827" spans="1:24" hidden="1" x14ac:dyDescent="0.3">
      <c r="A827" s="166"/>
      <c r="B827" s="166">
        <v>2025</v>
      </c>
      <c r="C827" s="114" t="s">
        <v>433</v>
      </c>
      <c r="D827" s="97" t="s">
        <v>21</v>
      </c>
      <c r="E827" s="101" t="s">
        <v>427</v>
      </c>
      <c r="F827" s="101"/>
      <c r="G827" s="101"/>
      <c r="H827" s="97"/>
      <c r="I827" s="97" t="s">
        <v>389</v>
      </c>
      <c r="J827" s="97" t="s">
        <v>13</v>
      </c>
      <c r="K827" s="100">
        <v>6116</v>
      </c>
      <c r="L827" s="100">
        <v>7933</v>
      </c>
      <c r="M827" s="100">
        <v>7003</v>
      </c>
      <c r="N827" s="100">
        <v>8770</v>
      </c>
      <c r="O827" s="100">
        <v>8275</v>
      </c>
      <c r="P827" s="100">
        <v>6932</v>
      </c>
      <c r="Q827" s="100">
        <v>13105</v>
      </c>
      <c r="R827" s="100">
        <v>11835</v>
      </c>
      <c r="S827" s="100">
        <v>17434</v>
      </c>
      <c r="T827" s="100">
        <v>11105</v>
      </c>
      <c r="U827" s="100">
        <v>10946</v>
      </c>
      <c r="V827" s="100">
        <v>9179</v>
      </c>
      <c r="W827" s="99">
        <f>SUM(표4_256[[#This Row],[1월]:[12월]])</f>
        <v>118633</v>
      </c>
      <c r="X827" s="115">
        <f t="shared" ref="X827:X830" si="688">AVERAGE(K827:V827)</f>
        <v>9886.0833333333339</v>
      </c>
    </row>
    <row r="828" spans="1:24" hidden="1" x14ac:dyDescent="0.3">
      <c r="A828" s="166"/>
      <c r="B828" s="166">
        <v>2025</v>
      </c>
      <c r="C828" s="114" t="s">
        <v>433</v>
      </c>
      <c r="D828" s="97" t="s">
        <v>21</v>
      </c>
      <c r="E828" s="101" t="s">
        <v>427</v>
      </c>
      <c r="F828" s="101"/>
      <c r="G828" s="101"/>
      <c r="H828" s="97"/>
      <c r="I828" s="97" t="s">
        <v>389</v>
      </c>
      <c r="J828" s="97" t="s">
        <v>22</v>
      </c>
      <c r="K828" s="100">
        <v>6</v>
      </c>
      <c r="L828" s="100">
        <v>8</v>
      </c>
      <c r="M828" s="100">
        <v>7</v>
      </c>
      <c r="N828" s="100">
        <v>10</v>
      </c>
      <c r="O828" s="100">
        <v>9</v>
      </c>
      <c r="P828" s="100">
        <v>7</v>
      </c>
      <c r="Q828" s="100">
        <v>14</v>
      </c>
      <c r="R828" s="100">
        <v>12</v>
      </c>
      <c r="S828" s="100">
        <v>19</v>
      </c>
      <c r="T828" s="100">
        <v>12</v>
      </c>
      <c r="U828" s="100">
        <v>12</v>
      </c>
      <c r="V828" s="100">
        <v>10</v>
      </c>
      <c r="W828" s="99">
        <f>SUM(표4_256[[#This Row],[1월]:[12월]])</f>
        <v>126</v>
      </c>
      <c r="X828" s="115">
        <f t="shared" si="688"/>
        <v>10.5</v>
      </c>
    </row>
    <row r="829" spans="1:24" hidden="1" x14ac:dyDescent="0.3">
      <c r="A829" s="166"/>
      <c r="B829" s="166">
        <v>2025</v>
      </c>
      <c r="C829" s="116" t="s">
        <v>433</v>
      </c>
      <c r="D829" s="102" t="s">
        <v>21</v>
      </c>
      <c r="E829" s="107" t="s">
        <v>427</v>
      </c>
      <c r="F829" s="107"/>
      <c r="G829" s="107"/>
      <c r="H829" s="102"/>
      <c r="I829" s="102" t="s">
        <v>389</v>
      </c>
      <c r="J829" s="102" t="s">
        <v>15</v>
      </c>
      <c r="K829" s="105">
        <f t="shared" ref="K829:P829" si="689">(K828/1000)*1.019</f>
        <v>6.1139999999999996E-3</v>
      </c>
      <c r="L829" s="105">
        <f t="shared" si="689"/>
        <v>8.1519999999999995E-3</v>
      </c>
      <c r="M829" s="105">
        <f t="shared" si="689"/>
        <v>7.1329999999999996E-3</v>
      </c>
      <c r="N829" s="105">
        <f t="shared" si="689"/>
        <v>1.0189999999999999E-2</v>
      </c>
      <c r="O829" s="105">
        <f t="shared" si="689"/>
        <v>9.1709999999999986E-3</v>
      </c>
      <c r="P829" s="105">
        <f t="shared" si="689"/>
        <v>7.1329999999999996E-3</v>
      </c>
      <c r="Q829" s="105">
        <f t="shared" ref="Q829:V829" si="690">(Q828/1000)*1.019</f>
        <v>1.4265999999999999E-2</v>
      </c>
      <c r="R829" s="105">
        <f t="shared" si="690"/>
        <v>1.2227999999999999E-2</v>
      </c>
      <c r="S829" s="105">
        <f t="shared" si="690"/>
        <v>1.9360999999999996E-2</v>
      </c>
      <c r="T829" s="105">
        <f t="shared" si="690"/>
        <v>1.2227999999999999E-2</v>
      </c>
      <c r="U829" s="105">
        <f t="shared" si="690"/>
        <v>1.2227999999999999E-2</v>
      </c>
      <c r="V829" s="105">
        <f t="shared" si="690"/>
        <v>1.0189999999999999E-2</v>
      </c>
      <c r="W829" s="104">
        <f>SUM(표4_256[[#This Row],[1월]:[12월]])</f>
        <v>0.12839400000000001</v>
      </c>
      <c r="X829" s="117">
        <f t="shared" si="688"/>
        <v>1.0699500000000001E-2</v>
      </c>
    </row>
    <row r="830" spans="1:24" hidden="1" x14ac:dyDescent="0.3">
      <c r="A830" s="166"/>
      <c r="B830" s="166">
        <v>2025</v>
      </c>
      <c r="C830" s="116" t="s">
        <v>433</v>
      </c>
      <c r="D830" s="102" t="s">
        <v>21</v>
      </c>
      <c r="E830" s="107" t="s">
        <v>427</v>
      </c>
      <c r="F830" s="107"/>
      <c r="G830" s="107"/>
      <c r="H830" s="102"/>
      <c r="I830" s="102" t="s">
        <v>389</v>
      </c>
      <c r="J830" s="103" t="s">
        <v>96</v>
      </c>
      <c r="K830" s="103">
        <f t="shared" ref="K830:P830" si="691">K828*(38.5/1000000)*15.236*(44/12)</f>
        <v>1.2904892000000001E-2</v>
      </c>
      <c r="L830" s="103">
        <f t="shared" si="691"/>
        <v>1.7206522666666668E-2</v>
      </c>
      <c r="M830" s="103">
        <f t="shared" si="691"/>
        <v>1.5055707333333335E-2</v>
      </c>
      <c r="N830" s="103">
        <f t="shared" si="691"/>
        <v>2.1508153333333335E-2</v>
      </c>
      <c r="O830" s="103">
        <f t="shared" si="691"/>
        <v>1.9357338000000002E-2</v>
      </c>
      <c r="P830" s="103">
        <f t="shared" si="691"/>
        <v>1.5055707333333335E-2</v>
      </c>
      <c r="Q830" s="103">
        <f t="shared" ref="Q830:V830" si="692">Q828*(38.5/1000000)*15.236*(44/12)</f>
        <v>3.0111414666666669E-2</v>
      </c>
      <c r="R830" s="103">
        <f t="shared" si="692"/>
        <v>2.5809784000000002E-2</v>
      </c>
      <c r="S830" s="103">
        <f t="shared" si="692"/>
        <v>4.0865491333333337E-2</v>
      </c>
      <c r="T830" s="103">
        <f t="shared" si="692"/>
        <v>2.5809784000000002E-2</v>
      </c>
      <c r="U830" s="103">
        <f t="shared" si="692"/>
        <v>2.5809784000000002E-2</v>
      </c>
      <c r="V830" s="103">
        <f t="shared" si="692"/>
        <v>2.1508153333333335E-2</v>
      </c>
      <c r="W830" s="104">
        <f>SUM(표4_256[[#This Row],[1월]:[12월]])</f>
        <v>0.27100273200000002</v>
      </c>
      <c r="X830" s="117">
        <f t="shared" si="688"/>
        <v>2.2583561000000002E-2</v>
      </c>
    </row>
    <row r="831" spans="1:24" hidden="1" x14ac:dyDescent="0.3">
      <c r="A831" s="166"/>
      <c r="B831" s="166">
        <v>2025</v>
      </c>
      <c r="C831" s="114" t="s">
        <v>433</v>
      </c>
      <c r="D831" s="97" t="s">
        <v>21</v>
      </c>
      <c r="E831" s="101" t="s">
        <v>427</v>
      </c>
      <c r="F831" s="101"/>
      <c r="G831" s="101"/>
      <c r="H831" s="97"/>
      <c r="I831" s="97" t="s">
        <v>422</v>
      </c>
      <c r="J831" s="97" t="s">
        <v>13</v>
      </c>
      <c r="K831" s="100">
        <v>67201383</v>
      </c>
      <c r="L831" s="100">
        <v>65196089</v>
      </c>
      <c r="M831" s="100">
        <v>61302115</v>
      </c>
      <c r="N831" s="100">
        <v>43220654</v>
      </c>
      <c r="O831" s="100">
        <v>35487855</v>
      </c>
      <c r="P831" s="100">
        <v>33448927</v>
      </c>
      <c r="Q831" s="100">
        <v>29431815</v>
      </c>
      <c r="R831" s="100">
        <v>31079399</v>
      </c>
      <c r="S831" s="100">
        <v>35389562</v>
      </c>
      <c r="T831" s="100">
        <v>38172545</v>
      </c>
      <c r="U831" s="100">
        <v>51396090</v>
      </c>
      <c r="V831" s="100">
        <v>75825574</v>
      </c>
      <c r="W831" s="99">
        <f>SUM(표4_256[[#This Row],[1월]:[12월]])</f>
        <v>567152008</v>
      </c>
      <c r="X831" s="115">
        <f t="shared" ref="X831:X834" si="693">AVERAGE(K831:V831)</f>
        <v>47262667.333333336</v>
      </c>
    </row>
    <row r="832" spans="1:24" hidden="1" x14ac:dyDescent="0.3">
      <c r="A832" s="166"/>
      <c r="B832" s="166">
        <v>2025</v>
      </c>
      <c r="C832" s="114" t="s">
        <v>433</v>
      </c>
      <c r="D832" s="97" t="s">
        <v>21</v>
      </c>
      <c r="E832" s="101" t="s">
        <v>427</v>
      </c>
      <c r="F832" s="101"/>
      <c r="G832" s="101"/>
      <c r="H832" s="97"/>
      <c r="I832" s="97" t="s">
        <v>422</v>
      </c>
      <c r="J832" s="97" t="s">
        <v>22</v>
      </c>
      <c r="K832" s="100">
        <v>71520</v>
      </c>
      <c r="L832" s="100">
        <v>69650</v>
      </c>
      <c r="M832" s="100">
        <v>65527</v>
      </c>
      <c r="N832" s="100">
        <v>46409</v>
      </c>
      <c r="O832" s="100">
        <v>37984</v>
      </c>
      <c r="P832" s="100">
        <v>35891</v>
      </c>
      <c r="Q832" s="100">
        <v>31407</v>
      </c>
      <c r="R832" s="100">
        <v>33198</v>
      </c>
      <c r="S832" s="100">
        <v>37806</v>
      </c>
      <c r="T832" s="100">
        <v>40811</v>
      </c>
      <c r="U832" s="100">
        <v>55044</v>
      </c>
      <c r="V832" s="100">
        <v>81255</v>
      </c>
      <c r="W832" s="99">
        <f>SUM(표4_256[[#This Row],[1월]:[12월]])</f>
        <v>606502</v>
      </c>
      <c r="X832" s="115">
        <f t="shared" si="693"/>
        <v>50541.833333333336</v>
      </c>
    </row>
    <row r="833" spans="1:24" hidden="1" x14ac:dyDescent="0.3">
      <c r="A833" s="166"/>
      <c r="B833" s="166">
        <v>2025</v>
      </c>
      <c r="C833" s="116" t="s">
        <v>433</v>
      </c>
      <c r="D833" s="102" t="s">
        <v>21</v>
      </c>
      <c r="E833" s="107" t="s">
        <v>427</v>
      </c>
      <c r="F833" s="107"/>
      <c r="G833" s="107"/>
      <c r="H833" s="102"/>
      <c r="I833" s="102" t="s">
        <v>422</v>
      </c>
      <c r="J833" s="102" t="s">
        <v>15</v>
      </c>
      <c r="K833" s="105">
        <f t="shared" ref="K833:P833" si="694">(K832/1000)*1.019</f>
        <v>72.878879999999995</v>
      </c>
      <c r="L833" s="105">
        <f t="shared" si="694"/>
        <v>70.973349999999996</v>
      </c>
      <c r="M833" s="105">
        <f t="shared" si="694"/>
        <v>66.772013000000001</v>
      </c>
      <c r="N833" s="105">
        <f t="shared" si="694"/>
        <v>47.290770999999992</v>
      </c>
      <c r="O833" s="105">
        <f t="shared" si="694"/>
        <v>38.705695999999996</v>
      </c>
      <c r="P833" s="105">
        <f t="shared" si="694"/>
        <v>36.572928999999995</v>
      </c>
      <c r="Q833" s="105">
        <f t="shared" ref="Q833:V833" si="695">(Q832/1000)*1.019</f>
        <v>32.003732999999997</v>
      </c>
      <c r="R833" s="105">
        <f t="shared" si="695"/>
        <v>33.828761999999998</v>
      </c>
      <c r="S833" s="105">
        <f t="shared" si="695"/>
        <v>38.524313999999997</v>
      </c>
      <c r="T833" s="105">
        <f t="shared" si="695"/>
        <v>41.586408999999996</v>
      </c>
      <c r="U833" s="105">
        <f t="shared" si="695"/>
        <v>56.089835999999991</v>
      </c>
      <c r="V833" s="105">
        <f t="shared" si="695"/>
        <v>82.798844999999986</v>
      </c>
      <c r="W833" s="104">
        <f>SUM(표4_256[[#This Row],[1월]:[12월]])</f>
        <v>618.02553799999998</v>
      </c>
      <c r="X833" s="117">
        <f t="shared" si="693"/>
        <v>51.502128166666665</v>
      </c>
    </row>
    <row r="834" spans="1:24" hidden="1" x14ac:dyDescent="0.3">
      <c r="A834" s="166"/>
      <c r="B834" s="166">
        <v>2025</v>
      </c>
      <c r="C834" s="116" t="s">
        <v>433</v>
      </c>
      <c r="D834" s="102" t="s">
        <v>21</v>
      </c>
      <c r="E834" s="107" t="s">
        <v>427</v>
      </c>
      <c r="F834" s="107"/>
      <c r="G834" s="107"/>
      <c r="H834" s="102"/>
      <c r="I834" s="102" t="s">
        <v>422</v>
      </c>
      <c r="J834" s="103" t="s">
        <v>96</v>
      </c>
      <c r="K834" s="103">
        <f t="shared" ref="K834:P834" si="696">K832*(38.5/1000000)*15.236*(44/12)</f>
        <v>153.82631264</v>
      </c>
      <c r="L834" s="103">
        <f t="shared" si="696"/>
        <v>149.80428796666666</v>
      </c>
      <c r="M834" s="103">
        <f t="shared" si="696"/>
        <v>140.93647634733333</v>
      </c>
      <c r="N834" s="103">
        <f t="shared" si="696"/>
        <v>99.817188804666671</v>
      </c>
      <c r="O834" s="103">
        <f t="shared" si="696"/>
        <v>81.696569621333339</v>
      </c>
      <c r="P834" s="103">
        <f t="shared" si="696"/>
        <v>77.194913128666656</v>
      </c>
      <c r="Q834" s="103">
        <f t="shared" ref="Q834:V834" si="697">Q832*(38.5/1000000)*15.236*(44/12)</f>
        <v>67.550657173999994</v>
      </c>
      <c r="R834" s="103">
        <f t="shared" si="697"/>
        <v>71.402767436000005</v>
      </c>
      <c r="S834" s="103">
        <f t="shared" si="697"/>
        <v>81.313724492000006</v>
      </c>
      <c r="T834" s="103">
        <f t="shared" si="697"/>
        <v>87.776924568666672</v>
      </c>
      <c r="U834" s="103">
        <f t="shared" si="697"/>
        <v>118.38947920800001</v>
      </c>
      <c r="V834" s="103">
        <f t="shared" si="697"/>
        <v>174.76449991000001</v>
      </c>
      <c r="W834" s="104">
        <f>SUM(표4_256[[#This Row],[1월]:[12월]])</f>
        <v>1304.4738012973335</v>
      </c>
      <c r="X834" s="117">
        <f t="shared" si="693"/>
        <v>108.70615010811112</v>
      </c>
    </row>
    <row r="835" spans="1:24" hidden="1" x14ac:dyDescent="0.3">
      <c r="A835" s="166"/>
      <c r="B835" s="166">
        <v>2025</v>
      </c>
      <c r="C835" s="114" t="s">
        <v>433</v>
      </c>
      <c r="D835" s="97" t="s">
        <v>21</v>
      </c>
      <c r="E835" s="101" t="s">
        <v>427</v>
      </c>
      <c r="F835" s="101"/>
      <c r="G835" s="101"/>
      <c r="H835" s="97"/>
      <c r="I835" s="97" t="s">
        <v>175</v>
      </c>
      <c r="J835" s="97" t="s">
        <v>13</v>
      </c>
      <c r="K835" s="100">
        <v>6251313</v>
      </c>
      <c r="L835" s="100">
        <v>10184847</v>
      </c>
      <c r="M835" s="100">
        <v>9023996</v>
      </c>
      <c r="N835" s="100">
        <v>9523917</v>
      </c>
      <c r="O835" s="100">
        <v>7284905</v>
      </c>
      <c r="P835" s="100">
        <v>5039150</v>
      </c>
      <c r="Q835" s="100">
        <v>8226250</v>
      </c>
      <c r="R835" s="100">
        <v>6786059</v>
      </c>
      <c r="S835" s="100">
        <v>7307887</v>
      </c>
      <c r="T835" s="100">
        <v>7114884</v>
      </c>
      <c r="U835" s="100">
        <v>9230937</v>
      </c>
      <c r="V835" s="100">
        <v>9957885</v>
      </c>
      <c r="W835" s="99">
        <f>SUM(표4_256[[#This Row],[1월]:[12월]])</f>
        <v>95932030</v>
      </c>
      <c r="X835" s="115">
        <f t="shared" ref="X835:X838" si="698">AVERAGE(K835:V835)</f>
        <v>7994335.833333333</v>
      </c>
    </row>
    <row r="836" spans="1:24" hidden="1" x14ac:dyDescent="0.3">
      <c r="A836" s="166"/>
      <c r="B836" s="166">
        <v>2025</v>
      </c>
      <c r="C836" s="114" t="s">
        <v>433</v>
      </c>
      <c r="D836" s="97" t="s">
        <v>21</v>
      </c>
      <c r="E836" s="101" t="s">
        <v>427</v>
      </c>
      <c r="F836" s="101"/>
      <c r="G836" s="101"/>
      <c r="H836" s="97"/>
      <c r="I836" s="97" t="s">
        <v>175</v>
      </c>
      <c r="J836" s="97" t="s">
        <v>22</v>
      </c>
      <c r="K836" s="100">
        <v>6650</v>
      </c>
      <c r="L836" s="100">
        <v>10857</v>
      </c>
      <c r="M836" s="100">
        <v>9621</v>
      </c>
      <c r="N836" s="100">
        <v>10204</v>
      </c>
      <c r="O836" s="100">
        <v>7776</v>
      </c>
      <c r="P836" s="100">
        <v>5385</v>
      </c>
      <c r="Q836" s="100">
        <v>8770</v>
      </c>
      <c r="R836" s="100">
        <v>7236</v>
      </c>
      <c r="S836" s="100">
        <v>7782</v>
      </c>
      <c r="T836" s="100">
        <v>7585</v>
      </c>
      <c r="U836" s="100">
        <v>9865</v>
      </c>
      <c r="V836" s="100">
        <v>10646</v>
      </c>
      <c r="W836" s="99">
        <f>SUM(표4_256[[#This Row],[1월]:[12월]])</f>
        <v>102377</v>
      </c>
      <c r="X836" s="115">
        <f t="shared" si="698"/>
        <v>8531.4166666666661</v>
      </c>
    </row>
    <row r="837" spans="1:24" hidden="1" x14ac:dyDescent="0.3">
      <c r="A837" s="166"/>
      <c r="B837" s="166">
        <v>2025</v>
      </c>
      <c r="C837" s="116" t="s">
        <v>433</v>
      </c>
      <c r="D837" s="102" t="s">
        <v>21</v>
      </c>
      <c r="E837" s="107" t="s">
        <v>427</v>
      </c>
      <c r="F837" s="107"/>
      <c r="G837" s="107"/>
      <c r="H837" s="102"/>
      <c r="I837" s="102" t="s">
        <v>175</v>
      </c>
      <c r="J837" s="102" t="s">
        <v>15</v>
      </c>
      <c r="K837" s="105">
        <f t="shared" ref="K837:P837" si="699">(K836/1000)*1.019</f>
        <v>6.7763499999999999</v>
      </c>
      <c r="L837" s="105">
        <f t="shared" si="699"/>
        <v>11.063282999999998</v>
      </c>
      <c r="M837" s="105">
        <f t="shared" si="699"/>
        <v>9.8037989999999997</v>
      </c>
      <c r="N837" s="105">
        <f t="shared" si="699"/>
        <v>10.397876</v>
      </c>
      <c r="O837" s="105">
        <f t="shared" si="699"/>
        <v>7.9237439999999992</v>
      </c>
      <c r="P837" s="105">
        <f t="shared" si="699"/>
        <v>5.4873149999999988</v>
      </c>
      <c r="Q837" s="105">
        <f t="shared" ref="Q837:V837" si="700">(Q836/1000)*1.019</f>
        <v>8.9366299999999992</v>
      </c>
      <c r="R837" s="105">
        <f t="shared" si="700"/>
        <v>7.3734839999999995</v>
      </c>
      <c r="S837" s="105">
        <f t="shared" si="700"/>
        <v>7.9298579999999994</v>
      </c>
      <c r="T837" s="105">
        <f t="shared" si="700"/>
        <v>7.7291149999999993</v>
      </c>
      <c r="U837" s="105">
        <f t="shared" si="700"/>
        <v>10.052434999999999</v>
      </c>
      <c r="V837" s="105">
        <f t="shared" si="700"/>
        <v>10.848274</v>
      </c>
      <c r="W837" s="104">
        <f>SUM(표4_256[[#This Row],[1월]:[12월]])</f>
        <v>104.32216299999999</v>
      </c>
      <c r="X837" s="117">
        <f t="shared" si="698"/>
        <v>8.693513583333333</v>
      </c>
    </row>
    <row r="838" spans="1:24" hidden="1" x14ac:dyDescent="0.3">
      <c r="A838" s="166"/>
      <c r="B838" s="166">
        <v>2025</v>
      </c>
      <c r="C838" s="116" t="s">
        <v>433</v>
      </c>
      <c r="D838" s="102" t="s">
        <v>21</v>
      </c>
      <c r="E838" s="107" t="s">
        <v>427</v>
      </c>
      <c r="F838" s="107"/>
      <c r="G838" s="107"/>
      <c r="H838" s="102"/>
      <c r="I838" s="102" t="s">
        <v>175</v>
      </c>
      <c r="J838" s="103" t="s">
        <v>96</v>
      </c>
      <c r="K838" s="103">
        <f t="shared" ref="K838:P838" si="701">K836*(38.5/1000000)*15.236*(44/12)</f>
        <v>14.302921966666666</v>
      </c>
      <c r="L838" s="103">
        <f t="shared" si="701"/>
        <v>23.351402073999999</v>
      </c>
      <c r="M838" s="103">
        <f t="shared" si="701"/>
        <v>20.692994322000001</v>
      </c>
      <c r="N838" s="103">
        <f t="shared" si="701"/>
        <v>21.946919661333332</v>
      </c>
      <c r="O838" s="103">
        <f t="shared" si="701"/>
        <v>16.724740032</v>
      </c>
      <c r="P838" s="103">
        <f t="shared" si="701"/>
        <v>11.58214057</v>
      </c>
      <c r="Q838" s="103">
        <f t="shared" ref="Q838:V838" si="702">Q836*(38.5/1000000)*15.236*(44/12)</f>
        <v>18.862650473333336</v>
      </c>
      <c r="R838" s="103">
        <f t="shared" si="702"/>
        <v>15.563299752000001</v>
      </c>
      <c r="S838" s="103">
        <f t="shared" si="702"/>
        <v>16.737644924000001</v>
      </c>
      <c r="T838" s="103">
        <f t="shared" si="702"/>
        <v>16.313934303333333</v>
      </c>
      <c r="U838" s="103">
        <f t="shared" si="702"/>
        <v>21.217793263333331</v>
      </c>
      <c r="V838" s="103">
        <f t="shared" si="702"/>
        <v>22.897580038666668</v>
      </c>
      <c r="W838" s="104">
        <f>SUM(표4_256[[#This Row],[1월]:[12월]])</f>
        <v>220.19402138066667</v>
      </c>
      <c r="X838" s="117">
        <f t="shared" si="698"/>
        <v>18.349501781722221</v>
      </c>
    </row>
    <row r="839" spans="1:24" hidden="1" x14ac:dyDescent="0.3">
      <c r="A839" s="166"/>
      <c r="B839" s="166">
        <v>2025</v>
      </c>
      <c r="C839" s="114" t="s">
        <v>433</v>
      </c>
      <c r="D839" s="97" t="s">
        <v>21</v>
      </c>
      <c r="E839" s="101" t="s">
        <v>427</v>
      </c>
      <c r="F839" s="101"/>
      <c r="G839" s="101"/>
      <c r="H839" s="97"/>
      <c r="I839" s="97" t="s">
        <v>188</v>
      </c>
      <c r="J839" s="97" t="s">
        <v>13</v>
      </c>
      <c r="K839" s="100">
        <v>1419649</v>
      </c>
      <c r="L839" s="100">
        <v>1160055</v>
      </c>
      <c r="M839" s="100">
        <v>1221538</v>
      </c>
      <c r="N839" s="100">
        <v>2307281</v>
      </c>
      <c r="O839" s="100">
        <v>3606247</v>
      </c>
      <c r="P839" s="100">
        <v>4260318</v>
      </c>
      <c r="Q839" s="100">
        <v>1001074</v>
      </c>
      <c r="R839" s="100">
        <v>1735935</v>
      </c>
      <c r="S839" s="100">
        <v>2544295</v>
      </c>
      <c r="T839" s="100">
        <v>2709479</v>
      </c>
      <c r="U839" s="100">
        <v>1440494</v>
      </c>
      <c r="V839" s="100">
        <v>1092168</v>
      </c>
      <c r="W839" s="99">
        <f>SUM(표4_256[[#This Row],[1월]:[12월]])</f>
        <v>24498533</v>
      </c>
      <c r="X839" s="115">
        <f t="shared" ref="X839:X842" si="703">AVERAGE(K839:V839)</f>
        <v>2041544.4166666667</v>
      </c>
    </row>
    <row r="840" spans="1:24" hidden="1" x14ac:dyDescent="0.3">
      <c r="A840" s="166"/>
      <c r="B840" s="166">
        <v>2025</v>
      </c>
      <c r="C840" s="114" t="s">
        <v>433</v>
      </c>
      <c r="D840" s="97" t="s">
        <v>21</v>
      </c>
      <c r="E840" s="101" t="s">
        <v>427</v>
      </c>
      <c r="F840" s="101"/>
      <c r="G840" s="101"/>
      <c r="H840" s="97"/>
      <c r="I840" s="97" t="s">
        <v>188</v>
      </c>
      <c r="J840" s="97" t="s">
        <v>22</v>
      </c>
      <c r="K840" s="100">
        <v>1510</v>
      </c>
      <c r="L840" s="100">
        <v>1237</v>
      </c>
      <c r="M840" s="100">
        <v>1305</v>
      </c>
      <c r="N840" s="100">
        <v>2477</v>
      </c>
      <c r="O840" s="100">
        <v>3861</v>
      </c>
      <c r="P840" s="100">
        <v>4571</v>
      </c>
      <c r="Q840" s="100">
        <v>1061</v>
      </c>
      <c r="R840" s="100">
        <v>1849</v>
      </c>
      <c r="S840" s="100">
        <v>2717</v>
      </c>
      <c r="T840" s="100">
        <v>2896</v>
      </c>
      <c r="U840" s="100">
        <v>1541</v>
      </c>
      <c r="V840" s="100">
        <v>1168</v>
      </c>
      <c r="W840" s="99">
        <f>SUM(표4_256[[#This Row],[1월]:[12월]])</f>
        <v>26193</v>
      </c>
      <c r="X840" s="115">
        <f t="shared" si="703"/>
        <v>2182.75</v>
      </c>
    </row>
    <row r="841" spans="1:24" hidden="1" x14ac:dyDescent="0.3">
      <c r="A841" s="166"/>
      <c r="B841" s="166">
        <v>2025</v>
      </c>
      <c r="C841" s="116" t="s">
        <v>433</v>
      </c>
      <c r="D841" s="102" t="s">
        <v>21</v>
      </c>
      <c r="E841" s="107" t="s">
        <v>427</v>
      </c>
      <c r="F841" s="107"/>
      <c r="G841" s="107"/>
      <c r="H841" s="102"/>
      <c r="I841" s="102" t="s">
        <v>188</v>
      </c>
      <c r="J841" s="102" t="s">
        <v>15</v>
      </c>
      <c r="K841" s="105">
        <f t="shared" ref="K841:P841" si="704">(K840/1000)*1.019</f>
        <v>1.5386899999999999</v>
      </c>
      <c r="L841" s="105">
        <f t="shared" si="704"/>
        <v>1.2605029999999999</v>
      </c>
      <c r="M841" s="105">
        <f t="shared" si="704"/>
        <v>1.3297949999999998</v>
      </c>
      <c r="N841" s="105">
        <f t="shared" si="704"/>
        <v>2.5240629999999995</v>
      </c>
      <c r="O841" s="105">
        <f t="shared" si="704"/>
        <v>3.9343589999999997</v>
      </c>
      <c r="P841" s="105">
        <f t="shared" si="704"/>
        <v>4.6578489999999997</v>
      </c>
      <c r="Q841" s="105">
        <f t="shared" ref="Q841:V841" si="705">(Q840/1000)*1.019</f>
        <v>1.0811589999999998</v>
      </c>
      <c r="R841" s="105">
        <f t="shared" si="705"/>
        <v>1.8841309999999998</v>
      </c>
      <c r="S841" s="105">
        <f t="shared" si="705"/>
        <v>2.7686229999999998</v>
      </c>
      <c r="T841" s="105">
        <f t="shared" si="705"/>
        <v>2.9510239999999994</v>
      </c>
      <c r="U841" s="105">
        <f t="shared" si="705"/>
        <v>1.5702789999999998</v>
      </c>
      <c r="V841" s="105">
        <f t="shared" si="705"/>
        <v>1.1901919999999999</v>
      </c>
      <c r="W841" s="104">
        <f>SUM(표4_256[[#This Row],[1월]:[12월]])</f>
        <v>26.690666999999998</v>
      </c>
      <c r="X841" s="117">
        <f t="shared" si="703"/>
        <v>2.22422225</v>
      </c>
    </row>
    <row r="842" spans="1:24" hidden="1" x14ac:dyDescent="0.3">
      <c r="A842" s="166"/>
      <c r="B842" s="166">
        <v>2025</v>
      </c>
      <c r="C842" s="116" t="s">
        <v>433</v>
      </c>
      <c r="D842" s="102" t="s">
        <v>21</v>
      </c>
      <c r="E842" s="107" t="s">
        <v>427</v>
      </c>
      <c r="F842" s="107"/>
      <c r="G842" s="107"/>
      <c r="H842" s="102"/>
      <c r="I842" s="102" t="s">
        <v>188</v>
      </c>
      <c r="J842" s="103" t="s">
        <v>96</v>
      </c>
      <c r="K842" s="103">
        <f t="shared" ref="K842:P842" si="706">K840*(38.5/1000000)*15.236*(44/12)</f>
        <v>3.2477311533333335</v>
      </c>
      <c r="L842" s="103">
        <f t="shared" si="706"/>
        <v>2.6605585673333332</v>
      </c>
      <c r="M842" s="103">
        <f t="shared" si="706"/>
        <v>2.8068140100000005</v>
      </c>
      <c r="N842" s="103">
        <f t="shared" si="706"/>
        <v>5.3275695806666672</v>
      </c>
      <c r="O842" s="103">
        <f t="shared" si="706"/>
        <v>8.3042980019999995</v>
      </c>
      <c r="P842" s="103">
        <f t="shared" si="706"/>
        <v>9.8313768886666661</v>
      </c>
      <c r="Q842" s="103">
        <f t="shared" ref="Q842:V842" si="707">Q840*(38.5/1000000)*15.236*(44/12)</f>
        <v>2.2820150686666669</v>
      </c>
      <c r="R842" s="103">
        <f t="shared" si="707"/>
        <v>3.9768575513333335</v>
      </c>
      <c r="S842" s="103">
        <f t="shared" si="707"/>
        <v>5.8437652606666672</v>
      </c>
      <c r="T842" s="103">
        <f t="shared" si="707"/>
        <v>6.2287612053333339</v>
      </c>
      <c r="U842" s="103">
        <f t="shared" si="707"/>
        <v>3.3144064286666666</v>
      </c>
      <c r="V842" s="103">
        <f t="shared" si="707"/>
        <v>2.5121523093333336</v>
      </c>
      <c r="W842" s="104">
        <f>SUM(표4_256[[#This Row],[1월]:[12월]])</f>
        <v>56.336306025999995</v>
      </c>
      <c r="X842" s="117">
        <f t="shared" si="703"/>
        <v>4.694692168833333</v>
      </c>
    </row>
    <row r="843" spans="1:24" hidden="1" x14ac:dyDescent="0.3">
      <c r="A843" s="166"/>
      <c r="B843" s="166">
        <v>2025</v>
      </c>
      <c r="C843" s="114" t="s">
        <v>433</v>
      </c>
      <c r="D843" s="97" t="s">
        <v>21</v>
      </c>
      <c r="E843" s="101" t="s">
        <v>428</v>
      </c>
      <c r="F843" s="101"/>
      <c r="G843" s="101"/>
      <c r="H843" s="97"/>
      <c r="I843" s="97" t="s">
        <v>176</v>
      </c>
      <c r="J843" s="97" t="s">
        <v>13</v>
      </c>
      <c r="K843" s="100">
        <v>1629883</v>
      </c>
      <c r="L843" s="100">
        <v>1843744</v>
      </c>
      <c r="M843" s="100">
        <v>1815618</v>
      </c>
      <c r="N843" s="100">
        <v>1927071</v>
      </c>
      <c r="O843" s="100">
        <v>1796359</v>
      </c>
      <c r="P843" s="100">
        <v>1658432</v>
      </c>
      <c r="Q843" s="100">
        <v>1917776</v>
      </c>
      <c r="R843" s="100">
        <v>1727710</v>
      </c>
      <c r="S843" s="100">
        <v>1940457</v>
      </c>
      <c r="T843" s="100">
        <v>1537107</v>
      </c>
      <c r="U843" s="100">
        <v>1934934</v>
      </c>
      <c r="V843" s="100">
        <v>2086181</v>
      </c>
      <c r="W843" s="99">
        <f>SUM(표4_256[[#This Row],[1월]:[12월]])</f>
        <v>21815272</v>
      </c>
      <c r="X843" s="115">
        <f t="shared" ref="X843:X846" si="708">AVERAGE(K843:V843)</f>
        <v>1817939.3333333333</v>
      </c>
    </row>
    <row r="844" spans="1:24" hidden="1" x14ac:dyDescent="0.3">
      <c r="A844" s="166"/>
      <c r="B844" s="166">
        <v>2025</v>
      </c>
      <c r="C844" s="114" t="s">
        <v>433</v>
      </c>
      <c r="D844" s="97" t="s">
        <v>21</v>
      </c>
      <c r="E844" s="101" t="s">
        <v>428</v>
      </c>
      <c r="F844" s="101"/>
      <c r="G844" s="101"/>
      <c r="H844" s="97"/>
      <c r="I844" s="97" t="s">
        <v>176</v>
      </c>
      <c r="J844" s="97" t="s">
        <v>22</v>
      </c>
      <c r="K844" s="100">
        <v>1678</v>
      </c>
      <c r="L844" s="100">
        <v>1913</v>
      </c>
      <c r="M844" s="100">
        <v>1886</v>
      </c>
      <c r="N844" s="100">
        <v>2018</v>
      </c>
      <c r="O844" s="100">
        <v>1869</v>
      </c>
      <c r="P844" s="100">
        <v>1727</v>
      </c>
      <c r="Q844" s="100">
        <v>2001</v>
      </c>
      <c r="R844" s="100">
        <v>1796</v>
      </c>
      <c r="S844" s="100">
        <v>2023</v>
      </c>
      <c r="T844" s="100">
        <v>1591</v>
      </c>
      <c r="U844" s="100">
        <v>2014</v>
      </c>
      <c r="V844" s="100">
        <v>2167</v>
      </c>
      <c r="W844" s="99">
        <f>SUM(표4_256[[#This Row],[1월]:[12월]])</f>
        <v>22683</v>
      </c>
      <c r="X844" s="115">
        <f t="shared" si="708"/>
        <v>1890.25</v>
      </c>
    </row>
    <row r="845" spans="1:24" hidden="1" x14ac:dyDescent="0.3">
      <c r="A845" s="166"/>
      <c r="B845" s="166">
        <v>2025</v>
      </c>
      <c r="C845" s="116" t="s">
        <v>433</v>
      </c>
      <c r="D845" s="102" t="s">
        <v>21</v>
      </c>
      <c r="E845" s="107" t="s">
        <v>428</v>
      </c>
      <c r="F845" s="107"/>
      <c r="G845" s="107"/>
      <c r="H845" s="102"/>
      <c r="I845" s="102" t="s">
        <v>176</v>
      </c>
      <c r="J845" s="102" t="s">
        <v>15</v>
      </c>
      <c r="K845" s="105">
        <f t="shared" ref="K845:P845" si="709">(K844/1000)*1.019</f>
        <v>1.7098819999999997</v>
      </c>
      <c r="L845" s="105">
        <f t="shared" si="709"/>
        <v>1.9493469999999999</v>
      </c>
      <c r="M845" s="105">
        <f t="shared" si="709"/>
        <v>1.9218339999999998</v>
      </c>
      <c r="N845" s="105">
        <f t="shared" si="709"/>
        <v>2.0563419999999994</v>
      </c>
      <c r="O845" s="105">
        <f t="shared" si="709"/>
        <v>1.9045109999999998</v>
      </c>
      <c r="P845" s="105">
        <f t="shared" si="709"/>
        <v>1.7598129999999998</v>
      </c>
      <c r="Q845" s="105">
        <f t="shared" ref="Q845:V845" si="710">(Q844/1000)*1.019</f>
        <v>2.0390189999999997</v>
      </c>
      <c r="R845" s="105">
        <f t="shared" si="710"/>
        <v>1.8301239999999999</v>
      </c>
      <c r="S845" s="105">
        <f t="shared" si="710"/>
        <v>2.0614369999999997</v>
      </c>
      <c r="T845" s="105">
        <f t="shared" si="710"/>
        <v>1.6212289999999998</v>
      </c>
      <c r="U845" s="105">
        <f t="shared" si="710"/>
        <v>2.0522659999999995</v>
      </c>
      <c r="V845" s="105">
        <f t="shared" si="710"/>
        <v>2.2081729999999995</v>
      </c>
      <c r="W845" s="104">
        <f>SUM(표4_256[[#This Row],[1월]:[12월]])</f>
        <v>23.113976999999995</v>
      </c>
      <c r="X845" s="117">
        <f t="shared" si="708"/>
        <v>1.9261647499999996</v>
      </c>
    </row>
    <row r="846" spans="1:24" hidden="1" x14ac:dyDescent="0.3">
      <c r="A846" s="166"/>
      <c r="B846" s="166">
        <v>2025</v>
      </c>
      <c r="C846" s="116" t="s">
        <v>433</v>
      </c>
      <c r="D846" s="102" t="s">
        <v>21</v>
      </c>
      <c r="E846" s="107" t="s">
        <v>428</v>
      </c>
      <c r="F846" s="107"/>
      <c r="G846" s="107"/>
      <c r="H846" s="102"/>
      <c r="I846" s="102" t="s">
        <v>176</v>
      </c>
      <c r="J846" s="103" t="s">
        <v>96</v>
      </c>
      <c r="K846" s="103">
        <f t="shared" ref="K846:P846" si="711">K844*(38.5/1000000)*15.236*(44/12)</f>
        <v>3.609068129333334</v>
      </c>
      <c r="L846" s="103">
        <f t="shared" si="711"/>
        <v>4.1145097326666669</v>
      </c>
      <c r="M846" s="103">
        <f t="shared" si="711"/>
        <v>4.0564377186666665</v>
      </c>
      <c r="N846" s="103">
        <f t="shared" si="711"/>
        <v>4.3403453426666667</v>
      </c>
      <c r="O846" s="103">
        <f t="shared" si="711"/>
        <v>4.0198738580000004</v>
      </c>
      <c r="P846" s="103">
        <f t="shared" si="711"/>
        <v>3.7144580806666676</v>
      </c>
      <c r="Q846" s="103">
        <f t="shared" ref="Q846:V846" si="712">Q844*(38.5/1000000)*15.236*(44/12)</f>
        <v>4.3037814819999998</v>
      </c>
      <c r="R846" s="103">
        <f t="shared" si="712"/>
        <v>3.8628643386666668</v>
      </c>
      <c r="S846" s="103">
        <f t="shared" si="712"/>
        <v>4.351099419333333</v>
      </c>
      <c r="T846" s="103">
        <f t="shared" si="712"/>
        <v>3.4219471953333334</v>
      </c>
      <c r="U846" s="103">
        <f t="shared" si="712"/>
        <v>4.3317420813333332</v>
      </c>
      <c r="V846" s="103">
        <f t="shared" si="712"/>
        <v>4.660816827333333</v>
      </c>
      <c r="W846" s="104">
        <f>SUM(표4_256[[#This Row],[1월]:[12월]])</f>
        <v>48.786944205999994</v>
      </c>
      <c r="X846" s="117">
        <f t="shared" si="708"/>
        <v>4.0655786838333325</v>
      </c>
    </row>
    <row r="847" spans="1:24" hidden="1" x14ac:dyDescent="0.3">
      <c r="A847" s="166"/>
      <c r="B847" s="166">
        <v>2025</v>
      </c>
      <c r="C847" s="114" t="s">
        <v>433</v>
      </c>
      <c r="D847" s="97" t="s">
        <v>21</v>
      </c>
      <c r="E847" s="101" t="s">
        <v>428</v>
      </c>
      <c r="F847" s="101"/>
      <c r="G847" s="101"/>
      <c r="H847" s="97"/>
      <c r="I847" s="97" t="s">
        <v>177</v>
      </c>
      <c r="J847" s="97" t="s">
        <v>13</v>
      </c>
      <c r="K847" s="100">
        <v>547411</v>
      </c>
      <c r="L847" s="100">
        <v>580014</v>
      </c>
      <c r="M847" s="100">
        <v>533578</v>
      </c>
      <c r="N847" s="100">
        <v>543745</v>
      </c>
      <c r="O847" s="100">
        <v>480937</v>
      </c>
      <c r="P847" s="100">
        <v>451695</v>
      </c>
      <c r="Q847" s="100">
        <v>558162</v>
      </c>
      <c r="R847" s="100">
        <v>495080</v>
      </c>
      <c r="S847" s="100">
        <v>521557</v>
      </c>
      <c r="T847" s="100">
        <v>424645</v>
      </c>
      <c r="U847" s="100">
        <v>492561</v>
      </c>
      <c r="V847" s="100">
        <v>452414</v>
      </c>
      <c r="W847" s="99">
        <f>SUM(표4_256[[#This Row],[1월]:[12월]])</f>
        <v>6081799</v>
      </c>
      <c r="X847" s="115">
        <f t="shared" ref="X847:X858" si="713">AVERAGE(K847:V847)</f>
        <v>506816.58333333331</v>
      </c>
    </row>
    <row r="848" spans="1:24" hidden="1" x14ac:dyDescent="0.3">
      <c r="A848" s="166"/>
      <c r="B848" s="166">
        <v>2025</v>
      </c>
      <c r="C848" s="114" t="s">
        <v>433</v>
      </c>
      <c r="D848" s="97" t="s">
        <v>21</v>
      </c>
      <c r="E848" s="101" t="s">
        <v>428</v>
      </c>
      <c r="F848" s="101"/>
      <c r="G848" s="101"/>
      <c r="H848" s="97"/>
      <c r="I848" s="97" t="s">
        <v>177</v>
      </c>
      <c r="J848" s="97" t="s">
        <v>22</v>
      </c>
      <c r="K848" s="100">
        <v>564</v>
      </c>
      <c r="L848" s="100">
        <v>602</v>
      </c>
      <c r="M848" s="100">
        <v>554</v>
      </c>
      <c r="N848" s="100">
        <v>569</v>
      </c>
      <c r="O848" s="100">
        <v>500</v>
      </c>
      <c r="P848" s="100">
        <v>470</v>
      </c>
      <c r="Q848" s="100">
        <v>582</v>
      </c>
      <c r="R848" s="100">
        <v>515</v>
      </c>
      <c r="S848" s="100">
        <v>544</v>
      </c>
      <c r="T848" s="100">
        <v>439</v>
      </c>
      <c r="U848" s="100">
        <v>513</v>
      </c>
      <c r="V848" s="100">
        <v>470</v>
      </c>
      <c r="W848" s="99">
        <f>SUM(표4_256[[#This Row],[1월]:[12월]])</f>
        <v>6322</v>
      </c>
      <c r="X848" s="115">
        <f t="shared" si="713"/>
        <v>526.83333333333337</v>
      </c>
    </row>
    <row r="849" spans="1:24" hidden="1" x14ac:dyDescent="0.3">
      <c r="A849" s="166"/>
      <c r="B849" s="166">
        <v>2025</v>
      </c>
      <c r="C849" s="116" t="s">
        <v>433</v>
      </c>
      <c r="D849" s="102" t="s">
        <v>21</v>
      </c>
      <c r="E849" s="107" t="s">
        <v>428</v>
      </c>
      <c r="F849" s="107"/>
      <c r="G849" s="107"/>
      <c r="H849" s="102"/>
      <c r="I849" s="102" t="s">
        <v>177</v>
      </c>
      <c r="J849" s="102" t="s">
        <v>15</v>
      </c>
      <c r="K849" s="105">
        <f t="shared" ref="K849:P849" si="714">(K848/1000)*1.019</f>
        <v>0.57471599999999989</v>
      </c>
      <c r="L849" s="105">
        <f t="shared" si="714"/>
        <v>0.61343799999999993</v>
      </c>
      <c r="M849" s="105">
        <f t="shared" si="714"/>
        <v>0.56452599999999997</v>
      </c>
      <c r="N849" s="105">
        <f t="shared" si="714"/>
        <v>0.57981099999999985</v>
      </c>
      <c r="O849" s="105">
        <f t="shared" si="714"/>
        <v>0.50949999999999995</v>
      </c>
      <c r="P849" s="105">
        <f t="shared" si="714"/>
        <v>0.47892999999999991</v>
      </c>
      <c r="Q849" s="105">
        <f t="shared" ref="Q849:V849" si="715">(Q848/1000)*1.019</f>
        <v>0.59305799999999986</v>
      </c>
      <c r="R849" s="105">
        <f t="shared" si="715"/>
        <v>0.52478499999999995</v>
      </c>
      <c r="S849" s="105">
        <f t="shared" si="715"/>
        <v>0.55433599999999994</v>
      </c>
      <c r="T849" s="105">
        <f t="shared" si="715"/>
        <v>0.44734099999999993</v>
      </c>
      <c r="U849" s="105">
        <f t="shared" si="715"/>
        <v>0.52274699999999996</v>
      </c>
      <c r="V849" s="105">
        <f t="shared" si="715"/>
        <v>0.47892999999999991</v>
      </c>
      <c r="W849" s="104">
        <f>SUM(표4_256[[#This Row],[1월]:[12월]])</f>
        <v>6.4421179999999989</v>
      </c>
      <c r="X849" s="117">
        <f t="shared" si="713"/>
        <v>0.53684316666666654</v>
      </c>
    </row>
    <row r="850" spans="1:24" hidden="1" x14ac:dyDescent="0.3">
      <c r="A850" s="166"/>
      <c r="B850" s="166">
        <v>2025</v>
      </c>
      <c r="C850" s="116" t="s">
        <v>433</v>
      </c>
      <c r="D850" s="102" t="s">
        <v>21</v>
      </c>
      <c r="E850" s="107" t="s">
        <v>428</v>
      </c>
      <c r="F850" s="107"/>
      <c r="G850" s="107"/>
      <c r="H850" s="102"/>
      <c r="I850" s="102" t="s">
        <v>177</v>
      </c>
      <c r="J850" s="103" t="s">
        <v>96</v>
      </c>
      <c r="K850" s="103">
        <f t="shared" ref="K850:P850" si="716">K848*(38.5/1000000)*15.236*(44/12)</f>
        <v>1.2130598480000001</v>
      </c>
      <c r="L850" s="103">
        <f t="shared" si="716"/>
        <v>1.2947908306666667</v>
      </c>
      <c r="M850" s="103">
        <f t="shared" si="716"/>
        <v>1.1915516946666667</v>
      </c>
      <c r="N850" s="103">
        <f t="shared" si="716"/>
        <v>1.2238139246666666</v>
      </c>
      <c r="O850" s="103">
        <f t="shared" si="716"/>
        <v>1.0754076666666668</v>
      </c>
      <c r="P850" s="103">
        <f t="shared" si="716"/>
        <v>1.0108832066666666</v>
      </c>
      <c r="Q850" s="103">
        <f t="shared" ref="Q850:V850" si="717">Q848*(38.5/1000000)*15.236*(44/12)</f>
        <v>1.251774524</v>
      </c>
      <c r="R850" s="103">
        <f t="shared" si="717"/>
        <v>1.1076698966666667</v>
      </c>
      <c r="S850" s="103">
        <f t="shared" si="717"/>
        <v>1.1700435413333334</v>
      </c>
      <c r="T850" s="103">
        <f t="shared" si="717"/>
        <v>0.94420793133333336</v>
      </c>
      <c r="U850" s="103">
        <f t="shared" si="717"/>
        <v>1.1033682660000002</v>
      </c>
      <c r="V850" s="103">
        <f t="shared" si="717"/>
        <v>1.0108832066666666</v>
      </c>
      <c r="W850" s="104">
        <f>SUM(표4_256[[#This Row],[1월]:[12월]])</f>
        <v>13.597454537333334</v>
      </c>
      <c r="X850" s="117">
        <f t="shared" si="713"/>
        <v>1.1331212114444444</v>
      </c>
    </row>
    <row r="851" spans="1:24" hidden="1" x14ac:dyDescent="0.3">
      <c r="A851" s="166"/>
      <c r="B851" s="166">
        <v>2025</v>
      </c>
      <c r="C851" s="114" t="s">
        <v>433</v>
      </c>
      <c r="D851" s="97" t="s">
        <v>21</v>
      </c>
      <c r="E851" s="101" t="s">
        <v>428</v>
      </c>
      <c r="F851" s="101"/>
      <c r="G851" s="101"/>
      <c r="H851" s="97"/>
      <c r="I851" s="97" t="s">
        <v>423</v>
      </c>
      <c r="J851" s="97" t="s">
        <v>13</v>
      </c>
      <c r="K851" s="100">
        <v>2815253</v>
      </c>
      <c r="L851" s="100">
        <v>3257067</v>
      </c>
      <c r="M851" s="100">
        <v>3349047</v>
      </c>
      <c r="N851" s="100">
        <v>3565138</v>
      </c>
      <c r="O851" s="100">
        <v>2947797</v>
      </c>
      <c r="P851" s="100">
        <v>2700594</v>
      </c>
      <c r="Q851" s="100">
        <v>3352024</v>
      </c>
      <c r="R851" s="100">
        <v>2765182</v>
      </c>
      <c r="S851" s="100">
        <v>3165312</v>
      </c>
      <c r="T851" s="100">
        <v>2643359</v>
      </c>
      <c r="U851" s="100">
        <v>3043197</v>
      </c>
      <c r="V851" s="100">
        <v>2782741</v>
      </c>
      <c r="W851" s="99">
        <f>SUM(표4_256[[#This Row],[1월]:[12월]])</f>
        <v>36386711</v>
      </c>
      <c r="X851" s="115">
        <f t="shared" si="713"/>
        <v>3032225.9166666665</v>
      </c>
    </row>
    <row r="852" spans="1:24" hidden="1" x14ac:dyDescent="0.3">
      <c r="A852" s="166"/>
      <c r="B852" s="166">
        <v>2025</v>
      </c>
      <c r="C852" s="114" t="s">
        <v>433</v>
      </c>
      <c r="D852" s="97" t="s">
        <v>21</v>
      </c>
      <c r="E852" s="101" t="s">
        <v>428</v>
      </c>
      <c r="F852" s="101"/>
      <c r="G852" s="101"/>
      <c r="H852" s="97"/>
      <c r="I852" s="97" t="s">
        <v>423</v>
      </c>
      <c r="J852" s="97" t="s">
        <v>22</v>
      </c>
      <c r="K852" s="100">
        <v>2898</v>
      </c>
      <c r="L852" s="100">
        <v>3380</v>
      </c>
      <c r="M852" s="100">
        <v>3480</v>
      </c>
      <c r="N852" s="100">
        <v>3733</v>
      </c>
      <c r="O852" s="100">
        <v>3067</v>
      </c>
      <c r="P852" s="100">
        <v>2811</v>
      </c>
      <c r="Q852" s="100">
        <v>3498</v>
      </c>
      <c r="R852" s="100">
        <v>2873</v>
      </c>
      <c r="S852" s="100">
        <v>3300</v>
      </c>
      <c r="T852" s="100">
        <v>2736</v>
      </c>
      <c r="U852" s="100">
        <v>3168</v>
      </c>
      <c r="V852" s="100">
        <v>2891</v>
      </c>
      <c r="W852" s="99">
        <f>SUM(표4_256[[#This Row],[1월]:[12월]])</f>
        <v>37835</v>
      </c>
      <c r="X852" s="115">
        <f t="shared" si="713"/>
        <v>3152.9166666666665</v>
      </c>
    </row>
    <row r="853" spans="1:24" hidden="1" x14ac:dyDescent="0.3">
      <c r="A853" s="166"/>
      <c r="B853" s="166">
        <v>2025</v>
      </c>
      <c r="C853" s="116" t="s">
        <v>433</v>
      </c>
      <c r="D853" s="102" t="s">
        <v>21</v>
      </c>
      <c r="E853" s="107" t="s">
        <v>428</v>
      </c>
      <c r="F853" s="107"/>
      <c r="G853" s="107"/>
      <c r="H853" s="102"/>
      <c r="I853" s="102" t="s">
        <v>423</v>
      </c>
      <c r="J853" s="102" t="s">
        <v>15</v>
      </c>
      <c r="K853" s="105">
        <f t="shared" ref="K853:P853" si="718">(K852/1000)*1.019</f>
        <v>2.9530620000000001</v>
      </c>
      <c r="L853" s="105">
        <f t="shared" si="718"/>
        <v>3.4442199999999996</v>
      </c>
      <c r="M853" s="105">
        <f t="shared" si="718"/>
        <v>3.5461199999999997</v>
      </c>
      <c r="N853" s="105">
        <f t="shared" si="718"/>
        <v>3.8039269999999998</v>
      </c>
      <c r="O853" s="105">
        <f t="shared" si="718"/>
        <v>3.125273</v>
      </c>
      <c r="P853" s="105">
        <f t="shared" si="718"/>
        <v>2.8644089999999998</v>
      </c>
      <c r="Q853" s="105">
        <f t="shared" ref="Q853:V853" si="719">(Q852/1000)*1.019</f>
        <v>3.5644619999999998</v>
      </c>
      <c r="R853" s="105">
        <f t="shared" si="719"/>
        <v>2.9275869999999999</v>
      </c>
      <c r="S853" s="105">
        <f t="shared" si="719"/>
        <v>3.3626999999999994</v>
      </c>
      <c r="T853" s="105">
        <f t="shared" si="719"/>
        <v>2.7879839999999998</v>
      </c>
      <c r="U853" s="105">
        <f t="shared" si="719"/>
        <v>3.228192</v>
      </c>
      <c r="V853" s="105">
        <f t="shared" si="719"/>
        <v>2.9459289999999996</v>
      </c>
      <c r="W853" s="104">
        <f>SUM(표4_256[[#This Row],[1월]:[12월]])</f>
        <v>38.553864999999995</v>
      </c>
      <c r="X853" s="117">
        <f t="shared" si="713"/>
        <v>3.2128220833333327</v>
      </c>
    </row>
    <row r="854" spans="1:24" hidden="1" x14ac:dyDescent="0.3">
      <c r="A854" s="166"/>
      <c r="B854" s="166">
        <v>2025</v>
      </c>
      <c r="C854" s="116" t="s">
        <v>433</v>
      </c>
      <c r="D854" s="102" t="s">
        <v>21</v>
      </c>
      <c r="E854" s="107" t="s">
        <v>428</v>
      </c>
      <c r="F854" s="107"/>
      <c r="G854" s="107"/>
      <c r="H854" s="102"/>
      <c r="I854" s="102" t="s">
        <v>423</v>
      </c>
      <c r="J854" s="103" t="s">
        <v>96</v>
      </c>
      <c r="K854" s="103">
        <f t="shared" ref="K854:P854" si="720">K852*(38.5/1000000)*15.236*(44/12)</f>
        <v>6.2330628360000011</v>
      </c>
      <c r="L854" s="103">
        <f t="shared" si="720"/>
        <v>7.2697558266666666</v>
      </c>
      <c r="M854" s="103">
        <f t="shared" si="720"/>
        <v>7.4848373600000002</v>
      </c>
      <c r="N854" s="103">
        <f t="shared" si="720"/>
        <v>8.0289936393333345</v>
      </c>
      <c r="O854" s="103">
        <f t="shared" si="720"/>
        <v>6.5965506273333334</v>
      </c>
      <c r="P854" s="103">
        <f t="shared" si="720"/>
        <v>6.045941902</v>
      </c>
      <c r="Q854" s="103">
        <f t="shared" ref="Q854:V854" si="721">Q852*(38.5/1000000)*15.236*(44/12)</f>
        <v>7.5235520360000008</v>
      </c>
      <c r="R854" s="103">
        <f t="shared" si="721"/>
        <v>6.1792924526666662</v>
      </c>
      <c r="S854" s="103">
        <f t="shared" si="721"/>
        <v>7.0976906</v>
      </c>
      <c r="T854" s="103">
        <f t="shared" si="721"/>
        <v>5.8846307520000005</v>
      </c>
      <c r="U854" s="103">
        <f t="shared" si="721"/>
        <v>6.8137829760000006</v>
      </c>
      <c r="V854" s="103">
        <f t="shared" si="721"/>
        <v>6.2180071286666667</v>
      </c>
      <c r="W854" s="104">
        <f>SUM(표4_256[[#This Row],[1월]:[12월]])</f>
        <v>81.376098136666684</v>
      </c>
      <c r="X854" s="117">
        <f t="shared" si="713"/>
        <v>6.7813415113888906</v>
      </c>
    </row>
    <row r="855" spans="1:24" hidden="1" x14ac:dyDescent="0.3">
      <c r="A855" s="166"/>
      <c r="B855" s="166">
        <v>2025</v>
      </c>
      <c r="C855" s="114" t="s">
        <v>433</v>
      </c>
      <c r="D855" s="97" t="s">
        <v>21</v>
      </c>
      <c r="E855" s="101" t="s">
        <v>428</v>
      </c>
      <c r="F855" s="101"/>
      <c r="G855" s="101"/>
      <c r="H855" s="97"/>
      <c r="I855" s="97" t="s">
        <v>178</v>
      </c>
      <c r="J855" s="97" t="s">
        <v>13</v>
      </c>
      <c r="K855" s="100">
        <v>3239187</v>
      </c>
      <c r="L855" s="100">
        <v>3496598</v>
      </c>
      <c r="M855" s="100">
        <v>3562043</v>
      </c>
      <c r="N855" s="100">
        <v>3849248</v>
      </c>
      <c r="O855" s="100">
        <v>3440285</v>
      </c>
      <c r="P855" s="100">
        <v>3131734</v>
      </c>
      <c r="Q855" s="100">
        <v>3924317</v>
      </c>
      <c r="R855" s="100">
        <v>3460490</v>
      </c>
      <c r="S855" s="100">
        <v>3838319</v>
      </c>
      <c r="T855" s="100">
        <v>3158057</v>
      </c>
      <c r="U855" s="100">
        <v>3583747</v>
      </c>
      <c r="V855" s="100">
        <v>3429422</v>
      </c>
      <c r="W855" s="99">
        <f>SUM(표4_256[[#This Row],[1월]:[12월]])</f>
        <v>42113447</v>
      </c>
      <c r="X855" s="115">
        <f t="shared" si="713"/>
        <v>3509453.9166666665</v>
      </c>
    </row>
    <row r="856" spans="1:24" hidden="1" x14ac:dyDescent="0.3">
      <c r="A856" s="166"/>
      <c r="B856" s="166">
        <v>2025</v>
      </c>
      <c r="C856" s="114" t="s">
        <v>433</v>
      </c>
      <c r="D856" s="97" t="s">
        <v>21</v>
      </c>
      <c r="E856" s="101" t="s">
        <v>428</v>
      </c>
      <c r="F856" s="101"/>
      <c r="G856" s="101"/>
      <c r="H856" s="97"/>
      <c r="I856" s="97" t="s">
        <v>178</v>
      </c>
      <c r="J856" s="97" t="s">
        <v>22</v>
      </c>
      <c r="K856" s="100">
        <v>3334</v>
      </c>
      <c r="L856" s="100">
        <v>3627</v>
      </c>
      <c r="M856" s="100">
        <v>3700</v>
      </c>
      <c r="N856" s="100">
        <v>4029</v>
      </c>
      <c r="O856" s="100">
        <v>3579</v>
      </c>
      <c r="P856" s="100">
        <v>3259</v>
      </c>
      <c r="Q856" s="100">
        <v>4094</v>
      </c>
      <c r="R856" s="100">
        <v>3596</v>
      </c>
      <c r="S856" s="100">
        <v>4002</v>
      </c>
      <c r="T856" s="100">
        <v>3269</v>
      </c>
      <c r="U856" s="100">
        <v>3731</v>
      </c>
      <c r="V856" s="100">
        <v>3563</v>
      </c>
      <c r="W856" s="99">
        <f>SUM(표4_256[[#This Row],[1월]:[12월]])</f>
        <v>43783</v>
      </c>
      <c r="X856" s="115">
        <f t="shared" si="713"/>
        <v>3648.5833333333335</v>
      </c>
    </row>
    <row r="857" spans="1:24" hidden="1" x14ac:dyDescent="0.3">
      <c r="A857" s="166"/>
      <c r="B857" s="166">
        <v>2025</v>
      </c>
      <c r="C857" s="116" t="s">
        <v>433</v>
      </c>
      <c r="D857" s="102" t="s">
        <v>21</v>
      </c>
      <c r="E857" s="107" t="s">
        <v>428</v>
      </c>
      <c r="F857" s="107"/>
      <c r="G857" s="107"/>
      <c r="H857" s="102"/>
      <c r="I857" s="102" t="s">
        <v>178</v>
      </c>
      <c r="J857" s="102" t="s">
        <v>15</v>
      </c>
      <c r="K857" s="105">
        <f t="shared" ref="K857:P857" si="722">(K856/1000)*1.019</f>
        <v>3.3973459999999998</v>
      </c>
      <c r="L857" s="105">
        <f t="shared" si="722"/>
        <v>3.6959129999999996</v>
      </c>
      <c r="M857" s="105">
        <f t="shared" si="722"/>
        <v>3.7702999999999998</v>
      </c>
      <c r="N857" s="105">
        <f t="shared" si="722"/>
        <v>4.1055509999999993</v>
      </c>
      <c r="O857" s="105">
        <f t="shared" si="722"/>
        <v>3.6470009999999999</v>
      </c>
      <c r="P857" s="105">
        <f t="shared" si="722"/>
        <v>3.3209209999999998</v>
      </c>
      <c r="Q857" s="105">
        <f t="shared" ref="Q857:V857" si="723">(Q856/1000)*1.019</f>
        <v>4.171786</v>
      </c>
      <c r="R857" s="105">
        <f t="shared" si="723"/>
        <v>3.6643239999999997</v>
      </c>
      <c r="S857" s="105">
        <f t="shared" si="723"/>
        <v>4.0780379999999994</v>
      </c>
      <c r="T857" s="105">
        <f t="shared" si="723"/>
        <v>3.3311109999999999</v>
      </c>
      <c r="U857" s="105">
        <f t="shared" si="723"/>
        <v>3.8018889999999996</v>
      </c>
      <c r="V857" s="105">
        <f t="shared" si="723"/>
        <v>3.6306969999999996</v>
      </c>
      <c r="W857" s="104">
        <f>SUM(표4_256[[#This Row],[1월]:[12월]])</f>
        <v>44.614877</v>
      </c>
      <c r="X857" s="117">
        <f t="shared" si="713"/>
        <v>3.7179064166666667</v>
      </c>
    </row>
    <row r="858" spans="1:24" hidden="1" x14ac:dyDescent="0.3">
      <c r="A858" s="166"/>
      <c r="B858" s="166">
        <v>2025</v>
      </c>
      <c r="C858" s="116" t="s">
        <v>433</v>
      </c>
      <c r="D858" s="102" t="s">
        <v>21</v>
      </c>
      <c r="E858" s="107" t="s">
        <v>428</v>
      </c>
      <c r="F858" s="107"/>
      <c r="G858" s="107"/>
      <c r="H858" s="102"/>
      <c r="I858" s="102" t="s">
        <v>178</v>
      </c>
      <c r="J858" s="103" t="s">
        <v>96</v>
      </c>
      <c r="K858" s="103">
        <f t="shared" ref="K858:P858" si="724">K856*(38.5/1000000)*15.236*(44/12)</f>
        <v>7.170818321333333</v>
      </c>
      <c r="L858" s="103">
        <f t="shared" si="724"/>
        <v>7.8010072140000002</v>
      </c>
      <c r="M858" s="103">
        <f t="shared" si="724"/>
        <v>7.9580167333333325</v>
      </c>
      <c r="N858" s="103">
        <f t="shared" si="724"/>
        <v>8.6656349779999982</v>
      </c>
      <c r="O858" s="103">
        <f t="shared" si="724"/>
        <v>7.6977680780000002</v>
      </c>
      <c r="P858" s="103">
        <f t="shared" si="724"/>
        <v>7.0095071713333343</v>
      </c>
      <c r="Q858" s="103">
        <f t="shared" ref="Q858:V858" si="725">Q856*(38.5/1000000)*15.236*(44/12)</f>
        <v>8.8054379746666669</v>
      </c>
      <c r="R858" s="103">
        <f t="shared" si="725"/>
        <v>7.734331938666668</v>
      </c>
      <c r="S858" s="103">
        <f t="shared" si="725"/>
        <v>8.6075629639999995</v>
      </c>
      <c r="T858" s="103">
        <f t="shared" si="725"/>
        <v>7.0310153246666669</v>
      </c>
      <c r="U858" s="103">
        <f t="shared" si="725"/>
        <v>8.0246920086666673</v>
      </c>
      <c r="V858" s="103">
        <f t="shared" si="725"/>
        <v>7.6633550326666668</v>
      </c>
      <c r="W858" s="104">
        <f>SUM(표4_256[[#This Row],[1월]:[12월]])</f>
        <v>94.16914773933334</v>
      </c>
      <c r="X858" s="117">
        <f t="shared" si="713"/>
        <v>7.8474289782777786</v>
      </c>
    </row>
    <row r="859" spans="1:24" hidden="1" x14ac:dyDescent="0.3">
      <c r="A859" s="166"/>
      <c r="B859" s="166">
        <v>2025</v>
      </c>
      <c r="C859" s="114" t="s">
        <v>433</v>
      </c>
      <c r="D859" s="97" t="s">
        <v>27</v>
      </c>
      <c r="E859" s="101" t="s">
        <v>427</v>
      </c>
      <c r="F859" s="101"/>
      <c r="G859" s="101"/>
      <c r="H859" s="98"/>
      <c r="I859" s="98" t="s">
        <v>425</v>
      </c>
      <c r="J859" s="97" t="s">
        <v>13</v>
      </c>
      <c r="K859" s="98">
        <v>8560994</v>
      </c>
      <c r="L859" s="98">
        <v>9380542</v>
      </c>
      <c r="M859" s="98">
        <v>7754727</v>
      </c>
      <c r="N859" s="98">
        <v>11436847</v>
      </c>
      <c r="O859" s="98">
        <v>11181794</v>
      </c>
      <c r="P859" s="98">
        <v>16191993</v>
      </c>
      <c r="Q859" s="98">
        <v>21310938</v>
      </c>
      <c r="R859" s="98">
        <v>23939477</v>
      </c>
      <c r="S859" s="98">
        <v>18436238</v>
      </c>
      <c r="T859" s="98">
        <v>11965928</v>
      </c>
      <c r="U859" s="98">
        <v>10907700</v>
      </c>
      <c r="V859" s="98">
        <v>11978139</v>
      </c>
      <c r="W859" s="99">
        <f>SUM(표4_256[[#This Row],[1월]:[12월]])</f>
        <v>163045317</v>
      </c>
      <c r="X859" s="115">
        <f t="shared" ref="X859:X860" si="726">AVERAGE(K859:V859)</f>
        <v>13587109.75</v>
      </c>
    </row>
    <row r="860" spans="1:24" hidden="1" x14ac:dyDescent="0.3">
      <c r="A860" s="166"/>
      <c r="B860" s="166">
        <v>2025</v>
      </c>
      <c r="C860" s="114" t="s">
        <v>433</v>
      </c>
      <c r="D860" s="97" t="s">
        <v>27</v>
      </c>
      <c r="E860" s="101" t="s">
        <v>427</v>
      </c>
      <c r="F860" s="101"/>
      <c r="G860" s="101"/>
      <c r="H860" s="98"/>
      <c r="I860" s="98" t="s">
        <v>425</v>
      </c>
      <c r="J860" s="97" t="s">
        <v>22</v>
      </c>
      <c r="K860" s="98">
        <v>2442</v>
      </c>
      <c r="L860" s="98">
        <v>2676.6698999999999</v>
      </c>
      <c r="M860" s="98">
        <v>2215.3636999999999</v>
      </c>
      <c r="N860" s="98">
        <v>3270.8159999999998</v>
      </c>
      <c r="O860" s="98">
        <v>3196.1657</v>
      </c>
      <c r="P860" s="98">
        <v>4637.8981000000003</v>
      </c>
      <c r="Q860" s="98">
        <v>6111.8410999999996</v>
      </c>
      <c r="R860" s="98">
        <v>6869.0367000000006</v>
      </c>
      <c r="S860" s="98">
        <v>5281.8114999999998</v>
      </c>
      <c r="T860" s="98">
        <v>3420.0182</v>
      </c>
      <c r="U860" s="98">
        <v>3114.6031000000003</v>
      </c>
      <c r="V860" s="98">
        <v>3418.5289000000002</v>
      </c>
      <c r="W860" s="99">
        <f>SUM(표4_256[[#This Row],[1월]:[12월]])</f>
        <v>46654.752899999992</v>
      </c>
      <c r="X860" s="115">
        <f t="shared" si="726"/>
        <v>3887.8960749999992</v>
      </c>
    </row>
    <row r="861" spans="1:24" hidden="1" x14ac:dyDescent="0.3">
      <c r="A861" s="166"/>
      <c r="B861" s="166">
        <v>2025</v>
      </c>
      <c r="C861" s="114" t="s">
        <v>433</v>
      </c>
      <c r="D861" s="97" t="s">
        <v>27</v>
      </c>
      <c r="E861" s="101" t="s">
        <v>427</v>
      </c>
      <c r="F861" s="101"/>
      <c r="G861" s="101"/>
      <c r="H861" s="98"/>
      <c r="I861" s="98" t="s">
        <v>173</v>
      </c>
      <c r="J861" s="97" t="s">
        <v>13</v>
      </c>
      <c r="K861" s="98">
        <v>28085142</v>
      </c>
      <c r="L861" s="98">
        <v>24554318</v>
      </c>
      <c r="M861" s="98">
        <v>22159459</v>
      </c>
      <c r="N861" s="98">
        <v>27286369</v>
      </c>
      <c r="O861" s="98">
        <v>27222970</v>
      </c>
      <c r="P861" s="98">
        <v>35712381</v>
      </c>
      <c r="Q861" s="98">
        <v>32499166</v>
      </c>
      <c r="R861" s="98">
        <v>38669015</v>
      </c>
      <c r="S861" s="98">
        <v>27099577</v>
      </c>
      <c r="T861" s="98">
        <v>25123749</v>
      </c>
      <c r="U861" s="98">
        <v>19478545</v>
      </c>
      <c r="V861" s="98">
        <v>22035632</v>
      </c>
      <c r="W861" s="99">
        <f>SUM(표4_256[[#This Row],[1월]:[12월]])</f>
        <v>329926323</v>
      </c>
      <c r="X861" s="115">
        <f t="shared" ref="X861:X878" si="727">AVERAGE(K861:V861)</f>
        <v>27493860.25</v>
      </c>
    </row>
    <row r="862" spans="1:24" hidden="1" x14ac:dyDescent="0.3">
      <c r="A862" s="166"/>
      <c r="B862" s="166">
        <v>2025</v>
      </c>
      <c r="C862" s="114" t="s">
        <v>433</v>
      </c>
      <c r="D862" s="97" t="s">
        <v>27</v>
      </c>
      <c r="E862" s="101" t="s">
        <v>427</v>
      </c>
      <c r="F862" s="101"/>
      <c r="G862" s="101"/>
      <c r="H862" s="98"/>
      <c r="I862" s="98" t="s">
        <v>173</v>
      </c>
      <c r="J862" s="97" t="s">
        <v>22</v>
      </c>
      <c r="K862" s="98">
        <v>8013</v>
      </c>
      <c r="L862" s="98">
        <v>7009.2362000000003</v>
      </c>
      <c r="M862" s="98">
        <v>6324.7429000000002</v>
      </c>
      <c r="N862" s="98">
        <v>7802.8388999999997</v>
      </c>
      <c r="O862" s="98">
        <v>7777.4866000000002</v>
      </c>
      <c r="P862" s="98">
        <v>10231.194100000001</v>
      </c>
      <c r="Q862" s="98">
        <v>9322.133600000001</v>
      </c>
      <c r="R862" s="98">
        <v>11097.764999999999</v>
      </c>
      <c r="S862" s="98">
        <v>7766.8724999999995</v>
      </c>
      <c r="T862" s="98">
        <v>7185.0212000000001</v>
      </c>
      <c r="U862" s="98">
        <v>5564.1359000000002</v>
      </c>
      <c r="V862" s="98">
        <v>6290.2696999999998</v>
      </c>
      <c r="W862" s="99">
        <f>SUM(표4_256[[#This Row],[1월]:[12월]])</f>
        <v>94384.69660000001</v>
      </c>
      <c r="X862" s="115">
        <f t="shared" si="727"/>
        <v>7865.3913833333345</v>
      </c>
    </row>
    <row r="863" spans="1:24" hidden="1" x14ac:dyDescent="0.3">
      <c r="A863" s="166"/>
      <c r="B863" s="166">
        <v>2025</v>
      </c>
      <c r="C863" s="114" t="s">
        <v>433</v>
      </c>
      <c r="D863" s="97" t="s">
        <v>27</v>
      </c>
      <c r="E863" s="101" t="s">
        <v>427</v>
      </c>
      <c r="F863" s="101"/>
      <c r="G863" s="101"/>
      <c r="H863" s="98"/>
      <c r="I863" s="98" t="s">
        <v>410</v>
      </c>
      <c r="J863" s="97" t="s">
        <v>13</v>
      </c>
      <c r="K863" s="98">
        <v>411552</v>
      </c>
      <c r="L863" s="98">
        <v>2029854</v>
      </c>
      <c r="M863" s="98">
        <v>1306164</v>
      </c>
      <c r="N863" s="98">
        <v>2409781</v>
      </c>
      <c r="O863" s="98">
        <v>2974948</v>
      </c>
      <c r="P863" s="98">
        <v>7254502</v>
      </c>
      <c r="Q863" s="98">
        <v>7741512</v>
      </c>
      <c r="R863" s="98">
        <v>10190452</v>
      </c>
      <c r="S863" s="98">
        <v>6166841</v>
      </c>
      <c r="T863" s="98">
        <v>3708535</v>
      </c>
      <c r="U863" s="98">
        <v>2578616</v>
      </c>
      <c r="V863" s="98">
        <v>4008871</v>
      </c>
      <c r="W863" s="99">
        <f>SUM(표4_256[[#This Row],[1월]:[12월]])</f>
        <v>50781628</v>
      </c>
      <c r="X863" s="115">
        <f t="shared" si="727"/>
        <v>4231802.333333333</v>
      </c>
    </row>
    <row r="864" spans="1:24" hidden="1" x14ac:dyDescent="0.3">
      <c r="A864" s="166"/>
      <c r="B864" s="166">
        <v>2025</v>
      </c>
      <c r="C864" s="114" t="s">
        <v>433</v>
      </c>
      <c r="D864" s="97" t="s">
        <v>27</v>
      </c>
      <c r="E864" s="101" t="s">
        <v>427</v>
      </c>
      <c r="F864" s="101"/>
      <c r="G864" s="101"/>
      <c r="H864" s="98"/>
      <c r="I864" s="98" t="s">
        <v>410</v>
      </c>
      <c r="J864" s="97" t="s">
        <v>22</v>
      </c>
      <c r="K864" s="98">
        <v>116.3272</v>
      </c>
      <c r="L864" s="98">
        <v>580.79650000000004</v>
      </c>
      <c r="M864" s="98">
        <v>373.05039999999997</v>
      </c>
      <c r="N864" s="98">
        <v>687.74770000000001</v>
      </c>
      <c r="O864" s="98">
        <v>849.96190000000001</v>
      </c>
      <c r="P864" s="98">
        <v>2077.6995000000002</v>
      </c>
      <c r="Q864" s="98">
        <v>2220.7379000000001</v>
      </c>
      <c r="R864" s="98">
        <v>2924.4634999999998</v>
      </c>
      <c r="S864" s="98">
        <v>1766.9195</v>
      </c>
      <c r="T864" s="98">
        <v>1059.7085</v>
      </c>
      <c r="U864" s="98">
        <v>735.94080000000008</v>
      </c>
      <c r="V864" s="98">
        <v>1143.3906999999999</v>
      </c>
      <c r="W864" s="99">
        <f>SUM(표4_256[[#This Row],[1월]:[12월]])</f>
        <v>14536.744100000002</v>
      </c>
      <c r="X864" s="115">
        <f t="shared" si="727"/>
        <v>1211.3953416666668</v>
      </c>
    </row>
    <row r="865" spans="1:24" hidden="1" x14ac:dyDescent="0.3">
      <c r="A865" s="166"/>
      <c r="B865" s="166">
        <v>2025</v>
      </c>
      <c r="C865" s="114" t="s">
        <v>433</v>
      </c>
      <c r="D865" s="97" t="s">
        <v>27</v>
      </c>
      <c r="E865" s="101" t="s">
        <v>427</v>
      </c>
      <c r="F865" s="101"/>
      <c r="G865" s="101"/>
      <c r="H865" s="98"/>
      <c r="I865" s="98" t="s">
        <v>389</v>
      </c>
      <c r="J865" s="97" t="s">
        <v>13</v>
      </c>
      <c r="K865" s="98">
        <v>-6302</v>
      </c>
      <c r="L865" s="98">
        <v>29464</v>
      </c>
      <c r="M865" s="98">
        <v>5277</v>
      </c>
      <c r="N865" s="98">
        <v>38064</v>
      </c>
      <c r="O865" s="98">
        <v>34728</v>
      </c>
      <c r="P865" s="98">
        <v>172258</v>
      </c>
      <c r="Q865" s="98">
        <v>180320</v>
      </c>
      <c r="R865" s="98">
        <v>256508</v>
      </c>
      <c r="S865" s="98">
        <v>142866</v>
      </c>
      <c r="T865" s="98">
        <v>77352</v>
      </c>
      <c r="U865" s="98">
        <v>39344</v>
      </c>
      <c r="V865" s="98">
        <v>89862</v>
      </c>
      <c r="W865" s="99">
        <f>SUM(표4_256[[#This Row],[1월]:[12월]])</f>
        <v>1059741</v>
      </c>
      <c r="X865" s="115">
        <f t="shared" si="727"/>
        <v>88311.75</v>
      </c>
    </row>
    <row r="866" spans="1:24" hidden="1" x14ac:dyDescent="0.3">
      <c r="A866" s="166"/>
      <c r="B866" s="166">
        <v>2025</v>
      </c>
      <c r="C866" s="114" t="s">
        <v>433</v>
      </c>
      <c r="D866" s="97" t="s">
        <v>27</v>
      </c>
      <c r="E866" s="101" t="s">
        <v>427</v>
      </c>
      <c r="F866" s="101"/>
      <c r="G866" s="101"/>
      <c r="H866" s="98"/>
      <c r="I866" s="98" t="s">
        <v>389</v>
      </c>
      <c r="J866" s="97" t="s">
        <v>22</v>
      </c>
      <c r="K866" s="98">
        <v>-2.3271999999999999</v>
      </c>
      <c r="L866" s="98">
        <v>8.4628999999999994</v>
      </c>
      <c r="M866" s="98">
        <v>0.5793999999999988</v>
      </c>
      <c r="N866" s="98">
        <v>10.755000000000001</v>
      </c>
      <c r="O866" s="98">
        <v>9.7106999999999992</v>
      </c>
      <c r="P866" s="98">
        <v>49.684100000000001</v>
      </c>
      <c r="Q866" s="98">
        <v>51.413899999999998</v>
      </c>
      <c r="R866" s="98">
        <v>75.219700000000003</v>
      </c>
      <c r="S866" s="98">
        <v>42.426499999999997</v>
      </c>
      <c r="T866" s="98">
        <v>22.7898</v>
      </c>
      <c r="U866" s="98">
        <v>10.807600000000001</v>
      </c>
      <c r="V866" s="98">
        <v>26.291499999999999</v>
      </c>
      <c r="W866" s="99">
        <f>SUM(표4_256[[#This Row],[1월]:[12월]])</f>
        <v>305.81389999999993</v>
      </c>
      <c r="X866" s="115">
        <f t="shared" si="727"/>
        <v>25.48449166666666</v>
      </c>
    </row>
    <row r="867" spans="1:24" hidden="1" x14ac:dyDescent="0.3">
      <c r="A867" s="166"/>
      <c r="B867" s="166">
        <v>2025</v>
      </c>
      <c r="C867" s="114" t="s">
        <v>433</v>
      </c>
      <c r="D867" s="97" t="s">
        <v>27</v>
      </c>
      <c r="E867" s="101" t="s">
        <v>427</v>
      </c>
      <c r="F867" s="101"/>
      <c r="G867" s="101"/>
      <c r="H867" s="98"/>
      <c r="I867" s="98" t="s">
        <v>422</v>
      </c>
      <c r="J867" s="97" t="s">
        <v>13</v>
      </c>
      <c r="K867" s="98">
        <v>49915444</v>
      </c>
      <c r="L867" s="98">
        <v>49400824</v>
      </c>
      <c r="M867" s="98">
        <v>54903806</v>
      </c>
      <c r="N867" s="98">
        <v>59955859</v>
      </c>
      <c r="O867" s="98">
        <v>51457868</v>
      </c>
      <c r="P867" s="98">
        <v>70941520</v>
      </c>
      <c r="Q867" s="98">
        <v>104194616</v>
      </c>
      <c r="R867" s="98">
        <v>120793077</v>
      </c>
      <c r="S867" s="98">
        <v>87289310</v>
      </c>
      <c r="T867" s="98">
        <v>58813665</v>
      </c>
      <c r="U867" s="98">
        <v>50384950</v>
      </c>
      <c r="V867" s="98">
        <v>56004326</v>
      </c>
      <c r="W867" s="99">
        <f>SUM(표4_256[[#This Row],[1월]:[12월]])</f>
        <v>814055265</v>
      </c>
      <c r="X867" s="115">
        <f t="shared" si="727"/>
        <v>67837938.75</v>
      </c>
    </row>
    <row r="868" spans="1:24" hidden="1" x14ac:dyDescent="0.3">
      <c r="A868" s="166"/>
      <c r="B868" s="166">
        <v>2025</v>
      </c>
      <c r="C868" s="114" t="s">
        <v>433</v>
      </c>
      <c r="D868" s="97" t="s">
        <v>27</v>
      </c>
      <c r="E868" s="101" t="s">
        <v>427</v>
      </c>
      <c r="F868" s="101"/>
      <c r="G868" s="101"/>
      <c r="H868" s="98"/>
      <c r="I868" s="98" t="s">
        <v>422</v>
      </c>
      <c r="J868" s="97" t="s">
        <v>22</v>
      </c>
      <c r="K868" s="98">
        <v>14242</v>
      </c>
      <c r="L868" s="98">
        <v>14099.7359</v>
      </c>
      <c r="M868" s="98">
        <v>15675.8567</v>
      </c>
      <c r="N868" s="98">
        <v>17146.3259</v>
      </c>
      <c r="O868" s="98">
        <v>14704.0934</v>
      </c>
      <c r="P868" s="98">
        <v>20325.1188</v>
      </c>
      <c r="Q868" s="98">
        <v>29884.307199999999</v>
      </c>
      <c r="R868" s="98">
        <v>34668.700599999996</v>
      </c>
      <c r="S868" s="98">
        <v>25013.619599999998</v>
      </c>
      <c r="T868" s="98">
        <v>16819.995999999999</v>
      </c>
      <c r="U868" s="98">
        <v>14392.217499999999</v>
      </c>
      <c r="V868" s="98">
        <v>15985.304400000001</v>
      </c>
      <c r="W868" s="99">
        <f>SUM(표4_256[[#This Row],[1월]:[12월]])</f>
        <v>232957.27600000001</v>
      </c>
      <c r="X868" s="115">
        <f t="shared" si="727"/>
        <v>19413.106333333333</v>
      </c>
    </row>
    <row r="869" spans="1:24" hidden="1" x14ac:dyDescent="0.3">
      <c r="A869" s="166"/>
      <c r="B869" s="166">
        <v>2025</v>
      </c>
      <c r="C869" s="114" t="s">
        <v>433</v>
      </c>
      <c r="D869" s="97" t="s">
        <v>27</v>
      </c>
      <c r="E869" s="101" t="s">
        <v>427</v>
      </c>
      <c r="F869" s="101"/>
      <c r="G869" s="101"/>
      <c r="H869" s="98"/>
      <c r="I869" s="98" t="s">
        <v>175</v>
      </c>
      <c r="J869" s="97" t="s">
        <v>13</v>
      </c>
      <c r="K869" s="98">
        <v>9227303</v>
      </c>
      <c r="L869" s="98">
        <v>15344650</v>
      </c>
      <c r="M869" s="98">
        <v>16761152</v>
      </c>
      <c r="N869" s="98">
        <v>21939691</v>
      </c>
      <c r="O869" s="98">
        <v>18553664</v>
      </c>
      <c r="P869" s="98">
        <v>27716167</v>
      </c>
      <c r="Q869" s="98">
        <v>29414352</v>
      </c>
      <c r="R869" s="98">
        <v>33226561</v>
      </c>
      <c r="S869" s="98">
        <v>27705412</v>
      </c>
      <c r="T869" s="98">
        <v>24254803</v>
      </c>
      <c r="U869" s="98">
        <v>24788172</v>
      </c>
      <c r="V869" s="98">
        <v>24876840</v>
      </c>
      <c r="W869" s="99">
        <f>SUM(표4_256[[#This Row],[1월]:[12월]])</f>
        <v>273808767</v>
      </c>
      <c r="X869" s="115">
        <f t="shared" si="727"/>
        <v>22817397.25</v>
      </c>
    </row>
    <row r="870" spans="1:24" hidden="1" x14ac:dyDescent="0.3">
      <c r="A870" s="166"/>
      <c r="B870" s="166">
        <v>2025</v>
      </c>
      <c r="C870" s="114" t="s">
        <v>433</v>
      </c>
      <c r="D870" s="97" t="s">
        <v>27</v>
      </c>
      <c r="E870" s="101" t="s">
        <v>427</v>
      </c>
      <c r="F870" s="101"/>
      <c r="G870" s="101"/>
      <c r="H870" s="98"/>
      <c r="I870" s="98" t="s">
        <v>175</v>
      </c>
      <c r="J870" s="97" t="s">
        <v>22</v>
      </c>
      <c r="K870" s="98">
        <v>2634</v>
      </c>
      <c r="L870" s="98">
        <v>4379.5712000000003</v>
      </c>
      <c r="M870" s="98">
        <v>4785.7249000000002</v>
      </c>
      <c r="N870" s="98">
        <v>6273.7536</v>
      </c>
      <c r="O870" s="98">
        <v>5301.9174000000003</v>
      </c>
      <c r="P870" s="98">
        <v>7942.9555</v>
      </c>
      <c r="Q870" s="98">
        <v>8437.6936999999998</v>
      </c>
      <c r="R870" s="98">
        <v>9537.2119000000002</v>
      </c>
      <c r="S870" s="98">
        <v>7940.0986000000003</v>
      </c>
      <c r="T870" s="98">
        <v>6936.9490999999998</v>
      </c>
      <c r="U870" s="98">
        <v>7082.3341</v>
      </c>
      <c r="V870" s="98">
        <v>7101.6787999999997</v>
      </c>
      <c r="W870" s="99">
        <f>SUM(표4_256[[#This Row],[1월]:[12월]])</f>
        <v>78353.888799999986</v>
      </c>
      <c r="X870" s="115">
        <f t="shared" si="727"/>
        <v>6529.4907333333322</v>
      </c>
    </row>
    <row r="871" spans="1:24" hidden="1" x14ac:dyDescent="0.3">
      <c r="A871" s="166"/>
      <c r="B871" s="166">
        <v>2025</v>
      </c>
      <c r="C871" s="114" t="s">
        <v>433</v>
      </c>
      <c r="D871" s="97" t="s">
        <v>27</v>
      </c>
      <c r="E871" s="101" t="s">
        <v>427</v>
      </c>
      <c r="F871" s="101"/>
      <c r="G871" s="101"/>
      <c r="H871" s="98"/>
      <c r="I871" s="98" t="s">
        <v>188</v>
      </c>
      <c r="J871" s="97" t="s">
        <v>13</v>
      </c>
      <c r="K871" s="98">
        <v>857167</v>
      </c>
      <c r="L871" s="98">
        <v>1169648</v>
      </c>
      <c r="M871" s="98">
        <v>1177055</v>
      </c>
      <c r="N871" s="98">
        <v>2754459</v>
      </c>
      <c r="O871" s="98">
        <v>2434008</v>
      </c>
      <c r="P871" s="98">
        <v>8229989</v>
      </c>
      <c r="Q871" s="98">
        <v>10380386</v>
      </c>
      <c r="R871" s="98">
        <v>11219090</v>
      </c>
      <c r="S871" s="98">
        <v>5961156</v>
      </c>
      <c r="T871" s="98">
        <v>2151168</v>
      </c>
      <c r="U871" s="98">
        <v>1418023</v>
      </c>
      <c r="V871" s="98">
        <v>1988670</v>
      </c>
      <c r="W871" s="99">
        <f>SUM(표4_256[[#This Row],[1월]:[12월]])</f>
        <v>49740819</v>
      </c>
      <c r="X871" s="115">
        <f t="shared" si="727"/>
        <v>4145068.25</v>
      </c>
    </row>
    <row r="872" spans="1:24" hidden="1" x14ac:dyDescent="0.3">
      <c r="A872" s="166"/>
      <c r="B872" s="166">
        <v>2025</v>
      </c>
      <c r="C872" s="114" t="s">
        <v>433</v>
      </c>
      <c r="D872" s="97" t="s">
        <v>27</v>
      </c>
      <c r="E872" s="101" t="s">
        <v>427</v>
      </c>
      <c r="F872" s="101"/>
      <c r="G872" s="101"/>
      <c r="H872" s="98"/>
      <c r="I872" s="98" t="s">
        <v>188</v>
      </c>
      <c r="J872" s="97" t="s">
        <v>22</v>
      </c>
      <c r="K872" s="98">
        <v>245</v>
      </c>
      <c r="L872" s="98">
        <v>335.6275</v>
      </c>
      <c r="M872" s="98">
        <v>336.88210000000004</v>
      </c>
      <c r="N872" s="98">
        <v>789.16309999999999</v>
      </c>
      <c r="O872" s="98">
        <v>694.76430000000005</v>
      </c>
      <c r="P872" s="98">
        <v>2358.0500000000002</v>
      </c>
      <c r="Q872" s="98">
        <v>2978.3728000000001</v>
      </c>
      <c r="R872" s="98">
        <v>3221.9027999999998</v>
      </c>
      <c r="S872" s="98">
        <v>1708.2519</v>
      </c>
      <c r="T872" s="98">
        <v>615.51729999999998</v>
      </c>
      <c r="U872" s="98">
        <v>404.7611</v>
      </c>
      <c r="V872" s="98">
        <v>568.53620000000001</v>
      </c>
      <c r="W872" s="99">
        <f>SUM(표4_256[[#This Row],[1월]:[12월]])</f>
        <v>14256.829099999999</v>
      </c>
      <c r="X872" s="115">
        <f t="shared" si="727"/>
        <v>1188.0690916666665</v>
      </c>
    </row>
    <row r="873" spans="1:24" hidden="1" x14ac:dyDescent="0.3">
      <c r="A873" s="166"/>
      <c r="B873" s="166">
        <v>2025</v>
      </c>
      <c r="C873" s="114" t="s">
        <v>433</v>
      </c>
      <c r="D873" s="97" t="s">
        <v>27</v>
      </c>
      <c r="E873" s="97" t="s">
        <v>445</v>
      </c>
      <c r="F873" s="101"/>
      <c r="G873" s="101"/>
      <c r="H873" s="98"/>
      <c r="I873" s="98" t="s">
        <v>176</v>
      </c>
      <c r="J873" s="97" t="s">
        <v>13</v>
      </c>
      <c r="K873" s="98">
        <v>14910589</v>
      </c>
      <c r="L873" s="98">
        <v>27336673</v>
      </c>
      <c r="M873" s="98">
        <v>6130398</v>
      </c>
      <c r="N873" s="98">
        <v>19698998</v>
      </c>
      <c r="O873" s="98">
        <v>15687760</v>
      </c>
      <c r="P873" s="98">
        <v>20798279</v>
      </c>
      <c r="Q873" s="98">
        <v>24825731</v>
      </c>
      <c r="R873" s="98">
        <v>27013482</v>
      </c>
      <c r="S873" s="98">
        <v>21306304</v>
      </c>
      <c r="T873" s="98">
        <v>16782717</v>
      </c>
      <c r="U873" s="98">
        <v>16999979</v>
      </c>
      <c r="V873" s="98">
        <v>15506588</v>
      </c>
      <c r="W873" s="99">
        <f>SUM(표4_256[[#This Row],[1월]:[12월]])</f>
        <v>226997498</v>
      </c>
      <c r="X873" s="115">
        <f t="shared" si="727"/>
        <v>18916458.166666668</v>
      </c>
    </row>
    <row r="874" spans="1:24" hidden="1" x14ac:dyDescent="0.3">
      <c r="A874" s="166"/>
      <c r="B874" s="166">
        <v>2025</v>
      </c>
      <c r="C874" s="114" t="s">
        <v>433</v>
      </c>
      <c r="D874" s="97" t="s">
        <v>27</v>
      </c>
      <c r="E874" s="101" t="s">
        <v>427</v>
      </c>
      <c r="F874" s="101"/>
      <c r="G874" s="101"/>
      <c r="H874" s="98"/>
      <c r="I874" s="98" t="s">
        <v>176</v>
      </c>
      <c r="J874" s="97" t="s">
        <v>22</v>
      </c>
      <c r="K874" s="98">
        <v>4298</v>
      </c>
      <c r="L874" s="98">
        <v>7879</v>
      </c>
      <c r="M874" s="98">
        <v>4553</v>
      </c>
      <c r="N874" s="98">
        <v>5678</v>
      </c>
      <c r="O874" s="98">
        <v>4522</v>
      </c>
      <c r="P874" s="98">
        <v>5995</v>
      </c>
      <c r="Q874" s="98">
        <v>7156</v>
      </c>
      <c r="R874" s="98">
        <v>7786</v>
      </c>
      <c r="S874" s="98">
        <v>6142</v>
      </c>
      <c r="T874" s="98">
        <v>4838</v>
      </c>
      <c r="U874" s="98">
        <v>4900</v>
      </c>
      <c r="V874" s="98">
        <v>4464</v>
      </c>
      <c r="W874" s="99">
        <f>SUM(표4_256[[#This Row],[1월]:[12월]])</f>
        <v>68211</v>
      </c>
      <c r="X874" s="115">
        <f t="shared" si="727"/>
        <v>5684.25</v>
      </c>
    </row>
    <row r="875" spans="1:24" hidden="1" x14ac:dyDescent="0.3">
      <c r="A875" s="166"/>
      <c r="B875" s="166">
        <v>2025</v>
      </c>
      <c r="C875" s="114" t="s">
        <v>433</v>
      </c>
      <c r="D875" s="97" t="s">
        <v>27</v>
      </c>
      <c r="E875" s="101" t="s">
        <v>428</v>
      </c>
      <c r="F875" s="101"/>
      <c r="G875" s="101"/>
      <c r="H875" s="98"/>
      <c r="I875" s="98" t="s">
        <v>177</v>
      </c>
      <c r="J875" s="97" t="s">
        <v>13</v>
      </c>
      <c r="K875" s="98">
        <v>3197520</v>
      </c>
      <c r="L875" s="98">
        <v>5862246</v>
      </c>
      <c r="M875" s="98">
        <v>1314640</v>
      </c>
      <c r="N875" s="98">
        <v>4224375</v>
      </c>
      <c r="O875" s="98">
        <v>3364180</v>
      </c>
      <c r="P875" s="98">
        <v>4460112</v>
      </c>
      <c r="Q875" s="98">
        <v>5323784</v>
      </c>
      <c r="R875" s="98">
        <v>5792939</v>
      </c>
      <c r="S875" s="98">
        <v>4569056</v>
      </c>
      <c r="T875" s="98">
        <v>3598990</v>
      </c>
      <c r="U875" s="98">
        <v>3645581</v>
      </c>
      <c r="V875" s="98">
        <v>3325329</v>
      </c>
      <c r="W875" s="99">
        <f>SUM(표4_256[[#This Row],[1월]:[12월]])</f>
        <v>48678752</v>
      </c>
      <c r="X875" s="115">
        <f t="shared" si="727"/>
        <v>4056562.6666666665</v>
      </c>
    </row>
    <row r="876" spans="1:24" hidden="1" x14ac:dyDescent="0.3">
      <c r="A876" s="166"/>
      <c r="B876" s="166">
        <v>2025</v>
      </c>
      <c r="C876" s="114" t="s">
        <v>433</v>
      </c>
      <c r="D876" s="97" t="s">
        <v>27</v>
      </c>
      <c r="E876" s="101" t="s">
        <v>428</v>
      </c>
      <c r="F876" s="101"/>
      <c r="G876" s="101"/>
      <c r="H876" s="98"/>
      <c r="I876" s="98" t="s">
        <v>177</v>
      </c>
      <c r="J876" s="97" t="s">
        <v>22</v>
      </c>
      <c r="K876" s="98">
        <v>922</v>
      </c>
      <c r="L876" s="98">
        <v>1690</v>
      </c>
      <c r="M876" s="98">
        <v>976</v>
      </c>
      <c r="N876" s="98">
        <v>1218</v>
      </c>
      <c r="O876" s="98">
        <v>970</v>
      </c>
      <c r="P876" s="98">
        <v>1286</v>
      </c>
      <c r="Q876" s="98">
        <v>1534</v>
      </c>
      <c r="R876" s="98">
        <v>1670</v>
      </c>
      <c r="S876" s="98">
        <v>1317</v>
      </c>
      <c r="T876" s="98">
        <v>1037</v>
      </c>
      <c r="U876" s="98">
        <v>1051</v>
      </c>
      <c r="V876" s="98">
        <v>957</v>
      </c>
      <c r="W876" s="99">
        <f>SUM(표4_256[[#This Row],[1월]:[12월]])</f>
        <v>14628</v>
      </c>
      <c r="X876" s="115">
        <f t="shared" si="727"/>
        <v>1219</v>
      </c>
    </row>
    <row r="877" spans="1:24" hidden="1" x14ac:dyDescent="0.3">
      <c r="A877" s="166"/>
      <c r="B877" s="166">
        <v>2025</v>
      </c>
      <c r="C877" s="114" t="s">
        <v>433</v>
      </c>
      <c r="D877" s="97" t="s">
        <v>27</v>
      </c>
      <c r="E877" s="101" t="s">
        <v>428</v>
      </c>
      <c r="F877" s="101"/>
      <c r="G877" s="101"/>
      <c r="H877" s="98"/>
      <c r="I877" s="98" t="s">
        <v>423</v>
      </c>
      <c r="J877" s="97" t="s">
        <v>13</v>
      </c>
      <c r="K877" s="98">
        <v>14872295</v>
      </c>
      <c r="L877" s="98">
        <v>27266467</v>
      </c>
      <c r="M877" s="98">
        <v>6114654</v>
      </c>
      <c r="N877" s="98">
        <v>19648408</v>
      </c>
      <c r="O877" s="98">
        <v>15647471</v>
      </c>
      <c r="P877" s="98">
        <v>20744864</v>
      </c>
      <c r="Q877" s="98">
        <v>24761973</v>
      </c>
      <c r="R877" s="98">
        <v>26944106</v>
      </c>
      <c r="S877" s="98">
        <v>21251585</v>
      </c>
      <c r="T877" s="98">
        <v>16739615</v>
      </c>
      <c r="U877" s="98">
        <v>16956319</v>
      </c>
      <c r="V877" s="98">
        <v>15466765</v>
      </c>
      <c r="W877" s="99">
        <f>SUM(표4_256[[#This Row],[1월]:[12월]])</f>
        <v>226414522</v>
      </c>
      <c r="X877" s="115">
        <f t="shared" si="727"/>
        <v>18867876.833333332</v>
      </c>
    </row>
    <row r="878" spans="1:24" hidden="1" x14ac:dyDescent="0.3">
      <c r="A878" s="166"/>
      <c r="B878" s="166">
        <v>2025</v>
      </c>
      <c r="C878" s="114" t="s">
        <v>433</v>
      </c>
      <c r="D878" s="97" t="s">
        <v>27</v>
      </c>
      <c r="E878" s="101" t="s">
        <v>428</v>
      </c>
      <c r="F878" s="101"/>
      <c r="G878" s="101"/>
      <c r="H878" s="98"/>
      <c r="I878" s="98" t="s">
        <v>423</v>
      </c>
      <c r="J878" s="97" t="s">
        <v>22</v>
      </c>
      <c r="K878" s="98">
        <v>4287</v>
      </c>
      <c r="L878" s="98">
        <v>7859</v>
      </c>
      <c r="M878" s="98">
        <v>4541</v>
      </c>
      <c r="N878" s="98">
        <v>5663</v>
      </c>
      <c r="O878" s="98">
        <v>4510</v>
      </c>
      <c r="P878" s="98">
        <v>5979</v>
      </c>
      <c r="Q878" s="98">
        <v>7137</v>
      </c>
      <c r="R878" s="98">
        <v>7766</v>
      </c>
      <c r="S878" s="98">
        <v>6125</v>
      </c>
      <c r="T878" s="98">
        <v>4825</v>
      </c>
      <c r="U878" s="98">
        <v>4888</v>
      </c>
      <c r="V878" s="98">
        <v>4452</v>
      </c>
      <c r="W878" s="99">
        <f>SUM(표4_256[[#This Row],[1월]:[12월]])</f>
        <v>68032</v>
      </c>
      <c r="X878" s="115">
        <f t="shared" si="727"/>
        <v>5669.333333333333</v>
      </c>
    </row>
    <row r="879" spans="1:24" hidden="1" x14ac:dyDescent="0.3">
      <c r="A879" s="166"/>
      <c r="B879" s="166">
        <v>2025</v>
      </c>
      <c r="C879" s="114" t="s">
        <v>433</v>
      </c>
      <c r="D879" s="97" t="s">
        <v>27</v>
      </c>
      <c r="E879" s="101" t="s">
        <v>428</v>
      </c>
      <c r="F879" s="101"/>
      <c r="G879" s="101"/>
      <c r="H879" s="98"/>
      <c r="I879" s="98" t="s">
        <v>178</v>
      </c>
      <c r="J879" s="97" t="s">
        <v>13</v>
      </c>
      <c r="K879" s="98">
        <v>14886656</v>
      </c>
      <c r="L879" s="98">
        <v>27292794</v>
      </c>
      <c r="M879" s="98">
        <v>6120558</v>
      </c>
      <c r="N879" s="98">
        <v>19667379</v>
      </c>
      <c r="O879" s="98">
        <v>15662579</v>
      </c>
      <c r="P879" s="98">
        <v>20764895</v>
      </c>
      <c r="Q879" s="98">
        <v>24785882</v>
      </c>
      <c r="R879" s="98">
        <v>26970123</v>
      </c>
      <c r="S879" s="98">
        <v>21272105</v>
      </c>
      <c r="T879" s="98">
        <v>16755778</v>
      </c>
      <c r="U879" s="98">
        <v>16972691</v>
      </c>
      <c r="V879" s="98">
        <v>15481698</v>
      </c>
      <c r="W879" s="99">
        <f>SUM(표4_256[[#This Row],[1월]:[12월]])</f>
        <v>226633138</v>
      </c>
      <c r="X879" s="115">
        <f t="shared" ref="X879:X880" si="728">AVERAGE(K879:V879)</f>
        <v>18886094.833333332</v>
      </c>
    </row>
    <row r="880" spans="1:24" hidden="1" x14ac:dyDescent="0.3">
      <c r="A880" s="166"/>
      <c r="B880" s="166">
        <v>2025</v>
      </c>
      <c r="C880" s="114" t="s">
        <v>433</v>
      </c>
      <c r="D880" s="97" t="s">
        <v>27</v>
      </c>
      <c r="E880" s="101" t="s">
        <v>428</v>
      </c>
      <c r="F880" s="101"/>
      <c r="G880" s="101"/>
      <c r="H880" s="98"/>
      <c r="I880" s="98" t="s">
        <v>178</v>
      </c>
      <c r="J880" s="97" t="s">
        <v>22</v>
      </c>
      <c r="K880" s="98">
        <v>4291</v>
      </c>
      <c r="L880" s="98">
        <v>7866</v>
      </c>
      <c r="M880" s="98">
        <v>4545</v>
      </c>
      <c r="N880" s="98">
        <v>5669</v>
      </c>
      <c r="O880" s="98">
        <v>4515</v>
      </c>
      <c r="P880" s="98">
        <v>5985</v>
      </c>
      <c r="Q880" s="98">
        <v>7144</v>
      </c>
      <c r="R880" s="98">
        <v>7773</v>
      </c>
      <c r="S880" s="98">
        <v>6131</v>
      </c>
      <c r="T880" s="98">
        <v>4830</v>
      </c>
      <c r="U880" s="98">
        <v>4892</v>
      </c>
      <c r="V880" s="98">
        <v>4457</v>
      </c>
      <c r="W880" s="99">
        <f>SUM(표4_256[[#This Row],[1월]:[12월]])</f>
        <v>68098</v>
      </c>
      <c r="X880" s="115">
        <f t="shared" si="728"/>
        <v>5674.833333333333</v>
      </c>
    </row>
    <row r="881" spans="1:24" hidden="1" x14ac:dyDescent="0.3">
      <c r="A881" s="166"/>
      <c r="B881" s="166">
        <v>2025</v>
      </c>
      <c r="C881" s="114" t="s">
        <v>433</v>
      </c>
      <c r="D881" s="97" t="s">
        <v>28</v>
      </c>
      <c r="E881" s="101" t="s">
        <v>427</v>
      </c>
      <c r="F881" s="101"/>
      <c r="G881" s="101"/>
      <c r="H881" s="98"/>
      <c r="I881" s="98" t="s">
        <v>425</v>
      </c>
      <c r="J881" s="97" t="s">
        <v>13</v>
      </c>
      <c r="K881" s="98">
        <v>37958</v>
      </c>
      <c r="L881" s="98">
        <v>34658</v>
      </c>
      <c r="M881" s="98">
        <v>63975</v>
      </c>
      <c r="N881" s="98">
        <v>45043</v>
      </c>
      <c r="O881" s="98">
        <v>32307</v>
      </c>
      <c r="P881" s="98">
        <v>32101</v>
      </c>
      <c r="Q881" s="98">
        <v>46549</v>
      </c>
      <c r="R881" s="98">
        <v>40044</v>
      </c>
      <c r="S881" s="98">
        <v>36655</v>
      </c>
      <c r="T881" s="98">
        <v>0</v>
      </c>
      <c r="U881" s="98">
        <v>0</v>
      </c>
      <c r="V881" s="98">
        <v>0</v>
      </c>
      <c r="W881" s="99">
        <f>SUM(표4_256[[#This Row],[1월]:[12월]])</f>
        <v>369290</v>
      </c>
      <c r="X881" s="115">
        <f t="shared" ref="X881:X882" si="729">AVERAGE(K881:V881)</f>
        <v>30774.166666666668</v>
      </c>
    </row>
    <row r="882" spans="1:24" hidden="1" x14ac:dyDescent="0.3">
      <c r="A882" s="166"/>
      <c r="B882" s="166">
        <v>2025</v>
      </c>
      <c r="C882" s="114" t="s">
        <v>433</v>
      </c>
      <c r="D882" s="97" t="s">
        <v>28</v>
      </c>
      <c r="E882" s="101" t="s">
        <v>427</v>
      </c>
      <c r="F882" s="101"/>
      <c r="G882" s="101"/>
      <c r="H882" s="98"/>
      <c r="I882" s="98" t="s">
        <v>425</v>
      </c>
      <c r="J882" s="97" t="s">
        <v>22</v>
      </c>
      <c r="K882" s="98">
        <v>16</v>
      </c>
      <c r="L882" s="98">
        <v>14</v>
      </c>
      <c r="M882" s="98">
        <v>25</v>
      </c>
      <c r="N882" s="98">
        <v>18</v>
      </c>
      <c r="O882" s="98">
        <v>13</v>
      </c>
      <c r="P882" s="98">
        <v>13</v>
      </c>
      <c r="Q882" s="98">
        <v>19</v>
      </c>
      <c r="R882" s="98">
        <v>16</v>
      </c>
      <c r="S882" s="98">
        <v>15</v>
      </c>
      <c r="T882" s="98">
        <v>0</v>
      </c>
      <c r="U882" s="98">
        <v>0</v>
      </c>
      <c r="V882" s="98">
        <v>0</v>
      </c>
      <c r="W882" s="99">
        <f>SUM(표4_256[[#This Row],[1월]:[12월]])</f>
        <v>149</v>
      </c>
      <c r="X882" s="115">
        <f t="shared" si="729"/>
        <v>12.416666666666666</v>
      </c>
    </row>
    <row r="883" spans="1:24" hidden="1" x14ac:dyDescent="0.3">
      <c r="A883" s="166"/>
      <c r="B883" s="166">
        <v>2025</v>
      </c>
      <c r="C883" s="114" t="s">
        <v>433</v>
      </c>
      <c r="D883" s="97" t="s">
        <v>28</v>
      </c>
      <c r="E883" s="101" t="s">
        <v>427</v>
      </c>
      <c r="F883" s="101"/>
      <c r="G883" s="101"/>
      <c r="H883" s="98"/>
      <c r="I883" s="98" t="s">
        <v>173</v>
      </c>
      <c r="J883" s="97" t="s">
        <v>13</v>
      </c>
      <c r="K883" s="98">
        <v>543259</v>
      </c>
      <c r="L883" s="98">
        <v>496026</v>
      </c>
      <c r="M883" s="98">
        <v>1048272</v>
      </c>
      <c r="N883" s="98">
        <v>738054</v>
      </c>
      <c r="O883" s="98">
        <v>529371</v>
      </c>
      <c r="P883" s="98">
        <v>526005</v>
      </c>
      <c r="Q883" s="98">
        <v>762736</v>
      </c>
      <c r="R883" s="98">
        <v>656151</v>
      </c>
      <c r="S883" s="98">
        <v>600615</v>
      </c>
      <c r="T883" s="98">
        <v>0</v>
      </c>
      <c r="U883" s="98">
        <v>0</v>
      </c>
      <c r="V883" s="98">
        <v>0</v>
      </c>
      <c r="W883" s="99">
        <f>SUM(표4_256[[#This Row],[1월]:[12월]])</f>
        <v>5900489</v>
      </c>
      <c r="X883" s="115">
        <f t="shared" ref="X883:X897" si="730">AVERAGE(K883:V883)</f>
        <v>491707.41666666669</v>
      </c>
    </row>
    <row r="884" spans="1:24" hidden="1" x14ac:dyDescent="0.3">
      <c r="A884" s="166"/>
      <c r="B884" s="166">
        <v>2025</v>
      </c>
      <c r="C884" s="114" t="s">
        <v>433</v>
      </c>
      <c r="D884" s="97" t="s">
        <v>28</v>
      </c>
      <c r="E884" s="101" t="s">
        <v>427</v>
      </c>
      <c r="F884" s="101"/>
      <c r="G884" s="101"/>
      <c r="H884" s="98"/>
      <c r="I884" s="98" t="s">
        <v>173</v>
      </c>
      <c r="J884" s="97" t="s">
        <v>22</v>
      </c>
      <c r="K884" s="98">
        <v>225</v>
      </c>
      <c r="L884" s="98">
        <v>206</v>
      </c>
      <c r="M884" s="98">
        <v>416</v>
      </c>
      <c r="N884" s="98">
        <v>298</v>
      </c>
      <c r="O884" s="98">
        <v>218</v>
      </c>
      <c r="P884" s="98">
        <v>217</v>
      </c>
      <c r="Q884" s="98">
        <v>307</v>
      </c>
      <c r="R884" s="98">
        <v>266</v>
      </c>
      <c r="S884" s="98">
        <v>245</v>
      </c>
      <c r="T884" s="98">
        <v>0</v>
      </c>
      <c r="U884" s="98">
        <v>0</v>
      </c>
      <c r="V884" s="98">
        <v>0</v>
      </c>
      <c r="W884" s="99">
        <f>SUM(표4_256[[#This Row],[1월]:[12월]])</f>
        <v>2398</v>
      </c>
      <c r="X884" s="115">
        <f t="shared" si="730"/>
        <v>199.83333333333334</v>
      </c>
    </row>
    <row r="885" spans="1:24" hidden="1" x14ac:dyDescent="0.3">
      <c r="A885" s="166"/>
      <c r="B885" s="166">
        <v>2025</v>
      </c>
      <c r="C885" s="114" t="s">
        <v>433</v>
      </c>
      <c r="D885" s="97" t="s">
        <v>28</v>
      </c>
      <c r="E885" s="101" t="s">
        <v>427</v>
      </c>
      <c r="F885" s="101"/>
      <c r="G885" s="101"/>
      <c r="H885" s="98"/>
      <c r="I885" s="98" t="s">
        <v>410</v>
      </c>
      <c r="J885" s="97" t="s">
        <v>13</v>
      </c>
      <c r="K885" s="98">
        <v>112907</v>
      </c>
      <c r="L885" s="98">
        <v>103090</v>
      </c>
      <c r="M885" s="98">
        <v>321702</v>
      </c>
      <c r="N885" s="98">
        <v>226500</v>
      </c>
      <c r="O885" s="98">
        <v>162457</v>
      </c>
      <c r="P885" s="98">
        <v>161425</v>
      </c>
      <c r="Q885" s="98">
        <v>234074</v>
      </c>
      <c r="R885" s="98">
        <v>201364</v>
      </c>
      <c r="S885" s="98">
        <v>184321</v>
      </c>
      <c r="T885" s="98">
        <v>0</v>
      </c>
      <c r="U885" s="98">
        <v>0</v>
      </c>
      <c r="V885" s="98">
        <v>0</v>
      </c>
      <c r="W885" s="99">
        <f>SUM(표4_256[[#This Row],[1월]:[12월]])</f>
        <v>1707840</v>
      </c>
      <c r="X885" s="115">
        <f t="shared" si="730"/>
        <v>142320</v>
      </c>
    </row>
    <row r="886" spans="1:24" hidden="1" x14ac:dyDescent="0.3">
      <c r="A886" s="166"/>
      <c r="B886" s="166">
        <v>2025</v>
      </c>
      <c r="C886" s="114" t="s">
        <v>433</v>
      </c>
      <c r="D886" s="97" t="s">
        <v>28</v>
      </c>
      <c r="E886" s="101" t="s">
        <v>427</v>
      </c>
      <c r="F886" s="101"/>
      <c r="G886" s="101"/>
      <c r="H886" s="98"/>
      <c r="I886" s="98" t="s">
        <v>410</v>
      </c>
      <c r="J886" s="97" t="s">
        <v>22</v>
      </c>
      <c r="K886" s="98">
        <v>47</v>
      </c>
      <c r="L886" s="98">
        <v>43</v>
      </c>
      <c r="M886" s="98">
        <v>128</v>
      </c>
      <c r="N886" s="98">
        <v>91</v>
      </c>
      <c r="O886" s="98">
        <v>67</v>
      </c>
      <c r="P886" s="98">
        <v>67</v>
      </c>
      <c r="Q886" s="98">
        <v>94</v>
      </c>
      <c r="R886" s="98">
        <v>82</v>
      </c>
      <c r="S886" s="98">
        <v>75</v>
      </c>
      <c r="T886" s="98">
        <v>0</v>
      </c>
      <c r="U886" s="98">
        <v>0</v>
      </c>
      <c r="V886" s="98">
        <v>0</v>
      </c>
      <c r="W886" s="99">
        <f>SUM(표4_256[[#This Row],[1월]:[12월]])</f>
        <v>694</v>
      </c>
      <c r="X886" s="115">
        <f t="shared" si="730"/>
        <v>57.833333333333336</v>
      </c>
    </row>
    <row r="887" spans="1:24" hidden="1" x14ac:dyDescent="0.3">
      <c r="A887" s="166"/>
      <c r="B887" s="166">
        <v>2025</v>
      </c>
      <c r="C887" s="114" t="s">
        <v>433</v>
      </c>
      <c r="D887" s="97" t="s">
        <v>28</v>
      </c>
      <c r="E887" s="101" t="s">
        <v>427</v>
      </c>
      <c r="F887" s="101"/>
      <c r="G887" s="101"/>
      <c r="H887" s="98"/>
      <c r="I887" s="98" t="s">
        <v>389</v>
      </c>
      <c r="J887" s="97" t="s">
        <v>13</v>
      </c>
      <c r="K887" s="98">
        <v>1187</v>
      </c>
      <c r="L887" s="98">
        <v>1084</v>
      </c>
      <c r="M887" s="98">
        <v>3656</v>
      </c>
      <c r="N887" s="98">
        <v>2574</v>
      </c>
      <c r="O887" s="98">
        <v>1847</v>
      </c>
      <c r="P887" s="98">
        <v>1835</v>
      </c>
      <c r="Q887" s="98">
        <v>2660</v>
      </c>
      <c r="R887" s="98">
        <v>2289</v>
      </c>
      <c r="S887" s="98">
        <v>2095</v>
      </c>
      <c r="T887" s="98">
        <v>0</v>
      </c>
      <c r="U887" s="98">
        <v>0</v>
      </c>
      <c r="V887" s="98">
        <v>0</v>
      </c>
      <c r="W887" s="99">
        <f>SUM(표4_256[[#This Row],[1월]:[12월]])</f>
        <v>19227</v>
      </c>
      <c r="X887" s="115">
        <f t="shared" si="730"/>
        <v>1602.25</v>
      </c>
    </row>
    <row r="888" spans="1:24" hidden="1" x14ac:dyDescent="0.3">
      <c r="A888" s="166"/>
      <c r="B888" s="166">
        <v>2025</v>
      </c>
      <c r="C888" s="114" t="s">
        <v>433</v>
      </c>
      <c r="D888" s="97" t="s">
        <v>28</v>
      </c>
      <c r="E888" s="101" t="s">
        <v>427</v>
      </c>
      <c r="F888" s="101"/>
      <c r="G888" s="101"/>
      <c r="H888" s="98"/>
      <c r="I888" s="98" t="s">
        <v>389</v>
      </c>
      <c r="J888" s="97" t="s">
        <v>22</v>
      </c>
      <c r="K888" s="98">
        <v>1</v>
      </c>
      <c r="L888" s="98">
        <v>1</v>
      </c>
      <c r="M888" s="98">
        <v>2</v>
      </c>
      <c r="N888" s="98">
        <v>2</v>
      </c>
      <c r="O888" s="98">
        <v>1</v>
      </c>
      <c r="P888" s="98">
        <v>1</v>
      </c>
      <c r="Q888" s="98">
        <v>2</v>
      </c>
      <c r="R888" s="98">
        <v>1</v>
      </c>
      <c r="S888" s="98">
        <v>1</v>
      </c>
      <c r="T888" s="98">
        <v>0</v>
      </c>
      <c r="U888" s="98">
        <v>0</v>
      </c>
      <c r="V888" s="98">
        <v>0</v>
      </c>
      <c r="W888" s="99">
        <f>SUM(표4_256[[#This Row],[1월]:[12월]])</f>
        <v>12</v>
      </c>
      <c r="X888" s="115">
        <f t="shared" si="730"/>
        <v>1</v>
      </c>
    </row>
    <row r="889" spans="1:24" hidden="1" x14ac:dyDescent="0.3">
      <c r="A889" s="166"/>
      <c r="B889" s="166">
        <v>2025</v>
      </c>
      <c r="C889" s="114" t="s">
        <v>433</v>
      </c>
      <c r="D889" s="97" t="s">
        <v>28</v>
      </c>
      <c r="E889" s="101" t="s">
        <v>427</v>
      </c>
      <c r="F889" s="101"/>
      <c r="G889" s="101"/>
      <c r="H889" s="98"/>
      <c r="I889" s="98" t="s">
        <v>422</v>
      </c>
      <c r="J889" s="97" t="s">
        <v>13</v>
      </c>
      <c r="K889" s="98">
        <v>601841</v>
      </c>
      <c r="L889" s="98">
        <v>549516</v>
      </c>
      <c r="M889" s="98">
        <v>1393737</v>
      </c>
      <c r="N889" s="98">
        <v>981283</v>
      </c>
      <c r="O889" s="98">
        <v>703829</v>
      </c>
      <c r="P889" s="98">
        <v>699354</v>
      </c>
      <c r="Q889" s="98">
        <v>1014101</v>
      </c>
      <c r="R889" s="98">
        <v>872390</v>
      </c>
      <c r="S889" s="98">
        <v>798551</v>
      </c>
      <c r="T889" s="98">
        <v>0</v>
      </c>
      <c r="U889" s="98">
        <v>0</v>
      </c>
      <c r="V889" s="98">
        <v>0</v>
      </c>
      <c r="W889" s="99">
        <f>SUM(표4_256[[#This Row],[1월]:[12월]])</f>
        <v>7614602</v>
      </c>
      <c r="X889" s="115">
        <f t="shared" si="730"/>
        <v>634550.16666666663</v>
      </c>
    </row>
    <row r="890" spans="1:24" hidden="1" x14ac:dyDescent="0.3">
      <c r="A890" s="166"/>
      <c r="B890" s="166">
        <v>2025</v>
      </c>
      <c r="C890" s="114" t="s">
        <v>433</v>
      </c>
      <c r="D890" s="97" t="s">
        <v>28</v>
      </c>
      <c r="E890" s="101" t="s">
        <v>427</v>
      </c>
      <c r="F890" s="101"/>
      <c r="G890" s="101"/>
      <c r="H890" s="98"/>
      <c r="I890" s="98" t="s">
        <v>422</v>
      </c>
      <c r="J890" s="97" t="s">
        <v>22</v>
      </c>
      <c r="K890" s="98">
        <v>249</v>
      </c>
      <c r="L890" s="98">
        <v>228</v>
      </c>
      <c r="M890" s="98">
        <v>554</v>
      </c>
      <c r="N890" s="98">
        <v>396</v>
      </c>
      <c r="O890" s="98">
        <v>290</v>
      </c>
      <c r="P890" s="98">
        <v>289</v>
      </c>
      <c r="Q890" s="98">
        <v>409</v>
      </c>
      <c r="R890" s="98">
        <v>355</v>
      </c>
      <c r="S890" s="98">
        <v>327</v>
      </c>
      <c r="T890" s="98">
        <v>0</v>
      </c>
      <c r="U890" s="98">
        <v>0</v>
      </c>
      <c r="V890" s="98">
        <v>0</v>
      </c>
      <c r="W890" s="99">
        <f>SUM(표4_256[[#This Row],[1월]:[12월]])</f>
        <v>3097</v>
      </c>
      <c r="X890" s="115">
        <f t="shared" si="730"/>
        <v>258.08333333333331</v>
      </c>
    </row>
    <row r="891" spans="1:24" hidden="1" x14ac:dyDescent="0.3">
      <c r="A891" s="166"/>
      <c r="B891" s="166">
        <v>2025</v>
      </c>
      <c r="C891" s="114" t="s">
        <v>433</v>
      </c>
      <c r="D891" s="97" t="s">
        <v>28</v>
      </c>
      <c r="E891" s="101" t="s">
        <v>427</v>
      </c>
      <c r="F891" s="101"/>
      <c r="G891" s="101"/>
      <c r="H891" s="98"/>
      <c r="I891" s="98" t="s">
        <v>175</v>
      </c>
      <c r="J891" s="97" t="s">
        <v>13</v>
      </c>
      <c r="K891" s="98">
        <v>836610</v>
      </c>
      <c r="L891" s="98">
        <v>763874</v>
      </c>
      <c r="M891" s="98">
        <v>1869892</v>
      </c>
      <c r="N891" s="98">
        <v>1316528</v>
      </c>
      <c r="O891" s="98">
        <v>944284</v>
      </c>
      <c r="P891" s="98">
        <v>938280</v>
      </c>
      <c r="Q891" s="98">
        <v>1360558</v>
      </c>
      <c r="R891" s="98">
        <v>1170433</v>
      </c>
      <c r="S891" s="98">
        <v>1071368</v>
      </c>
      <c r="T891" s="98">
        <v>0</v>
      </c>
      <c r="U891" s="98">
        <v>0</v>
      </c>
      <c r="V891" s="98">
        <v>0</v>
      </c>
      <c r="W891" s="99">
        <f>SUM(표4_256[[#This Row],[1월]:[12월]])</f>
        <v>10271827</v>
      </c>
      <c r="X891" s="115">
        <f t="shared" si="730"/>
        <v>855985.58333333337</v>
      </c>
    </row>
    <row r="892" spans="1:24" hidden="1" x14ac:dyDescent="0.3">
      <c r="A892" s="166"/>
      <c r="B892" s="166">
        <v>2025</v>
      </c>
      <c r="C892" s="114" t="s">
        <v>433</v>
      </c>
      <c r="D892" s="97" t="s">
        <v>28</v>
      </c>
      <c r="E892" s="101" t="s">
        <v>427</v>
      </c>
      <c r="F892" s="101"/>
      <c r="G892" s="101"/>
      <c r="H892" s="98"/>
      <c r="I892" s="98" t="s">
        <v>175</v>
      </c>
      <c r="J892" s="97" t="s">
        <v>22</v>
      </c>
      <c r="K892" s="98">
        <v>347</v>
      </c>
      <c r="L892" s="98">
        <v>319</v>
      </c>
      <c r="M892" s="98">
        <v>743</v>
      </c>
      <c r="N892" s="98">
        <v>532</v>
      </c>
      <c r="O892" s="98">
        <v>390</v>
      </c>
      <c r="P892" s="98">
        <v>387</v>
      </c>
      <c r="Q892" s="98">
        <v>548</v>
      </c>
      <c r="R892" s="98">
        <v>476</v>
      </c>
      <c r="S892" s="98">
        <v>438</v>
      </c>
      <c r="T892" s="98">
        <v>0</v>
      </c>
      <c r="U892" s="98">
        <v>0</v>
      </c>
      <c r="V892" s="98">
        <v>0</v>
      </c>
      <c r="W892" s="99">
        <f>SUM(표4_256[[#This Row],[1월]:[12월]])</f>
        <v>4180</v>
      </c>
      <c r="X892" s="115">
        <f t="shared" si="730"/>
        <v>348.33333333333331</v>
      </c>
    </row>
    <row r="893" spans="1:24" hidden="1" x14ac:dyDescent="0.3">
      <c r="A893" s="166"/>
      <c r="B893" s="166">
        <v>2025</v>
      </c>
      <c r="C893" s="114" t="s">
        <v>433</v>
      </c>
      <c r="D893" s="97" t="s">
        <v>28</v>
      </c>
      <c r="E893" s="101" t="s">
        <v>427</v>
      </c>
      <c r="F893" s="101"/>
      <c r="G893" s="101"/>
      <c r="H893" s="98"/>
      <c r="I893" s="98" t="s">
        <v>188</v>
      </c>
      <c r="J893" s="97" t="s">
        <v>13</v>
      </c>
      <c r="K893" s="98">
        <v>60338</v>
      </c>
      <c r="L893" s="98">
        <v>55092</v>
      </c>
      <c r="M893" s="98">
        <v>194666</v>
      </c>
      <c r="N893" s="98">
        <v>137058</v>
      </c>
      <c r="O893" s="98">
        <v>98305</v>
      </c>
      <c r="P893" s="98">
        <v>97680</v>
      </c>
      <c r="Q893" s="98">
        <v>141642</v>
      </c>
      <c r="R893" s="98">
        <v>121849</v>
      </c>
      <c r="S893" s="98">
        <v>111535</v>
      </c>
      <c r="T893" s="98">
        <v>0</v>
      </c>
      <c r="U893" s="98">
        <v>0</v>
      </c>
      <c r="V893" s="98">
        <v>0</v>
      </c>
      <c r="W893" s="99">
        <f>SUM(표4_256[[#This Row],[1월]:[12월]])</f>
        <v>1018165</v>
      </c>
      <c r="X893" s="115">
        <f t="shared" si="730"/>
        <v>84847.083333333328</v>
      </c>
    </row>
    <row r="894" spans="1:24" hidden="1" x14ac:dyDescent="0.3">
      <c r="A894" s="166"/>
      <c r="B894" s="166">
        <v>2025</v>
      </c>
      <c r="C894" s="114" t="s">
        <v>433</v>
      </c>
      <c r="D894" s="97" t="s">
        <v>28</v>
      </c>
      <c r="E894" s="101" t="s">
        <v>427</v>
      </c>
      <c r="F894" s="101"/>
      <c r="G894" s="101"/>
      <c r="H894" s="98"/>
      <c r="I894" s="98" t="s">
        <v>188</v>
      </c>
      <c r="J894" s="97" t="s">
        <v>22</v>
      </c>
      <c r="K894" s="98">
        <v>25</v>
      </c>
      <c r="L894" s="98">
        <v>23</v>
      </c>
      <c r="M894" s="98">
        <v>77</v>
      </c>
      <c r="N894" s="98">
        <v>55</v>
      </c>
      <c r="O894" s="98">
        <v>41</v>
      </c>
      <c r="P894" s="98">
        <v>40</v>
      </c>
      <c r="Q894" s="98">
        <v>57</v>
      </c>
      <c r="R894" s="98">
        <v>50</v>
      </c>
      <c r="S894" s="98">
        <v>46</v>
      </c>
      <c r="T894" s="98">
        <v>0</v>
      </c>
      <c r="U894" s="98">
        <v>0</v>
      </c>
      <c r="V894" s="98">
        <v>0</v>
      </c>
      <c r="W894" s="99">
        <f>SUM(표4_256[[#This Row],[1월]:[12월]])</f>
        <v>414</v>
      </c>
      <c r="X894" s="115">
        <f t="shared" si="730"/>
        <v>34.5</v>
      </c>
    </row>
    <row r="895" spans="1:24" hidden="1" x14ac:dyDescent="0.3">
      <c r="A895" s="166"/>
      <c r="B895" s="166">
        <v>2025</v>
      </c>
      <c r="C895" s="114" t="s">
        <v>433</v>
      </c>
      <c r="D895" s="97" t="s">
        <v>28</v>
      </c>
      <c r="E895" s="101" t="s">
        <v>428</v>
      </c>
      <c r="F895" s="101"/>
      <c r="G895" s="101"/>
      <c r="H895" s="98"/>
      <c r="I895" s="98" t="s">
        <v>176</v>
      </c>
      <c r="J895" s="97" t="s">
        <v>13</v>
      </c>
      <c r="K895" s="98">
        <v>0</v>
      </c>
      <c r="L895" s="98">
        <v>0</v>
      </c>
      <c r="M895" s="98">
        <v>0</v>
      </c>
      <c r="N895" s="98">
        <v>26922</v>
      </c>
      <c r="O895" s="98">
        <v>853238</v>
      </c>
      <c r="P895" s="98">
        <v>783653</v>
      </c>
      <c r="Q895" s="98">
        <v>922043</v>
      </c>
      <c r="R895" s="98">
        <v>727359</v>
      </c>
      <c r="S895" s="98">
        <v>947063</v>
      </c>
      <c r="T895" s="98">
        <v>538929</v>
      </c>
      <c r="U895" s="98">
        <v>814146</v>
      </c>
      <c r="V895" s="98">
        <v>553003</v>
      </c>
      <c r="W895" s="99">
        <f>SUM(표4_256[[#This Row],[1월]:[12월]])</f>
        <v>6166356</v>
      </c>
      <c r="X895" s="115">
        <f t="shared" si="730"/>
        <v>513863</v>
      </c>
    </row>
    <row r="896" spans="1:24" hidden="1" x14ac:dyDescent="0.3">
      <c r="A896" s="166"/>
      <c r="B896" s="166">
        <v>2025</v>
      </c>
      <c r="C896" s="114" t="s">
        <v>433</v>
      </c>
      <c r="D896" s="97" t="s">
        <v>28</v>
      </c>
      <c r="E896" s="101" t="s">
        <v>428</v>
      </c>
      <c r="F896" s="101"/>
      <c r="G896" s="101"/>
      <c r="H896" s="98"/>
      <c r="I896" s="98" t="s">
        <v>176</v>
      </c>
      <c r="J896" s="97" t="s">
        <v>22</v>
      </c>
      <c r="K896" s="98">
        <v>0</v>
      </c>
      <c r="L896" s="98">
        <v>0</v>
      </c>
      <c r="M896" s="98">
        <v>0</v>
      </c>
      <c r="N896" s="98">
        <v>24</v>
      </c>
      <c r="O896" s="98">
        <v>362</v>
      </c>
      <c r="P896" s="98">
        <v>334</v>
      </c>
      <c r="Q896" s="98">
        <v>674</v>
      </c>
      <c r="R896" s="98">
        <v>312</v>
      </c>
      <c r="S896" s="98">
        <v>399</v>
      </c>
      <c r="T896" s="98">
        <v>237</v>
      </c>
      <c r="U896" s="98">
        <v>347</v>
      </c>
      <c r="V896" s="98">
        <v>243</v>
      </c>
      <c r="W896" s="99">
        <f>SUM(표4_256[[#This Row],[1월]:[12월]])</f>
        <v>2932</v>
      </c>
      <c r="X896" s="115">
        <f t="shared" si="730"/>
        <v>244.33333333333334</v>
      </c>
    </row>
    <row r="897" spans="1:24" hidden="1" x14ac:dyDescent="0.3">
      <c r="A897" s="166"/>
      <c r="B897" s="166">
        <v>2025</v>
      </c>
      <c r="C897" s="114" t="s">
        <v>433</v>
      </c>
      <c r="D897" s="97" t="s">
        <v>28</v>
      </c>
      <c r="E897" s="101" t="s">
        <v>428</v>
      </c>
      <c r="F897" s="101"/>
      <c r="G897" s="101"/>
      <c r="H897" s="98"/>
      <c r="I897" s="98" t="s">
        <v>177</v>
      </c>
      <c r="J897" s="97" t="s">
        <v>13</v>
      </c>
      <c r="K897" s="98">
        <v>0</v>
      </c>
      <c r="L897" s="98">
        <v>0</v>
      </c>
      <c r="M897" s="98">
        <v>0</v>
      </c>
      <c r="N897" s="98">
        <v>5774</v>
      </c>
      <c r="O897" s="98">
        <v>182974</v>
      </c>
      <c r="P897" s="98">
        <v>168051</v>
      </c>
      <c r="Q897" s="98">
        <v>197729</v>
      </c>
      <c r="R897" s="98">
        <v>155979</v>
      </c>
      <c r="S897" s="98">
        <v>203094</v>
      </c>
      <c r="T897" s="98">
        <v>115571</v>
      </c>
      <c r="U897" s="98">
        <v>174590</v>
      </c>
      <c r="V897" s="98">
        <v>118589</v>
      </c>
      <c r="W897" s="99">
        <f>SUM(표4_256[[#This Row],[1월]:[12월]])</f>
        <v>1322351</v>
      </c>
      <c r="X897" s="115">
        <f t="shared" si="730"/>
        <v>110195.91666666667</v>
      </c>
    </row>
    <row r="898" spans="1:24" hidden="1" x14ac:dyDescent="0.3">
      <c r="A898" s="166"/>
      <c r="B898" s="166">
        <v>2025</v>
      </c>
      <c r="C898" s="114" t="s">
        <v>433</v>
      </c>
      <c r="D898" s="97" t="s">
        <v>28</v>
      </c>
      <c r="E898" s="101" t="s">
        <v>428</v>
      </c>
      <c r="F898" s="101"/>
      <c r="G898" s="101"/>
      <c r="H898" s="98"/>
      <c r="I898" s="98" t="s">
        <v>177</v>
      </c>
      <c r="J898" s="97" t="s">
        <v>22</v>
      </c>
      <c r="K898" s="98">
        <v>0</v>
      </c>
      <c r="L898" s="98">
        <v>0</v>
      </c>
      <c r="M898" s="98">
        <v>0</v>
      </c>
      <c r="N898" s="98">
        <v>5</v>
      </c>
      <c r="O898" s="98">
        <v>78</v>
      </c>
      <c r="P898" s="98">
        <v>72</v>
      </c>
      <c r="Q898" s="98">
        <v>144</v>
      </c>
      <c r="R898" s="98">
        <v>67</v>
      </c>
      <c r="S898" s="98">
        <v>86</v>
      </c>
      <c r="T898" s="98">
        <v>51</v>
      </c>
      <c r="U898" s="98">
        <v>74</v>
      </c>
      <c r="V898" s="98">
        <v>52</v>
      </c>
      <c r="W898" s="99">
        <f>SUM(표4_256[[#This Row],[1월]:[12월]])</f>
        <v>629</v>
      </c>
      <c r="X898" s="115">
        <f t="shared" ref="X898:X902" si="731">AVERAGE(K898:V898)</f>
        <v>52.416666666666664</v>
      </c>
    </row>
    <row r="899" spans="1:24" hidden="1" x14ac:dyDescent="0.3">
      <c r="A899" s="166"/>
      <c r="B899" s="166">
        <v>2025</v>
      </c>
      <c r="C899" s="114" t="s">
        <v>433</v>
      </c>
      <c r="D899" s="97" t="s">
        <v>28</v>
      </c>
      <c r="E899" s="101" t="s">
        <v>428</v>
      </c>
      <c r="F899" s="101"/>
      <c r="G899" s="101"/>
      <c r="H899" s="98"/>
      <c r="I899" s="98" t="s">
        <v>423</v>
      </c>
      <c r="J899" s="97" t="s">
        <v>13</v>
      </c>
      <c r="K899" s="98">
        <v>0</v>
      </c>
      <c r="L899" s="98">
        <v>0</v>
      </c>
      <c r="M899" s="98">
        <v>0</v>
      </c>
      <c r="N899" s="98">
        <v>26854</v>
      </c>
      <c r="O899" s="98">
        <v>851048</v>
      </c>
      <c r="P899" s="98">
        <v>781640</v>
      </c>
      <c r="Q899" s="98">
        <v>919675</v>
      </c>
      <c r="R899" s="98">
        <v>725491</v>
      </c>
      <c r="S899" s="98">
        <v>944630</v>
      </c>
      <c r="T899" s="98">
        <v>537545</v>
      </c>
      <c r="U899" s="98">
        <v>812055</v>
      </c>
      <c r="V899" s="98">
        <v>551583</v>
      </c>
      <c r="W899" s="99">
        <f>SUM(표4_256[[#This Row],[1월]:[12월]])</f>
        <v>6150521</v>
      </c>
      <c r="X899" s="115">
        <f t="shared" si="731"/>
        <v>512543.41666666669</v>
      </c>
    </row>
    <row r="900" spans="1:24" hidden="1" x14ac:dyDescent="0.3">
      <c r="A900" s="166"/>
      <c r="B900" s="166">
        <v>2025</v>
      </c>
      <c r="C900" s="114" t="s">
        <v>433</v>
      </c>
      <c r="D900" s="97" t="s">
        <v>28</v>
      </c>
      <c r="E900" s="101" t="s">
        <v>428</v>
      </c>
      <c r="F900" s="101"/>
      <c r="G900" s="101"/>
      <c r="H900" s="98"/>
      <c r="I900" s="98" t="s">
        <v>423</v>
      </c>
      <c r="J900" s="97" t="s">
        <v>22</v>
      </c>
      <c r="K900" s="98">
        <v>0</v>
      </c>
      <c r="L900" s="98">
        <v>0</v>
      </c>
      <c r="M900" s="98">
        <v>0</v>
      </c>
      <c r="N900" s="98">
        <v>24</v>
      </c>
      <c r="O900" s="98">
        <v>361</v>
      </c>
      <c r="P900" s="98">
        <v>334</v>
      </c>
      <c r="Q900" s="98">
        <v>672</v>
      </c>
      <c r="R900" s="98">
        <v>311</v>
      </c>
      <c r="S900" s="98">
        <v>399</v>
      </c>
      <c r="T900" s="98">
        <v>236</v>
      </c>
      <c r="U900" s="98">
        <v>346</v>
      </c>
      <c r="V900" s="98">
        <v>242</v>
      </c>
      <c r="W900" s="99">
        <f>SUM(표4_256[[#This Row],[1월]:[12월]])</f>
        <v>2925</v>
      </c>
      <c r="X900" s="115">
        <f t="shared" si="731"/>
        <v>243.75</v>
      </c>
    </row>
    <row r="901" spans="1:24" hidden="1" x14ac:dyDescent="0.3">
      <c r="A901" s="166"/>
      <c r="B901" s="166">
        <v>2025</v>
      </c>
      <c r="C901" s="114" t="s">
        <v>433</v>
      </c>
      <c r="D901" s="97" t="s">
        <v>28</v>
      </c>
      <c r="E901" s="101" t="s">
        <v>428</v>
      </c>
      <c r="F901" s="101"/>
      <c r="G901" s="101"/>
      <c r="H901" s="98"/>
      <c r="I901" s="98" t="s">
        <v>178</v>
      </c>
      <c r="J901" s="97" t="s">
        <v>13</v>
      </c>
      <c r="K901" s="98">
        <v>0</v>
      </c>
      <c r="L901" s="98">
        <v>0</v>
      </c>
      <c r="M901" s="98">
        <v>0</v>
      </c>
      <c r="N901" s="98">
        <v>26880</v>
      </c>
      <c r="O901" s="98">
        <v>851870</v>
      </c>
      <c r="P901" s="98">
        <v>782396</v>
      </c>
      <c r="Q901" s="98">
        <v>920563</v>
      </c>
      <c r="R901" s="98">
        <v>726191</v>
      </c>
      <c r="S901" s="98">
        <v>945543</v>
      </c>
      <c r="T901" s="98">
        <v>538065</v>
      </c>
      <c r="U901" s="98">
        <v>812839</v>
      </c>
      <c r="V901" s="98">
        <v>552115</v>
      </c>
      <c r="W901" s="99">
        <f>SUM(표4_256[[#This Row],[1월]:[12월]])</f>
        <v>6156462</v>
      </c>
      <c r="X901" s="115">
        <f t="shared" si="731"/>
        <v>513038.5</v>
      </c>
    </row>
    <row r="902" spans="1:24" hidden="1" x14ac:dyDescent="0.3">
      <c r="A902" s="166"/>
      <c r="B902" s="166">
        <v>2025</v>
      </c>
      <c r="C902" s="124" t="s">
        <v>433</v>
      </c>
      <c r="D902" s="125" t="s">
        <v>28</v>
      </c>
      <c r="E902" s="126" t="s">
        <v>428</v>
      </c>
      <c r="F902" s="126"/>
      <c r="G902" s="126"/>
      <c r="H902" s="127"/>
      <c r="I902" s="127" t="s">
        <v>178</v>
      </c>
      <c r="J902" s="125" t="s">
        <v>22</v>
      </c>
      <c r="K902" s="127">
        <v>0</v>
      </c>
      <c r="L902" s="127">
        <v>0</v>
      </c>
      <c r="M902" s="127">
        <v>0</v>
      </c>
      <c r="N902" s="127">
        <v>24</v>
      </c>
      <c r="O902" s="127">
        <v>362</v>
      </c>
      <c r="P902" s="127">
        <v>334</v>
      </c>
      <c r="Q902" s="127">
        <v>673</v>
      </c>
      <c r="R902" s="127">
        <v>312</v>
      </c>
      <c r="S902" s="127">
        <v>399</v>
      </c>
      <c r="T902" s="127">
        <v>237</v>
      </c>
      <c r="U902" s="127">
        <v>346</v>
      </c>
      <c r="V902" s="127">
        <v>242</v>
      </c>
      <c r="W902" s="128">
        <f>SUM(표4_256[[#This Row],[1월]:[12월]])</f>
        <v>2929</v>
      </c>
      <c r="X902" s="129">
        <f t="shared" si="731"/>
        <v>244.08333333333334</v>
      </c>
    </row>
    <row r="903" spans="1:24" x14ac:dyDescent="0.3">
      <c r="A903" s="166"/>
      <c r="B903" s="166">
        <v>2024</v>
      </c>
      <c r="C903" s="158" t="s">
        <v>431</v>
      </c>
      <c r="D903" s="159" t="s">
        <v>11</v>
      </c>
      <c r="E903" s="159" t="s">
        <v>12</v>
      </c>
      <c r="F903" s="159" t="s">
        <v>67</v>
      </c>
      <c r="G903" s="159" t="s">
        <v>12</v>
      </c>
      <c r="H903" s="159" t="s">
        <v>97</v>
      </c>
      <c r="I903" s="159"/>
      <c r="J903" s="159" t="s">
        <v>13</v>
      </c>
      <c r="K903" s="160">
        <v>427956844</v>
      </c>
      <c r="L903" s="160">
        <v>370675716</v>
      </c>
      <c r="M903" s="160">
        <v>321465819</v>
      </c>
      <c r="N903" s="160">
        <v>316985301</v>
      </c>
      <c r="O903" s="160">
        <v>334216655</v>
      </c>
      <c r="P903" s="160">
        <v>440270335</v>
      </c>
      <c r="Q903" s="160">
        <v>527753958</v>
      </c>
      <c r="R903" s="160">
        <v>551121043</v>
      </c>
      <c r="S903" s="160">
        <v>387225201</v>
      </c>
      <c r="T903" s="160">
        <v>355079547</v>
      </c>
      <c r="U903" s="160">
        <v>402964573</v>
      </c>
      <c r="V903" s="160">
        <v>407831892</v>
      </c>
      <c r="W903" s="162">
        <f>SUM(표4_256[[#This Row],[1월]:[12월]])</f>
        <v>4843546884</v>
      </c>
      <c r="X903" s="163">
        <f t="shared" ref="X903:X966" si="732">AVERAGE(K903:V903)</f>
        <v>403628907</v>
      </c>
    </row>
    <row r="904" spans="1:24" x14ac:dyDescent="0.3">
      <c r="A904" s="166"/>
      <c r="B904" s="166">
        <v>2024</v>
      </c>
      <c r="C904" s="158" t="s">
        <v>431</v>
      </c>
      <c r="D904" s="159" t="s">
        <v>11</v>
      </c>
      <c r="E904" s="159" t="s">
        <v>12</v>
      </c>
      <c r="F904" s="159" t="s">
        <v>67</v>
      </c>
      <c r="G904" s="159" t="s">
        <v>12</v>
      </c>
      <c r="H904" s="159" t="s">
        <v>97</v>
      </c>
      <c r="I904" s="159"/>
      <c r="J904" s="159" t="s">
        <v>14</v>
      </c>
      <c r="K904" s="160">
        <v>2486305</v>
      </c>
      <c r="L904" s="160">
        <v>2126593</v>
      </c>
      <c r="M904" s="160">
        <v>2178279</v>
      </c>
      <c r="N904" s="160">
        <v>2125831</v>
      </c>
      <c r="O904" s="160">
        <v>2290476</v>
      </c>
      <c r="P904" s="160">
        <v>2505838</v>
      </c>
      <c r="Q904" s="160">
        <v>3013165</v>
      </c>
      <c r="R904" s="160">
        <v>3228953</v>
      </c>
      <c r="S904" s="160">
        <v>2724759</v>
      </c>
      <c r="T904" s="160">
        <v>2436636</v>
      </c>
      <c r="U904" s="160">
        <v>2304244</v>
      </c>
      <c r="V904" s="160">
        <v>2351324</v>
      </c>
      <c r="W904" s="162">
        <f>SUM(표4_256[[#This Row],[1월]:[12월]])</f>
        <v>29772403</v>
      </c>
      <c r="X904" s="163">
        <f t="shared" si="732"/>
        <v>2481033.5833333335</v>
      </c>
    </row>
    <row r="905" spans="1:24" x14ac:dyDescent="0.3">
      <c r="A905" s="166"/>
      <c r="B905" s="166">
        <v>2024</v>
      </c>
      <c r="C905" s="158" t="s">
        <v>431</v>
      </c>
      <c r="D905" s="159" t="s">
        <v>11</v>
      </c>
      <c r="E905" s="159" t="s">
        <v>12</v>
      </c>
      <c r="F905" s="159" t="s">
        <v>67</v>
      </c>
      <c r="G905" s="159" t="s">
        <v>12</v>
      </c>
      <c r="H905" s="159" t="s">
        <v>97</v>
      </c>
      <c r="I905" s="159"/>
      <c r="J905" s="159" t="s">
        <v>15</v>
      </c>
      <c r="K905" s="160">
        <v>569.36384499999997</v>
      </c>
      <c r="L905" s="160">
        <v>486.98979700000001</v>
      </c>
      <c r="M905" s="160">
        <v>498.82589100000001</v>
      </c>
      <c r="N905" s="160">
        <v>486.81529900000004</v>
      </c>
      <c r="O905" s="160">
        <v>524.519004</v>
      </c>
      <c r="P905" s="160">
        <v>573.83690200000012</v>
      </c>
      <c r="Q905" s="160">
        <v>690.01478500000007</v>
      </c>
      <c r="R905" s="160">
        <v>739.43023700000003</v>
      </c>
      <c r="S905" s="160">
        <v>623.96981100000005</v>
      </c>
      <c r="T905" s="160">
        <v>557.989644</v>
      </c>
      <c r="U905" s="160">
        <v>527.671876</v>
      </c>
      <c r="V905" s="160">
        <v>538.45319600000005</v>
      </c>
      <c r="W905" s="162">
        <f>SUM(표4_256[[#This Row],[1월]:[12월]])</f>
        <v>6817.8802870000018</v>
      </c>
      <c r="X905" s="163">
        <f t="shared" si="732"/>
        <v>568.15669058333344</v>
      </c>
    </row>
    <row r="906" spans="1:24" x14ac:dyDescent="0.3">
      <c r="A906" s="166"/>
      <c r="B906" s="166">
        <v>2024</v>
      </c>
      <c r="C906" s="158" t="s">
        <v>431</v>
      </c>
      <c r="D906" s="159" t="s">
        <v>11</v>
      </c>
      <c r="E906" s="159" t="s">
        <v>12</v>
      </c>
      <c r="F906" s="159" t="s">
        <v>67</v>
      </c>
      <c r="G906" s="159" t="s">
        <v>12</v>
      </c>
      <c r="H906" s="160" t="s">
        <v>97</v>
      </c>
      <c r="I906" s="160"/>
      <c r="J906" s="160" t="s">
        <v>96</v>
      </c>
      <c r="K906" s="160">
        <v>1180.2489835000001</v>
      </c>
      <c r="L906" s="160">
        <v>1009.4936971</v>
      </c>
      <c r="M906" s="160">
        <v>1034.0290413</v>
      </c>
      <c r="N906" s="160">
        <v>1009.1319757000001</v>
      </c>
      <c r="O906" s="160">
        <v>1087.2889572000001</v>
      </c>
      <c r="P906" s="160">
        <v>1189.5212986000001</v>
      </c>
      <c r="Q906" s="160">
        <v>1430.3494255000001</v>
      </c>
      <c r="R906" s="160">
        <v>1532.7839891000001</v>
      </c>
      <c r="S906" s="160">
        <v>1293.4430973000001</v>
      </c>
      <c r="T906" s="160">
        <v>1156.6711092</v>
      </c>
      <c r="U906" s="160">
        <v>1093.8246268</v>
      </c>
      <c r="V906" s="160">
        <v>1116.1735028000001</v>
      </c>
      <c r="W906" s="162">
        <f>SUM(표4_256[[#This Row],[1월]:[12월]])</f>
        <v>14132.959704100003</v>
      </c>
      <c r="X906" s="163">
        <f t="shared" si="732"/>
        <v>1177.7466420083335</v>
      </c>
    </row>
    <row r="907" spans="1:24" x14ac:dyDescent="0.3">
      <c r="A907" s="166"/>
      <c r="B907" s="166">
        <v>2024</v>
      </c>
      <c r="C907" s="158" t="s">
        <v>431</v>
      </c>
      <c r="D907" s="159" t="s">
        <v>11</v>
      </c>
      <c r="E907" s="159" t="s">
        <v>12</v>
      </c>
      <c r="F907" s="159" t="s">
        <v>67</v>
      </c>
      <c r="G907" s="159" t="s">
        <v>12</v>
      </c>
      <c r="H907" s="159" t="s">
        <v>131</v>
      </c>
      <c r="I907" s="159"/>
      <c r="J907" s="159" t="s">
        <v>13</v>
      </c>
      <c r="K907" s="164">
        <v>581845</v>
      </c>
      <c r="L907" s="160">
        <v>581845</v>
      </c>
      <c r="M907" s="160">
        <v>581845</v>
      </c>
      <c r="N907" s="160">
        <v>581845</v>
      </c>
      <c r="O907" s="160">
        <v>8951390</v>
      </c>
      <c r="P907" s="160">
        <v>7089327</v>
      </c>
      <c r="Q907" s="160">
        <v>10265473</v>
      </c>
      <c r="R907" s="160">
        <v>10758518</v>
      </c>
      <c r="S907" s="160">
        <v>8246000</v>
      </c>
      <c r="T907" s="160">
        <v>6500060</v>
      </c>
      <c r="U907" s="160">
        <v>9638923</v>
      </c>
      <c r="V907" s="160">
        <v>559196</v>
      </c>
      <c r="W907" s="162">
        <f>SUM(표4_256[[#This Row],[1월]:[12월]])</f>
        <v>64336267</v>
      </c>
      <c r="X907" s="163">
        <f t="shared" si="732"/>
        <v>5361355.583333333</v>
      </c>
    </row>
    <row r="908" spans="1:24" x14ac:dyDescent="0.3">
      <c r="A908" s="166"/>
      <c r="B908" s="166">
        <v>2024</v>
      </c>
      <c r="C908" s="158" t="s">
        <v>431</v>
      </c>
      <c r="D908" s="159" t="s">
        <v>11</v>
      </c>
      <c r="E908" s="159" t="s">
        <v>12</v>
      </c>
      <c r="F908" s="159" t="s">
        <v>67</v>
      </c>
      <c r="G908" s="159" t="s">
        <v>12</v>
      </c>
      <c r="H908" s="159" t="s">
        <v>131</v>
      </c>
      <c r="I908" s="159"/>
      <c r="J908" s="159" t="s">
        <v>14</v>
      </c>
      <c r="K908" s="160">
        <v>2034</v>
      </c>
      <c r="L908" s="160">
        <v>1890</v>
      </c>
      <c r="M908" s="160">
        <v>2034</v>
      </c>
      <c r="N908" s="160">
        <v>1818</v>
      </c>
      <c r="O908" s="160">
        <v>66654</v>
      </c>
      <c r="P908" s="160">
        <v>82530</v>
      </c>
      <c r="Q908" s="160">
        <v>112284</v>
      </c>
      <c r="R908" s="160">
        <v>122472</v>
      </c>
      <c r="S908" s="160">
        <v>85140</v>
      </c>
      <c r="T908" s="160">
        <v>58752</v>
      </c>
      <c r="U908" s="160">
        <v>56340</v>
      </c>
      <c r="V908" s="160">
        <v>1566</v>
      </c>
      <c r="W908" s="162">
        <f>SUM(표4_256[[#This Row],[1월]:[12월]])</f>
        <v>593514</v>
      </c>
      <c r="X908" s="163">
        <f t="shared" si="732"/>
        <v>49459.5</v>
      </c>
    </row>
    <row r="909" spans="1:24" x14ac:dyDescent="0.3">
      <c r="A909" s="166"/>
      <c r="B909" s="166">
        <v>2024</v>
      </c>
      <c r="C909" s="158" t="s">
        <v>431</v>
      </c>
      <c r="D909" s="159" t="s">
        <v>11</v>
      </c>
      <c r="E909" s="159" t="s">
        <v>12</v>
      </c>
      <c r="F909" s="159" t="s">
        <v>67</v>
      </c>
      <c r="G909" s="159" t="s">
        <v>12</v>
      </c>
      <c r="H909" s="159" t="s">
        <v>131</v>
      </c>
      <c r="I909" s="159"/>
      <c r="J909" s="159" t="s">
        <v>15</v>
      </c>
      <c r="K909" s="160">
        <v>0.46578599999999998</v>
      </c>
      <c r="L909" s="160">
        <v>0.43280999999999997</v>
      </c>
      <c r="M909" s="160">
        <v>0.46578599999999998</v>
      </c>
      <c r="N909" s="160">
        <v>0.41632200000000003</v>
      </c>
      <c r="O909" s="160">
        <v>15.263766</v>
      </c>
      <c r="P909" s="160">
        <v>18.899370000000001</v>
      </c>
      <c r="Q909" s="160">
        <v>25.713036000000002</v>
      </c>
      <c r="R909" s="160">
        <v>28.046088000000001</v>
      </c>
      <c r="S909" s="160">
        <v>19.497060000000001</v>
      </c>
      <c r="T909" s="160">
        <v>13.454208000000001</v>
      </c>
      <c r="U909" s="160">
        <v>12.901860000000001</v>
      </c>
      <c r="V909" s="160">
        <v>0.35861400000000004</v>
      </c>
      <c r="W909" s="162">
        <f>SUM(표4_256[[#This Row],[1월]:[12월]])</f>
        <v>135.914706</v>
      </c>
      <c r="X909" s="163">
        <f t="shared" si="732"/>
        <v>11.3262255</v>
      </c>
    </row>
    <row r="910" spans="1:24" x14ac:dyDescent="0.3">
      <c r="A910" s="166"/>
      <c r="B910" s="166">
        <v>2024</v>
      </c>
      <c r="C910" s="158" t="s">
        <v>431</v>
      </c>
      <c r="D910" s="159" t="s">
        <v>11</v>
      </c>
      <c r="E910" s="159" t="s">
        <v>12</v>
      </c>
      <c r="F910" s="159" t="s">
        <v>67</v>
      </c>
      <c r="G910" s="159" t="s">
        <v>12</v>
      </c>
      <c r="H910" s="160" t="s">
        <v>131</v>
      </c>
      <c r="I910" s="160"/>
      <c r="J910" s="160" t="s">
        <v>96</v>
      </c>
      <c r="K910" s="160">
        <v>0.96553980000000006</v>
      </c>
      <c r="L910" s="160">
        <v>0.89718299999999995</v>
      </c>
      <c r="M910" s="160">
        <v>0.96553980000000006</v>
      </c>
      <c r="N910" s="160">
        <v>0.86300460000000001</v>
      </c>
      <c r="O910" s="160">
        <v>31.640653799999999</v>
      </c>
      <c r="P910" s="160">
        <v>39.176991000000001</v>
      </c>
      <c r="Q910" s="160">
        <v>53.301214800000004</v>
      </c>
      <c r="R910" s="160">
        <v>58.1374584</v>
      </c>
      <c r="S910" s="160">
        <v>40.415957999999996</v>
      </c>
      <c r="T910" s="160">
        <v>27.889574400000001</v>
      </c>
      <c r="U910" s="160">
        <v>26.744598000000003</v>
      </c>
      <c r="V910" s="160">
        <v>0.74338020000000005</v>
      </c>
      <c r="W910" s="162">
        <f>SUM(표4_256[[#This Row],[1월]:[12월]])</f>
        <v>281.74109579999998</v>
      </c>
      <c r="X910" s="163">
        <f t="shared" si="732"/>
        <v>23.478424649999997</v>
      </c>
    </row>
    <row r="911" spans="1:24" x14ac:dyDescent="0.3">
      <c r="A911" s="166"/>
      <c r="B911" s="166">
        <v>2024</v>
      </c>
      <c r="C911" s="158" t="s">
        <v>431</v>
      </c>
      <c r="D911" s="159" t="s">
        <v>11</v>
      </c>
      <c r="E911" s="159" t="s">
        <v>16</v>
      </c>
      <c r="F911" s="159" t="s">
        <v>65</v>
      </c>
      <c r="G911" s="159" t="s">
        <v>172</v>
      </c>
      <c r="H911" s="159" t="s">
        <v>133</v>
      </c>
      <c r="I911" s="159"/>
      <c r="J911" s="159" t="s">
        <v>13</v>
      </c>
      <c r="K911" s="226">
        <v>90209115</v>
      </c>
      <c r="L911" s="226">
        <v>97861363</v>
      </c>
      <c r="M911" s="226">
        <v>67683916</v>
      </c>
      <c r="N911" s="226">
        <v>118883531</v>
      </c>
      <c r="O911" s="226">
        <v>154091440</v>
      </c>
      <c r="P911" s="226">
        <v>234637505</v>
      </c>
      <c r="Q911" s="226">
        <v>381057253</v>
      </c>
      <c r="R911" s="226">
        <v>457005780</v>
      </c>
      <c r="S911" s="226">
        <v>263836373</v>
      </c>
      <c r="T911" s="226">
        <v>177181656</v>
      </c>
      <c r="U911" s="226">
        <v>110851799</v>
      </c>
      <c r="V911" s="226">
        <v>97541056</v>
      </c>
      <c r="W911" s="162">
        <f>SUM(표4_256[[#This Row],[1월]:[12월]])</f>
        <v>2250840787</v>
      </c>
      <c r="X911" s="163">
        <f t="shared" si="732"/>
        <v>187570065.58333334</v>
      </c>
    </row>
    <row r="912" spans="1:24" x14ac:dyDescent="0.3">
      <c r="A912" s="166"/>
      <c r="B912" s="166">
        <v>2024</v>
      </c>
      <c r="C912" s="158" t="s">
        <v>431</v>
      </c>
      <c r="D912" s="159" t="s">
        <v>11</v>
      </c>
      <c r="E912" s="159" t="s">
        <v>16</v>
      </c>
      <c r="F912" s="159" t="s">
        <v>65</v>
      </c>
      <c r="G912" s="159" t="s">
        <v>172</v>
      </c>
      <c r="H912" s="159" t="s">
        <v>133</v>
      </c>
      <c r="I912" s="159"/>
      <c r="J912" s="159" t="s">
        <v>14</v>
      </c>
      <c r="K912" s="226">
        <v>538142</v>
      </c>
      <c r="L912" s="226">
        <v>579026</v>
      </c>
      <c r="M912" s="226">
        <v>466345</v>
      </c>
      <c r="N912" s="226">
        <v>817451</v>
      </c>
      <c r="O912" s="226">
        <v>1093076</v>
      </c>
      <c r="P912" s="226">
        <v>1436277</v>
      </c>
      <c r="Q912" s="226">
        <v>2369582</v>
      </c>
      <c r="R912" s="226">
        <v>2934213</v>
      </c>
      <c r="S912" s="226">
        <v>2004270</v>
      </c>
      <c r="T912" s="226">
        <v>1282357</v>
      </c>
      <c r="U912" s="226">
        <v>645384</v>
      </c>
      <c r="V912" s="226">
        <v>581919</v>
      </c>
      <c r="W912" s="162">
        <f>SUM(표4_256[[#This Row],[1월]:[12월]])</f>
        <v>14748042</v>
      </c>
      <c r="X912" s="163">
        <f t="shared" si="732"/>
        <v>1229003.5</v>
      </c>
    </row>
    <row r="913" spans="1:24" x14ac:dyDescent="0.3">
      <c r="A913" s="166"/>
      <c r="B913" s="166">
        <v>2024</v>
      </c>
      <c r="C913" s="158" t="s">
        <v>431</v>
      </c>
      <c r="D913" s="159" t="s">
        <v>11</v>
      </c>
      <c r="E913" s="159" t="s">
        <v>16</v>
      </c>
      <c r="F913" s="159" t="s">
        <v>65</v>
      </c>
      <c r="G913" s="159" t="s">
        <v>172</v>
      </c>
      <c r="H913" s="159" t="s">
        <v>133</v>
      </c>
      <c r="I913" s="159"/>
      <c r="J913" s="159" t="s">
        <v>15</v>
      </c>
      <c r="K913" s="226">
        <v>123.23451800000002</v>
      </c>
      <c r="L913" s="226">
        <v>132.59695399999998</v>
      </c>
      <c r="M913" s="226">
        <v>106.79300500000001</v>
      </c>
      <c r="N913" s="226">
        <v>187.196279</v>
      </c>
      <c r="O913" s="226">
        <v>250.31440400000002</v>
      </c>
      <c r="P913" s="226">
        <v>328.90743300000003</v>
      </c>
      <c r="Q913" s="226">
        <v>542.63427799999999</v>
      </c>
      <c r="R913" s="226">
        <v>671.93477700000005</v>
      </c>
      <c r="S913" s="226">
        <v>458.97783000000004</v>
      </c>
      <c r="T913" s="226">
        <v>293.65975300000002</v>
      </c>
      <c r="U913" s="226">
        <v>147.792936</v>
      </c>
      <c r="V913" s="226">
        <v>133.25945100000001</v>
      </c>
      <c r="W913" s="162">
        <f>SUM(표4_256[[#This Row],[1월]:[12월]])</f>
        <v>3377.3016179999995</v>
      </c>
      <c r="X913" s="163">
        <f t="shared" si="732"/>
        <v>281.44180149999994</v>
      </c>
    </row>
    <row r="914" spans="1:24" x14ac:dyDescent="0.3">
      <c r="A914" s="166"/>
      <c r="B914" s="166">
        <v>2024</v>
      </c>
      <c r="C914" s="158" t="s">
        <v>431</v>
      </c>
      <c r="D914" s="159" t="s">
        <v>11</v>
      </c>
      <c r="E914" s="159" t="s">
        <v>16</v>
      </c>
      <c r="F914" s="159" t="s">
        <v>65</v>
      </c>
      <c r="G914" s="159" t="s">
        <v>172</v>
      </c>
      <c r="H914" s="160" t="s">
        <v>133</v>
      </c>
      <c r="I914" s="160"/>
      <c r="J914" s="160" t="s">
        <v>96</v>
      </c>
      <c r="K914" s="226">
        <v>255.4560074</v>
      </c>
      <c r="L914" s="226">
        <v>274.86364220000002</v>
      </c>
      <c r="M914" s="226">
        <v>221.37397150000001</v>
      </c>
      <c r="N914" s="226">
        <v>388.04398970000005</v>
      </c>
      <c r="O914" s="226">
        <v>518.88317720000009</v>
      </c>
      <c r="P914" s="226">
        <v>681.80069189999995</v>
      </c>
      <c r="Q914" s="226">
        <v>1124.8405754</v>
      </c>
      <c r="R914" s="226">
        <v>1392.8709111000001</v>
      </c>
      <c r="S914" s="226">
        <v>951.42696899999999</v>
      </c>
      <c r="T914" s="226">
        <v>608.73486790000004</v>
      </c>
      <c r="U914" s="226">
        <v>306.36378480000002</v>
      </c>
      <c r="V914" s="226">
        <v>276.23694929999999</v>
      </c>
      <c r="W914" s="162">
        <f>SUM(표4_256[[#This Row],[1월]:[12월]])</f>
        <v>7000.8955373999997</v>
      </c>
      <c r="X914" s="163">
        <f t="shared" si="732"/>
        <v>583.40796145000002</v>
      </c>
    </row>
    <row r="915" spans="1:24" x14ac:dyDescent="0.3">
      <c r="A915" s="166"/>
      <c r="B915" s="166">
        <v>2024</v>
      </c>
      <c r="C915" s="158" t="s">
        <v>431</v>
      </c>
      <c r="D915" s="159" t="s">
        <v>11</v>
      </c>
      <c r="E915" s="159" t="s">
        <v>16</v>
      </c>
      <c r="F915" s="159" t="s">
        <v>65</v>
      </c>
      <c r="G915" s="159" t="s">
        <v>172</v>
      </c>
      <c r="H915" s="159" t="s">
        <v>134</v>
      </c>
      <c r="I915" s="159"/>
      <c r="J915" s="159" t="s">
        <v>13</v>
      </c>
      <c r="K915" s="226">
        <v>180789701</v>
      </c>
      <c r="L915" s="226">
        <v>147869146</v>
      </c>
      <c r="M915" s="226">
        <v>154824752</v>
      </c>
      <c r="N915" s="226">
        <v>115711368</v>
      </c>
      <c r="O915" s="226">
        <v>115757762</v>
      </c>
      <c r="P915" s="226">
        <v>133041906</v>
      </c>
      <c r="Q915" s="226">
        <v>151132900</v>
      </c>
      <c r="R915" s="226">
        <v>158824147</v>
      </c>
      <c r="S915" s="226">
        <v>110669846</v>
      </c>
      <c r="T915" s="226">
        <v>113432532</v>
      </c>
      <c r="U915" s="226">
        <v>137294233</v>
      </c>
      <c r="V915" s="226">
        <v>155286191</v>
      </c>
      <c r="W915" s="162">
        <f>SUM(표4_256[[#This Row],[1월]:[12월]])</f>
        <v>1674634484</v>
      </c>
      <c r="X915" s="163">
        <f t="shared" si="732"/>
        <v>139552873.66666666</v>
      </c>
    </row>
    <row r="916" spans="1:24" x14ac:dyDescent="0.3">
      <c r="A916" s="166"/>
      <c r="B916" s="166">
        <v>2024</v>
      </c>
      <c r="C916" s="158" t="s">
        <v>431</v>
      </c>
      <c r="D916" s="159" t="s">
        <v>11</v>
      </c>
      <c r="E916" s="159" t="s">
        <v>16</v>
      </c>
      <c r="F916" s="159" t="s">
        <v>65</v>
      </c>
      <c r="G916" s="159" t="s">
        <v>172</v>
      </c>
      <c r="H916" s="159" t="s">
        <v>134</v>
      </c>
      <c r="I916" s="159"/>
      <c r="J916" s="159" t="s">
        <v>14</v>
      </c>
      <c r="K916" s="226">
        <v>1078500</v>
      </c>
      <c r="L916" s="226">
        <v>874912</v>
      </c>
      <c r="M916" s="226">
        <v>1066749</v>
      </c>
      <c r="N916" s="226">
        <v>795639</v>
      </c>
      <c r="O916" s="226">
        <v>821149</v>
      </c>
      <c r="P916" s="226">
        <v>814384</v>
      </c>
      <c r="Q916" s="226">
        <v>939811</v>
      </c>
      <c r="R916" s="226">
        <v>1019733</v>
      </c>
      <c r="S916" s="226">
        <v>840719</v>
      </c>
      <c r="T916" s="226">
        <v>820971</v>
      </c>
      <c r="U916" s="226">
        <v>799333</v>
      </c>
      <c r="V916" s="226">
        <v>926420</v>
      </c>
      <c r="W916" s="162">
        <f>SUM(표4_256[[#This Row],[1월]:[12월]])</f>
        <v>10798320</v>
      </c>
      <c r="X916" s="163">
        <f t="shared" si="732"/>
        <v>899860</v>
      </c>
    </row>
    <row r="917" spans="1:24" x14ac:dyDescent="0.3">
      <c r="A917" s="166"/>
      <c r="B917" s="166">
        <v>2024</v>
      </c>
      <c r="C917" s="158" t="s">
        <v>431</v>
      </c>
      <c r="D917" s="159" t="s">
        <v>11</v>
      </c>
      <c r="E917" s="159" t="s">
        <v>16</v>
      </c>
      <c r="F917" s="159" t="s">
        <v>65</v>
      </c>
      <c r="G917" s="159" t="s">
        <v>172</v>
      </c>
      <c r="H917" s="159" t="s">
        <v>134</v>
      </c>
      <c r="I917" s="159"/>
      <c r="J917" s="159" t="s">
        <v>15</v>
      </c>
      <c r="K917" s="226">
        <v>246.97650000000002</v>
      </c>
      <c r="L917" s="226">
        <v>200.354848</v>
      </c>
      <c r="M917" s="226">
        <v>244.28552100000002</v>
      </c>
      <c r="N917" s="226">
        <v>182.20133100000001</v>
      </c>
      <c r="O917" s="226">
        <v>188.04312100000001</v>
      </c>
      <c r="P917" s="226">
        <v>186.49393600000002</v>
      </c>
      <c r="Q917" s="226">
        <v>215.21671900000001</v>
      </c>
      <c r="R917" s="226">
        <v>233.518857</v>
      </c>
      <c r="S917" s="226">
        <v>192.52465100000001</v>
      </c>
      <c r="T917" s="226">
        <v>188.00235900000001</v>
      </c>
      <c r="U917" s="226">
        <v>183.047257</v>
      </c>
      <c r="V917" s="226">
        <v>212.15018000000001</v>
      </c>
      <c r="W917" s="162">
        <f>SUM(표4_256[[#This Row],[1월]:[12월]])</f>
        <v>2472.8152800000003</v>
      </c>
      <c r="X917" s="163">
        <f t="shared" si="732"/>
        <v>206.06794000000002</v>
      </c>
    </row>
    <row r="918" spans="1:24" x14ac:dyDescent="0.3">
      <c r="A918" s="166"/>
      <c r="B918" s="166">
        <v>2024</v>
      </c>
      <c r="C918" s="158" t="s">
        <v>431</v>
      </c>
      <c r="D918" s="159" t="s">
        <v>11</v>
      </c>
      <c r="E918" s="159" t="s">
        <v>16</v>
      </c>
      <c r="F918" s="159" t="s">
        <v>65</v>
      </c>
      <c r="G918" s="159" t="s">
        <v>172</v>
      </c>
      <c r="H918" s="160" t="s">
        <v>134</v>
      </c>
      <c r="I918" s="160"/>
      <c r="J918" s="160" t="s">
        <v>96</v>
      </c>
      <c r="K918" s="226">
        <v>511.96395000000001</v>
      </c>
      <c r="L918" s="226">
        <v>415.32072640000001</v>
      </c>
      <c r="M918" s="226">
        <v>506.38575030000004</v>
      </c>
      <c r="N918" s="226">
        <v>377.68983329999998</v>
      </c>
      <c r="O918" s="226">
        <v>389.79943029999998</v>
      </c>
      <c r="P918" s="226">
        <v>386.58808479999999</v>
      </c>
      <c r="Q918" s="226">
        <v>446.1282817</v>
      </c>
      <c r="R918" s="226">
        <v>484.06725510000001</v>
      </c>
      <c r="S918" s="226">
        <v>399.08930930000002</v>
      </c>
      <c r="T918" s="226">
        <v>389.71493370000002</v>
      </c>
      <c r="U918" s="226">
        <v>379.44337510000003</v>
      </c>
      <c r="V918" s="226">
        <v>439.77157400000004</v>
      </c>
      <c r="W918" s="162">
        <f>SUM(표4_256[[#This Row],[1월]:[12월]])</f>
        <v>5125.9625040000001</v>
      </c>
      <c r="X918" s="163">
        <f t="shared" si="732"/>
        <v>427.16354200000001</v>
      </c>
    </row>
    <row r="919" spans="1:24" x14ac:dyDescent="0.3">
      <c r="A919" s="166"/>
      <c r="B919" s="166">
        <v>2024</v>
      </c>
      <c r="C919" s="158" t="s">
        <v>431</v>
      </c>
      <c r="D919" s="159" t="s">
        <v>11</v>
      </c>
      <c r="E919" s="159" t="s">
        <v>16</v>
      </c>
      <c r="F919" s="159" t="s">
        <v>65</v>
      </c>
      <c r="G919" s="159" t="s">
        <v>172</v>
      </c>
      <c r="H919" s="159" t="s">
        <v>132</v>
      </c>
      <c r="I919" s="159"/>
      <c r="J919" s="159" t="s">
        <v>13</v>
      </c>
      <c r="K919" s="226">
        <v>17536645</v>
      </c>
      <c r="L919" s="226">
        <v>1631890</v>
      </c>
      <c r="M919" s="226">
        <v>1631890</v>
      </c>
      <c r="N919" s="226">
        <v>7730599</v>
      </c>
      <c r="O919" s="226">
        <v>2997617</v>
      </c>
      <c r="P919" s="226">
        <v>47704963</v>
      </c>
      <c r="Q919" s="226">
        <v>150235427</v>
      </c>
      <c r="R919" s="226">
        <v>150190845</v>
      </c>
      <c r="S919" s="226">
        <v>110828836</v>
      </c>
      <c r="T919" s="226">
        <v>1624436</v>
      </c>
      <c r="U919" s="226">
        <v>1624436</v>
      </c>
      <c r="V919" s="226">
        <v>10410954</v>
      </c>
      <c r="W919" s="162">
        <f>SUM(표4_256[[#This Row],[1월]:[12월]])</f>
        <v>504148538</v>
      </c>
      <c r="X919" s="163">
        <f t="shared" si="732"/>
        <v>42012378.166666664</v>
      </c>
    </row>
    <row r="920" spans="1:24" x14ac:dyDescent="0.3">
      <c r="A920" s="166"/>
      <c r="B920" s="166">
        <v>2024</v>
      </c>
      <c r="C920" s="158" t="s">
        <v>431</v>
      </c>
      <c r="D920" s="159" t="s">
        <v>11</v>
      </c>
      <c r="E920" s="159" t="s">
        <v>16</v>
      </c>
      <c r="F920" s="159" t="s">
        <v>65</v>
      </c>
      <c r="G920" s="159" t="s">
        <v>172</v>
      </c>
      <c r="H920" s="159" t="s">
        <v>132</v>
      </c>
      <c r="I920" s="159"/>
      <c r="J920" s="159" t="s">
        <v>14</v>
      </c>
      <c r="K920" s="226">
        <v>24000</v>
      </c>
      <c r="L920" s="226">
        <v>3284</v>
      </c>
      <c r="M920" s="226">
        <v>3284</v>
      </c>
      <c r="N920" s="226">
        <v>23376</v>
      </c>
      <c r="O920" s="226">
        <v>27792</v>
      </c>
      <c r="P920" s="226">
        <v>335472</v>
      </c>
      <c r="Q920" s="226">
        <v>1225872</v>
      </c>
      <c r="R920" s="226">
        <v>1228272</v>
      </c>
      <c r="S920" s="226">
        <v>893664</v>
      </c>
      <c r="T920" s="226">
        <v>816</v>
      </c>
      <c r="U920" s="226">
        <v>672</v>
      </c>
      <c r="V920" s="226">
        <v>22848</v>
      </c>
      <c r="W920" s="162">
        <f>SUM(표4_256[[#This Row],[1월]:[12월]])</f>
        <v>3789352</v>
      </c>
      <c r="X920" s="163">
        <f t="shared" si="732"/>
        <v>315779.33333333331</v>
      </c>
    </row>
    <row r="921" spans="1:24" x14ac:dyDescent="0.3">
      <c r="A921" s="166"/>
      <c r="B921" s="166">
        <v>2024</v>
      </c>
      <c r="C921" s="158" t="s">
        <v>431</v>
      </c>
      <c r="D921" s="159" t="s">
        <v>11</v>
      </c>
      <c r="E921" s="159" t="s">
        <v>16</v>
      </c>
      <c r="F921" s="159" t="s">
        <v>65</v>
      </c>
      <c r="G921" s="159" t="s">
        <v>172</v>
      </c>
      <c r="H921" s="159" t="s">
        <v>132</v>
      </c>
      <c r="I921" s="159"/>
      <c r="J921" s="159" t="s">
        <v>15</v>
      </c>
      <c r="K921" s="226">
        <v>5.4960000000000004</v>
      </c>
      <c r="L921" s="226">
        <v>0.75203600000000004</v>
      </c>
      <c r="M921" s="226">
        <v>0.75203600000000004</v>
      </c>
      <c r="N921" s="226">
        <v>5.3531040000000001</v>
      </c>
      <c r="O921" s="226">
        <v>6.3643680000000007</v>
      </c>
      <c r="P921" s="226">
        <v>76.823087999999998</v>
      </c>
      <c r="Q921" s="226">
        <v>280.72468800000001</v>
      </c>
      <c r="R921" s="226">
        <v>281.27428800000001</v>
      </c>
      <c r="S921" s="226">
        <v>204.649056</v>
      </c>
      <c r="T921" s="226">
        <v>0.186864</v>
      </c>
      <c r="U921" s="226">
        <v>0.15388800000000002</v>
      </c>
      <c r="V921" s="226">
        <v>5.2321920000000004</v>
      </c>
      <c r="W921" s="162">
        <f>SUM(표4_256[[#This Row],[1월]:[12월]])</f>
        <v>867.76160800000014</v>
      </c>
      <c r="X921" s="163">
        <f t="shared" si="732"/>
        <v>72.31346733333335</v>
      </c>
    </row>
    <row r="922" spans="1:24" x14ac:dyDescent="0.3">
      <c r="A922" s="166"/>
      <c r="B922" s="166">
        <v>2024</v>
      </c>
      <c r="C922" s="158" t="s">
        <v>431</v>
      </c>
      <c r="D922" s="159" t="s">
        <v>11</v>
      </c>
      <c r="E922" s="159" t="s">
        <v>16</v>
      </c>
      <c r="F922" s="159" t="s">
        <v>65</v>
      </c>
      <c r="G922" s="159" t="s">
        <v>172</v>
      </c>
      <c r="H922" s="160" t="s">
        <v>132</v>
      </c>
      <c r="I922" s="160"/>
      <c r="J922" s="160" t="s">
        <v>96</v>
      </c>
      <c r="K922" s="226">
        <v>11.392800000000001</v>
      </c>
      <c r="L922" s="226">
        <v>1.5589147999999999</v>
      </c>
      <c r="M922" s="226">
        <v>1.5589147999999999</v>
      </c>
      <c r="N922" s="226">
        <v>11.0965872</v>
      </c>
      <c r="O922" s="226">
        <v>13.192862399999999</v>
      </c>
      <c r="P922" s="226">
        <v>159.24855840000001</v>
      </c>
      <c r="Q922" s="226">
        <v>581.92143839999994</v>
      </c>
      <c r="R922" s="226">
        <v>583.06071840000004</v>
      </c>
      <c r="S922" s="226">
        <v>424.22230080000003</v>
      </c>
      <c r="T922" s="226">
        <v>0.38735520000000001</v>
      </c>
      <c r="U922" s="226">
        <v>0.31899840000000002</v>
      </c>
      <c r="V922" s="226">
        <v>10.8459456</v>
      </c>
      <c r="W922" s="162">
        <f>SUM(표4_256[[#This Row],[1월]:[12월]])</f>
        <v>1798.8053944000003</v>
      </c>
      <c r="X922" s="163">
        <f t="shared" si="732"/>
        <v>149.90044953333336</v>
      </c>
    </row>
    <row r="923" spans="1:24" x14ac:dyDescent="0.3">
      <c r="A923" s="166"/>
      <c r="B923" s="166">
        <v>2024</v>
      </c>
      <c r="C923" s="158" t="s">
        <v>431</v>
      </c>
      <c r="D923" s="159" t="s">
        <v>11</v>
      </c>
      <c r="E923" s="159" t="s">
        <v>16</v>
      </c>
      <c r="F923" s="159" t="s">
        <v>90</v>
      </c>
      <c r="G923" s="159" t="s">
        <v>172</v>
      </c>
      <c r="H923" s="159" t="s">
        <v>133</v>
      </c>
      <c r="I923" s="159"/>
      <c r="J923" s="159" t="s">
        <v>13</v>
      </c>
      <c r="K923" s="226">
        <v>0</v>
      </c>
      <c r="L923" s="226">
        <v>0</v>
      </c>
      <c r="M923" s="226">
        <v>0</v>
      </c>
      <c r="N923" s="226">
        <v>52661</v>
      </c>
      <c r="O923" s="226">
        <v>282220</v>
      </c>
      <c r="P923" s="226">
        <v>81762</v>
      </c>
      <c r="Q923" s="226">
        <v>17390299</v>
      </c>
      <c r="R923" s="226">
        <v>20301793</v>
      </c>
      <c r="S923" s="226">
        <v>6713252</v>
      </c>
      <c r="T923" s="226">
        <v>1496587</v>
      </c>
      <c r="U923" s="226">
        <v>32657</v>
      </c>
      <c r="V923" s="226">
        <v>0</v>
      </c>
      <c r="W923" s="162">
        <f>SUM(표4_256[[#This Row],[1월]:[12월]])</f>
        <v>46351231</v>
      </c>
      <c r="X923" s="163">
        <f t="shared" si="732"/>
        <v>3862602.5833333335</v>
      </c>
    </row>
    <row r="924" spans="1:24" x14ac:dyDescent="0.3">
      <c r="A924" s="166"/>
      <c r="B924" s="166">
        <v>2024</v>
      </c>
      <c r="C924" s="158" t="s">
        <v>431</v>
      </c>
      <c r="D924" s="159" t="s">
        <v>11</v>
      </c>
      <c r="E924" s="159" t="s">
        <v>16</v>
      </c>
      <c r="F924" s="159" t="s">
        <v>90</v>
      </c>
      <c r="G924" s="159" t="s">
        <v>172</v>
      </c>
      <c r="H924" s="159" t="s">
        <v>133</v>
      </c>
      <c r="I924" s="159"/>
      <c r="J924" s="159" t="s">
        <v>14</v>
      </c>
      <c r="K924" s="226">
        <v>0</v>
      </c>
      <c r="L924" s="226">
        <v>0</v>
      </c>
      <c r="M924" s="226">
        <v>0</v>
      </c>
      <c r="N924" s="226">
        <v>362</v>
      </c>
      <c r="O924" s="226">
        <v>2002</v>
      </c>
      <c r="P924" s="226">
        <v>501</v>
      </c>
      <c r="Q924" s="226">
        <v>108109</v>
      </c>
      <c r="R924" s="226">
        <v>130294</v>
      </c>
      <c r="S924" s="226">
        <v>50958</v>
      </c>
      <c r="T924" s="226">
        <v>10834</v>
      </c>
      <c r="U924" s="226">
        <v>190</v>
      </c>
      <c r="V924" s="226">
        <v>0</v>
      </c>
      <c r="W924" s="162">
        <f>SUM(표4_256[[#This Row],[1월]:[12월]])</f>
        <v>303250</v>
      </c>
      <c r="X924" s="163">
        <f t="shared" si="732"/>
        <v>25270.833333333332</v>
      </c>
    </row>
    <row r="925" spans="1:24" x14ac:dyDescent="0.3">
      <c r="A925" s="166"/>
      <c r="B925" s="166">
        <v>2024</v>
      </c>
      <c r="C925" s="158" t="s">
        <v>431</v>
      </c>
      <c r="D925" s="159" t="s">
        <v>11</v>
      </c>
      <c r="E925" s="159" t="s">
        <v>16</v>
      </c>
      <c r="F925" s="159" t="s">
        <v>90</v>
      </c>
      <c r="G925" s="159" t="s">
        <v>172</v>
      </c>
      <c r="H925" s="159" t="s">
        <v>133</v>
      </c>
      <c r="I925" s="159"/>
      <c r="J925" s="159" t="s">
        <v>15</v>
      </c>
      <c r="K925" s="226">
        <v>0</v>
      </c>
      <c r="L925" s="226">
        <v>0</v>
      </c>
      <c r="M925" s="226">
        <v>0</v>
      </c>
      <c r="N925" s="226">
        <v>8.2897999999999999E-2</v>
      </c>
      <c r="O925" s="226">
        <v>0.45845799999999998</v>
      </c>
      <c r="P925" s="226">
        <v>0.11472900000000001</v>
      </c>
      <c r="Q925" s="226">
        <v>24.756961</v>
      </c>
      <c r="R925" s="226">
        <v>29.837326000000004</v>
      </c>
      <c r="S925" s="226">
        <v>11.669382000000001</v>
      </c>
      <c r="T925" s="226">
        <v>2.4809860000000001</v>
      </c>
      <c r="U925" s="226">
        <v>4.351E-2</v>
      </c>
      <c r="V925" s="226">
        <v>0</v>
      </c>
      <c r="W925" s="162">
        <f>SUM(표4_256[[#This Row],[1월]:[12월]])</f>
        <v>69.444250000000011</v>
      </c>
      <c r="X925" s="163">
        <f t="shared" si="732"/>
        <v>5.7870208333333339</v>
      </c>
    </row>
    <row r="926" spans="1:24" x14ac:dyDescent="0.3">
      <c r="A926" s="166"/>
      <c r="B926" s="166">
        <v>2024</v>
      </c>
      <c r="C926" s="158" t="s">
        <v>431</v>
      </c>
      <c r="D926" s="159" t="s">
        <v>11</v>
      </c>
      <c r="E926" s="159" t="s">
        <v>16</v>
      </c>
      <c r="F926" s="159" t="s">
        <v>90</v>
      </c>
      <c r="G926" s="159" t="s">
        <v>172</v>
      </c>
      <c r="H926" s="160" t="s">
        <v>133</v>
      </c>
      <c r="I926" s="160"/>
      <c r="J926" s="160" t="s">
        <v>96</v>
      </c>
      <c r="K926" s="226">
        <v>0</v>
      </c>
      <c r="L926" s="226">
        <v>0</v>
      </c>
      <c r="M926" s="226">
        <v>0</v>
      </c>
      <c r="N926" s="226">
        <v>0.17184140000000001</v>
      </c>
      <c r="O926" s="226">
        <v>0.95034940000000001</v>
      </c>
      <c r="P926" s="226">
        <v>0.2378247</v>
      </c>
      <c r="Q926" s="226">
        <v>51.319342300000002</v>
      </c>
      <c r="R926" s="226">
        <v>61.850561800000001</v>
      </c>
      <c r="S926" s="226">
        <v>24.189762600000002</v>
      </c>
      <c r="T926" s="226">
        <v>5.1428998000000004</v>
      </c>
      <c r="U926" s="226">
        <v>9.0192999999999995E-2</v>
      </c>
      <c r="V926" s="226">
        <v>0</v>
      </c>
      <c r="W926" s="162">
        <f>SUM(표4_256[[#This Row],[1월]:[12월]])</f>
        <v>143.952775</v>
      </c>
      <c r="X926" s="163">
        <f t="shared" si="732"/>
        <v>11.996064583333334</v>
      </c>
    </row>
    <row r="927" spans="1:24" x14ac:dyDescent="0.3">
      <c r="A927" s="166"/>
      <c r="B927" s="166">
        <v>2024</v>
      </c>
      <c r="C927" s="158" t="s">
        <v>431</v>
      </c>
      <c r="D927" s="159" t="s">
        <v>11</v>
      </c>
      <c r="E927" s="159" t="s">
        <v>16</v>
      </c>
      <c r="F927" s="159" t="s">
        <v>90</v>
      </c>
      <c r="G927" s="159" t="s">
        <v>172</v>
      </c>
      <c r="H927" s="159" t="s">
        <v>134</v>
      </c>
      <c r="I927" s="159"/>
      <c r="J927" s="159" t="s">
        <v>13</v>
      </c>
      <c r="K927" s="226">
        <v>180470501</v>
      </c>
      <c r="L927" s="226">
        <v>147497346</v>
      </c>
      <c r="M927" s="226">
        <v>154650752</v>
      </c>
      <c r="N927" s="226">
        <v>103047533</v>
      </c>
      <c r="O927" s="226">
        <v>113164473</v>
      </c>
      <c r="P927" s="226">
        <v>95140331</v>
      </c>
      <c r="Q927" s="226">
        <v>22210701</v>
      </c>
      <c r="R927" s="226">
        <v>624079</v>
      </c>
      <c r="S927" s="226">
        <v>804077</v>
      </c>
      <c r="T927" s="226">
        <v>82754855.999999985</v>
      </c>
      <c r="U927" s="226">
        <v>84862269</v>
      </c>
      <c r="V927" s="226">
        <v>152914535</v>
      </c>
      <c r="W927" s="162">
        <f>SUM(표4_256[[#This Row],[1월]:[12월]])</f>
        <v>1138141453</v>
      </c>
      <c r="X927" s="163">
        <f t="shared" si="732"/>
        <v>94845121.083333328</v>
      </c>
    </row>
    <row r="928" spans="1:24" x14ac:dyDescent="0.3">
      <c r="A928" s="166"/>
      <c r="B928" s="166">
        <v>2024</v>
      </c>
      <c r="C928" s="158" t="s">
        <v>431</v>
      </c>
      <c r="D928" s="159" t="s">
        <v>11</v>
      </c>
      <c r="E928" s="159" t="s">
        <v>16</v>
      </c>
      <c r="F928" s="159" t="s">
        <v>90</v>
      </c>
      <c r="G928" s="159" t="s">
        <v>172</v>
      </c>
      <c r="H928" s="159" t="s">
        <v>134</v>
      </c>
      <c r="I928" s="159"/>
      <c r="J928" s="159" t="s">
        <v>14</v>
      </c>
      <c r="K928" s="226">
        <v>1076600</v>
      </c>
      <c r="L928" s="226">
        <v>872712</v>
      </c>
      <c r="M928" s="226">
        <v>1065549</v>
      </c>
      <c r="N928" s="226">
        <v>708300</v>
      </c>
      <c r="O928" s="226">
        <v>802757</v>
      </c>
      <c r="P928" s="226">
        <v>581859</v>
      </c>
      <c r="Q928" s="226">
        <v>139052</v>
      </c>
      <c r="R928" s="226">
        <v>5630</v>
      </c>
      <c r="S928" s="226">
        <v>8405</v>
      </c>
      <c r="T928" s="226">
        <v>598669</v>
      </c>
      <c r="U928" s="226">
        <v>494496</v>
      </c>
      <c r="V928" s="226">
        <v>912303</v>
      </c>
      <c r="W928" s="162">
        <f>SUM(표4_256[[#This Row],[1월]:[12월]])</f>
        <v>7266332</v>
      </c>
      <c r="X928" s="163">
        <f t="shared" si="732"/>
        <v>605527.66666666663</v>
      </c>
    </row>
    <row r="929" spans="1:24" x14ac:dyDescent="0.3">
      <c r="A929" s="166"/>
      <c r="B929" s="166">
        <v>2024</v>
      </c>
      <c r="C929" s="158" t="s">
        <v>431</v>
      </c>
      <c r="D929" s="159" t="s">
        <v>11</v>
      </c>
      <c r="E929" s="159" t="s">
        <v>16</v>
      </c>
      <c r="F929" s="159" t="s">
        <v>90</v>
      </c>
      <c r="G929" s="159" t="s">
        <v>172</v>
      </c>
      <c r="H929" s="159" t="s">
        <v>134</v>
      </c>
      <c r="I929" s="159"/>
      <c r="J929" s="159" t="s">
        <v>15</v>
      </c>
      <c r="K929" s="226">
        <v>246.54139999999998</v>
      </c>
      <c r="L929" s="226">
        <v>199.85104799999999</v>
      </c>
      <c r="M929" s="226">
        <v>244.01072100000002</v>
      </c>
      <c r="N929" s="226">
        <v>162.20069999999998</v>
      </c>
      <c r="O929" s="226">
        <v>183.83135300000001</v>
      </c>
      <c r="P929" s="226">
        <v>133.245711</v>
      </c>
      <c r="Q929" s="226">
        <v>31.842908000000001</v>
      </c>
      <c r="R929" s="226">
        <v>1.2892699999999999</v>
      </c>
      <c r="S929" s="226">
        <v>1.9247449999999999</v>
      </c>
      <c r="T929" s="226">
        <v>137.095201</v>
      </c>
      <c r="U929" s="226">
        <v>113.23958399999999</v>
      </c>
      <c r="V929" s="226">
        <v>208.91738700000002</v>
      </c>
      <c r="W929" s="162">
        <f>SUM(표4_256[[#This Row],[1월]:[12월]])</f>
        <v>1663.9900279999999</v>
      </c>
      <c r="X929" s="163">
        <f t="shared" si="732"/>
        <v>138.66583566666665</v>
      </c>
    </row>
    <row r="930" spans="1:24" x14ac:dyDescent="0.3">
      <c r="A930" s="166"/>
      <c r="B930" s="166">
        <v>2024</v>
      </c>
      <c r="C930" s="158" t="s">
        <v>431</v>
      </c>
      <c r="D930" s="159" t="s">
        <v>11</v>
      </c>
      <c r="E930" s="159" t="s">
        <v>16</v>
      </c>
      <c r="F930" s="159" t="s">
        <v>90</v>
      </c>
      <c r="G930" s="159" t="s">
        <v>172</v>
      </c>
      <c r="H930" s="160" t="s">
        <v>134</v>
      </c>
      <c r="I930" s="160"/>
      <c r="J930" s="160" t="s">
        <v>96</v>
      </c>
      <c r="K930" s="226">
        <v>511.06202000000002</v>
      </c>
      <c r="L930" s="226">
        <v>414.27638640000004</v>
      </c>
      <c r="M930" s="226">
        <v>505.81611029999999</v>
      </c>
      <c r="N930" s="226">
        <v>336.23000999999999</v>
      </c>
      <c r="O930" s="226">
        <v>381.06874790000001</v>
      </c>
      <c r="P930" s="226">
        <v>276.2084673</v>
      </c>
      <c r="Q930" s="226">
        <v>66.007984399999998</v>
      </c>
      <c r="R930" s="226">
        <v>2.672561</v>
      </c>
      <c r="S930" s="226">
        <v>3.9898535000000002</v>
      </c>
      <c r="T930" s="226">
        <v>284.18817430000001</v>
      </c>
      <c r="U930" s="226">
        <v>234.7372512</v>
      </c>
      <c r="V930" s="226">
        <v>433.07023409999999</v>
      </c>
      <c r="W930" s="162">
        <f>SUM(표4_256[[#This Row],[1월]:[12월]])</f>
        <v>3449.3278004000003</v>
      </c>
      <c r="X930" s="163">
        <f t="shared" si="732"/>
        <v>287.44398336666671</v>
      </c>
    </row>
    <row r="931" spans="1:24" x14ac:dyDescent="0.3">
      <c r="A931" s="166"/>
      <c r="B931" s="166">
        <v>2024</v>
      </c>
      <c r="C931" s="158" t="s">
        <v>431</v>
      </c>
      <c r="D931" s="159" t="s">
        <v>11</v>
      </c>
      <c r="E931" s="159" t="s">
        <v>16</v>
      </c>
      <c r="F931" s="159" t="s">
        <v>90</v>
      </c>
      <c r="G931" s="159" t="s">
        <v>172</v>
      </c>
      <c r="H931" s="159" t="s">
        <v>132</v>
      </c>
      <c r="I931" s="159"/>
      <c r="J931" s="159" t="s">
        <v>13</v>
      </c>
      <c r="K931" s="226">
        <v>0</v>
      </c>
      <c r="L931" s="226">
        <v>0</v>
      </c>
      <c r="M931" s="226">
        <v>0</v>
      </c>
      <c r="N931" s="226">
        <v>9</v>
      </c>
      <c r="O931" s="226">
        <v>5396</v>
      </c>
      <c r="P931" s="226">
        <v>14311</v>
      </c>
      <c r="Q931" s="226">
        <v>5123028</v>
      </c>
      <c r="R931" s="226">
        <v>4956298</v>
      </c>
      <c r="S931" s="226">
        <v>2006002</v>
      </c>
      <c r="T931" s="226">
        <v>11696</v>
      </c>
      <c r="U931" s="226">
        <v>325</v>
      </c>
      <c r="V931" s="226">
        <v>0</v>
      </c>
      <c r="W931" s="162">
        <f>SUM(표4_256[[#This Row],[1월]:[12월]])</f>
        <v>12117065</v>
      </c>
      <c r="X931" s="163">
        <f t="shared" si="732"/>
        <v>1009755.4166666666</v>
      </c>
    </row>
    <row r="932" spans="1:24" x14ac:dyDescent="0.3">
      <c r="A932" s="166"/>
      <c r="B932" s="166">
        <v>2024</v>
      </c>
      <c r="C932" s="158" t="s">
        <v>431</v>
      </c>
      <c r="D932" s="159" t="s">
        <v>11</v>
      </c>
      <c r="E932" s="159" t="s">
        <v>16</v>
      </c>
      <c r="F932" s="159" t="s">
        <v>90</v>
      </c>
      <c r="G932" s="159" t="s">
        <v>172</v>
      </c>
      <c r="H932" s="159" t="s">
        <v>132</v>
      </c>
      <c r="I932" s="159"/>
      <c r="J932" s="159" t="s">
        <v>14</v>
      </c>
      <c r="K932" s="226">
        <v>0</v>
      </c>
      <c r="L932" s="226">
        <v>0</v>
      </c>
      <c r="M932" s="226">
        <v>0</v>
      </c>
      <c r="N932" s="226">
        <v>3092</v>
      </c>
      <c r="O932" s="226">
        <v>50</v>
      </c>
      <c r="P932" s="226">
        <v>101</v>
      </c>
      <c r="Q932" s="226">
        <v>41802</v>
      </c>
      <c r="R932" s="226">
        <v>40533</v>
      </c>
      <c r="S932" s="226">
        <v>16175</v>
      </c>
      <c r="T932" s="226">
        <v>6</v>
      </c>
      <c r="U932" s="226">
        <v>0</v>
      </c>
      <c r="V932" s="226">
        <v>0</v>
      </c>
      <c r="W932" s="162">
        <f>SUM(표4_256[[#This Row],[1월]:[12월]])</f>
        <v>101759</v>
      </c>
      <c r="X932" s="163">
        <f t="shared" si="732"/>
        <v>8479.9166666666661</v>
      </c>
    </row>
    <row r="933" spans="1:24" x14ac:dyDescent="0.3">
      <c r="A933" s="166"/>
      <c r="B933" s="166">
        <v>2024</v>
      </c>
      <c r="C933" s="158" t="s">
        <v>431</v>
      </c>
      <c r="D933" s="159" t="s">
        <v>11</v>
      </c>
      <c r="E933" s="159" t="s">
        <v>16</v>
      </c>
      <c r="F933" s="159" t="s">
        <v>90</v>
      </c>
      <c r="G933" s="159" t="s">
        <v>172</v>
      </c>
      <c r="H933" s="159" t="s">
        <v>132</v>
      </c>
      <c r="I933" s="159"/>
      <c r="J933" s="159" t="s">
        <v>15</v>
      </c>
      <c r="K933" s="226">
        <v>0</v>
      </c>
      <c r="L933" s="226">
        <v>0</v>
      </c>
      <c r="M933" s="226">
        <v>0</v>
      </c>
      <c r="N933" s="226">
        <v>0.70806800000000003</v>
      </c>
      <c r="O933" s="226">
        <v>1.1450000000000002E-2</v>
      </c>
      <c r="P933" s="226">
        <v>2.3129000000000004E-2</v>
      </c>
      <c r="Q933" s="226">
        <v>9.5726580000000006</v>
      </c>
      <c r="R933" s="226">
        <v>9.282057</v>
      </c>
      <c r="S933" s="226">
        <v>3.7040750000000005</v>
      </c>
      <c r="T933" s="226">
        <v>1.374E-3</v>
      </c>
      <c r="U933" s="226">
        <v>0</v>
      </c>
      <c r="V933" s="226">
        <v>0</v>
      </c>
      <c r="W933" s="162">
        <f>SUM(표4_256[[#This Row],[1월]:[12월]])</f>
        <v>23.302810999999998</v>
      </c>
      <c r="X933" s="163">
        <f t="shared" si="732"/>
        <v>1.9419009166666665</v>
      </c>
    </row>
    <row r="934" spans="1:24" x14ac:dyDescent="0.3">
      <c r="A934" s="166"/>
      <c r="B934" s="166">
        <v>2024</v>
      </c>
      <c r="C934" s="158" t="s">
        <v>431</v>
      </c>
      <c r="D934" s="159" t="s">
        <v>11</v>
      </c>
      <c r="E934" s="159" t="s">
        <v>16</v>
      </c>
      <c r="F934" s="159" t="s">
        <v>90</v>
      </c>
      <c r="G934" s="159" t="s">
        <v>172</v>
      </c>
      <c r="H934" s="160" t="s">
        <v>132</v>
      </c>
      <c r="I934" s="160"/>
      <c r="J934" s="160" t="s">
        <v>96</v>
      </c>
      <c r="K934" s="226">
        <v>0</v>
      </c>
      <c r="L934" s="226">
        <v>0</v>
      </c>
      <c r="M934" s="226">
        <v>0</v>
      </c>
      <c r="N934" s="226">
        <v>1.4677724000000001</v>
      </c>
      <c r="O934" s="226">
        <v>2.3734999999999999E-2</v>
      </c>
      <c r="P934" s="226">
        <v>4.7944700000000007E-2</v>
      </c>
      <c r="Q934" s="226">
        <v>19.843409399999999</v>
      </c>
      <c r="R934" s="226">
        <v>19.241015100000002</v>
      </c>
      <c r="S934" s="226">
        <v>7.6782725000000003</v>
      </c>
      <c r="T934" s="226">
        <v>2.8482000000000004E-3</v>
      </c>
      <c r="U934" s="226">
        <v>0</v>
      </c>
      <c r="V934" s="226">
        <v>0</v>
      </c>
      <c r="W934" s="162">
        <f>SUM(표4_256[[#This Row],[1월]:[12월]])</f>
        <v>48.304997300000004</v>
      </c>
      <c r="X934" s="163">
        <f t="shared" si="732"/>
        <v>4.0254164416666667</v>
      </c>
    </row>
    <row r="935" spans="1:24" x14ac:dyDescent="0.3">
      <c r="A935" s="166"/>
      <c r="B935" s="166">
        <v>2024</v>
      </c>
      <c r="C935" s="158" t="s">
        <v>431</v>
      </c>
      <c r="D935" s="159" t="s">
        <v>11</v>
      </c>
      <c r="E935" s="159" t="s">
        <v>16</v>
      </c>
      <c r="F935" s="159" t="s">
        <v>67</v>
      </c>
      <c r="G935" s="159" t="s">
        <v>86</v>
      </c>
      <c r="H935" s="159" t="s">
        <v>34</v>
      </c>
      <c r="I935" s="159"/>
      <c r="J935" s="159" t="s">
        <v>13</v>
      </c>
      <c r="K935" s="226">
        <v>41354492</v>
      </c>
      <c r="L935" s="226">
        <v>30478136</v>
      </c>
      <c r="M935" s="226">
        <v>20760832</v>
      </c>
      <c r="N935" s="226">
        <v>17641919</v>
      </c>
      <c r="O935" s="226">
        <v>20287061</v>
      </c>
      <c r="P935" s="226">
        <v>17405079</v>
      </c>
      <c r="Q935" s="226">
        <v>40915883</v>
      </c>
      <c r="R935" s="226">
        <v>33485781</v>
      </c>
      <c r="S935" s="226">
        <v>36019608</v>
      </c>
      <c r="T935" s="226">
        <v>27892539</v>
      </c>
      <c r="U935" s="226">
        <v>37223013</v>
      </c>
      <c r="V935" s="226">
        <v>43350798</v>
      </c>
      <c r="W935" s="162">
        <f>SUM(표4_256[[#This Row],[1월]:[12월]])</f>
        <v>366815141</v>
      </c>
      <c r="X935" s="163">
        <f t="shared" si="732"/>
        <v>30567928.416666668</v>
      </c>
    </row>
    <row r="936" spans="1:24" x14ac:dyDescent="0.3">
      <c r="A936" s="166"/>
      <c r="B936" s="166">
        <v>2024</v>
      </c>
      <c r="C936" s="158" t="s">
        <v>431</v>
      </c>
      <c r="D936" s="159" t="s">
        <v>11</v>
      </c>
      <c r="E936" s="159" t="s">
        <v>16</v>
      </c>
      <c r="F936" s="159" t="s">
        <v>67</v>
      </c>
      <c r="G936" s="159" t="s">
        <v>86</v>
      </c>
      <c r="H936" s="159" t="s">
        <v>34</v>
      </c>
      <c r="I936" s="159"/>
      <c r="J936" s="159" t="s">
        <v>14</v>
      </c>
      <c r="K936" s="226">
        <v>246700</v>
      </c>
      <c r="L936" s="226">
        <v>180333</v>
      </c>
      <c r="M936" s="226">
        <v>143043</v>
      </c>
      <c r="N936" s="226">
        <v>121307</v>
      </c>
      <c r="O936" s="226">
        <v>143910</v>
      </c>
      <c r="P936" s="226">
        <v>106541</v>
      </c>
      <c r="Q936" s="226">
        <v>254433</v>
      </c>
      <c r="R936" s="226">
        <v>214996</v>
      </c>
      <c r="S936" s="226">
        <v>273628</v>
      </c>
      <c r="T936" s="226">
        <v>201872.99999999997</v>
      </c>
      <c r="U936" s="226">
        <v>216714</v>
      </c>
      <c r="V936" s="226">
        <v>258626</v>
      </c>
      <c r="W936" s="162">
        <f>SUM(표4_256[[#This Row],[1월]:[12월]])</f>
        <v>2362104</v>
      </c>
      <c r="X936" s="163">
        <f t="shared" si="732"/>
        <v>196842</v>
      </c>
    </row>
    <row r="937" spans="1:24" x14ac:dyDescent="0.3">
      <c r="A937" s="166"/>
      <c r="B937" s="166">
        <v>2024</v>
      </c>
      <c r="C937" s="158" t="s">
        <v>431</v>
      </c>
      <c r="D937" s="159" t="s">
        <v>11</v>
      </c>
      <c r="E937" s="159" t="s">
        <v>16</v>
      </c>
      <c r="F937" s="159" t="s">
        <v>67</v>
      </c>
      <c r="G937" s="159" t="s">
        <v>86</v>
      </c>
      <c r="H937" s="159" t="s">
        <v>34</v>
      </c>
      <c r="I937" s="159"/>
      <c r="J937" s="159" t="s">
        <v>15</v>
      </c>
      <c r="K937" s="226">
        <v>56.494300000000003</v>
      </c>
      <c r="L937" s="226">
        <v>41.296257000000004</v>
      </c>
      <c r="M937" s="226">
        <v>32.756847</v>
      </c>
      <c r="N937" s="226">
        <v>27.779303000000002</v>
      </c>
      <c r="O937" s="226">
        <v>32.955390000000001</v>
      </c>
      <c r="P937" s="226">
        <v>24.397888999999999</v>
      </c>
      <c r="Q937" s="226">
        <v>58.265157000000002</v>
      </c>
      <c r="R937" s="226">
        <v>49.234084000000003</v>
      </c>
      <c r="S937" s="226">
        <v>62.660812</v>
      </c>
      <c r="T937" s="226">
        <v>46.228916999999996</v>
      </c>
      <c r="U937" s="226">
        <v>49.627506000000004</v>
      </c>
      <c r="V937" s="226">
        <v>59.225353999999996</v>
      </c>
      <c r="W937" s="162">
        <f>SUM(표4_256[[#This Row],[1월]:[12월]])</f>
        <v>540.92181599999992</v>
      </c>
      <c r="X937" s="163">
        <f t="shared" si="732"/>
        <v>45.076817999999996</v>
      </c>
    </row>
    <row r="938" spans="1:24" x14ac:dyDescent="0.3">
      <c r="A938" s="166"/>
      <c r="B938" s="166">
        <v>2024</v>
      </c>
      <c r="C938" s="158" t="s">
        <v>431</v>
      </c>
      <c r="D938" s="159" t="s">
        <v>11</v>
      </c>
      <c r="E938" s="159" t="s">
        <v>16</v>
      </c>
      <c r="F938" s="159" t="s">
        <v>67</v>
      </c>
      <c r="G938" s="159" t="s">
        <v>86</v>
      </c>
      <c r="H938" s="160" t="s">
        <v>34</v>
      </c>
      <c r="I938" s="160"/>
      <c r="J938" s="160" t="s">
        <v>96</v>
      </c>
      <c r="K938" s="226">
        <v>117.10849</v>
      </c>
      <c r="L938" s="226">
        <v>85.604075100000003</v>
      </c>
      <c r="M938" s="226">
        <v>67.90251210000001</v>
      </c>
      <c r="N938" s="226">
        <v>57.584432900000003</v>
      </c>
      <c r="O938" s="226">
        <v>68.314077000000012</v>
      </c>
      <c r="P938" s="226">
        <v>50.575012700000002</v>
      </c>
      <c r="Q938" s="226">
        <v>120.7793451</v>
      </c>
      <c r="R938" s="226">
        <v>102.0586012</v>
      </c>
      <c r="S938" s="226">
        <v>129.89121160000002</v>
      </c>
      <c r="T938" s="226">
        <v>95.829113099999987</v>
      </c>
      <c r="U938" s="226">
        <v>102.8741358</v>
      </c>
      <c r="V938" s="226">
        <v>122.7697622</v>
      </c>
      <c r="W938" s="162">
        <f>SUM(표4_256[[#This Row],[1월]:[12월]])</f>
        <v>1121.2907688</v>
      </c>
      <c r="X938" s="163">
        <f t="shared" si="732"/>
        <v>93.440897399999997</v>
      </c>
    </row>
    <row r="939" spans="1:24" x14ac:dyDescent="0.3">
      <c r="A939" s="166"/>
      <c r="B939" s="166">
        <v>2024</v>
      </c>
      <c r="C939" s="158" t="s">
        <v>431</v>
      </c>
      <c r="D939" s="159" t="s">
        <v>11</v>
      </c>
      <c r="E939" s="159" t="s">
        <v>16</v>
      </c>
      <c r="F939" s="159" t="s">
        <v>88</v>
      </c>
      <c r="G939" s="159" t="s">
        <v>86</v>
      </c>
      <c r="H939" s="159" t="s">
        <v>135</v>
      </c>
      <c r="I939" s="159"/>
      <c r="J939" s="159" t="s">
        <v>13</v>
      </c>
      <c r="K939" s="226">
        <v>0</v>
      </c>
      <c r="L939" s="226">
        <v>0</v>
      </c>
      <c r="M939" s="226">
        <v>0</v>
      </c>
      <c r="N939" s="226">
        <v>1171698</v>
      </c>
      <c r="O939" s="226">
        <v>3809971</v>
      </c>
      <c r="P939" s="226">
        <v>1008395</v>
      </c>
      <c r="Q939" s="226">
        <v>32383695</v>
      </c>
      <c r="R939" s="226">
        <v>33282636</v>
      </c>
      <c r="S939" s="226">
        <v>33640437</v>
      </c>
      <c r="T939" s="226">
        <v>5570630</v>
      </c>
      <c r="U939" s="226">
        <v>1371584</v>
      </c>
      <c r="V939" s="226">
        <v>29974</v>
      </c>
      <c r="W939" s="162">
        <f>SUM(표4_256[[#This Row],[1월]:[12월]])</f>
        <v>112269020</v>
      </c>
      <c r="X939" s="163">
        <f t="shared" si="732"/>
        <v>9355751.666666666</v>
      </c>
    </row>
    <row r="940" spans="1:24" x14ac:dyDescent="0.3">
      <c r="A940" s="166"/>
      <c r="B940" s="166">
        <v>2024</v>
      </c>
      <c r="C940" s="158" t="s">
        <v>431</v>
      </c>
      <c r="D940" s="159" t="s">
        <v>11</v>
      </c>
      <c r="E940" s="159" t="s">
        <v>16</v>
      </c>
      <c r="F940" s="159" t="s">
        <v>88</v>
      </c>
      <c r="G940" s="159" t="s">
        <v>86</v>
      </c>
      <c r="H940" s="159" t="s">
        <v>135</v>
      </c>
      <c r="I940" s="159"/>
      <c r="J940" s="159" t="s">
        <v>14</v>
      </c>
      <c r="K940" s="226">
        <v>0</v>
      </c>
      <c r="L940" s="226">
        <v>0</v>
      </c>
      <c r="M940" s="226">
        <v>0</v>
      </c>
      <c r="N940" s="226">
        <v>8059</v>
      </c>
      <c r="O940" s="226">
        <v>27027</v>
      </c>
      <c r="P940" s="226">
        <v>6175</v>
      </c>
      <c r="Q940" s="226">
        <v>201317</v>
      </c>
      <c r="R940" s="226">
        <v>213604</v>
      </c>
      <c r="S940" s="226">
        <v>255352</v>
      </c>
      <c r="T940" s="226">
        <v>40325</v>
      </c>
      <c r="U940" s="226">
        <v>7982</v>
      </c>
      <c r="V940" s="226">
        <v>179</v>
      </c>
      <c r="W940" s="162">
        <f>SUM(표4_256[[#This Row],[1월]:[12월]])</f>
        <v>760020</v>
      </c>
      <c r="X940" s="163">
        <f t="shared" si="732"/>
        <v>63335</v>
      </c>
    </row>
    <row r="941" spans="1:24" x14ac:dyDescent="0.3">
      <c r="A941" s="166"/>
      <c r="B941" s="166">
        <v>2024</v>
      </c>
      <c r="C941" s="158" t="s">
        <v>431</v>
      </c>
      <c r="D941" s="159" t="s">
        <v>11</v>
      </c>
      <c r="E941" s="159" t="s">
        <v>16</v>
      </c>
      <c r="F941" s="159" t="s">
        <v>88</v>
      </c>
      <c r="G941" s="159" t="s">
        <v>86</v>
      </c>
      <c r="H941" s="159" t="s">
        <v>135</v>
      </c>
      <c r="I941" s="159"/>
      <c r="J941" s="159" t="s">
        <v>15</v>
      </c>
      <c r="K941" s="226">
        <v>0</v>
      </c>
      <c r="L941" s="226">
        <v>0</v>
      </c>
      <c r="M941" s="226">
        <v>0</v>
      </c>
      <c r="N941" s="226">
        <v>1.8455109999999999</v>
      </c>
      <c r="O941" s="226">
        <v>6.1891830000000008</v>
      </c>
      <c r="P941" s="226">
        <v>1.414075</v>
      </c>
      <c r="Q941" s="226">
        <v>46.101593000000001</v>
      </c>
      <c r="R941" s="226">
        <v>48.915316000000004</v>
      </c>
      <c r="S941" s="226">
        <v>58.475608000000001</v>
      </c>
      <c r="T941" s="226">
        <v>9.2344250000000017</v>
      </c>
      <c r="U941" s="226">
        <v>1.8278780000000001</v>
      </c>
      <c r="V941" s="226">
        <v>4.0991E-2</v>
      </c>
      <c r="W941" s="162">
        <f>SUM(표4_256[[#This Row],[1월]:[12월]])</f>
        <v>174.04457999999997</v>
      </c>
      <c r="X941" s="163">
        <f t="shared" si="732"/>
        <v>14.503714999999998</v>
      </c>
    </row>
    <row r="942" spans="1:24" x14ac:dyDescent="0.3">
      <c r="A942" s="166"/>
      <c r="B942" s="166">
        <v>2024</v>
      </c>
      <c r="C942" s="158" t="s">
        <v>431</v>
      </c>
      <c r="D942" s="159" t="s">
        <v>11</v>
      </c>
      <c r="E942" s="159" t="s">
        <v>16</v>
      </c>
      <c r="F942" s="159" t="s">
        <v>88</v>
      </c>
      <c r="G942" s="159" t="s">
        <v>86</v>
      </c>
      <c r="H942" s="160" t="s">
        <v>135</v>
      </c>
      <c r="I942" s="160"/>
      <c r="J942" s="160" t="s">
        <v>96</v>
      </c>
      <c r="K942" s="226">
        <v>0</v>
      </c>
      <c r="L942" s="226">
        <v>0</v>
      </c>
      <c r="M942" s="226">
        <v>0</v>
      </c>
      <c r="N942" s="226">
        <v>3.8256073000000002</v>
      </c>
      <c r="O942" s="226">
        <v>12.829716899999999</v>
      </c>
      <c r="P942" s="226">
        <v>2.9312724999999999</v>
      </c>
      <c r="Q942" s="226">
        <v>95.565179900000004</v>
      </c>
      <c r="R942" s="226">
        <v>101.39781880000001</v>
      </c>
      <c r="S942" s="226">
        <v>121.2155944</v>
      </c>
      <c r="T942" s="226">
        <v>19.142277499999999</v>
      </c>
      <c r="U942" s="226">
        <v>3.7890554000000001</v>
      </c>
      <c r="V942" s="226">
        <v>8.49713E-2</v>
      </c>
      <c r="W942" s="162">
        <f>SUM(표4_256[[#This Row],[1월]:[12월]])</f>
        <v>360.78149400000001</v>
      </c>
      <c r="X942" s="163">
        <f t="shared" si="732"/>
        <v>30.0651245</v>
      </c>
    </row>
    <row r="943" spans="1:24" x14ac:dyDescent="0.3">
      <c r="A943" s="166"/>
      <c r="B943" s="166">
        <v>2024</v>
      </c>
      <c r="C943" s="158" t="s">
        <v>431</v>
      </c>
      <c r="D943" s="159" t="s">
        <v>11</v>
      </c>
      <c r="E943" s="159" t="s">
        <v>16</v>
      </c>
      <c r="F943" s="159" t="s">
        <v>88</v>
      </c>
      <c r="G943" s="159" t="s">
        <v>86</v>
      </c>
      <c r="H943" s="159" t="s">
        <v>156</v>
      </c>
      <c r="I943" s="159"/>
      <c r="J943" s="159" t="s">
        <v>13</v>
      </c>
      <c r="K943" s="226">
        <v>0</v>
      </c>
      <c r="L943" s="226">
        <v>0</v>
      </c>
      <c r="M943" s="226">
        <v>0</v>
      </c>
      <c r="N943" s="226">
        <v>3092</v>
      </c>
      <c r="O943" s="226">
        <v>72842</v>
      </c>
      <c r="P943" s="226">
        <v>176508</v>
      </c>
      <c r="Q943" s="226">
        <v>9539950</v>
      </c>
      <c r="R943" s="226">
        <v>8125325</v>
      </c>
      <c r="S943" s="226">
        <v>10052175</v>
      </c>
      <c r="T943" s="226">
        <v>43535</v>
      </c>
      <c r="U943" s="226">
        <v>13645</v>
      </c>
      <c r="V943" s="226">
        <v>3123</v>
      </c>
      <c r="W943" s="162">
        <f>SUM(표4_256[[#This Row],[1월]:[12월]])</f>
        <v>28030195</v>
      </c>
      <c r="X943" s="163">
        <f t="shared" si="732"/>
        <v>2335849.5833333335</v>
      </c>
    </row>
    <row r="944" spans="1:24" x14ac:dyDescent="0.3">
      <c r="A944" s="166"/>
      <c r="B944" s="166">
        <v>2024</v>
      </c>
      <c r="C944" s="158" t="s">
        <v>431</v>
      </c>
      <c r="D944" s="159" t="s">
        <v>11</v>
      </c>
      <c r="E944" s="159" t="s">
        <v>16</v>
      </c>
      <c r="F944" s="159" t="s">
        <v>88</v>
      </c>
      <c r="G944" s="159" t="s">
        <v>86</v>
      </c>
      <c r="H944" s="159" t="s">
        <v>156</v>
      </c>
      <c r="I944" s="159"/>
      <c r="J944" s="159" t="s">
        <v>14</v>
      </c>
      <c r="K944" s="226">
        <v>0</v>
      </c>
      <c r="L944" s="226">
        <v>0</v>
      </c>
      <c r="M944" s="226">
        <v>0</v>
      </c>
      <c r="N944" s="226">
        <v>9</v>
      </c>
      <c r="O944" s="226">
        <v>675</v>
      </c>
      <c r="P944" s="226">
        <v>1241</v>
      </c>
      <c r="Q944" s="226">
        <v>77843</v>
      </c>
      <c r="R944" s="226">
        <v>66450</v>
      </c>
      <c r="S944" s="226">
        <v>81055</v>
      </c>
      <c r="T944" s="226">
        <v>22</v>
      </c>
      <c r="U944" s="226">
        <v>6</v>
      </c>
      <c r="V944" s="226">
        <v>7</v>
      </c>
      <c r="W944" s="162">
        <f>SUM(표4_256[[#This Row],[1월]:[12월]])</f>
        <v>227308</v>
      </c>
      <c r="X944" s="163">
        <f t="shared" si="732"/>
        <v>18942.333333333332</v>
      </c>
    </row>
    <row r="945" spans="1:24" x14ac:dyDescent="0.3">
      <c r="A945" s="166"/>
      <c r="B945" s="166">
        <v>2024</v>
      </c>
      <c r="C945" s="158" t="s">
        <v>431</v>
      </c>
      <c r="D945" s="159" t="s">
        <v>11</v>
      </c>
      <c r="E945" s="159" t="s">
        <v>16</v>
      </c>
      <c r="F945" s="159" t="s">
        <v>88</v>
      </c>
      <c r="G945" s="159" t="s">
        <v>86</v>
      </c>
      <c r="H945" s="159" t="s">
        <v>156</v>
      </c>
      <c r="I945" s="159"/>
      <c r="J945" s="159" t="s">
        <v>15</v>
      </c>
      <c r="K945" s="226">
        <v>0</v>
      </c>
      <c r="L945" s="226">
        <v>0</v>
      </c>
      <c r="M945" s="226">
        <v>0</v>
      </c>
      <c r="N945" s="226">
        <v>2.0609999999999999E-3</v>
      </c>
      <c r="O945" s="226">
        <v>0.15457500000000002</v>
      </c>
      <c r="P945" s="226">
        <v>0.28418900000000002</v>
      </c>
      <c r="Q945" s="226">
        <v>17.826047000000003</v>
      </c>
      <c r="R945" s="226">
        <v>15.21705</v>
      </c>
      <c r="S945" s="226">
        <v>18.561595000000004</v>
      </c>
      <c r="T945" s="226">
        <v>5.0379999999999999E-3</v>
      </c>
      <c r="U945" s="226">
        <v>1.374E-3</v>
      </c>
      <c r="V945" s="226">
        <v>1.603E-3</v>
      </c>
      <c r="W945" s="162">
        <f>SUM(표4_256[[#This Row],[1월]:[12월]])</f>
        <v>52.053532000000011</v>
      </c>
      <c r="X945" s="163">
        <f t="shared" si="732"/>
        <v>4.337794333333334</v>
      </c>
    </row>
    <row r="946" spans="1:24" x14ac:dyDescent="0.3">
      <c r="A946" s="166"/>
      <c r="B946" s="166">
        <v>2024</v>
      </c>
      <c r="C946" s="158" t="s">
        <v>431</v>
      </c>
      <c r="D946" s="159" t="s">
        <v>11</v>
      </c>
      <c r="E946" s="159" t="s">
        <v>16</v>
      </c>
      <c r="F946" s="159" t="s">
        <v>88</v>
      </c>
      <c r="G946" s="159" t="s">
        <v>86</v>
      </c>
      <c r="H946" s="160" t="s">
        <v>156</v>
      </c>
      <c r="I946" s="160"/>
      <c r="J946" s="160" t="s">
        <v>96</v>
      </c>
      <c r="K946" s="226">
        <v>0</v>
      </c>
      <c r="L946" s="226">
        <v>0</v>
      </c>
      <c r="M946" s="226">
        <v>0</v>
      </c>
      <c r="N946" s="226">
        <v>4.2723000000000006E-3</v>
      </c>
      <c r="O946" s="226">
        <v>0.3204225</v>
      </c>
      <c r="P946" s="226">
        <v>0.58910269999999998</v>
      </c>
      <c r="Q946" s="226">
        <v>36.952072099999995</v>
      </c>
      <c r="R946" s="226">
        <v>31.543815000000002</v>
      </c>
      <c r="S946" s="226">
        <v>38.476808499999997</v>
      </c>
      <c r="T946" s="226">
        <v>1.04434E-2</v>
      </c>
      <c r="U946" s="226">
        <v>2.8482000000000004E-3</v>
      </c>
      <c r="V946" s="226">
        <v>3.3229000000000002E-3</v>
      </c>
      <c r="W946" s="162">
        <f>SUM(표4_256[[#This Row],[1월]:[12월]])</f>
        <v>107.9031076</v>
      </c>
      <c r="X946" s="163">
        <f t="shared" si="732"/>
        <v>8.9919256333333326</v>
      </c>
    </row>
    <row r="947" spans="1:24" x14ac:dyDescent="0.3">
      <c r="A947" s="166"/>
      <c r="B947" s="166">
        <v>2024</v>
      </c>
      <c r="C947" s="158" t="s">
        <v>431</v>
      </c>
      <c r="D947" s="159" t="s">
        <v>11</v>
      </c>
      <c r="E947" s="159" t="s">
        <v>16</v>
      </c>
      <c r="F947" s="159" t="s">
        <v>67</v>
      </c>
      <c r="G947" s="159" t="s">
        <v>87</v>
      </c>
      <c r="H947" s="159" t="s">
        <v>35</v>
      </c>
      <c r="I947" s="159"/>
      <c r="J947" s="159" t="s">
        <v>13</v>
      </c>
      <c r="K947" s="226">
        <v>349018218</v>
      </c>
      <c r="L947" s="226">
        <v>317619236</v>
      </c>
      <c r="M947" s="226">
        <v>286910327</v>
      </c>
      <c r="N947" s="226">
        <v>262703036</v>
      </c>
      <c r="O947" s="226">
        <v>283156781</v>
      </c>
      <c r="P947" s="226">
        <v>325043000</v>
      </c>
      <c r="Q947" s="226">
        <v>346619527</v>
      </c>
      <c r="R947" s="226">
        <v>335934190</v>
      </c>
      <c r="S947" s="226">
        <v>269979027</v>
      </c>
      <c r="T947" s="226">
        <v>247840409</v>
      </c>
      <c r="U947" s="226">
        <v>312628681</v>
      </c>
      <c r="V947" s="226">
        <v>339444908</v>
      </c>
      <c r="W947" s="162">
        <f>SUM(표4_256[[#This Row],[1월]:[12월]])</f>
        <v>3676897340</v>
      </c>
      <c r="X947" s="163">
        <f t="shared" si="732"/>
        <v>306408111.66666669</v>
      </c>
    </row>
    <row r="948" spans="1:24" x14ac:dyDescent="0.3">
      <c r="A948" s="166"/>
      <c r="B948" s="166">
        <v>2024</v>
      </c>
      <c r="C948" s="158" t="s">
        <v>431</v>
      </c>
      <c r="D948" s="159" t="s">
        <v>11</v>
      </c>
      <c r="E948" s="159" t="s">
        <v>16</v>
      </c>
      <c r="F948" s="159" t="s">
        <v>67</v>
      </c>
      <c r="G948" s="159" t="s">
        <v>87</v>
      </c>
      <c r="H948" s="159" t="s">
        <v>35</v>
      </c>
      <c r="I948" s="159"/>
      <c r="J948" s="159" t="s">
        <v>14</v>
      </c>
      <c r="K948" s="226">
        <v>2116656</v>
      </c>
      <c r="L948" s="226">
        <v>1937376</v>
      </c>
      <c r="M948" s="226">
        <v>2027952</v>
      </c>
      <c r="N948" s="226">
        <v>1809792</v>
      </c>
      <c r="O948" s="226">
        <v>1991376</v>
      </c>
      <c r="P948" s="226">
        <v>1969056</v>
      </c>
      <c r="Q948" s="226">
        <v>2058624</v>
      </c>
      <c r="R948" s="226">
        <v>2016576</v>
      </c>
      <c r="S948" s="226">
        <v>1900656</v>
      </c>
      <c r="T948" s="226">
        <v>1690992</v>
      </c>
      <c r="U948" s="226">
        <v>1857312</v>
      </c>
      <c r="V948" s="226">
        <v>2068992</v>
      </c>
      <c r="W948" s="162">
        <f>SUM(표4_256[[#This Row],[1월]:[12월]])</f>
        <v>23445360</v>
      </c>
      <c r="X948" s="163">
        <f t="shared" si="732"/>
        <v>1953780</v>
      </c>
    </row>
    <row r="949" spans="1:24" x14ac:dyDescent="0.3">
      <c r="A949" s="166"/>
      <c r="B949" s="166">
        <v>2024</v>
      </c>
      <c r="C949" s="158" t="s">
        <v>431</v>
      </c>
      <c r="D949" s="159" t="s">
        <v>11</v>
      </c>
      <c r="E949" s="159" t="s">
        <v>16</v>
      </c>
      <c r="F949" s="159" t="s">
        <v>67</v>
      </c>
      <c r="G949" s="159" t="s">
        <v>87</v>
      </c>
      <c r="H949" s="159" t="s">
        <v>35</v>
      </c>
      <c r="I949" s="159"/>
      <c r="J949" s="159" t="s">
        <v>15</v>
      </c>
      <c r="K949" s="226">
        <v>484.714224</v>
      </c>
      <c r="L949" s="226">
        <v>443.65910400000001</v>
      </c>
      <c r="M949" s="226">
        <v>464.40100799999999</v>
      </c>
      <c r="N949" s="226">
        <v>414.44236799999999</v>
      </c>
      <c r="O949" s="226">
        <v>456.025104</v>
      </c>
      <c r="P949" s="226">
        <v>450.91382400000003</v>
      </c>
      <c r="Q949" s="226">
        <v>471.42489599999999</v>
      </c>
      <c r="R949" s="226">
        <v>461.79590400000001</v>
      </c>
      <c r="S949" s="226">
        <v>435.250224</v>
      </c>
      <c r="T949" s="226">
        <v>387.237168</v>
      </c>
      <c r="U949" s="226">
        <v>425.32444800000002</v>
      </c>
      <c r="V949" s="226">
        <v>473.79916800000007</v>
      </c>
      <c r="W949" s="162">
        <f>SUM(표4_256[[#This Row],[1월]:[12월]])</f>
        <v>5368.9874400000008</v>
      </c>
      <c r="X949" s="163">
        <f t="shared" si="732"/>
        <v>447.41562000000005</v>
      </c>
    </row>
    <row r="950" spans="1:24" x14ac:dyDescent="0.3">
      <c r="A950" s="166"/>
      <c r="B950" s="166">
        <v>2024</v>
      </c>
      <c r="C950" s="158" t="s">
        <v>431</v>
      </c>
      <c r="D950" s="159" t="s">
        <v>11</v>
      </c>
      <c r="E950" s="159" t="s">
        <v>16</v>
      </c>
      <c r="F950" s="159" t="s">
        <v>67</v>
      </c>
      <c r="G950" s="159" t="s">
        <v>87</v>
      </c>
      <c r="H950" s="160" t="s">
        <v>35</v>
      </c>
      <c r="I950" s="160"/>
      <c r="J950" s="160" t="s">
        <v>96</v>
      </c>
      <c r="K950" s="226">
        <v>1004.7766032000001</v>
      </c>
      <c r="L950" s="226">
        <v>919.6723872</v>
      </c>
      <c r="M950" s="226">
        <v>962.66881440000009</v>
      </c>
      <c r="N950" s="226">
        <v>859.10826240000006</v>
      </c>
      <c r="O950" s="226">
        <v>945.30618720000007</v>
      </c>
      <c r="P950" s="226">
        <v>934.71088320000001</v>
      </c>
      <c r="Q950" s="226">
        <v>977.22881280000013</v>
      </c>
      <c r="R950" s="226">
        <v>957.26862719999997</v>
      </c>
      <c r="S950" s="226">
        <v>902.24140320000004</v>
      </c>
      <c r="T950" s="226">
        <v>802.71390240000005</v>
      </c>
      <c r="U950" s="226">
        <v>881.66600640000001</v>
      </c>
      <c r="V950" s="226">
        <v>982.15050240000005</v>
      </c>
      <c r="W950" s="162">
        <f>SUM(표4_256[[#This Row],[1월]:[12월]])</f>
        <v>11129.512392000002</v>
      </c>
      <c r="X950" s="163">
        <f t="shared" si="732"/>
        <v>927.45936600000016</v>
      </c>
    </row>
    <row r="951" spans="1:24" x14ac:dyDescent="0.3">
      <c r="A951" s="166"/>
      <c r="B951" s="166">
        <v>2024</v>
      </c>
      <c r="C951" s="158" t="s">
        <v>431</v>
      </c>
      <c r="D951" s="159" t="s">
        <v>11</v>
      </c>
      <c r="E951" s="159" t="s">
        <v>16</v>
      </c>
      <c r="F951" s="159" t="s">
        <v>88</v>
      </c>
      <c r="G951" s="159" t="s">
        <v>87</v>
      </c>
      <c r="H951" s="159" t="s">
        <v>136</v>
      </c>
      <c r="I951" s="159"/>
      <c r="J951" s="159" t="s">
        <v>13</v>
      </c>
      <c r="K951" s="226">
        <v>18775573</v>
      </c>
      <c r="L951" s="226">
        <v>24420764</v>
      </c>
      <c r="M951" s="226">
        <v>16306257</v>
      </c>
      <c r="N951" s="226">
        <v>29463607</v>
      </c>
      <c r="O951" s="226">
        <v>34666028</v>
      </c>
      <c r="P951" s="226">
        <v>64455492</v>
      </c>
      <c r="Q951" s="226">
        <v>94805181</v>
      </c>
      <c r="R951" s="226">
        <v>109014476</v>
      </c>
      <c r="S951" s="226">
        <v>66168181</v>
      </c>
      <c r="T951" s="226">
        <v>45438050</v>
      </c>
      <c r="U951" s="226">
        <v>42829331</v>
      </c>
      <c r="V951" s="226">
        <v>26956449</v>
      </c>
      <c r="W951" s="162">
        <f>SUM(표4_256[[#This Row],[1월]:[12월]])</f>
        <v>573299389</v>
      </c>
      <c r="X951" s="163">
        <f t="shared" si="732"/>
        <v>47774949.083333336</v>
      </c>
    </row>
    <row r="952" spans="1:24" x14ac:dyDescent="0.3">
      <c r="A952" s="166"/>
      <c r="B952" s="166">
        <v>2024</v>
      </c>
      <c r="C952" s="158" t="s">
        <v>431</v>
      </c>
      <c r="D952" s="159" t="s">
        <v>11</v>
      </c>
      <c r="E952" s="159" t="s">
        <v>16</v>
      </c>
      <c r="F952" s="159" t="s">
        <v>88</v>
      </c>
      <c r="G952" s="159" t="s">
        <v>87</v>
      </c>
      <c r="H952" s="159" t="s">
        <v>136</v>
      </c>
      <c r="I952" s="159"/>
      <c r="J952" s="159" t="s">
        <v>14</v>
      </c>
      <c r="K952" s="226">
        <v>112005</v>
      </c>
      <c r="L952" s="226">
        <v>144492</v>
      </c>
      <c r="M952" s="226">
        <v>112351</v>
      </c>
      <c r="N952" s="226">
        <v>202652</v>
      </c>
      <c r="O952" s="226">
        <v>245909</v>
      </c>
      <c r="P952" s="226">
        <v>394671</v>
      </c>
      <c r="Q952" s="226">
        <v>589366</v>
      </c>
      <c r="R952" s="226">
        <v>699642</v>
      </c>
      <c r="S952" s="226">
        <v>502257</v>
      </c>
      <c r="T952" s="226">
        <v>328918</v>
      </c>
      <c r="U952" s="226">
        <v>249243</v>
      </c>
      <c r="V952" s="226">
        <v>160811</v>
      </c>
      <c r="W952" s="162">
        <f>SUM(표4_256[[#This Row],[1월]:[12월]])</f>
        <v>3742317</v>
      </c>
      <c r="X952" s="163">
        <f t="shared" si="732"/>
        <v>311859.75</v>
      </c>
    </row>
    <row r="953" spans="1:24" x14ac:dyDescent="0.3">
      <c r="A953" s="166"/>
      <c r="B953" s="166">
        <v>2024</v>
      </c>
      <c r="C953" s="158" t="s">
        <v>431</v>
      </c>
      <c r="D953" s="159" t="s">
        <v>11</v>
      </c>
      <c r="E953" s="159" t="s">
        <v>16</v>
      </c>
      <c r="F953" s="159" t="s">
        <v>88</v>
      </c>
      <c r="G953" s="159" t="s">
        <v>87</v>
      </c>
      <c r="H953" s="159" t="s">
        <v>136</v>
      </c>
      <c r="I953" s="159"/>
      <c r="J953" s="159" t="s">
        <v>15</v>
      </c>
      <c r="K953" s="226">
        <v>25.649145000000001</v>
      </c>
      <c r="L953" s="226">
        <v>33.088667999999998</v>
      </c>
      <c r="M953" s="226">
        <v>25.728379</v>
      </c>
      <c r="N953" s="226">
        <v>46.407308</v>
      </c>
      <c r="O953" s="226">
        <v>56.313161000000001</v>
      </c>
      <c r="P953" s="226">
        <v>90.379659000000004</v>
      </c>
      <c r="Q953" s="226">
        <v>134.96481399999999</v>
      </c>
      <c r="R953" s="226">
        <v>160.21801800000003</v>
      </c>
      <c r="S953" s="226">
        <v>115.01685300000001</v>
      </c>
      <c r="T953" s="226">
        <v>75.322222000000011</v>
      </c>
      <c r="U953" s="226">
        <v>57.076647000000001</v>
      </c>
      <c r="V953" s="226">
        <v>36.825719000000007</v>
      </c>
      <c r="W953" s="162">
        <f>SUM(표4_256[[#This Row],[1월]:[12월]])</f>
        <v>856.9905930000001</v>
      </c>
      <c r="X953" s="163">
        <f t="shared" si="732"/>
        <v>71.415882750000009</v>
      </c>
    </row>
    <row r="954" spans="1:24" x14ac:dyDescent="0.3">
      <c r="A954" s="166"/>
      <c r="B954" s="166">
        <v>2024</v>
      </c>
      <c r="C954" s="158" t="s">
        <v>431</v>
      </c>
      <c r="D954" s="159" t="s">
        <v>11</v>
      </c>
      <c r="E954" s="159" t="s">
        <v>16</v>
      </c>
      <c r="F954" s="159" t="s">
        <v>88</v>
      </c>
      <c r="G954" s="159" t="s">
        <v>87</v>
      </c>
      <c r="H954" s="160" t="s">
        <v>136</v>
      </c>
      <c r="I954" s="160"/>
      <c r="J954" s="160" t="s">
        <v>96</v>
      </c>
      <c r="K954" s="226">
        <v>53.1687735</v>
      </c>
      <c r="L954" s="226">
        <v>68.5903524</v>
      </c>
      <c r="M954" s="226">
        <v>53.333019700000001</v>
      </c>
      <c r="N954" s="226">
        <v>96.198904400000004</v>
      </c>
      <c r="O954" s="226">
        <v>116.73300230000001</v>
      </c>
      <c r="P954" s="226">
        <v>187.35032370000002</v>
      </c>
      <c r="Q954" s="226">
        <v>279.77204019999999</v>
      </c>
      <c r="R954" s="226">
        <v>332.12005740000001</v>
      </c>
      <c r="S954" s="226">
        <v>238.42139790000002</v>
      </c>
      <c r="T954" s="226">
        <v>156.13737460000002</v>
      </c>
      <c r="U954" s="226">
        <v>118.31565210000001</v>
      </c>
      <c r="V954" s="226">
        <v>76.33698170000001</v>
      </c>
      <c r="W954" s="162">
        <f>SUM(표4_256[[#This Row],[1월]:[12월]])</f>
        <v>1776.4778799000003</v>
      </c>
      <c r="X954" s="163">
        <f t="shared" si="732"/>
        <v>148.03982332500001</v>
      </c>
    </row>
    <row r="955" spans="1:24" x14ac:dyDescent="0.3">
      <c r="A955" s="166"/>
      <c r="B955" s="166">
        <v>2024</v>
      </c>
      <c r="C955" s="158" t="s">
        <v>431</v>
      </c>
      <c r="D955" s="159" t="s">
        <v>11</v>
      </c>
      <c r="E955" s="159" t="s">
        <v>16</v>
      </c>
      <c r="F955" s="159" t="s">
        <v>88</v>
      </c>
      <c r="G955" s="159" t="s">
        <v>87</v>
      </c>
      <c r="H955" s="159" t="s">
        <v>157</v>
      </c>
      <c r="I955" s="159"/>
      <c r="J955" s="159" t="s">
        <v>13</v>
      </c>
      <c r="K955" s="226">
        <v>3637100</v>
      </c>
      <c r="L955" s="226">
        <v>405688</v>
      </c>
      <c r="M955" s="226">
        <v>392143</v>
      </c>
      <c r="N955" s="226">
        <v>1730109</v>
      </c>
      <c r="O955" s="226">
        <v>662773</v>
      </c>
      <c r="P955" s="226">
        <v>11282224</v>
      </c>
      <c r="Q955" s="226">
        <v>27928766</v>
      </c>
      <c r="R955" s="226">
        <v>26613818</v>
      </c>
      <c r="S955" s="226">
        <v>19771865</v>
      </c>
      <c r="T955" s="226">
        <v>355102</v>
      </c>
      <c r="U955" s="226">
        <v>426090</v>
      </c>
      <c r="V955" s="226">
        <v>2808875</v>
      </c>
      <c r="W955" s="162">
        <f>SUM(표4_256[[#This Row],[1월]:[12월]])</f>
        <v>96014553</v>
      </c>
      <c r="X955" s="163">
        <f t="shared" si="732"/>
        <v>8001212.75</v>
      </c>
    </row>
    <row r="956" spans="1:24" x14ac:dyDescent="0.3">
      <c r="A956" s="166"/>
      <c r="B956" s="166">
        <v>2024</v>
      </c>
      <c r="C956" s="158" t="s">
        <v>431</v>
      </c>
      <c r="D956" s="159" t="s">
        <v>11</v>
      </c>
      <c r="E956" s="159" t="s">
        <v>16</v>
      </c>
      <c r="F956" s="159" t="s">
        <v>88</v>
      </c>
      <c r="G956" s="159" t="s">
        <v>87</v>
      </c>
      <c r="H956" s="159" t="s">
        <v>157</v>
      </c>
      <c r="I956" s="159"/>
      <c r="J956" s="159" t="s">
        <v>14</v>
      </c>
      <c r="K956" s="226">
        <v>4978</v>
      </c>
      <c r="L956" s="226">
        <v>816</v>
      </c>
      <c r="M956" s="226">
        <v>789</v>
      </c>
      <c r="N956" s="226">
        <v>5232</v>
      </c>
      <c r="O956" s="226">
        <v>6145</v>
      </c>
      <c r="P956" s="226">
        <v>79339</v>
      </c>
      <c r="Q956" s="226">
        <v>227890</v>
      </c>
      <c r="R956" s="226">
        <v>217650</v>
      </c>
      <c r="S956" s="226">
        <v>159430</v>
      </c>
      <c r="T956" s="226">
        <v>178</v>
      </c>
      <c r="U956" s="226">
        <v>176</v>
      </c>
      <c r="V956" s="226">
        <v>6164</v>
      </c>
      <c r="W956" s="162">
        <f>SUM(표4_256[[#This Row],[1월]:[12월]])</f>
        <v>708787</v>
      </c>
      <c r="X956" s="163">
        <f t="shared" si="732"/>
        <v>59065.583333333336</v>
      </c>
    </row>
    <row r="957" spans="1:24" x14ac:dyDescent="0.3">
      <c r="A957" s="166"/>
      <c r="B957" s="166">
        <v>2024</v>
      </c>
      <c r="C957" s="158" t="s">
        <v>431</v>
      </c>
      <c r="D957" s="159" t="s">
        <v>11</v>
      </c>
      <c r="E957" s="159" t="s">
        <v>16</v>
      </c>
      <c r="F957" s="159" t="s">
        <v>88</v>
      </c>
      <c r="G957" s="159" t="s">
        <v>87</v>
      </c>
      <c r="H957" s="159" t="s">
        <v>157</v>
      </c>
      <c r="I957" s="159"/>
      <c r="J957" s="159" t="s">
        <v>15</v>
      </c>
      <c r="K957" s="226">
        <v>1.1399619999999999</v>
      </c>
      <c r="L957" s="226">
        <v>0.186864</v>
      </c>
      <c r="M957" s="226">
        <v>0.18068100000000001</v>
      </c>
      <c r="N957" s="226">
        <v>1.1981280000000001</v>
      </c>
      <c r="O957" s="226">
        <v>1.407205</v>
      </c>
      <c r="P957" s="226">
        <v>18.168631000000001</v>
      </c>
      <c r="Q957" s="226">
        <v>52.186810000000001</v>
      </c>
      <c r="R957" s="226">
        <v>49.841850000000001</v>
      </c>
      <c r="S957" s="226">
        <v>36.50947</v>
      </c>
      <c r="T957" s="226">
        <v>4.0762E-2</v>
      </c>
      <c r="U957" s="226">
        <v>4.0304E-2</v>
      </c>
      <c r="V957" s="226">
        <v>1.411556</v>
      </c>
      <c r="W957" s="162">
        <f>SUM(표4_256[[#This Row],[1월]:[12월]])</f>
        <v>162.31222299999999</v>
      </c>
      <c r="X957" s="163">
        <f t="shared" si="732"/>
        <v>13.526018583333332</v>
      </c>
    </row>
    <row r="958" spans="1:24" x14ac:dyDescent="0.3">
      <c r="A958" s="166"/>
      <c r="B958" s="166">
        <v>2024</v>
      </c>
      <c r="C958" s="158" t="s">
        <v>431</v>
      </c>
      <c r="D958" s="159" t="s">
        <v>11</v>
      </c>
      <c r="E958" s="159" t="s">
        <v>16</v>
      </c>
      <c r="F958" s="159" t="s">
        <v>88</v>
      </c>
      <c r="G958" s="159" t="s">
        <v>87</v>
      </c>
      <c r="H958" s="160" t="s">
        <v>157</v>
      </c>
      <c r="I958" s="160"/>
      <c r="J958" s="160" t="s">
        <v>96</v>
      </c>
      <c r="K958" s="226">
        <v>2.3630565999999997</v>
      </c>
      <c r="L958" s="226">
        <v>0.38735520000000001</v>
      </c>
      <c r="M958" s="226">
        <v>0.37453829999999999</v>
      </c>
      <c r="N958" s="226">
        <v>2.4836304</v>
      </c>
      <c r="O958" s="226">
        <v>2.9170315000000002</v>
      </c>
      <c r="P958" s="226">
        <v>37.662223300000001</v>
      </c>
      <c r="Q958" s="226">
        <v>108.179383</v>
      </c>
      <c r="R958" s="226">
        <v>103.318455</v>
      </c>
      <c r="S958" s="226">
        <v>75.681421</v>
      </c>
      <c r="T958" s="226">
        <v>8.4496600000000005E-2</v>
      </c>
      <c r="U958" s="226">
        <v>8.3547200000000002E-2</v>
      </c>
      <c r="V958" s="226">
        <v>2.9260508000000001</v>
      </c>
      <c r="W958" s="162">
        <f>SUM(표4_256[[#This Row],[1월]:[12월]])</f>
        <v>336.46118889999997</v>
      </c>
      <c r="X958" s="163">
        <f t="shared" si="732"/>
        <v>28.038432408333332</v>
      </c>
    </row>
    <row r="959" spans="1:24" x14ac:dyDescent="0.3">
      <c r="A959" s="166"/>
      <c r="B959" s="166">
        <v>2024</v>
      </c>
      <c r="C959" s="158" t="s">
        <v>431</v>
      </c>
      <c r="D959" s="159" t="s">
        <v>11</v>
      </c>
      <c r="E959" s="159" t="s">
        <v>16</v>
      </c>
      <c r="F959" s="159" t="s">
        <v>67</v>
      </c>
      <c r="G959" s="159" t="s">
        <v>173</v>
      </c>
      <c r="H959" s="159" t="s">
        <v>36</v>
      </c>
      <c r="I959" s="159"/>
      <c r="J959" s="159" t="s">
        <v>13</v>
      </c>
      <c r="K959" s="226">
        <v>74868447</v>
      </c>
      <c r="L959" s="226">
        <v>65540324</v>
      </c>
      <c r="M959" s="226">
        <v>58610631</v>
      </c>
      <c r="N959" s="226">
        <v>58950068</v>
      </c>
      <c r="O959" s="226">
        <v>57534140</v>
      </c>
      <c r="P959" s="226">
        <v>71940207</v>
      </c>
      <c r="Q959" s="226">
        <v>86880102</v>
      </c>
      <c r="R959" s="226">
        <v>89057430</v>
      </c>
      <c r="S959" s="226">
        <v>60545218</v>
      </c>
      <c r="T959" s="226">
        <v>60820944</v>
      </c>
      <c r="U959" s="226">
        <v>73873695</v>
      </c>
      <c r="V959" s="226">
        <v>67413496</v>
      </c>
      <c r="W959" s="162">
        <f>SUM(표4_256[[#This Row],[1월]:[12월]])</f>
        <v>826034702</v>
      </c>
      <c r="X959" s="163">
        <f t="shared" si="732"/>
        <v>68836225.166666672</v>
      </c>
    </row>
    <row r="960" spans="1:24" x14ac:dyDescent="0.3">
      <c r="A960" s="166"/>
      <c r="B960" s="166">
        <v>2024</v>
      </c>
      <c r="C960" s="158" t="s">
        <v>431</v>
      </c>
      <c r="D960" s="159" t="s">
        <v>11</v>
      </c>
      <c r="E960" s="159" t="s">
        <v>16</v>
      </c>
      <c r="F960" s="159" t="s">
        <v>67</v>
      </c>
      <c r="G960" s="159" t="s">
        <v>173</v>
      </c>
      <c r="H960" s="159" t="s">
        <v>36</v>
      </c>
      <c r="I960" s="159"/>
      <c r="J960" s="159" t="s">
        <v>14</v>
      </c>
      <c r="K960" s="226">
        <v>436064</v>
      </c>
      <c r="L960" s="226">
        <v>380288</v>
      </c>
      <c r="M960" s="226">
        <v>400256</v>
      </c>
      <c r="N960" s="226">
        <v>400640</v>
      </c>
      <c r="O960" s="226">
        <v>390224</v>
      </c>
      <c r="P960" s="226">
        <v>409520</v>
      </c>
      <c r="Q960" s="226">
        <v>499808</v>
      </c>
      <c r="R960" s="226">
        <v>524096</v>
      </c>
      <c r="S960" s="226">
        <v>419360</v>
      </c>
      <c r="T960" s="226">
        <v>416432</v>
      </c>
      <c r="U960" s="226">
        <v>428672</v>
      </c>
      <c r="V960" s="226">
        <v>389120</v>
      </c>
      <c r="W960" s="162">
        <f>SUM(표4_256[[#This Row],[1월]:[12월]])</f>
        <v>5094480</v>
      </c>
      <c r="X960" s="163">
        <f t="shared" si="732"/>
        <v>424540</v>
      </c>
    </row>
    <row r="961" spans="1:24" x14ac:dyDescent="0.3">
      <c r="A961" s="166"/>
      <c r="B961" s="166">
        <v>2024</v>
      </c>
      <c r="C961" s="158" t="s">
        <v>431</v>
      </c>
      <c r="D961" s="159" t="s">
        <v>11</v>
      </c>
      <c r="E961" s="159" t="s">
        <v>16</v>
      </c>
      <c r="F961" s="159" t="s">
        <v>67</v>
      </c>
      <c r="G961" s="159" t="s">
        <v>173</v>
      </c>
      <c r="H961" s="159" t="s">
        <v>36</v>
      </c>
      <c r="I961" s="159"/>
      <c r="J961" s="159" t="s">
        <v>15</v>
      </c>
      <c r="K961" s="226">
        <v>99.858656000000011</v>
      </c>
      <c r="L961" s="226">
        <v>87.085952000000006</v>
      </c>
      <c r="M961" s="226">
        <v>91.658624000000003</v>
      </c>
      <c r="N961" s="226">
        <v>91.746560000000002</v>
      </c>
      <c r="O961" s="226">
        <v>89.361295999999996</v>
      </c>
      <c r="P961" s="226">
        <v>93.780079999999998</v>
      </c>
      <c r="Q961" s="226">
        <v>114.45603200000001</v>
      </c>
      <c r="R961" s="226">
        <v>120.01798400000001</v>
      </c>
      <c r="S961" s="226">
        <v>96.033440000000013</v>
      </c>
      <c r="T961" s="226">
        <v>95.362928000000011</v>
      </c>
      <c r="U961" s="226">
        <v>98.16588800000001</v>
      </c>
      <c r="V961" s="226">
        <v>89.10848</v>
      </c>
      <c r="W961" s="162">
        <f>SUM(표4_256[[#This Row],[1월]:[12월]])</f>
        <v>1166.6359200000004</v>
      </c>
      <c r="X961" s="163">
        <f t="shared" si="732"/>
        <v>97.219660000000033</v>
      </c>
    </row>
    <row r="962" spans="1:24" x14ac:dyDescent="0.3">
      <c r="A962" s="166"/>
      <c r="B962" s="166">
        <v>2024</v>
      </c>
      <c r="C962" s="158" t="s">
        <v>431</v>
      </c>
      <c r="D962" s="159" t="s">
        <v>11</v>
      </c>
      <c r="E962" s="159" t="s">
        <v>16</v>
      </c>
      <c r="F962" s="159" t="s">
        <v>67</v>
      </c>
      <c r="G962" s="159" t="s">
        <v>173</v>
      </c>
      <c r="H962" s="160" t="s">
        <v>36</v>
      </c>
      <c r="I962" s="160"/>
      <c r="J962" s="160" t="s">
        <v>96</v>
      </c>
      <c r="K962" s="226">
        <v>206.99958079999999</v>
      </c>
      <c r="L962" s="226">
        <v>180.52271360000003</v>
      </c>
      <c r="M962" s="226">
        <v>190.00152320000001</v>
      </c>
      <c r="N962" s="226">
        <v>190.183808</v>
      </c>
      <c r="O962" s="226">
        <v>185.2393328</v>
      </c>
      <c r="P962" s="226">
        <v>194.39914400000001</v>
      </c>
      <c r="Q962" s="226">
        <v>237.25885760000003</v>
      </c>
      <c r="R962" s="226">
        <v>248.7883712</v>
      </c>
      <c r="S962" s="226">
        <v>199.07019200000002</v>
      </c>
      <c r="T962" s="226">
        <v>197.68027040000001</v>
      </c>
      <c r="U962" s="226">
        <v>203.49059840000001</v>
      </c>
      <c r="V962" s="226">
        <v>184.71526399999999</v>
      </c>
      <c r="W962" s="162">
        <f>SUM(표4_256[[#This Row],[1월]:[12월]])</f>
        <v>2418.3496559999999</v>
      </c>
      <c r="X962" s="163">
        <f t="shared" si="732"/>
        <v>201.52913799999999</v>
      </c>
    </row>
    <row r="963" spans="1:24" x14ac:dyDescent="0.3">
      <c r="A963" s="166"/>
      <c r="B963" s="166">
        <v>2024</v>
      </c>
      <c r="C963" s="158" t="s">
        <v>431</v>
      </c>
      <c r="D963" s="159" t="s">
        <v>11</v>
      </c>
      <c r="E963" s="159" t="s">
        <v>16</v>
      </c>
      <c r="F963" s="159" t="s">
        <v>88</v>
      </c>
      <c r="G963" s="159" t="s">
        <v>173</v>
      </c>
      <c r="H963" s="159" t="s">
        <v>137</v>
      </c>
      <c r="I963" s="159"/>
      <c r="J963" s="159" t="s">
        <v>13</v>
      </c>
      <c r="K963" s="226">
        <v>5015269</v>
      </c>
      <c r="L963" s="226">
        <v>6453919</v>
      </c>
      <c r="M963" s="226">
        <v>4783983</v>
      </c>
      <c r="N963" s="226">
        <v>9452578</v>
      </c>
      <c r="O963" s="226">
        <v>10990903</v>
      </c>
      <c r="P963" s="226">
        <v>20767478</v>
      </c>
      <c r="Q963" s="226">
        <v>31414734</v>
      </c>
      <c r="R963" s="226">
        <v>31006375</v>
      </c>
      <c r="S963" s="226">
        <v>19991396</v>
      </c>
      <c r="T963" s="226">
        <v>13573214</v>
      </c>
      <c r="U963" s="226">
        <v>11740103</v>
      </c>
      <c r="V963" s="226">
        <v>7313611</v>
      </c>
      <c r="W963" s="162">
        <f>SUM(표4_256[[#This Row],[1월]:[12월]])</f>
        <v>172503563</v>
      </c>
      <c r="X963" s="163">
        <f t="shared" si="732"/>
        <v>14375296.916666666</v>
      </c>
    </row>
    <row r="964" spans="1:24" x14ac:dyDescent="0.3">
      <c r="A964" s="166"/>
      <c r="B964" s="166">
        <v>2024</v>
      </c>
      <c r="C964" s="158" t="s">
        <v>431</v>
      </c>
      <c r="D964" s="159" t="s">
        <v>11</v>
      </c>
      <c r="E964" s="159" t="s">
        <v>16</v>
      </c>
      <c r="F964" s="159" t="s">
        <v>88</v>
      </c>
      <c r="G964" s="159" t="s">
        <v>173</v>
      </c>
      <c r="H964" s="159" t="s">
        <v>137</v>
      </c>
      <c r="I964" s="159"/>
      <c r="J964" s="159" t="s">
        <v>14</v>
      </c>
      <c r="K964" s="226">
        <v>29918</v>
      </c>
      <c r="L964" s="226">
        <v>38186</v>
      </c>
      <c r="M964" s="226">
        <v>32962</v>
      </c>
      <c r="N964" s="226">
        <v>65015</v>
      </c>
      <c r="O964" s="226">
        <v>77966</v>
      </c>
      <c r="P964" s="226">
        <v>127163</v>
      </c>
      <c r="Q964" s="226">
        <v>195293</v>
      </c>
      <c r="R964" s="226">
        <v>198995</v>
      </c>
      <c r="S964" s="226">
        <v>151747</v>
      </c>
      <c r="T964" s="226">
        <v>98254</v>
      </c>
      <c r="U964" s="226">
        <v>68321</v>
      </c>
      <c r="V964" s="226">
        <v>43630</v>
      </c>
      <c r="W964" s="162">
        <f>SUM(표4_256[[#This Row],[1월]:[12월]])</f>
        <v>1127450</v>
      </c>
      <c r="X964" s="163">
        <f t="shared" si="732"/>
        <v>93954.166666666672</v>
      </c>
    </row>
    <row r="965" spans="1:24" x14ac:dyDescent="0.3">
      <c r="A965" s="166"/>
      <c r="B965" s="166">
        <v>2024</v>
      </c>
      <c r="C965" s="158" t="s">
        <v>431</v>
      </c>
      <c r="D965" s="159" t="s">
        <v>11</v>
      </c>
      <c r="E965" s="159" t="s">
        <v>16</v>
      </c>
      <c r="F965" s="159" t="s">
        <v>88</v>
      </c>
      <c r="G965" s="159" t="s">
        <v>173</v>
      </c>
      <c r="H965" s="159" t="s">
        <v>137</v>
      </c>
      <c r="I965" s="159"/>
      <c r="J965" s="159" t="s">
        <v>15</v>
      </c>
      <c r="K965" s="226">
        <v>6.8512219999999999</v>
      </c>
      <c r="L965" s="226">
        <v>8.7445940000000011</v>
      </c>
      <c r="M965" s="226">
        <v>7.5482980000000008</v>
      </c>
      <c r="N965" s="226">
        <v>14.888435000000001</v>
      </c>
      <c r="O965" s="226">
        <v>17.854213999999999</v>
      </c>
      <c r="P965" s="226">
        <v>29.120327</v>
      </c>
      <c r="Q965" s="226">
        <v>44.722097000000005</v>
      </c>
      <c r="R965" s="226">
        <v>45.569855000000004</v>
      </c>
      <c r="S965" s="226">
        <v>34.750063000000004</v>
      </c>
      <c r="T965" s="226">
        <v>22.500166000000004</v>
      </c>
      <c r="U965" s="226">
        <v>15.645509000000001</v>
      </c>
      <c r="V965" s="226">
        <v>9.9912700000000001</v>
      </c>
      <c r="W965" s="162">
        <f>SUM(표4_256[[#This Row],[1월]:[12월]])</f>
        <v>258.18605000000008</v>
      </c>
      <c r="X965" s="163">
        <f t="shared" si="732"/>
        <v>21.515504166666673</v>
      </c>
    </row>
    <row r="966" spans="1:24" x14ac:dyDescent="0.3">
      <c r="A966" s="166"/>
      <c r="B966" s="166">
        <v>2024</v>
      </c>
      <c r="C966" s="158" t="s">
        <v>431</v>
      </c>
      <c r="D966" s="159" t="s">
        <v>11</v>
      </c>
      <c r="E966" s="159" t="s">
        <v>16</v>
      </c>
      <c r="F966" s="159" t="s">
        <v>88</v>
      </c>
      <c r="G966" s="159" t="s">
        <v>173</v>
      </c>
      <c r="H966" s="160" t="s">
        <v>137</v>
      </c>
      <c r="I966" s="160"/>
      <c r="J966" s="160" t="s">
        <v>96</v>
      </c>
      <c r="K966" s="226">
        <v>14.2020746</v>
      </c>
      <c r="L966" s="226">
        <v>18.126894199999999</v>
      </c>
      <c r="M966" s="226">
        <v>15.6470614</v>
      </c>
      <c r="N966" s="226">
        <v>30.862620500000002</v>
      </c>
      <c r="O966" s="226">
        <v>37.010460200000004</v>
      </c>
      <c r="P966" s="226">
        <v>60.364276100000005</v>
      </c>
      <c r="Q966" s="226">
        <v>92.705587100000002</v>
      </c>
      <c r="R966" s="226">
        <v>94.462926499999995</v>
      </c>
      <c r="S966" s="226">
        <v>72.034300900000005</v>
      </c>
      <c r="T966" s="226">
        <v>46.641173800000004</v>
      </c>
      <c r="U966" s="226">
        <v>32.431978700000002</v>
      </c>
      <c r="V966" s="226">
        <v>20.711161000000001</v>
      </c>
      <c r="W966" s="162">
        <f>SUM(표4_256[[#This Row],[1월]:[12월]])</f>
        <v>535.200515</v>
      </c>
      <c r="X966" s="163">
        <f t="shared" si="732"/>
        <v>44.600042916666666</v>
      </c>
    </row>
    <row r="967" spans="1:24" x14ac:dyDescent="0.3">
      <c r="A967" s="166"/>
      <c r="B967" s="166">
        <v>2024</v>
      </c>
      <c r="C967" s="158" t="s">
        <v>431</v>
      </c>
      <c r="D967" s="159" t="s">
        <v>11</v>
      </c>
      <c r="E967" s="159" t="s">
        <v>16</v>
      </c>
      <c r="F967" s="159" t="s">
        <v>88</v>
      </c>
      <c r="G967" s="159" t="s">
        <v>173</v>
      </c>
      <c r="H967" s="159" t="s">
        <v>158</v>
      </c>
      <c r="I967" s="159"/>
      <c r="J967" s="159" t="s">
        <v>13</v>
      </c>
      <c r="K967" s="226">
        <v>971530</v>
      </c>
      <c r="L967" s="226">
        <v>107215</v>
      </c>
      <c r="M967" s="226">
        <v>115048</v>
      </c>
      <c r="N967" s="226">
        <v>555057</v>
      </c>
      <c r="O967" s="226">
        <v>210133</v>
      </c>
      <c r="P967" s="226">
        <v>3635118</v>
      </c>
      <c r="Q967" s="226">
        <v>9254502</v>
      </c>
      <c r="R967" s="226">
        <v>7569619</v>
      </c>
      <c r="S967" s="226">
        <v>5973674</v>
      </c>
      <c r="T967" s="226">
        <v>106076</v>
      </c>
      <c r="U967" s="226">
        <v>116797</v>
      </c>
      <c r="V967" s="226">
        <v>762082</v>
      </c>
      <c r="W967" s="162">
        <f>SUM(표4_256[[#This Row],[1월]:[12월]])</f>
        <v>29376851</v>
      </c>
      <c r="X967" s="163">
        <f t="shared" ref="X967:X1030" si="733">AVERAGE(K967:V967)</f>
        <v>2448070.9166666665</v>
      </c>
    </row>
    <row r="968" spans="1:24" x14ac:dyDescent="0.3">
      <c r="A968" s="166"/>
      <c r="B968" s="166">
        <v>2024</v>
      </c>
      <c r="C968" s="158" t="s">
        <v>431</v>
      </c>
      <c r="D968" s="159" t="s">
        <v>11</v>
      </c>
      <c r="E968" s="159" t="s">
        <v>16</v>
      </c>
      <c r="F968" s="159" t="s">
        <v>88</v>
      </c>
      <c r="G968" s="159" t="s">
        <v>173</v>
      </c>
      <c r="H968" s="159" t="s">
        <v>158</v>
      </c>
      <c r="I968" s="159"/>
      <c r="J968" s="159" t="s">
        <v>14</v>
      </c>
      <c r="K968" s="226">
        <v>1330</v>
      </c>
      <c r="L968" s="226">
        <v>216</v>
      </c>
      <c r="M968" s="226">
        <v>232</v>
      </c>
      <c r="N968" s="226">
        <v>1678</v>
      </c>
      <c r="O968" s="226">
        <v>1948</v>
      </c>
      <c r="P968" s="226">
        <v>25562</v>
      </c>
      <c r="Q968" s="226">
        <v>75513</v>
      </c>
      <c r="R968" s="226">
        <v>61905</v>
      </c>
      <c r="S968" s="226">
        <v>48168</v>
      </c>
      <c r="T968" s="226">
        <v>53</v>
      </c>
      <c r="U968" s="226">
        <v>48</v>
      </c>
      <c r="V968" s="226">
        <v>1672</v>
      </c>
      <c r="W968" s="162">
        <f>SUM(표4_256[[#This Row],[1월]:[12월]])</f>
        <v>218325</v>
      </c>
      <c r="X968" s="163">
        <f t="shared" si="733"/>
        <v>18193.75</v>
      </c>
    </row>
    <row r="969" spans="1:24" x14ac:dyDescent="0.3">
      <c r="A969" s="166"/>
      <c r="B969" s="166">
        <v>2024</v>
      </c>
      <c r="C969" s="158" t="s">
        <v>431</v>
      </c>
      <c r="D969" s="159" t="s">
        <v>11</v>
      </c>
      <c r="E969" s="159" t="s">
        <v>16</v>
      </c>
      <c r="F969" s="159" t="s">
        <v>88</v>
      </c>
      <c r="G969" s="159" t="s">
        <v>173</v>
      </c>
      <c r="H969" s="159" t="s">
        <v>158</v>
      </c>
      <c r="I969" s="159"/>
      <c r="J969" s="159" t="s">
        <v>15</v>
      </c>
      <c r="K969" s="226">
        <v>0.30457000000000001</v>
      </c>
      <c r="L969" s="226">
        <v>4.9464000000000001E-2</v>
      </c>
      <c r="M969" s="226">
        <v>5.3128000000000002E-2</v>
      </c>
      <c r="N969" s="226">
        <v>0.38426199999999999</v>
      </c>
      <c r="O969" s="226">
        <v>0.44609199999999999</v>
      </c>
      <c r="P969" s="226">
        <v>5.8536980000000005</v>
      </c>
      <c r="Q969" s="226">
        <v>17.292477000000002</v>
      </c>
      <c r="R969" s="226">
        <v>14.176245000000002</v>
      </c>
      <c r="S969" s="226">
        <v>11.030472</v>
      </c>
      <c r="T969" s="226">
        <v>1.2137E-2</v>
      </c>
      <c r="U969" s="226">
        <v>1.0992E-2</v>
      </c>
      <c r="V969" s="226">
        <v>0.38288800000000001</v>
      </c>
      <c r="W969" s="162">
        <f>SUM(표4_256[[#This Row],[1월]:[12월]])</f>
        <v>49.996425000000016</v>
      </c>
      <c r="X969" s="163">
        <f t="shared" si="733"/>
        <v>4.1663687500000011</v>
      </c>
    </row>
    <row r="970" spans="1:24" x14ac:dyDescent="0.3">
      <c r="A970" s="166"/>
      <c r="B970" s="166">
        <v>2024</v>
      </c>
      <c r="C970" s="158" t="s">
        <v>431</v>
      </c>
      <c r="D970" s="159" t="s">
        <v>11</v>
      </c>
      <c r="E970" s="159" t="s">
        <v>16</v>
      </c>
      <c r="F970" s="159" t="s">
        <v>88</v>
      </c>
      <c r="G970" s="159" t="s">
        <v>173</v>
      </c>
      <c r="H970" s="160" t="s">
        <v>158</v>
      </c>
      <c r="I970" s="160"/>
      <c r="J970" s="160" t="s">
        <v>96</v>
      </c>
      <c r="K970" s="226">
        <v>0.631351</v>
      </c>
      <c r="L970" s="226">
        <v>0.10253520000000001</v>
      </c>
      <c r="M970" s="226">
        <v>0.1101304</v>
      </c>
      <c r="N970" s="226">
        <v>0.79654659999999999</v>
      </c>
      <c r="O970" s="226">
        <v>0.92471559999999997</v>
      </c>
      <c r="P970" s="226">
        <v>12.134281399999999</v>
      </c>
      <c r="Q970" s="226">
        <v>35.846021100000002</v>
      </c>
      <c r="R970" s="226">
        <v>29.3863035</v>
      </c>
      <c r="S970" s="226">
        <v>22.865349600000002</v>
      </c>
      <c r="T970" s="226">
        <v>2.5159100000000004E-2</v>
      </c>
      <c r="U970" s="226">
        <v>2.2785600000000003E-2</v>
      </c>
      <c r="V970" s="226">
        <v>0.79369840000000003</v>
      </c>
      <c r="W970" s="162">
        <f>SUM(표4_256[[#This Row],[1월]:[12월]])</f>
        <v>103.63887750000001</v>
      </c>
      <c r="X970" s="163">
        <f t="shared" si="733"/>
        <v>8.636573125</v>
      </c>
    </row>
    <row r="971" spans="1:24" x14ac:dyDescent="0.3">
      <c r="A971" s="166"/>
      <c r="B971" s="166">
        <v>2024</v>
      </c>
      <c r="C971" s="158" t="s">
        <v>431</v>
      </c>
      <c r="D971" s="159" t="s">
        <v>11</v>
      </c>
      <c r="E971" s="159" t="s">
        <v>16</v>
      </c>
      <c r="F971" s="159" t="s">
        <v>67</v>
      </c>
      <c r="G971" s="159" t="s">
        <v>410</v>
      </c>
      <c r="H971" s="159" t="s">
        <v>411</v>
      </c>
      <c r="I971" s="159"/>
      <c r="J971" s="159" t="s">
        <v>13</v>
      </c>
      <c r="K971" s="226">
        <v>96102936</v>
      </c>
      <c r="L971" s="226">
        <v>88730042</v>
      </c>
      <c r="M971" s="226">
        <v>80516571</v>
      </c>
      <c r="N971" s="226">
        <v>82988834</v>
      </c>
      <c r="O971" s="226">
        <v>78508843</v>
      </c>
      <c r="P971" s="226">
        <v>97195468</v>
      </c>
      <c r="Q971" s="226">
        <v>118893913</v>
      </c>
      <c r="R971" s="226">
        <v>118784667</v>
      </c>
      <c r="S971" s="226">
        <v>82277193</v>
      </c>
      <c r="T971" s="226">
        <v>83265854</v>
      </c>
      <c r="U971" s="226">
        <v>87527398</v>
      </c>
      <c r="V971" s="226">
        <v>90090972</v>
      </c>
      <c r="W971" s="162">
        <f>SUM(표4_256[[#This Row],[1월]:[12월]])</f>
        <v>1104882691</v>
      </c>
      <c r="X971" s="163">
        <f t="shared" si="733"/>
        <v>92073557.583333328</v>
      </c>
    </row>
    <row r="972" spans="1:24" x14ac:dyDescent="0.3">
      <c r="A972" s="166"/>
      <c r="B972" s="166">
        <v>2024</v>
      </c>
      <c r="C972" s="158" t="s">
        <v>431</v>
      </c>
      <c r="D972" s="159" t="s">
        <v>11</v>
      </c>
      <c r="E972" s="159" t="s">
        <v>16</v>
      </c>
      <c r="F972" s="159" t="s">
        <v>67</v>
      </c>
      <c r="G972" s="159" t="s">
        <v>410</v>
      </c>
      <c r="H972" s="159" t="s">
        <v>411</v>
      </c>
      <c r="I972" s="159"/>
      <c r="J972" s="159" t="s">
        <v>14</v>
      </c>
      <c r="K972" s="226">
        <v>527658</v>
      </c>
      <c r="L972" s="226">
        <v>487986</v>
      </c>
      <c r="M972" s="226">
        <v>517794</v>
      </c>
      <c r="N972" s="226">
        <v>533346</v>
      </c>
      <c r="O972" s="226">
        <v>497994</v>
      </c>
      <c r="P972" s="226">
        <v>531186</v>
      </c>
      <c r="Q972" s="226">
        <v>664026</v>
      </c>
      <c r="R972" s="226">
        <v>677850</v>
      </c>
      <c r="S972" s="226">
        <v>535290</v>
      </c>
      <c r="T972" s="226">
        <v>539178</v>
      </c>
      <c r="U972" s="226">
        <v>467322</v>
      </c>
      <c r="V972" s="226">
        <v>492450</v>
      </c>
      <c r="W972" s="162">
        <f>SUM(표4_256[[#This Row],[1월]:[12월]])</f>
        <v>6472080</v>
      </c>
      <c r="X972" s="163">
        <f t="shared" si="733"/>
        <v>539340</v>
      </c>
    </row>
    <row r="973" spans="1:24" x14ac:dyDescent="0.3">
      <c r="A973" s="166"/>
      <c r="B973" s="166">
        <v>2024</v>
      </c>
      <c r="C973" s="158" t="s">
        <v>431</v>
      </c>
      <c r="D973" s="159" t="s">
        <v>11</v>
      </c>
      <c r="E973" s="159" t="s">
        <v>16</v>
      </c>
      <c r="F973" s="159" t="s">
        <v>67</v>
      </c>
      <c r="G973" s="159" t="s">
        <v>410</v>
      </c>
      <c r="H973" s="159" t="s">
        <v>411</v>
      </c>
      <c r="I973" s="159"/>
      <c r="J973" s="159" t="s">
        <v>15</v>
      </c>
      <c r="K973" s="226">
        <v>120.83368200000001</v>
      </c>
      <c r="L973" s="226">
        <v>111.748794</v>
      </c>
      <c r="M973" s="226">
        <v>118.574826</v>
      </c>
      <c r="N973" s="226">
        <v>122.136234</v>
      </c>
      <c r="O973" s="226">
        <v>114.04062600000002</v>
      </c>
      <c r="P973" s="226">
        <v>121.64159400000001</v>
      </c>
      <c r="Q973" s="226">
        <v>152.06195399999999</v>
      </c>
      <c r="R973" s="226">
        <v>155.22765000000001</v>
      </c>
      <c r="S973" s="226">
        <v>122.58140999999999</v>
      </c>
      <c r="T973" s="226">
        <v>123.471762</v>
      </c>
      <c r="U973" s="226">
        <v>107.016738</v>
      </c>
      <c r="V973" s="226">
        <v>112.77105</v>
      </c>
      <c r="W973" s="162">
        <f>SUM(표4_256[[#This Row],[1월]:[12월]])</f>
        <v>1482.1063200000001</v>
      </c>
      <c r="X973" s="163">
        <f t="shared" si="733"/>
        <v>123.50886000000001</v>
      </c>
    </row>
    <row r="974" spans="1:24" x14ac:dyDescent="0.3">
      <c r="A974" s="166"/>
      <c r="B974" s="166">
        <v>2024</v>
      </c>
      <c r="C974" s="158" t="s">
        <v>431</v>
      </c>
      <c r="D974" s="159" t="s">
        <v>11</v>
      </c>
      <c r="E974" s="159" t="s">
        <v>16</v>
      </c>
      <c r="F974" s="159" t="s">
        <v>67</v>
      </c>
      <c r="G974" s="159" t="s">
        <v>410</v>
      </c>
      <c r="H974" s="160" t="s">
        <v>411</v>
      </c>
      <c r="I974" s="160"/>
      <c r="J974" s="160" t="s">
        <v>96</v>
      </c>
      <c r="K974" s="226">
        <v>250.4792526</v>
      </c>
      <c r="L974" s="226">
        <v>231.64695420000001</v>
      </c>
      <c r="M974" s="226">
        <v>245.7968118</v>
      </c>
      <c r="N974" s="226">
        <v>253.1793462</v>
      </c>
      <c r="O974" s="226">
        <v>236.39775180000001</v>
      </c>
      <c r="P974" s="226">
        <v>252.15399420000003</v>
      </c>
      <c r="Q974" s="226">
        <v>315.21314219999999</v>
      </c>
      <c r="R974" s="226">
        <v>321.775395</v>
      </c>
      <c r="S974" s="226">
        <v>254.10216299999999</v>
      </c>
      <c r="T974" s="226">
        <v>255.9477966</v>
      </c>
      <c r="U974" s="226">
        <v>221.83775340000003</v>
      </c>
      <c r="V974" s="226">
        <v>233.76601500000001</v>
      </c>
      <c r="W974" s="162">
        <f>SUM(표4_256[[#This Row],[1월]:[12월]])</f>
        <v>3072.2963760000002</v>
      </c>
      <c r="X974" s="163">
        <f t="shared" si="733"/>
        <v>256.024698</v>
      </c>
    </row>
    <row r="975" spans="1:24" x14ac:dyDescent="0.3">
      <c r="A975" s="166"/>
      <c r="B975" s="166">
        <v>2024</v>
      </c>
      <c r="C975" s="158" t="s">
        <v>431</v>
      </c>
      <c r="D975" s="159" t="s">
        <v>11</v>
      </c>
      <c r="E975" s="159" t="s">
        <v>16</v>
      </c>
      <c r="F975" s="159" t="s">
        <v>88</v>
      </c>
      <c r="G975" s="159" t="s">
        <v>410</v>
      </c>
      <c r="H975" s="159" t="s">
        <v>412</v>
      </c>
      <c r="I975" s="159"/>
      <c r="J975" s="159" t="s">
        <v>13</v>
      </c>
      <c r="K975" s="226">
        <v>3856506</v>
      </c>
      <c r="L975" s="226">
        <v>4862542</v>
      </c>
      <c r="M975" s="226">
        <v>3345395</v>
      </c>
      <c r="N975" s="226">
        <v>7306659</v>
      </c>
      <c r="O975" s="226">
        <v>7949198</v>
      </c>
      <c r="P975" s="226">
        <v>14635349</v>
      </c>
      <c r="Q975" s="226">
        <v>25243983</v>
      </c>
      <c r="R975" s="226">
        <v>30883334</v>
      </c>
      <c r="S975" s="226">
        <v>17246751</v>
      </c>
      <c r="T975" s="226">
        <v>9519957</v>
      </c>
      <c r="U975" s="226">
        <v>4686243</v>
      </c>
      <c r="V975" s="226">
        <v>2527792</v>
      </c>
      <c r="W975" s="162">
        <f>SUM(표4_256[[#This Row],[1월]:[12월]])</f>
        <v>132063709</v>
      </c>
      <c r="X975" s="163">
        <f t="shared" si="733"/>
        <v>11005309.083333334</v>
      </c>
    </row>
    <row r="976" spans="1:24" x14ac:dyDescent="0.3">
      <c r="A976" s="166"/>
      <c r="B976" s="166">
        <v>2024</v>
      </c>
      <c r="C976" s="158" t="s">
        <v>431</v>
      </c>
      <c r="D976" s="159" t="s">
        <v>11</v>
      </c>
      <c r="E976" s="159" t="s">
        <v>16</v>
      </c>
      <c r="F976" s="159" t="s">
        <v>88</v>
      </c>
      <c r="G976" s="159" t="s">
        <v>410</v>
      </c>
      <c r="H976" s="159" t="s">
        <v>412</v>
      </c>
      <c r="I976" s="159"/>
      <c r="J976" s="159" t="s">
        <v>14</v>
      </c>
      <c r="K976" s="226">
        <v>23006</v>
      </c>
      <c r="L976" s="226">
        <v>28771</v>
      </c>
      <c r="M976" s="226">
        <v>23050</v>
      </c>
      <c r="N976" s="226">
        <v>50256</v>
      </c>
      <c r="O976" s="226">
        <v>56389</v>
      </c>
      <c r="P976" s="226">
        <v>89615</v>
      </c>
      <c r="Q976" s="226">
        <v>156931</v>
      </c>
      <c r="R976" s="226">
        <v>198205</v>
      </c>
      <c r="S976" s="226">
        <v>130913</v>
      </c>
      <c r="T976" s="226">
        <v>68913</v>
      </c>
      <c r="U976" s="226">
        <v>27271</v>
      </c>
      <c r="V976" s="226">
        <v>15079</v>
      </c>
      <c r="W976" s="162">
        <f>SUM(표4_256[[#This Row],[1월]:[12월]])</f>
        <v>868399</v>
      </c>
      <c r="X976" s="163">
        <f t="shared" si="733"/>
        <v>72366.583333333328</v>
      </c>
    </row>
    <row r="977" spans="1:24" x14ac:dyDescent="0.3">
      <c r="A977" s="166"/>
      <c r="B977" s="166">
        <v>2024</v>
      </c>
      <c r="C977" s="158" t="s">
        <v>431</v>
      </c>
      <c r="D977" s="159" t="s">
        <v>11</v>
      </c>
      <c r="E977" s="159" t="s">
        <v>16</v>
      </c>
      <c r="F977" s="159" t="s">
        <v>88</v>
      </c>
      <c r="G977" s="159" t="s">
        <v>410</v>
      </c>
      <c r="H977" s="159" t="s">
        <v>412</v>
      </c>
      <c r="I977" s="159"/>
      <c r="J977" s="159" t="s">
        <v>15</v>
      </c>
      <c r="K977" s="226">
        <v>5.2683740000000006</v>
      </c>
      <c r="L977" s="226">
        <v>6.5885590000000001</v>
      </c>
      <c r="M977" s="226">
        <v>5.2784500000000003</v>
      </c>
      <c r="N977" s="226">
        <v>11.508624000000001</v>
      </c>
      <c r="O977" s="226">
        <v>12.913081000000002</v>
      </c>
      <c r="P977" s="226">
        <v>20.521834999999999</v>
      </c>
      <c r="Q977" s="226">
        <v>35.937199000000007</v>
      </c>
      <c r="R977" s="226">
        <v>45.388945000000007</v>
      </c>
      <c r="S977" s="226">
        <v>29.979077000000004</v>
      </c>
      <c r="T977" s="226">
        <v>15.781077</v>
      </c>
      <c r="U977" s="226">
        <v>6.2450590000000004</v>
      </c>
      <c r="V977" s="226">
        <v>3.4530910000000001</v>
      </c>
      <c r="W977" s="162">
        <f>SUM(표4_256[[#This Row],[1월]:[12월]])</f>
        <v>198.86337100000006</v>
      </c>
      <c r="X977" s="163">
        <f t="shared" si="733"/>
        <v>16.571947583333337</v>
      </c>
    </row>
    <row r="978" spans="1:24" x14ac:dyDescent="0.3">
      <c r="A978" s="166"/>
      <c r="B978" s="166">
        <v>2024</v>
      </c>
      <c r="C978" s="158" t="s">
        <v>431</v>
      </c>
      <c r="D978" s="159" t="s">
        <v>11</v>
      </c>
      <c r="E978" s="159" t="s">
        <v>16</v>
      </c>
      <c r="F978" s="159" t="s">
        <v>88</v>
      </c>
      <c r="G978" s="159" t="s">
        <v>410</v>
      </c>
      <c r="H978" s="160" t="s">
        <v>412</v>
      </c>
      <c r="I978" s="160"/>
      <c r="J978" s="160" t="s">
        <v>96</v>
      </c>
      <c r="K978" s="226">
        <v>10.920948200000002</v>
      </c>
      <c r="L978" s="226">
        <v>13.6575937</v>
      </c>
      <c r="M978" s="226">
        <v>10.941835000000001</v>
      </c>
      <c r="N978" s="226">
        <v>23.856523199999998</v>
      </c>
      <c r="O978" s="226">
        <v>26.7678583</v>
      </c>
      <c r="P978" s="226">
        <v>42.540240500000003</v>
      </c>
      <c r="Q978" s="226">
        <v>74.495145700000009</v>
      </c>
      <c r="R978" s="226">
        <v>94.087913499999999</v>
      </c>
      <c r="S978" s="226">
        <v>62.144401100000003</v>
      </c>
      <c r="T978" s="226">
        <v>32.7130011</v>
      </c>
      <c r="U978" s="226">
        <v>12.9455437</v>
      </c>
      <c r="V978" s="226">
        <v>7.1580012999999996</v>
      </c>
      <c r="W978" s="162">
        <f>SUM(표4_256[[#This Row],[1월]:[12월]])</f>
        <v>412.22900529999998</v>
      </c>
      <c r="X978" s="163">
        <f t="shared" si="733"/>
        <v>34.352417108333334</v>
      </c>
    </row>
    <row r="979" spans="1:24" x14ac:dyDescent="0.3">
      <c r="A979" s="166"/>
      <c r="B979" s="166">
        <v>2024</v>
      </c>
      <c r="C979" s="158" t="s">
        <v>431</v>
      </c>
      <c r="D979" s="159" t="s">
        <v>11</v>
      </c>
      <c r="E979" s="159" t="s">
        <v>16</v>
      </c>
      <c r="F979" s="159" t="s">
        <v>88</v>
      </c>
      <c r="G979" s="159" t="s">
        <v>410</v>
      </c>
      <c r="H979" s="159" t="s">
        <v>413</v>
      </c>
      <c r="I979" s="159"/>
      <c r="J979" s="159" t="s">
        <v>13</v>
      </c>
      <c r="K979" s="226">
        <v>747061</v>
      </c>
      <c r="L979" s="226">
        <v>80779</v>
      </c>
      <c r="M979" s="226">
        <v>80452</v>
      </c>
      <c r="N979" s="226">
        <v>429048</v>
      </c>
      <c r="O979" s="226">
        <v>151979</v>
      </c>
      <c r="P979" s="226">
        <v>2561757</v>
      </c>
      <c r="Q979" s="226">
        <v>7436654</v>
      </c>
      <c r="R979" s="226">
        <v>7539580</v>
      </c>
      <c r="S979" s="226">
        <v>5153541</v>
      </c>
      <c r="T979" s="226">
        <v>74399</v>
      </c>
      <c r="U979" s="226">
        <v>46621</v>
      </c>
      <c r="V979" s="226">
        <v>263397</v>
      </c>
      <c r="W979" s="162">
        <f>SUM(표4_256[[#This Row],[1월]:[12월]])</f>
        <v>24565268</v>
      </c>
      <c r="X979" s="163">
        <f t="shared" si="733"/>
        <v>2047105.6666666667</v>
      </c>
    </row>
    <row r="980" spans="1:24" x14ac:dyDescent="0.3">
      <c r="A980" s="166"/>
      <c r="B980" s="166">
        <v>2024</v>
      </c>
      <c r="C980" s="158" t="s">
        <v>431</v>
      </c>
      <c r="D980" s="159" t="s">
        <v>11</v>
      </c>
      <c r="E980" s="159" t="s">
        <v>16</v>
      </c>
      <c r="F980" s="159" t="s">
        <v>88</v>
      </c>
      <c r="G980" s="159" t="s">
        <v>410</v>
      </c>
      <c r="H980" s="159" t="s">
        <v>413</v>
      </c>
      <c r="I980" s="159"/>
      <c r="J980" s="159" t="s">
        <v>14</v>
      </c>
      <c r="K980" s="226">
        <v>1022</v>
      </c>
      <c r="L980" s="226">
        <v>163</v>
      </c>
      <c r="M980" s="226">
        <v>162</v>
      </c>
      <c r="N980" s="226">
        <v>1297</v>
      </c>
      <c r="O980" s="226">
        <v>1409</v>
      </c>
      <c r="P980" s="226">
        <v>18015</v>
      </c>
      <c r="Q980" s="226">
        <v>60681</v>
      </c>
      <c r="R980" s="226">
        <v>61659</v>
      </c>
      <c r="S980" s="226">
        <v>41556</v>
      </c>
      <c r="T980" s="226">
        <v>38</v>
      </c>
      <c r="U980" s="226">
        <v>19</v>
      </c>
      <c r="V980" s="226">
        <v>578</v>
      </c>
      <c r="W980" s="162">
        <f>SUM(표4_256[[#This Row],[1월]:[12월]])</f>
        <v>186599</v>
      </c>
      <c r="X980" s="163">
        <f t="shared" si="733"/>
        <v>15549.916666666666</v>
      </c>
    </row>
    <row r="981" spans="1:24" x14ac:dyDescent="0.3">
      <c r="A981" s="166"/>
      <c r="B981" s="166">
        <v>2024</v>
      </c>
      <c r="C981" s="158" t="s">
        <v>431</v>
      </c>
      <c r="D981" s="159" t="s">
        <v>11</v>
      </c>
      <c r="E981" s="159" t="s">
        <v>16</v>
      </c>
      <c r="F981" s="159" t="s">
        <v>88</v>
      </c>
      <c r="G981" s="159" t="s">
        <v>410</v>
      </c>
      <c r="H981" s="159" t="s">
        <v>413</v>
      </c>
      <c r="I981" s="159"/>
      <c r="J981" s="159" t="s">
        <v>15</v>
      </c>
      <c r="K981" s="226">
        <v>0.23403800000000002</v>
      </c>
      <c r="L981" s="226">
        <v>3.7327000000000006E-2</v>
      </c>
      <c r="M981" s="226">
        <v>3.7098000000000006E-2</v>
      </c>
      <c r="N981" s="226">
        <v>0.29701299999999997</v>
      </c>
      <c r="O981" s="226">
        <v>0.32266100000000003</v>
      </c>
      <c r="P981" s="226">
        <v>4.1254350000000004</v>
      </c>
      <c r="Q981" s="226">
        <v>13.895949</v>
      </c>
      <c r="R981" s="226">
        <v>14.119911</v>
      </c>
      <c r="S981" s="226">
        <v>9.5163239999999991</v>
      </c>
      <c r="T981" s="226">
        <v>8.7019999999999997E-3</v>
      </c>
      <c r="U981" s="226">
        <v>4.3509999999999998E-3</v>
      </c>
      <c r="V981" s="226">
        <v>0.13236200000000001</v>
      </c>
      <c r="W981" s="162">
        <f>SUM(표4_256[[#This Row],[1월]:[12월]])</f>
        <v>42.731170999999996</v>
      </c>
      <c r="X981" s="163">
        <f t="shared" si="733"/>
        <v>3.5609309166666665</v>
      </c>
    </row>
    <row r="982" spans="1:24" x14ac:dyDescent="0.3">
      <c r="A982" s="166"/>
      <c r="B982" s="166">
        <v>2024</v>
      </c>
      <c r="C982" s="158" t="s">
        <v>431</v>
      </c>
      <c r="D982" s="159" t="s">
        <v>11</v>
      </c>
      <c r="E982" s="159" t="s">
        <v>16</v>
      </c>
      <c r="F982" s="159" t="s">
        <v>88</v>
      </c>
      <c r="G982" s="159" t="s">
        <v>410</v>
      </c>
      <c r="H982" s="160" t="s">
        <v>413</v>
      </c>
      <c r="I982" s="160"/>
      <c r="J982" s="160" t="s">
        <v>96</v>
      </c>
      <c r="K982" s="226">
        <v>0.4851434</v>
      </c>
      <c r="L982" s="226">
        <v>7.7376100000000003E-2</v>
      </c>
      <c r="M982" s="226">
        <v>7.6901399999999995E-2</v>
      </c>
      <c r="N982" s="226">
        <v>0.61568590000000001</v>
      </c>
      <c r="O982" s="226">
        <v>0.66885230000000007</v>
      </c>
      <c r="P982" s="226">
        <v>8.5517205000000001</v>
      </c>
      <c r="Q982" s="226">
        <v>28.805270700000001</v>
      </c>
      <c r="R982" s="226">
        <v>29.2695273</v>
      </c>
      <c r="S982" s="226">
        <v>19.726633200000002</v>
      </c>
      <c r="T982" s="226">
        <v>1.8038599999999998E-2</v>
      </c>
      <c r="U982" s="226">
        <v>9.0192999999999992E-3</v>
      </c>
      <c r="V982" s="226">
        <v>0.27437659999999997</v>
      </c>
      <c r="W982" s="162">
        <f>SUM(표4_256[[#This Row],[1월]:[12월]])</f>
        <v>88.578545300000002</v>
      </c>
      <c r="X982" s="163">
        <f t="shared" si="733"/>
        <v>7.3815454416666668</v>
      </c>
    </row>
    <row r="983" spans="1:24" x14ac:dyDescent="0.3">
      <c r="A983" s="166"/>
      <c r="B983" s="166">
        <v>2024</v>
      </c>
      <c r="C983" s="158" t="s">
        <v>431</v>
      </c>
      <c r="D983" s="159" t="s">
        <v>11</v>
      </c>
      <c r="E983" s="159" t="s">
        <v>16</v>
      </c>
      <c r="F983" s="159" t="s">
        <v>67</v>
      </c>
      <c r="G983" s="159" t="s">
        <v>76</v>
      </c>
      <c r="H983" s="159" t="s">
        <v>38</v>
      </c>
      <c r="I983" s="159"/>
      <c r="J983" s="159" t="s">
        <v>13</v>
      </c>
      <c r="K983" s="226">
        <v>487024747</v>
      </c>
      <c r="L983" s="226">
        <v>432990862</v>
      </c>
      <c r="M983" s="226">
        <v>393367602</v>
      </c>
      <c r="N983" s="226">
        <v>386040905</v>
      </c>
      <c r="O983" s="226">
        <v>391921672</v>
      </c>
      <c r="P983" s="226">
        <v>468561707</v>
      </c>
      <c r="Q983" s="226">
        <v>537712885</v>
      </c>
      <c r="R983" s="226">
        <v>532730752</v>
      </c>
      <c r="S983" s="226">
        <v>404196238</v>
      </c>
      <c r="T983" s="226">
        <v>385294512</v>
      </c>
      <c r="U983" s="226">
        <v>447196546</v>
      </c>
      <c r="V983" s="226">
        <v>459630813</v>
      </c>
      <c r="W983" s="162">
        <f>SUM(표4_256[[#This Row],[1월]:[12월]])</f>
        <v>5326669241</v>
      </c>
      <c r="X983" s="163">
        <f t="shared" si="733"/>
        <v>443889103.41666669</v>
      </c>
    </row>
    <row r="984" spans="1:24" x14ac:dyDescent="0.3">
      <c r="A984" s="166"/>
      <c r="B984" s="166">
        <v>2024</v>
      </c>
      <c r="C984" s="158" t="s">
        <v>431</v>
      </c>
      <c r="D984" s="159" t="s">
        <v>11</v>
      </c>
      <c r="E984" s="159" t="s">
        <v>16</v>
      </c>
      <c r="F984" s="159" t="s">
        <v>67</v>
      </c>
      <c r="G984" s="159" t="s">
        <v>76</v>
      </c>
      <c r="H984" s="159" t="s">
        <v>38</v>
      </c>
      <c r="I984" s="159"/>
      <c r="J984" s="159" t="s">
        <v>14</v>
      </c>
      <c r="K984" s="226">
        <v>3032457</v>
      </c>
      <c r="L984" s="226">
        <v>2707475</v>
      </c>
      <c r="M984" s="226">
        <v>2887566</v>
      </c>
      <c r="N984" s="226">
        <v>2806757</v>
      </c>
      <c r="O984" s="226">
        <v>2871070</v>
      </c>
      <c r="P984" s="226">
        <v>2912208</v>
      </c>
      <c r="Q984" s="226">
        <v>3286368</v>
      </c>
      <c r="R984" s="226">
        <v>3322426</v>
      </c>
      <c r="S984" s="226">
        <v>3018989</v>
      </c>
      <c r="T984" s="226">
        <v>2819050</v>
      </c>
      <c r="U984" s="226">
        <v>2746155</v>
      </c>
      <c r="V984" s="226">
        <v>2873973</v>
      </c>
      <c r="W984" s="162">
        <f>SUM(표4_256[[#This Row],[1월]:[12월]])</f>
        <v>35284494</v>
      </c>
      <c r="X984" s="163">
        <f t="shared" si="733"/>
        <v>2940374.5</v>
      </c>
    </row>
    <row r="985" spans="1:24" x14ac:dyDescent="0.3">
      <c r="A985" s="166"/>
      <c r="B985" s="166">
        <v>2024</v>
      </c>
      <c r="C985" s="158" t="s">
        <v>431</v>
      </c>
      <c r="D985" s="159" t="s">
        <v>11</v>
      </c>
      <c r="E985" s="159" t="s">
        <v>16</v>
      </c>
      <c r="F985" s="159" t="s">
        <v>67</v>
      </c>
      <c r="G985" s="159" t="s">
        <v>76</v>
      </c>
      <c r="H985" s="159" t="s">
        <v>38</v>
      </c>
      <c r="I985" s="159"/>
      <c r="J985" s="159" t="s">
        <v>15</v>
      </c>
      <c r="K985" s="226">
        <v>694.43265299999996</v>
      </c>
      <c r="L985" s="226">
        <v>620.01177500000006</v>
      </c>
      <c r="M985" s="226">
        <v>661.25261399999999</v>
      </c>
      <c r="N985" s="226">
        <v>642.74735300000009</v>
      </c>
      <c r="O985" s="226">
        <v>657.47503000000006</v>
      </c>
      <c r="P985" s="226">
        <v>666.89563200000009</v>
      </c>
      <c r="Q985" s="226">
        <v>752.57827199999997</v>
      </c>
      <c r="R985" s="226">
        <v>760.835554</v>
      </c>
      <c r="S985" s="226">
        <v>691.34848099999999</v>
      </c>
      <c r="T985" s="226">
        <v>645.56245000000001</v>
      </c>
      <c r="U985" s="226">
        <v>628.86949500000003</v>
      </c>
      <c r="V985" s="226">
        <v>658.13981699999999</v>
      </c>
      <c r="W985" s="162">
        <f>SUM(표4_256[[#This Row],[1월]:[12월]])</f>
        <v>8080.1491260000012</v>
      </c>
      <c r="X985" s="163">
        <f t="shared" si="733"/>
        <v>673.3457605000001</v>
      </c>
    </row>
    <row r="986" spans="1:24" x14ac:dyDescent="0.3">
      <c r="A986" s="166"/>
      <c r="B986" s="166">
        <v>2024</v>
      </c>
      <c r="C986" s="158" t="s">
        <v>431</v>
      </c>
      <c r="D986" s="159" t="s">
        <v>11</v>
      </c>
      <c r="E986" s="159" t="s">
        <v>16</v>
      </c>
      <c r="F986" s="159" t="s">
        <v>67</v>
      </c>
      <c r="G986" s="159" t="s">
        <v>76</v>
      </c>
      <c r="H986" s="160" t="s">
        <v>38</v>
      </c>
      <c r="I986" s="160"/>
      <c r="J986" s="160" t="s">
        <v>96</v>
      </c>
      <c r="K986" s="226">
        <v>1439.5073379</v>
      </c>
      <c r="L986" s="226">
        <v>1285.2383825000002</v>
      </c>
      <c r="M986" s="226">
        <v>1370.7275801999999</v>
      </c>
      <c r="N986" s="226">
        <v>1332.3675479000001</v>
      </c>
      <c r="O986" s="226">
        <v>1362.896929</v>
      </c>
      <c r="P986" s="226">
        <v>1382.4251376</v>
      </c>
      <c r="Q986" s="226">
        <v>1560.0388896000002</v>
      </c>
      <c r="R986" s="226">
        <v>1577.1556222000002</v>
      </c>
      <c r="S986" s="226">
        <v>1433.1140782999998</v>
      </c>
      <c r="T986" s="226">
        <v>1338.203035</v>
      </c>
      <c r="U986" s="226">
        <v>1303.5997785</v>
      </c>
      <c r="V986" s="226">
        <v>1364.2749831000001</v>
      </c>
      <c r="W986" s="162">
        <f>SUM(표4_256[[#This Row],[1월]:[12월]])</f>
        <v>16749.549301799998</v>
      </c>
      <c r="X986" s="163">
        <f t="shared" si="733"/>
        <v>1395.7957751499998</v>
      </c>
    </row>
    <row r="987" spans="1:24" x14ac:dyDescent="0.3">
      <c r="A987" s="166"/>
      <c r="B987" s="166">
        <v>2024</v>
      </c>
      <c r="C987" s="158" t="s">
        <v>431</v>
      </c>
      <c r="D987" s="159" t="s">
        <v>11</v>
      </c>
      <c r="E987" s="159" t="s">
        <v>16</v>
      </c>
      <c r="F987" s="159" t="s">
        <v>88</v>
      </c>
      <c r="G987" s="159" t="s">
        <v>76</v>
      </c>
      <c r="H987" s="159" t="s">
        <v>139</v>
      </c>
      <c r="I987" s="159"/>
      <c r="J987" s="159" t="s">
        <v>13</v>
      </c>
      <c r="K987" s="226">
        <v>13896096</v>
      </c>
      <c r="L987" s="226">
        <v>15589603</v>
      </c>
      <c r="M987" s="226">
        <v>10775837</v>
      </c>
      <c r="N987" s="226">
        <v>28107597</v>
      </c>
      <c r="O987" s="226">
        <v>38585751</v>
      </c>
      <c r="P987" s="226">
        <v>73340266</v>
      </c>
      <c r="Q987" s="226">
        <v>144630173</v>
      </c>
      <c r="R987" s="226">
        <v>191882704</v>
      </c>
      <c r="S987" s="226">
        <v>107300756</v>
      </c>
      <c r="T987" s="226">
        <v>47911576</v>
      </c>
      <c r="U987" s="226">
        <v>28525673</v>
      </c>
      <c r="V987" s="226">
        <v>17025126</v>
      </c>
      <c r="W987" s="162">
        <f>SUM(표4_256[[#This Row],[1월]:[12월]])</f>
        <v>717571158</v>
      </c>
      <c r="X987" s="163">
        <f t="shared" si="733"/>
        <v>59797596.5</v>
      </c>
    </row>
    <row r="988" spans="1:24" x14ac:dyDescent="0.3">
      <c r="A988" s="166"/>
      <c r="B988" s="166">
        <v>2024</v>
      </c>
      <c r="C988" s="158" t="s">
        <v>431</v>
      </c>
      <c r="D988" s="159" t="s">
        <v>11</v>
      </c>
      <c r="E988" s="159" t="s">
        <v>16</v>
      </c>
      <c r="F988" s="159" t="s">
        <v>88</v>
      </c>
      <c r="G988" s="159" t="s">
        <v>76</v>
      </c>
      <c r="H988" s="159" t="s">
        <v>139</v>
      </c>
      <c r="I988" s="159"/>
      <c r="J988" s="159" t="s">
        <v>14</v>
      </c>
      <c r="K988" s="226">
        <v>82896</v>
      </c>
      <c r="L988" s="226">
        <v>92241</v>
      </c>
      <c r="M988" s="226">
        <v>74246</v>
      </c>
      <c r="N988" s="226">
        <v>193326</v>
      </c>
      <c r="O988" s="226">
        <v>273714</v>
      </c>
      <c r="P988" s="226">
        <v>449075</v>
      </c>
      <c r="Q988" s="226">
        <v>899109</v>
      </c>
      <c r="R988" s="226">
        <v>1231480</v>
      </c>
      <c r="S988" s="226">
        <v>814478</v>
      </c>
      <c r="T988" s="226">
        <v>346824</v>
      </c>
      <c r="U988" s="226">
        <v>166004</v>
      </c>
      <c r="V988" s="226">
        <v>101565</v>
      </c>
      <c r="W988" s="162">
        <f>SUM(표4_256[[#This Row],[1월]:[12월]])</f>
        <v>4724958</v>
      </c>
      <c r="X988" s="163">
        <f t="shared" si="733"/>
        <v>393746.5</v>
      </c>
    </row>
    <row r="989" spans="1:24" x14ac:dyDescent="0.3">
      <c r="A989" s="166"/>
      <c r="B989" s="166">
        <v>2024</v>
      </c>
      <c r="C989" s="158" t="s">
        <v>431</v>
      </c>
      <c r="D989" s="159" t="s">
        <v>11</v>
      </c>
      <c r="E989" s="159" t="s">
        <v>16</v>
      </c>
      <c r="F989" s="159" t="s">
        <v>88</v>
      </c>
      <c r="G989" s="159" t="s">
        <v>76</v>
      </c>
      <c r="H989" s="159" t="s">
        <v>139</v>
      </c>
      <c r="I989" s="159"/>
      <c r="J989" s="159" t="s">
        <v>15</v>
      </c>
      <c r="K989" s="226">
        <v>18.983184000000001</v>
      </c>
      <c r="L989" s="226">
        <v>21.123189</v>
      </c>
      <c r="M989" s="226">
        <v>17.002334000000001</v>
      </c>
      <c r="N989" s="226">
        <v>44.271653999999998</v>
      </c>
      <c r="O989" s="226">
        <v>62.680506000000001</v>
      </c>
      <c r="P989" s="226">
        <v>102.83817500000001</v>
      </c>
      <c r="Q989" s="226">
        <v>205.89596100000003</v>
      </c>
      <c r="R989" s="226">
        <v>282.00891999999999</v>
      </c>
      <c r="S989" s="226">
        <v>186.51546199999999</v>
      </c>
      <c r="T989" s="226">
        <v>79.422696000000002</v>
      </c>
      <c r="U989" s="226">
        <v>38.014915999999999</v>
      </c>
      <c r="V989" s="226">
        <v>23.258385000000001</v>
      </c>
      <c r="W989" s="162">
        <f>SUM(표4_256[[#This Row],[1월]:[12월]])</f>
        <v>1082.015382</v>
      </c>
      <c r="X989" s="163">
        <f t="shared" si="733"/>
        <v>90.167948500000008</v>
      </c>
    </row>
    <row r="990" spans="1:24" x14ac:dyDescent="0.3">
      <c r="A990" s="166"/>
      <c r="B990" s="166">
        <v>2024</v>
      </c>
      <c r="C990" s="158" t="s">
        <v>431</v>
      </c>
      <c r="D990" s="159" t="s">
        <v>11</v>
      </c>
      <c r="E990" s="159" t="s">
        <v>16</v>
      </c>
      <c r="F990" s="159" t="s">
        <v>88</v>
      </c>
      <c r="G990" s="159" t="s">
        <v>76</v>
      </c>
      <c r="H990" s="160" t="s">
        <v>139</v>
      </c>
      <c r="I990" s="160"/>
      <c r="J990" s="160" t="s">
        <v>96</v>
      </c>
      <c r="K990" s="226">
        <v>39.350731199999998</v>
      </c>
      <c r="L990" s="226">
        <v>43.786802700000003</v>
      </c>
      <c r="M990" s="226">
        <v>35.244576200000004</v>
      </c>
      <c r="N990" s="226">
        <v>91.771852200000012</v>
      </c>
      <c r="O990" s="226">
        <v>129.93203579999999</v>
      </c>
      <c r="P990" s="226">
        <v>213.17590250000001</v>
      </c>
      <c r="Q990" s="226">
        <v>426.80704230000003</v>
      </c>
      <c r="R990" s="226">
        <v>584.58355599999993</v>
      </c>
      <c r="S990" s="226">
        <v>386.63270660000001</v>
      </c>
      <c r="T990" s="226">
        <v>164.6373528</v>
      </c>
      <c r="U990" s="226">
        <v>78.80209880000001</v>
      </c>
      <c r="V990" s="226">
        <v>48.212905499999998</v>
      </c>
      <c r="W990" s="162">
        <f>SUM(표4_256[[#This Row],[1월]:[12월]])</f>
        <v>2242.9375625999996</v>
      </c>
      <c r="X990" s="163">
        <f t="shared" si="733"/>
        <v>186.91146354999998</v>
      </c>
    </row>
    <row r="991" spans="1:24" x14ac:dyDescent="0.3">
      <c r="A991" s="166"/>
      <c r="B991" s="166">
        <v>2024</v>
      </c>
      <c r="C991" s="158" t="s">
        <v>431</v>
      </c>
      <c r="D991" s="159" t="s">
        <v>11</v>
      </c>
      <c r="E991" s="159" t="s">
        <v>16</v>
      </c>
      <c r="F991" s="159" t="s">
        <v>88</v>
      </c>
      <c r="G991" s="159" t="s">
        <v>76</v>
      </c>
      <c r="H991" s="159" t="s">
        <v>160</v>
      </c>
      <c r="I991" s="159"/>
      <c r="J991" s="159" t="s">
        <v>13</v>
      </c>
      <c r="K991" s="226">
        <v>2691875</v>
      </c>
      <c r="L991" s="226">
        <v>258981</v>
      </c>
      <c r="M991" s="226">
        <v>259145</v>
      </c>
      <c r="N991" s="226">
        <v>1650483</v>
      </c>
      <c r="O991" s="226">
        <v>737714</v>
      </c>
      <c r="P991" s="226">
        <v>12837406</v>
      </c>
      <c r="Q991" s="226">
        <v>42606767</v>
      </c>
      <c r="R991" s="226">
        <v>46844525</v>
      </c>
      <c r="S991" s="226">
        <v>32062782</v>
      </c>
      <c r="T991" s="226">
        <v>374432</v>
      </c>
      <c r="U991" s="226">
        <v>283789</v>
      </c>
      <c r="V991" s="226">
        <v>1774027</v>
      </c>
      <c r="W991" s="162">
        <f>SUM(표4_256[[#This Row],[1월]:[12월]])</f>
        <v>142381926</v>
      </c>
      <c r="X991" s="163">
        <f t="shared" si="733"/>
        <v>11865160.5</v>
      </c>
    </row>
    <row r="992" spans="1:24" x14ac:dyDescent="0.3">
      <c r="A992" s="166"/>
      <c r="B992" s="166">
        <v>2024</v>
      </c>
      <c r="C992" s="158" t="s">
        <v>431</v>
      </c>
      <c r="D992" s="159" t="s">
        <v>11</v>
      </c>
      <c r="E992" s="159" t="s">
        <v>16</v>
      </c>
      <c r="F992" s="159" t="s">
        <v>88</v>
      </c>
      <c r="G992" s="159" t="s">
        <v>76</v>
      </c>
      <c r="H992" s="159" t="s">
        <v>160</v>
      </c>
      <c r="I992" s="159"/>
      <c r="J992" s="159" t="s">
        <v>14</v>
      </c>
      <c r="K992" s="226">
        <v>3684</v>
      </c>
      <c r="L992" s="226">
        <v>521</v>
      </c>
      <c r="M992" s="226">
        <v>521</v>
      </c>
      <c r="N992" s="226">
        <v>4991</v>
      </c>
      <c r="O992" s="226">
        <v>6840</v>
      </c>
      <c r="P992" s="226">
        <v>90276</v>
      </c>
      <c r="Q992" s="226">
        <v>347657</v>
      </c>
      <c r="R992" s="226">
        <v>383098</v>
      </c>
      <c r="S992" s="226">
        <v>258537</v>
      </c>
      <c r="T992" s="226">
        <v>188</v>
      </c>
      <c r="U992" s="226">
        <v>117</v>
      </c>
      <c r="V992" s="226">
        <v>3894</v>
      </c>
      <c r="W992" s="162">
        <f>SUM(표4_256[[#This Row],[1월]:[12월]])</f>
        <v>1100324</v>
      </c>
      <c r="X992" s="163">
        <f t="shared" si="733"/>
        <v>91693.666666666672</v>
      </c>
    </row>
    <row r="993" spans="1:24" x14ac:dyDescent="0.3">
      <c r="A993" s="166"/>
      <c r="B993" s="166">
        <v>2024</v>
      </c>
      <c r="C993" s="158" t="s">
        <v>431</v>
      </c>
      <c r="D993" s="159" t="s">
        <v>11</v>
      </c>
      <c r="E993" s="159" t="s">
        <v>16</v>
      </c>
      <c r="F993" s="159" t="s">
        <v>88</v>
      </c>
      <c r="G993" s="159" t="s">
        <v>76</v>
      </c>
      <c r="H993" s="159" t="s">
        <v>160</v>
      </c>
      <c r="I993" s="159"/>
      <c r="J993" s="159" t="s">
        <v>15</v>
      </c>
      <c r="K993" s="226">
        <v>0.84363600000000005</v>
      </c>
      <c r="L993" s="226">
        <v>0.11930900000000001</v>
      </c>
      <c r="M993" s="226">
        <v>0.11930900000000001</v>
      </c>
      <c r="N993" s="226">
        <v>1.1429389999999999</v>
      </c>
      <c r="O993" s="226">
        <v>1.56636</v>
      </c>
      <c r="P993" s="226">
        <v>20.673203999999998</v>
      </c>
      <c r="Q993" s="226">
        <v>79.613452999999993</v>
      </c>
      <c r="R993" s="226">
        <v>87.729442000000006</v>
      </c>
      <c r="S993" s="226">
        <v>59.204972999999995</v>
      </c>
      <c r="T993" s="226">
        <v>4.3052E-2</v>
      </c>
      <c r="U993" s="226">
        <v>2.6793000000000004E-2</v>
      </c>
      <c r="V993" s="226">
        <v>0.89172600000000002</v>
      </c>
      <c r="W993" s="162">
        <f>SUM(표4_256[[#This Row],[1월]:[12월]])</f>
        <v>251.97419599999998</v>
      </c>
      <c r="X993" s="163">
        <f t="shared" si="733"/>
        <v>20.997849666666664</v>
      </c>
    </row>
    <row r="994" spans="1:24" x14ac:dyDescent="0.3">
      <c r="A994" s="166"/>
      <c r="B994" s="166">
        <v>2024</v>
      </c>
      <c r="C994" s="158" t="s">
        <v>431</v>
      </c>
      <c r="D994" s="159" t="s">
        <v>11</v>
      </c>
      <c r="E994" s="159" t="s">
        <v>16</v>
      </c>
      <c r="F994" s="159" t="s">
        <v>88</v>
      </c>
      <c r="G994" s="159" t="s">
        <v>76</v>
      </c>
      <c r="H994" s="160" t="s">
        <v>160</v>
      </c>
      <c r="I994" s="160"/>
      <c r="J994" s="160" t="s">
        <v>96</v>
      </c>
      <c r="K994" s="226">
        <v>1.7487948000000002</v>
      </c>
      <c r="L994" s="226">
        <v>0.2473187</v>
      </c>
      <c r="M994" s="226">
        <v>0.2473187</v>
      </c>
      <c r="N994" s="226">
        <v>2.3692276999999997</v>
      </c>
      <c r="O994" s="226">
        <v>3.2469479999999997</v>
      </c>
      <c r="P994" s="226">
        <v>42.854017200000001</v>
      </c>
      <c r="Q994" s="226">
        <v>165.03277790000001</v>
      </c>
      <c r="R994" s="226">
        <v>181.85662059999999</v>
      </c>
      <c r="S994" s="226">
        <v>122.72751390000001</v>
      </c>
      <c r="T994" s="226">
        <v>8.9243600000000006E-2</v>
      </c>
      <c r="U994" s="226">
        <v>5.5539900000000003E-2</v>
      </c>
      <c r="V994" s="226">
        <v>1.8484818000000001</v>
      </c>
      <c r="W994" s="162">
        <f>SUM(표4_256[[#This Row],[1월]:[12월]])</f>
        <v>522.32380279999995</v>
      </c>
      <c r="X994" s="163">
        <f t="shared" si="733"/>
        <v>43.526983566666665</v>
      </c>
    </row>
    <row r="995" spans="1:24" x14ac:dyDescent="0.3">
      <c r="A995" s="166"/>
      <c r="B995" s="166">
        <v>2024</v>
      </c>
      <c r="C995" s="158" t="s">
        <v>431</v>
      </c>
      <c r="D995" s="159" t="s">
        <v>11</v>
      </c>
      <c r="E995" s="159" t="s">
        <v>16</v>
      </c>
      <c r="F995" s="159" t="s">
        <v>67</v>
      </c>
      <c r="G995" s="159" t="s">
        <v>175</v>
      </c>
      <c r="H995" s="159" t="s">
        <v>39</v>
      </c>
      <c r="I995" s="159"/>
      <c r="J995" s="159" t="s">
        <v>13</v>
      </c>
      <c r="K995" s="226">
        <v>117128880</v>
      </c>
      <c r="L995" s="226">
        <v>103370250</v>
      </c>
      <c r="M995" s="226">
        <v>89714773</v>
      </c>
      <c r="N995" s="226">
        <v>87448327</v>
      </c>
      <c r="O995" s="226">
        <v>80309419</v>
      </c>
      <c r="P995" s="226">
        <v>105451505</v>
      </c>
      <c r="Q995" s="226">
        <v>127445321</v>
      </c>
      <c r="R995" s="226">
        <v>122567927</v>
      </c>
      <c r="S995" s="226">
        <v>85633663</v>
      </c>
      <c r="T995" s="226">
        <v>90775033</v>
      </c>
      <c r="U995" s="226">
        <v>102114648</v>
      </c>
      <c r="V995" s="226">
        <v>105664344</v>
      </c>
      <c r="W995" s="162">
        <f>SUM(표4_256[[#This Row],[1월]:[12월]])</f>
        <v>1217624090</v>
      </c>
      <c r="X995" s="163">
        <f t="shared" si="733"/>
        <v>101468674.16666667</v>
      </c>
    </row>
    <row r="996" spans="1:24" x14ac:dyDescent="0.3">
      <c r="A996" s="166"/>
      <c r="B996" s="166">
        <v>2024</v>
      </c>
      <c r="C996" s="158" t="s">
        <v>431</v>
      </c>
      <c r="D996" s="159" t="s">
        <v>11</v>
      </c>
      <c r="E996" s="159" t="s">
        <v>16</v>
      </c>
      <c r="F996" s="159" t="s">
        <v>67</v>
      </c>
      <c r="G996" s="159" t="s">
        <v>175</v>
      </c>
      <c r="H996" s="159" t="s">
        <v>39</v>
      </c>
      <c r="I996" s="159"/>
      <c r="J996" s="159" t="s">
        <v>14</v>
      </c>
      <c r="K996" s="226">
        <v>642710</v>
      </c>
      <c r="L996" s="226">
        <v>559310</v>
      </c>
      <c r="M996" s="226">
        <v>574910</v>
      </c>
      <c r="N996" s="226">
        <v>555230</v>
      </c>
      <c r="O996" s="226">
        <v>497930</v>
      </c>
      <c r="P996" s="226">
        <v>551390</v>
      </c>
      <c r="Q996" s="226">
        <v>687410</v>
      </c>
      <c r="R996" s="226">
        <v>668030</v>
      </c>
      <c r="S996" s="226">
        <v>548330</v>
      </c>
      <c r="T996" s="226">
        <v>586010</v>
      </c>
      <c r="U996" s="226">
        <v>540230</v>
      </c>
      <c r="V996" s="226">
        <v>566030</v>
      </c>
      <c r="W996" s="162">
        <f>SUM(표4_256[[#This Row],[1월]:[12월]])</f>
        <v>6977520</v>
      </c>
      <c r="X996" s="163">
        <f t="shared" si="733"/>
        <v>581460</v>
      </c>
    </row>
    <row r="997" spans="1:24" x14ac:dyDescent="0.3">
      <c r="A997" s="166"/>
      <c r="B997" s="166">
        <v>2024</v>
      </c>
      <c r="C997" s="158" t="s">
        <v>431</v>
      </c>
      <c r="D997" s="159" t="s">
        <v>11</v>
      </c>
      <c r="E997" s="159" t="s">
        <v>16</v>
      </c>
      <c r="F997" s="159" t="s">
        <v>67</v>
      </c>
      <c r="G997" s="159" t="s">
        <v>175</v>
      </c>
      <c r="H997" s="159" t="s">
        <v>39</v>
      </c>
      <c r="I997" s="159"/>
      <c r="J997" s="159" t="s">
        <v>15</v>
      </c>
      <c r="K997" s="226">
        <v>147.18059000000002</v>
      </c>
      <c r="L997" s="226">
        <v>128.08198999999999</v>
      </c>
      <c r="M997" s="226">
        <v>131.65439000000001</v>
      </c>
      <c r="N997" s="226">
        <v>127.14767000000001</v>
      </c>
      <c r="O997" s="226">
        <v>114.02597</v>
      </c>
      <c r="P997" s="226">
        <v>126.26831</v>
      </c>
      <c r="Q997" s="226">
        <v>157.41689</v>
      </c>
      <c r="R997" s="226">
        <v>152.97887</v>
      </c>
      <c r="S997" s="226">
        <v>125.56757000000002</v>
      </c>
      <c r="T997" s="226">
        <v>134.19629</v>
      </c>
      <c r="U997" s="226">
        <v>123.71267</v>
      </c>
      <c r="V997" s="226">
        <v>129.62087</v>
      </c>
      <c r="W997" s="162">
        <f>SUM(표4_256[[#This Row],[1월]:[12월]])</f>
        <v>1597.8520799999999</v>
      </c>
      <c r="X997" s="163">
        <f t="shared" si="733"/>
        <v>133.15433999999999</v>
      </c>
    </row>
    <row r="998" spans="1:24" x14ac:dyDescent="0.3">
      <c r="A998" s="166"/>
      <c r="B998" s="166">
        <v>2024</v>
      </c>
      <c r="C998" s="158" t="s">
        <v>431</v>
      </c>
      <c r="D998" s="159" t="s">
        <v>11</v>
      </c>
      <c r="E998" s="159" t="s">
        <v>16</v>
      </c>
      <c r="F998" s="159" t="s">
        <v>67</v>
      </c>
      <c r="G998" s="159" t="s">
        <v>175</v>
      </c>
      <c r="H998" s="160" t="s">
        <v>39</v>
      </c>
      <c r="I998" s="160"/>
      <c r="J998" s="160" t="s">
        <v>96</v>
      </c>
      <c r="K998" s="226">
        <v>305.09443700000003</v>
      </c>
      <c r="L998" s="226">
        <v>265.504457</v>
      </c>
      <c r="M998" s="226">
        <v>272.90977700000002</v>
      </c>
      <c r="N998" s="226">
        <v>263.56768099999999</v>
      </c>
      <c r="O998" s="226">
        <v>236.36737100000002</v>
      </c>
      <c r="P998" s="226">
        <v>261.74483300000003</v>
      </c>
      <c r="Q998" s="226">
        <v>326.31352700000002</v>
      </c>
      <c r="R998" s="226">
        <v>317.11384100000004</v>
      </c>
      <c r="S998" s="226">
        <v>260.29225100000002</v>
      </c>
      <c r="T998" s="226">
        <v>278.17894699999999</v>
      </c>
      <c r="U998" s="226">
        <v>256.447181</v>
      </c>
      <c r="V998" s="226">
        <v>268.69444099999998</v>
      </c>
      <c r="W998" s="162">
        <f>SUM(표4_256[[#This Row],[1월]:[12월]])</f>
        <v>3312.228744</v>
      </c>
      <c r="X998" s="163">
        <f t="shared" si="733"/>
        <v>276.01906200000002</v>
      </c>
    </row>
    <row r="999" spans="1:24" x14ac:dyDescent="0.3">
      <c r="A999" s="166"/>
      <c r="B999" s="166">
        <v>2024</v>
      </c>
      <c r="C999" s="158" t="s">
        <v>431</v>
      </c>
      <c r="D999" s="159" t="s">
        <v>11</v>
      </c>
      <c r="E999" s="159" t="s">
        <v>16</v>
      </c>
      <c r="F999" s="159" t="s">
        <v>88</v>
      </c>
      <c r="G999" s="159" t="s">
        <v>175</v>
      </c>
      <c r="H999" s="159" t="s">
        <v>140</v>
      </c>
      <c r="I999" s="159"/>
      <c r="J999" s="159" t="s">
        <v>13</v>
      </c>
      <c r="K999" s="226">
        <v>7124578</v>
      </c>
      <c r="L999" s="226">
        <v>9106214</v>
      </c>
      <c r="M999" s="226">
        <v>6351501</v>
      </c>
      <c r="N999" s="226">
        <v>12362076</v>
      </c>
      <c r="O999" s="226">
        <v>11884599</v>
      </c>
      <c r="P999" s="226">
        <v>21557841</v>
      </c>
      <c r="Q999" s="226">
        <v>32281699</v>
      </c>
      <c r="R999" s="226">
        <v>40911189</v>
      </c>
      <c r="S999" s="226">
        <v>21660436</v>
      </c>
      <c r="T999" s="226">
        <v>14612512</v>
      </c>
      <c r="U999" s="226">
        <v>12605507</v>
      </c>
      <c r="V999" s="226">
        <v>7903096</v>
      </c>
      <c r="W999" s="162">
        <f>SUM(표4_256[[#This Row],[1월]:[12월]])</f>
        <v>198361248</v>
      </c>
      <c r="X999" s="163">
        <f t="shared" si="733"/>
        <v>16530104</v>
      </c>
    </row>
    <row r="1000" spans="1:24" x14ac:dyDescent="0.3">
      <c r="A1000" s="166"/>
      <c r="B1000" s="166">
        <v>2024</v>
      </c>
      <c r="C1000" s="158" t="s">
        <v>431</v>
      </c>
      <c r="D1000" s="159" t="s">
        <v>11</v>
      </c>
      <c r="E1000" s="159" t="s">
        <v>16</v>
      </c>
      <c r="F1000" s="159" t="s">
        <v>88</v>
      </c>
      <c r="G1000" s="159" t="s">
        <v>175</v>
      </c>
      <c r="H1000" s="159" t="s">
        <v>140</v>
      </c>
      <c r="I1000" s="159"/>
      <c r="J1000" s="159" t="s">
        <v>14</v>
      </c>
      <c r="K1000" s="226">
        <v>42502</v>
      </c>
      <c r="L1000" s="226">
        <v>53880</v>
      </c>
      <c r="M1000" s="226">
        <v>43762</v>
      </c>
      <c r="N1000" s="226">
        <v>85027</v>
      </c>
      <c r="O1000" s="226">
        <v>84305</v>
      </c>
      <c r="P1000" s="226">
        <v>132002</v>
      </c>
      <c r="Q1000" s="226">
        <v>200683</v>
      </c>
      <c r="R1000" s="226">
        <v>262563</v>
      </c>
      <c r="S1000" s="226">
        <v>164416</v>
      </c>
      <c r="T1000" s="226">
        <v>105778</v>
      </c>
      <c r="U1000" s="226">
        <v>73357</v>
      </c>
      <c r="V1000" s="226">
        <v>47146</v>
      </c>
      <c r="W1000" s="162">
        <f>SUM(표4_256[[#This Row],[1월]:[12월]])</f>
        <v>1295421</v>
      </c>
      <c r="X1000" s="163">
        <f t="shared" si="733"/>
        <v>107951.75</v>
      </c>
    </row>
    <row r="1001" spans="1:24" x14ac:dyDescent="0.3">
      <c r="A1001" s="166"/>
      <c r="B1001" s="166">
        <v>2024</v>
      </c>
      <c r="C1001" s="158" t="s">
        <v>431</v>
      </c>
      <c r="D1001" s="159" t="s">
        <v>11</v>
      </c>
      <c r="E1001" s="159" t="s">
        <v>16</v>
      </c>
      <c r="F1001" s="159" t="s">
        <v>88</v>
      </c>
      <c r="G1001" s="159" t="s">
        <v>175</v>
      </c>
      <c r="H1001" s="159" t="s">
        <v>140</v>
      </c>
      <c r="I1001" s="159"/>
      <c r="J1001" s="159" t="s">
        <v>15</v>
      </c>
      <c r="K1001" s="226">
        <v>9.7329580000000018</v>
      </c>
      <c r="L1001" s="226">
        <v>12.338520000000001</v>
      </c>
      <c r="M1001" s="226">
        <v>10.021498000000001</v>
      </c>
      <c r="N1001" s="226">
        <v>19.471183</v>
      </c>
      <c r="O1001" s="226">
        <v>19.305845000000001</v>
      </c>
      <c r="P1001" s="226">
        <v>30.228458000000003</v>
      </c>
      <c r="Q1001" s="226">
        <v>45.956406999999999</v>
      </c>
      <c r="R1001" s="226">
        <v>60.126927000000002</v>
      </c>
      <c r="S1001" s="226">
        <v>37.651263999999998</v>
      </c>
      <c r="T1001" s="226">
        <v>24.223162000000002</v>
      </c>
      <c r="U1001" s="226">
        <v>16.798753000000001</v>
      </c>
      <c r="V1001" s="226">
        <v>10.796434000000001</v>
      </c>
      <c r="W1001" s="162">
        <f>SUM(표4_256[[#This Row],[1월]:[12월]])</f>
        <v>296.65140899999994</v>
      </c>
      <c r="X1001" s="163">
        <f t="shared" si="733"/>
        <v>24.720950749999997</v>
      </c>
    </row>
    <row r="1002" spans="1:24" x14ac:dyDescent="0.3">
      <c r="A1002" s="166"/>
      <c r="B1002" s="166">
        <v>2024</v>
      </c>
      <c r="C1002" s="158" t="s">
        <v>431</v>
      </c>
      <c r="D1002" s="159" t="s">
        <v>11</v>
      </c>
      <c r="E1002" s="159" t="s">
        <v>16</v>
      </c>
      <c r="F1002" s="159" t="s">
        <v>88</v>
      </c>
      <c r="G1002" s="159" t="s">
        <v>175</v>
      </c>
      <c r="H1002" s="160" t="s">
        <v>140</v>
      </c>
      <c r="I1002" s="160"/>
      <c r="J1002" s="160" t="s">
        <v>96</v>
      </c>
      <c r="K1002" s="226">
        <v>20.175699400000003</v>
      </c>
      <c r="L1002" s="226">
        <v>25.576836</v>
      </c>
      <c r="M1002" s="226">
        <v>20.773821399999999</v>
      </c>
      <c r="N1002" s="226">
        <v>40.362316899999996</v>
      </c>
      <c r="O1002" s="226">
        <v>40.019583500000003</v>
      </c>
      <c r="P1002" s="226">
        <v>62.661349399999999</v>
      </c>
      <c r="Q1002" s="226">
        <v>95.264220100000003</v>
      </c>
      <c r="R1002" s="226">
        <v>124.63865610000001</v>
      </c>
      <c r="S1002" s="226">
        <v>78.048275200000006</v>
      </c>
      <c r="T1002" s="226">
        <v>50.212816599999996</v>
      </c>
      <c r="U1002" s="226">
        <v>34.822567900000003</v>
      </c>
      <c r="V1002" s="226">
        <v>22.3802062</v>
      </c>
      <c r="W1002" s="162">
        <f>SUM(표4_256[[#This Row],[1월]:[12월]])</f>
        <v>614.93634869999994</v>
      </c>
      <c r="X1002" s="163">
        <f t="shared" si="733"/>
        <v>51.244695724999993</v>
      </c>
    </row>
    <row r="1003" spans="1:24" x14ac:dyDescent="0.3">
      <c r="A1003" s="166"/>
      <c r="B1003" s="166">
        <v>2024</v>
      </c>
      <c r="C1003" s="158" t="s">
        <v>431</v>
      </c>
      <c r="D1003" s="159" t="s">
        <v>11</v>
      </c>
      <c r="E1003" s="159" t="s">
        <v>16</v>
      </c>
      <c r="F1003" s="159" t="s">
        <v>88</v>
      </c>
      <c r="G1003" s="159" t="s">
        <v>175</v>
      </c>
      <c r="H1003" s="159" t="s">
        <v>161</v>
      </c>
      <c r="I1003" s="159"/>
      <c r="J1003" s="159" t="s">
        <v>13</v>
      </c>
      <c r="K1003" s="226">
        <v>1380134</v>
      </c>
      <c r="L1003" s="226">
        <v>151276</v>
      </c>
      <c r="M1003" s="226">
        <v>152745</v>
      </c>
      <c r="N1003" s="226">
        <v>725903</v>
      </c>
      <c r="O1003" s="226">
        <v>227219</v>
      </c>
      <c r="P1003" s="226">
        <v>3773463</v>
      </c>
      <c r="Q1003" s="226">
        <v>9509903</v>
      </c>
      <c r="R1003" s="226">
        <v>9987691</v>
      </c>
      <c r="S1003" s="226">
        <v>6472404</v>
      </c>
      <c r="T1003" s="226">
        <v>114198</v>
      </c>
      <c r="U1003" s="226">
        <v>125406</v>
      </c>
      <c r="V1003" s="226">
        <v>823506</v>
      </c>
      <c r="W1003" s="162">
        <f>SUM(표4_256[[#This Row],[1월]:[12월]])</f>
        <v>33443848</v>
      </c>
      <c r="X1003" s="163">
        <f t="shared" si="733"/>
        <v>2786987.3333333335</v>
      </c>
    </row>
    <row r="1004" spans="1:24" x14ac:dyDescent="0.3">
      <c r="A1004" s="166"/>
      <c r="B1004" s="166">
        <v>2024</v>
      </c>
      <c r="C1004" s="158" t="s">
        <v>431</v>
      </c>
      <c r="D1004" s="159" t="s">
        <v>11</v>
      </c>
      <c r="E1004" s="159" t="s">
        <v>16</v>
      </c>
      <c r="F1004" s="159" t="s">
        <v>88</v>
      </c>
      <c r="G1004" s="159" t="s">
        <v>175</v>
      </c>
      <c r="H1004" s="159" t="s">
        <v>161</v>
      </c>
      <c r="I1004" s="159"/>
      <c r="J1004" s="159" t="s">
        <v>14</v>
      </c>
      <c r="K1004" s="226">
        <v>1889</v>
      </c>
      <c r="L1004" s="226">
        <v>304</v>
      </c>
      <c r="M1004" s="226">
        <v>307</v>
      </c>
      <c r="N1004" s="226">
        <v>2195</v>
      </c>
      <c r="O1004" s="226">
        <v>2107</v>
      </c>
      <c r="P1004" s="226">
        <v>26536</v>
      </c>
      <c r="Q1004" s="226">
        <v>77598</v>
      </c>
      <c r="R1004" s="226">
        <v>81680</v>
      </c>
      <c r="S1004" s="226">
        <v>52190</v>
      </c>
      <c r="T1004" s="226">
        <v>57</v>
      </c>
      <c r="U1004" s="226">
        <v>52</v>
      </c>
      <c r="V1004" s="226">
        <v>1807</v>
      </c>
      <c r="W1004" s="162">
        <f>SUM(표4_256[[#This Row],[1월]:[12월]])</f>
        <v>246722</v>
      </c>
      <c r="X1004" s="163">
        <f t="shared" si="733"/>
        <v>20560.166666666668</v>
      </c>
    </row>
    <row r="1005" spans="1:24" x14ac:dyDescent="0.3">
      <c r="A1005" s="166"/>
      <c r="B1005" s="166">
        <v>2024</v>
      </c>
      <c r="C1005" s="158" t="s">
        <v>431</v>
      </c>
      <c r="D1005" s="159" t="s">
        <v>11</v>
      </c>
      <c r="E1005" s="159" t="s">
        <v>16</v>
      </c>
      <c r="F1005" s="159" t="s">
        <v>88</v>
      </c>
      <c r="G1005" s="159" t="s">
        <v>175</v>
      </c>
      <c r="H1005" s="159" t="s">
        <v>161</v>
      </c>
      <c r="I1005" s="159"/>
      <c r="J1005" s="159" t="s">
        <v>15</v>
      </c>
      <c r="K1005" s="226">
        <v>0.43258099999999999</v>
      </c>
      <c r="L1005" s="226">
        <v>6.9615999999999997E-2</v>
      </c>
      <c r="M1005" s="226">
        <v>7.0303000000000004E-2</v>
      </c>
      <c r="N1005" s="226">
        <v>0.50265499999999996</v>
      </c>
      <c r="O1005" s="226">
        <v>0.48250300000000007</v>
      </c>
      <c r="P1005" s="226">
        <v>6.0767440000000006</v>
      </c>
      <c r="Q1005" s="226">
        <v>17.769942</v>
      </c>
      <c r="R1005" s="226">
        <v>18.704720000000002</v>
      </c>
      <c r="S1005" s="226">
        <v>11.951510000000001</v>
      </c>
      <c r="T1005" s="226">
        <v>1.3053E-2</v>
      </c>
      <c r="U1005" s="226">
        <v>1.1908E-2</v>
      </c>
      <c r="V1005" s="226">
        <v>0.41380299999999998</v>
      </c>
      <c r="W1005" s="162">
        <f>SUM(표4_256[[#This Row],[1월]:[12월]])</f>
        <v>56.499338000000002</v>
      </c>
      <c r="X1005" s="163">
        <f t="shared" si="733"/>
        <v>4.7082781666666671</v>
      </c>
    </row>
    <row r="1006" spans="1:24" x14ac:dyDescent="0.3">
      <c r="A1006" s="166"/>
      <c r="B1006" s="166">
        <v>2024</v>
      </c>
      <c r="C1006" s="158" t="s">
        <v>431</v>
      </c>
      <c r="D1006" s="159" t="s">
        <v>11</v>
      </c>
      <c r="E1006" s="159" t="s">
        <v>16</v>
      </c>
      <c r="F1006" s="159" t="s">
        <v>88</v>
      </c>
      <c r="G1006" s="159" t="s">
        <v>175</v>
      </c>
      <c r="H1006" s="160" t="s">
        <v>161</v>
      </c>
      <c r="I1006" s="160"/>
      <c r="J1006" s="160" t="s">
        <v>96</v>
      </c>
      <c r="K1006" s="226">
        <v>0.89670830000000001</v>
      </c>
      <c r="L1006" s="226">
        <v>0.14430879999999999</v>
      </c>
      <c r="M1006" s="226">
        <v>0.1457329</v>
      </c>
      <c r="N1006" s="226">
        <v>1.0419665</v>
      </c>
      <c r="O1006" s="226">
        <v>1.0001929000000001</v>
      </c>
      <c r="P1006" s="226">
        <v>12.5966392</v>
      </c>
      <c r="Q1006" s="226">
        <v>36.835770600000004</v>
      </c>
      <c r="R1006" s="226">
        <v>38.773496000000002</v>
      </c>
      <c r="S1006" s="226">
        <v>24.774592999999999</v>
      </c>
      <c r="T1006" s="226">
        <v>2.7057899999999999E-2</v>
      </c>
      <c r="U1006" s="226">
        <v>2.4684399999999999E-2</v>
      </c>
      <c r="V1006" s="226">
        <v>0.85778290000000001</v>
      </c>
      <c r="W1006" s="162">
        <f>SUM(표4_256[[#This Row],[1월]:[12월]])</f>
        <v>117.1189334</v>
      </c>
      <c r="X1006" s="163">
        <f t="shared" si="733"/>
        <v>9.7599111166666663</v>
      </c>
    </row>
    <row r="1007" spans="1:24" x14ac:dyDescent="0.3">
      <c r="A1007" s="166"/>
      <c r="B1007" s="166">
        <v>2024</v>
      </c>
      <c r="C1007" s="158" t="s">
        <v>431</v>
      </c>
      <c r="D1007" s="160" t="s">
        <v>23</v>
      </c>
      <c r="E1007" s="160" t="s">
        <v>81</v>
      </c>
      <c r="F1007" s="160" t="s">
        <v>31</v>
      </c>
      <c r="G1007" s="160" t="s">
        <v>187</v>
      </c>
      <c r="H1007" s="160" t="s">
        <v>114</v>
      </c>
      <c r="I1007" s="160"/>
      <c r="J1007" s="160" t="s">
        <v>13</v>
      </c>
      <c r="K1007" s="226">
        <v>290789173</v>
      </c>
      <c r="L1007" s="226">
        <v>277364257</v>
      </c>
      <c r="M1007" s="226">
        <v>238963833</v>
      </c>
      <c r="N1007" s="226">
        <v>237942095</v>
      </c>
      <c r="O1007" s="226">
        <v>251424921</v>
      </c>
      <c r="P1007" s="226">
        <v>316173637</v>
      </c>
      <c r="Q1007" s="226">
        <v>394469770</v>
      </c>
      <c r="R1007" s="226">
        <v>418149811</v>
      </c>
      <c r="S1007" s="226">
        <v>303012924</v>
      </c>
      <c r="T1007" s="226">
        <v>270111423</v>
      </c>
      <c r="U1007" s="226">
        <v>306005974</v>
      </c>
      <c r="V1007" s="226">
        <v>299567166</v>
      </c>
      <c r="W1007" s="162">
        <f>SUM(표4_256[[#This Row],[1월]:[12월]])</f>
        <v>3603974984</v>
      </c>
      <c r="X1007" s="163">
        <f t="shared" si="733"/>
        <v>300331248.66666669</v>
      </c>
    </row>
    <row r="1008" spans="1:24" x14ac:dyDescent="0.3">
      <c r="A1008" s="166"/>
      <c r="B1008" s="166">
        <v>2024</v>
      </c>
      <c r="C1008" s="158" t="s">
        <v>431</v>
      </c>
      <c r="D1008" s="160" t="s">
        <v>23</v>
      </c>
      <c r="E1008" s="160" t="s">
        <v>81</v>
      </c>
      <c r="F1008" s="160" t="s">
        <v>31</v>
      </c>
      <c r="G1008" s="160" t="s">
        <v>187</v>
      </c>
      <c r="H1008" s="160" t="s">
        <v>114</v>
      </c>
      <c r="I1008" s="160"/>
      <c r="J1008" s="160" t="s">
        <v>14</v>
      </c>
      <c r="K1008" s="226">
        <v>1785795</v>
      </c>
      <c r="L1008" s="226">
        <v>1707472</v>
      </c>
      <c r="M1008" s="226">
        <v>1717919</v>
      </c>
      <c r="N1008" s="226">
        <v>1696553</v>
      </c>
      <c r="O1008" s="226">
        <v>1818107</v>
      </c>
      <c r="P1008" s="226">
        <v>1952110</v>
      </c>
      <c r="Q1008" s="226">
        <v>2414232</v>
      </c>
      <c r="R1008" s="226">
        <v>2621617</v>
      </c>
      <c r="S1008" s="226">
        <v>2279973</v>
      </c>
      <c r="T1008" s="226">
        <v>1995853.1065000002</v>
      </c>
      <c r="U1008" s="226">
        <v>1889959.8156999997</v>
      </c>
      <c r="V1008" s="226">
        <v>1871455.3392999992</v>
      </c>
      <c r="W1008" s="162">
        <f>SUM(표4_256[[#This Row],[1월]:[12월]])</f>
        <v>23751046.261499997</v>
      </c>
      <c r="X1008" s="163">
        <f t="shared" si="733"/>
        <v>1979253.8551249998</v>
      </c>
    </row>
    <row r="1009" spans="1:24" x14ac:dyDescent="0.3">
      <c r="A1009" s="166"/>
      <c r="B1009" s="166">
        <v>2024</v>
      </c>
      <c r="C1009" s="158" t="s">
        <v>431</v>
      </c>
      <c r="D1009" s="160" t="s">
        <v>23</v>
      </c>
      <c r="E1009" s="160" t="s">
        <v>81</v>
      </c>
      <c r="F1009" s="160" t="s">
        <v>31</v>
      </c>
      <c r="G1009" s="160" t="s">
        <v>187</v>
      </c>
      <c r="H1009" s="160" t="s">
        <v>114</v>
      </c>
      <c r="I1009" s="160"/>
      <c r="J1009" s="160" t="s">
        <v>15</v>
      </c>
      <c r="K1009" s="226">
        <v>408.94705500000003</v>
      </c>
      <c r="L1009" s="226">
        <v>391.01108800000003</v>
      </c>
      <c r="M1009" s="226">
        <v>393.40345100000002</v>
      </c>
      <c r="N1009" s="226">
        <v>388.51063700000003</v>
      </c>
      <c r="O1009" s="226">
        <v>416.34650299999998</v>
      </c>
      <c r="P1009" s="226">
        <v>447.03318999999999</v>
      </c>
      <c r="Q1009" s="226">
        <v>552.85912800000006</v>
      </c>
      <c r="R1009" s="226">
        <v>600.35029300000008</v>
      </c>
      <c r="S1009" s="226">
        <v>522.11381700000004</v>
      </c>
      <c r="T1009" s="226">
        <v>457.05036138850005</v>
      </c>
      <c r="U1009" s="226">
        <v>432.8007977952999</v>
      </c>
      <c r="V1009" s="226">
        <v>428.56327269969984</v>
      </c>
      <c r="W1009" s="162">
        <f>SUM(표4_256[[#This Row],[1월]:[12월]])</f>
        <v>5438.9895938835007</v>
      </c>
      <c r="X1009" s="163">
        <f t="shared" si="733"/>
        <v>453.24913282362508</v>
      </c>
    </row>
    <row r="1010" spans="1:24" x14ac:dyDescent="0.3">
      <c r="A1010" s="166"/>
      <c r="B1010" s="166">
        <v>2024</v>
      </c>
      <c r="C1010" s="158" t="s">
        <v>431</v>
      </c>
      <c r="D1010" s="160" t="s">
        <v>23</v>
      </c>
      <c r="E1010" s="160" t="s">
        <v>81</v>
      </c>
      <c r="F1010" s="160" t="s">
        <v>31</v>
      </c>
      <c r="G1010" s="160" t="s">
        <v>187</v>
      </c>
      <c r="H1010" s="160" t="s">
        <v>114</v>
      </c>
      <c r="I1010" s="160"/>
      <c r="J1010" s="160" t="s">
        <v>96</v>
      </c>
      <c r="K1010" s="226">
        <v>847.71688649999999</v>
      </c>
      <c r="L1010" s="226">
        <v>810.5369584</v>
      </c>
      <c r="M1010" s="226">
        <v>815.49614930000007</v>
      </c>
      <c r="N1010" s="226">
        <v>805.35370909999995</v>
      </c>
      <c r="O1010" s="226">
        <v>863.05539290000002</v>
      </c>
      <c r="P1010" s="226">
        <v>926.66661699999997</v>
      </c>
      <c r="Q1010" s="226">
        <v>1146.0359303999999</v>
      </c>
      <c r="R1010" s="226">
        <v>1244.4815899</v>
      </c>
      <c r="S1010" s="226">
        <v>1082.3031831000001</v>
      </c>
      <c r="T1010" s="226">
        <v>947.43146965555013</v>
      </c>
      <c r="U1010" s="226">
        <v>897.16392451278978</v>
      </c>
      <c r="V1010" s="226">
        <v>888.37984956570961</v>
      </c>
      <c r="W1010" s="162">
        <f>SUM(표4_256[[#This Row],[1월]:[12월]])</f>
        <v>11274.621660334051</v>
      </c>
      <c r="X1010" s="163">
        <f t="shared" si="733"/>
        <v>939.55180502783753</v>
      </c>
    </row>
    <row r="1011" spans="1:24" x14ac:dyDescent="0.3">
      <c r="A1011" s="166"/>
      <c r="B1011" s="166">
        <v>2024</v>
      </c>
      <c r="C1011" s="158" t="s">
        <v>431</v>
      </c>
      <c r="D1011" s="160" t="s">
        <v>11</v>
      </c>
      <c r="E1011" s="160" t="s">
        <v>16</v>
      </c>
      <c r="F1011" s="160" t="s">
        <v>67</v>
      </c>
      <c r="G1011" s="160" t="s">
        <v>188</v>
      </c>
      <c r="H1011" s="160" t="s">
        <v>116</v>
      </c>
      <c r="I1011" s="160"/>
      <c r="J1011" s="160" t="s">
        <v>13</v>
      </c>
      <c r="K1011" s="226">
        <v>150605320</v>
      </c>
      <c r="L1011" s="226">
        <v>115451103</v>
      </c>
      <c r="M1011" s="226">
        <v>110599027</v>
      </c>
      <c r="N1011" s="226">
        <v>108662478</v>
      </c>
      <c r="O1011" s="226">
        <v>113936969</v>
      </c>
      <c r="P1011" s="226">
        <v>134344604</v>
      </c>
      <c r="Q1011" s="226">
        <v>158910304</v>
      </c>
      <c r="R1011" s="226">
        <v>151704028</v>
      </c>
      <c r="S1011" s="226">
        <v>130636798</v>
      </c>
      <c r="T1011" s="226">
        <v>148867923</v>
      </c>
      <c r="U1011" s="226">
        <v>169985992</v>
      </c>
      <c r="V1011" s="226">
        <v>163949233</v>
      </c>
      <c r="W1011" s="162">
        <f>SUM(표4_256[[#This Row],[1월]:[12월]])</f>
        <v>1657653779</v>
      </c>
      <c r="X1011" s="163">
        <f t="shared" si="733"/>
        <v>138137814.91666666</v>
      </c>
    </row>
    <row r="1012" spans="1:24" x14ac:dyDescent="0.3">
      <c r="A1012" s="166"/>
      <c r="B1012" s="166">
        <v>2024</v>
      </c>
      <c r="C1012" s="158" t="s">
        <v>431</v>
      </c>
      <c r="D1012" s="160" t="s">
        <v>11</v>
      </c>
      <c r="E1012" s="160" t="s">
        <v>16</v>
      </c>
      <c r="F1012" s="160" t="s">
        <v>67</v>
      </c>
      <c r="G1012" s="160" t="s">
        <v>188</v>
      </c>
      <c r="H1012" s="160" t="s">
        <v>115</v>
      </c>
      <c r="I1012" s="160"/>
      <c r="J1012" s="160" t="s">
        <v>14</v>
      </c>
      <c r="K1012" s="226">
        <v>925210</v>
      </c>
      <c r="L1012" s="226">
        <v>711043</v>
      </c>
      <c r="M1012" s="226">
        <v>795546</v>
      </c>
      <c r="N1012" s="226">
        <v>775176</v>
      </c>
      <c r="O1012" s="226">
        <v>824173</v>
      </c>
      <c r="P1012" s="226">
        <v>829609</v>
      </c>
      <c r="Q1012" s="226">
        <v>972527</v>
      </c>
      <c r="R1012" s="226">
        <v>950987</v>
      </c>
      <c r="S1012" s="226">
        <v>982772</v>
      </c>
      <c r="T1012" s="226">
        <v>1099775.8934999998</v>
      </c>
      <c r="U1012" s="226">
        <v>1049748</v>
      </c>
      <c r="V1012" s="226">
        <v>1024243.6607000008</v>
      </c>
      <c r="W1012" s="162">
        <f>SUM(표4_256[[#This Row],[1월]:[12월]])</f>
        <v>10940810.554200001</v>
      </c>
      <c r="X1012" s="163">
        <f t="shared" si="733"/>
        <v>911734.21285000013</v>
      </c>
    </row>
    <row r="1013" spans="1:24" x14ac:dyDescent="0.3">
      <c r="A1013" s="166"/>
      <c r="B1013" s="166">
        <v>2024</v>
      </c>
      <c r="C1013" s="158" t="s">
        <v>431</v>
      </c>
      <c r="D1013" s="160" t="s">
        <v>11</v>
      </c>
      <c r="E1013" s="160" t="s">
        <v>16</v>
      </c>
      <c r="F1013" s="160" t="s">
        <v>67</v>
      </c>
      <c r="G1013" s="160" t="s">
        <v>188</v>
      </c>
      <c r="H1013" s="160" t="s">
        <v>115</v>
      </c>
      <c r="I1013" s="160"/>
      <c r="J1013" s="160" t="s">
        <v>15</v>
      </c>
      <c r="K1013" s="226">
        <v>211.87309000000002</v>
      </c>
      <c r="L1013" s="226">
        <v>162.828847</v>
      </c>
      <c r="M1013" s="226">
        <v>182.18003400000001</v>
      </c>
      <c r="N1013" s="226">
        <v>177.51530400000001</v>
      </c>
      <c r="O1013" s="226">
        <v>188.73561700000002</v>
      </c>
      <c r="P1013" s="226">
        <v>189.98046100000002</v>
      </c>
      <c r="Q1013" s="226">
        <v>222.70868300000001</v>
      </c>
      <c r="R1013" s="226">
        <v>217.77602300000001</v>
      </c>
      <c r="S1013" s="226">
        <v>225.05478800000003</v>
      </c>
      <c r="T1013" s="226">
        <v>251.84867961149993</v>
      </c>
      <c r="U1013" s="226">
        <v>240.39229200000003</v>
      </c>
      <c r="V1013" s="226">
        <v>234.55179830030022</v>
      </c>
      <c r="W1013" s="162">
        <f>SUM(표4_256[[#This Row],[1월]:[12월]])</f>
        <v>2505.4456169118002</v>
      </c>
      <c r="X1013" s="163">
        <f t="shared" si="733"/>
        <v>208.78713474265001</v>
      </c>
    </row>
    <row r="1014" spans="1:24" x14ac:dyDescent="0.3">
      <c r="A1014" s="166"/>
      <c r="B1014" s="166">
        <v>2024</v>
      </c>
      <c r="C1014" s="158" t="s">
        <v>431</v>
      </c>
      <c r="D1014" s="160" t="s">
        <v>11</v>
      </c>
      <c r="E1014" s="160" t="s">
        <v>16</v>
      </c>
      <c r="F1014" s="160" t="s">
        <v>67</v>
      </c>
      <c r="G1014" s="160" t="s">
        <v>188</v>
      </c>
      <c r="H1014" s="160" t="s">
        <v>115</v>
      </c>
      <c r="I1014" s="160"/>
      <c r="J1014" s="160" t="s">
        <v>96</v>
      </c>
      <c r="K1014" s="226">
        <v>439.19718700000004</v>
      </c>
      <c r="L1014" s="226">
        <v>337.53211210000001</v>
      </c>
      <c r="M1014" s="226">
        <v>377.6456862</v>
      </c>
      <c r="N1014" s="226">
        <v>367.97604720000004</v>
      </c>
      <c r="O1014" s="226">
        <v>391.2349231</v>
      </c>
      <c r="P1014" s="226">
        <v>393.81539229999998</v>
      </c>
      <c r="Q1014" s="226">
        <v>461.65856690000004</v>
      </c>
      <c r="R1014" s="226">
        <v>451.43352890000006</v>
      </c>
      <c r="S1014" s="226">
        <v>466.52186840000002</v>
      </c>
      <c r="T1014" s="226">
        <v>522.06361664444989</v>
      </c>
      <c r="U1014" s="226">
        <v>498.31537560000004</v>
      </c>
      <c r="V1014" s="226">
        <v>486.20846573429043</v>
      </c>
      <c r="W1014" s="162">
        <f>SUM(표4_256[[#This Row],[1월]:[12월]])</f>
        <v>5193.6027700787408</v>
      </c>
      <c r="X1014" s="163">
        <f t="shared" si="733"/>
        <v>432.80023083989505</v>
      </c>
    </row>
    <row r="1015" spans="1:24" x14ac:dyDescent="0.3">
      <c r="A1015" s="166"/>
      <c r="B1015" s="166">
        <v>2024</v>
      </c>
      <c r="C1015" s="158" t="s">
        <v>431</v>
      </c>
      <c r="D1015" s="160" t="s">
        <v>11</v>
      </c>
      <c r="E1015" s="160" t="s">
        <v>16</v>
      </c>
      <c r="F1015" s="160" t="s">
        <v>89</v>
      </c>
      <c r="G1015" s="160" t="s">
        <v>189</v>
      </c>
      <c r="H1015" s="160" t="s">
        <v>191</v>
      </c>
      <c r="I1015" s="160"/>
      <c r="J1015" s="160" t="s">
        <v>13</v>
      </c>
      <c r="K1015" s="226">
        <v>35132903</v>
      </c>
      <c r="L1015" s="226">
        <v>31725243</v>
      </c>
      <c r="M1015" s="226">
        <v>22069069</v>
      </c>
      <c r="N1015" s="226">
        <v>36706014</v>
      </c>
      <c r="O1015" s="226">
        <v>40806456</v>
      </c>
      <c r="P1015" s="226">
        <v>64367205</v>
      </c>
      <c r="Q1015" s="226">
        <v>110643268</v>
      </c>
      <c r="R1015" s="226">
        <v>132543396</v>
      </c>
      <c r="S1015" s="226">
        <v>82398643</v>
      </c>
      <c r="T1015" s="226">
        <v>58285131</v>
      </c>
      <c r="U1015" s="226">
        <v>51500512</v>
      </c>
      <c r="V1015" s="226">
        <v>31965788</v>
      </c>
      <c r="W1015" s="162">
        <f>SUM(표4_256[[#This Row],[1월]:[12월]])</f>
        <v>698143628</v>
      </c>
      <c r="X1015" s="163">
        <f t="shared" si="733"/>
        <v>58178635.666666664</v>
      </c>
    </row>
    <row r="1016" spans="1:24" x14ac:dyDescent="0.3">
      <c r="A1016" s="166"/>
      <c r="B1016" s="166">
        <v>2024</v>
      </c>
      <c r="C1016" s="158" t="s">
        <v>431</v>
      </c>
      <c r="D1016" s="160" t="s">
        <v>11</v>
      </c>
      <c r="E1016" s="160" t="s">
        <v>16</v>
      </c>
      <c r="F1016" s="160" t="s">
        <v>88</v>
      </c>
      <c r="G1016" s="160" t="s">
        <v>189</v>
      </c>
      <c r="H1016" s="160" t="str">
        <f>H1015</f>
        <v>E_LGCS_냉방</v>
      </c>
      <c r="I1016" s="160"/>
      <c r="J1016" s="160" t="s">
        <v>14</v>
      </c>
      <c r="K1016" s="226">
        <v>209583</v>
      </c>
      <c r="L1016" s="226">
        <v>187712</v>
      </c>
      <c r="M1016" s="226">
        <v>152057</v>
      </c>
      <c r="N1016" s="226">
        <v>252466</v>
      </c>
      <c r="O1016" s="226">
        <v>289467</v>
      </c>
      <c r="P1016" s="226">
        <v>394130</v>
      </c>
      <c r="Q1016" s="226">
        <v>687825</v>
      </c>
      <c r="R1016" s="226">
        <v>850648</v>
      </c>
      <c r="S1016" s="226">
        <v>625456</v>
      </c>
      <c r="T1016" s="226">
        <v>421917</v>
      </c>
      <c r="U1016" s="226">
        <v>299704</v>
      </c>
      <c r="V1016" s="226">
        <v>190694</v>
      </c>
      <c r="W1016" s="162">
        <f>SUM(표4_256[[#This Row],[1월]:[12월]])</f>
        <v>4561659</v>
      </c>
      <c r="X1016" s="163">
        <f t="shared" si="733"/>
        <v>380138.25</v>
      </c>
    </row>
    <row r="1017" spans="1:24" x14ac:dyDescent="0.3">
      <c r="A1017" s="166"/>
      <c r="B1017" s="166">
        <v>2024</v>
      </c>
      <c r="C1017" s="158" t="s">
        <v>431</v>
      </c>
      <c r="D1017" s="160" t="s">
        <v>11</v>
      </c>
      <c r="E1017" s="160" t="s">
        <v>16</v>
      </c>
      <c r="F1017" s="160" t="s">
        <v>88</v>
      </c>
      <c r="G1017" s="160" t="s">
        <v>189</v>
      </c>
      <c r="H1017" s="160" t="str">
        <f>H1016</f>
        <v>E_LGCS_냉방</v>
      </c>
      <c r="I1017" s="160"/>
      <c r="J1017" s="160" t="s">
        <v>15</v>
      </c>
      <c r="K1017" s="226">
        <v>47.994506999999999</v>
      </c>
      <c r="L1017" s="226">
        <v>42.986047999999997</v>
      </c>
      <c r="M1017" s="226">
        <v>34.821052999999999</v>
      </c>
      <c r="N1017" s="226">
        <v>57.814714000000002</v>
      </c>
      <c r="O1017" s="226">
        <v>66.287942999999999</v>
      </c>
      <c r="P1017" s="226">
        <v>90.255769999999998</v>
      </c>
      <c r="Q1017" s="226">
        <v>157.51192500000002</v>
      </c>
      <c r="R1017" s="226">
        <v>194.79839200000001</v>
      </c>
      <c r="S1017" s="226">
        <v>143.22942400000002</v>
      </c>
      <c r="T1017" s="226">
        <v>96.618993000000003</v>
      </c>
      <c r="U1017" s="226">
        <v>68.632216</v>
      </c>
      <c r="V1017" s="226">
        <v>43.668925999999999</v>
      </c>
      <c r="W1017" s="162">
        <f>SUM(표4_256[[#This Row],[1월]:[12월]])</f>
        <v>1044.619911</v>
      </c>
      <c r="X1017" s="163">
        <f t="shared" si="733"/>
        <v>87.05165925</v>
      </c>
    </row>
    <row r="1018" spans="1:24" x14ac:dyDescent="0.3">
      <c r="A1018" s="166"/>
      <c r="B1018" s="166">
        <v>2024</v>
      </c>
      <c r="C1018" s="158" t="s">
        <v>431</v>
      </c>
      <c r="D1018" s="160" t="s">
        <v>11</v>
      </c>
      <c r="E1018" s="160" t="s">
        <v>16</v>
      </c>
      <c r="F1018" s="160" t="s">
        <v>88</v>
      </c>
      <c r="G1018" s="160" t="s">
        <v>189</v>
      </c>
      <c r="H1018" s="160" t="str">
        <f>H1017</f>
        <v>E_LGCS_냉방</v>
      </c>
      <c r="I1018" s="160"/>
      <c r="J1018" s="160" t="s">
        <v>96</v>
      </c>
      <c r="K1018" s="226">
        <v>99.489050100000014</v>
      </c>
      <c r="L1018" s="226">
        <v>89.106886400000008</v>
      </c>
      <c r="M1018" s="226">
        <v>72.181457900000012</v>
      </c>
      <c r="N1018" s="226">
        <v>119.8456102</v>
      </c>
      <c r="O1018" s="226">
        <v>137.40998490000001</v>
      </c>
      <c r="P1018" s="226">
        <v>187.09351100000001</v>
      </c>
      <c r="Q1018" s="226">
        <v>326.51052750000002</v>
      </c>
      <c r="R1018" s="226">
        <v>403.80260559999999</v>
      </c>
      <c r="S1018" s="226">
        <v>296.90396320000002</v>
      </c>
      <c r="T1018" s="226">
        <v>200.2839999</v>
      </c>
      <c r="U1018" s="226">
        <v>142.2694888</v>
      </c>
      <c r="V1018" s="226">
        <v>90.522441799999996</v>
      </c>
      <c r="W1018" s="162">
        <f>SUM(표4_256[[#This Row],[1월]:[12월]])</f>
        <v>2165.4195272999996</v>
      </c>
      <c r="X1018" s="163">
        <f t="shared" si="733"/>
        <v>180.45162727499996</v>
      </c>
    </row>
    <row r="1019" spans="1:24" x14ac:dyDescent="0.3">
      <c r="A1019" s="166"/>
      <c r="B1019" s="166">
        <v>2024</v>
      </c>
      <c r="C1019" s="158" t="s">
        <v>431</v>
      </c>
      <c r="D1019" s="160" t="s">
        <v>11</v>
      </c>
      <c r="E1019" s="160" t="s">
        <v>16</v>
      </c>
      <c r="F1019" s="160" t="s">
        <v>88</v>
      </c>
      <c r="G1019" s="160" t="s">
        <v>188</v>
      </c>
      <c r="H1019" s="160" t="s">
        <v>192</v>
      </c>
      <c r="I1019" s="160"/>
      <c r="J1019" s="160" t="s">
        <v>13</v>
      </c>
      <c r="K1019" s="226">
        <v>6727390</v>
      </c>
      <c r="L1019" s="226">
        <v>6074878</v>
      </c>
      <c r="M1019" s="226">
        <v>4225874</v>
      </c>
      <c r="N1019" s="226">
        <v>7028616</v>
      </c>
      <c r="O1019" s="226">
        <v>7813785</v>
      </c>
      <c r="P1019" s="226">
        <v>12325292</v>
      </c>
      <c r="Q1019" s="226">
        <v>21186420</v>
      </c>
      <c r="R1019" s="226">
        <v>25379945</v>
      </c>
      <c r="S1019" s="226">
        <v>15778025</v>
      </c>
      <c r="T1019" s="226">
        <v>11160672</v>
      </c>
      <c r="U1019" s="226">
        <v>9861526</v>
      </c>
      <c r="V1019" s="226">
        <v>6120938</v>
      </c>
      <c r="W1019" s="162">
        <f>SUM(표4_256[[#This Row],[1월]:[12월]])</f>
        <v>133683361</v>
      </c>
      <c r="X1019" s="163">
        <f t="shared" si="733"/>
        <v>11140280.083333334</v>
      </c>
    </row>
    <row r="1020" spans="1:24" x14ac:dyDescent="0.3">
      <c r="A1020" s="166"/>
      <c r="B1020" s="166">
        <v>2024</v>
      </c>
      <c r="C1020" s="158" t="s">
        <v>431</v>
      </c>
      <c r="D1020" s="160" t="s">
        <v>11</v>
      </c>
      <c r="E1020" s="160" t="s">
        <v>16</v>
      </c>
      <c r="F1020" s="160" t="s">
        <v>88</v>
      </c>
      <c r="G1020" s="160" t="s">
        <v>188</v>
      </c>
      <c r="H1020" s="160" t="str">
        <f>H1019</f>
        <v>E_LGES_냉방</v>
      </c>
      <c r="I1020" s="160"/>
      <c r="J1020" s="160" t="s">
        <v>14</v>
      </c>
      <c r="K1020" s="226">
        <v>40132</v>
      </c>
      <c r="L1020" s="226">
        <v>35944</v>
      </c>
      <c r="M1020" s="226">
        <v>29117</v>
      </c>
      <c r="N1020" s="226">
        <v>48343</v>
      </c>
      <c r="O1020" s="226">
        <v>55428</v>
      </c>
      <c r="P1020" s="226">
        <v>75470</v>
      </c>
      <c r="Q1020" s="226">
        <v>131708</v>
      </c>
      <c r="R1020" s="226">
        <v>162885</v>
      </c>
      <c r="S1020" s="226">
        <v>119765</v>
      </c>
      <c r="T1020" s="226">
        <v>80790</v>
      </c>
      <c r="U1020" s="226">
        <v>57389</v>
      </c>
      <c r="V1020" s="226">
        <v>36515</v>
      </c>
      <c r="W1020" s="162">
        <f>SUM(표4_256[[#This Row],[1월]:[12월]])</f>
        <v>873486</v>
      </c>
      <c r="X1020" s="163">
        <f t="shared" si="733"/>
        <v>72790.5</v>
      </c>
    </row>
    <row r="1021" spans="1:24" x14ac:dyDescent="0.3">
      <c r="A1021" s="166"/>
      <c r="B1021" s="166">
        <v>2024</v>
      </c>
      <c r="C1021" s="158" t="s">
        <v>431</v>
      </c>
      <c r="D1021" s="160" t="s">
        <v>11</v>
      </c>
      <c r="E1021" s="160" t="s">
        <v>16</v>
      </c>
      <c r="F1021" s="160" t="s">
        <v>88</v>
      </c>
      <c r="G1021" s="160" t="s">
        <v>188</v>
      </c>
      <c r="H1021" s="160" t="str">
        <f>H1020</f>
        <v>E_LGES_냉방</v>
      </c>
      <c r="I1021" s="160"/>
      <c r="J1021" s="160" t="s">
        <v>15</v>
      </c>
      <c r="K1021" s="226">
        <v>9.1902279999999994</v>
      </c>
      <c r="L1021" s="226">
        <v>8.2311760000000014</v>
      </c>
      <c r="M1021" s="226">
        <v>6.6677930000000005</v>
      </c>
      <c r="N1021" s="226">
        <v>11.070547000000001</v>
      </c>
      <c r="O1021" s="226">
        <v>12.693012</v>
      </c>
      <c r="P1021" s="226">
        <v>17.282630000000001</v>
      </c>
      <c r="Q1021" s="226">
        <v>30.161132000000002</v>
      </c>
      <c r="R1021" s="226">
        <v>37.300665000000002</v>
      </c>
      <c r="S1021" s="226">
        <v>27.426185</v>
      </c>
      <c r="T1021" s="226">
        <v>18.500910000000001</v>
      </c>
      <c r="U1021" s="226">
        <v>13.142081000000001</v>
      </c>
      <c r="V1021" s="226">
        <v>8.3619350000000008</v>
      </c>
      <c r="W1021" s="162">
        <f>SUM(표4_256[[#This Row],[1월]:[12월]])</f>
        <v>200.02829399999999</v>
      </c>
      <c r="X1021" s="163">
        <f t="shared" si="733"/>
        <v>16.669024499999999</v>
      </c>
    </row>
    <row r="1022" spans="1:24" x14ac:dyDescent="0.3">
      <c r="A1022" s="166"/>
      <c r="B1022" s="166">
        <v>2024</v>
      </c>
      <c r="C1022" s="158" t="s">
        <v>431</v>
      </c>
      <c r="D1022" s="160" t="s">
        <v>11</v>
      </c>
      <c r="E1022" s="160" t="s">
        <v>16</v>
      </c>
      <c r="F1022" s="160" t="s">
        <v>88</v>
      </c>
      <c r="G1022" s="160" t="s">
        <v>188</v>
      </c>
      <c r="H1022" s="160" t="str">
        <f>H1021</f>
        <v>E_LGES_냉방</v>
      </c>
      <c r="I1022" s="160"/>
      <c r="J1022" s="160" t="s">
        <v>96</v>
      </c>
      <c r="K1022" s="226">
        <v>19.050660400000002</v>
      </c>
      <c r="L1022" s="226">
        <v>17.062616800000001</v>
      </c>
      <c r="M1022" s="226">
        <v>13.821839900000001</v>
      </c>
      <c r="N1022" s="226">
        <v>22.948422099999998</v>
      </c>
      <c r="O1022" s="226">
        <v>26.3116716</v>
      </c>
      <c r="P1022" s="226">
        <v>35.825609000000007</v>
      </c>
      <c r="Q1022" s="226">
        <v>62.521787600000003</v>
      </c>
      <c r="R1022" s="226">
        <v>77.321509500000005</v>
      </c>
      <c r="S1022" s="226">
        <v>56.852445500000002</v>
      </c>
      <c r="T1022" s="226">
        <v>38.351013000000002</v>
      </c>
      <c r="U1022" s="226">
        <v>27.242558299999999</v>
      </c>
      <c r="V1022" s="226">
        <v>17.3336705</v>
      </c>
      <c r="W1022" s="162">
        <f>SUM(표4_256[[#This Row],[1월]:[12월]])</f>
        <v>414.64380419999998</v>
      </c>
      <c r="X1022" s="163">
        <f t="shared" si="733"/>
        <v>34.553650349999998</v>
      </c>
    </row>
    <row r="1023" spans="1:24" x14ac:dyDescent="0.3">
      <c r="A1023" s="166"/>
      <c r="B1023" s="166">
        <v>2024</v>
      </c>
      <c r="C1023" s="158" t="s">
        <v>431</v>
      </c>
      <c r="D1023" s="160" t="s">
        <v>11</v>
      </c>
      <c r="E1023" s="160" t="s">
        <v>16</v>
      </c>
      <c r="F1023" s="160" t="s">
        <v>88</v>
      </c>
      <c r="G1023" s="160" t="s">
        <v>187</v>
      </c>
      <c r="H1023" s="160" t="s">
        <v>193</v>
      </c>
      <c r="I1023" s="160"/>
      <c r="J1023" s="160" t="s">
        <v>13</v>
      </c>
      <c r="K1023" s="226">
        <v>6805752</v>
      </c>
      <c r="L1023" s="226">
        <v>527033</v>
      </c>
      <c r="M1023" s="226">
        <v>530731</v>
      </c>
      <c r="N1023" s="226">
        <v>2155383</v>
      </c>
      <c r="O1023" s="226">
        <v>780171</v>
      </c>
      <c r="P1023" s="226">
        <v>11266769</v>
      </c>
      <c r="Q1023" s="226">
        <v>32594526</v>
      </c>
      <c r="R1023" s="226">
        <v>32357957</v>
      </c>
      <c r="S1023" s="226">
        <v>24621725</v>
      </c>
      <c r="T1023" s="226">
        <v>455503</v>
      </c>
      <c r="U1023" s="226">
        <v>512355</v>
      </c>
      <c r="V1023" s="226">
        <v>3330851</v>
      </c>
      <c r="W1023" s="162">
        <f>SUM(표4_256[[#This Row],[1월]:[12월]])</f>
        <v>115938756</v>
      </c>
      <c r="X1023" s="163">
        <f t="shared" si="733"/>
        <v>9661563</v>
      </c>
    </row>
    <row r="1024" spans="1:24" x14ac:dyDescent="0.3">
      <c r="A1024" s="166"/>
      <c r="B1024" s="166">
        <v>2024</v>
      </c>
      <c r="C1024" s="158" t="s">
        <v>431</v>
      </c>
      <c r="D1024" s="160" t="s">
        <v>11</v>
      </c>
      <c r="E1024" s="160" t="s">
        <v>16</v>
      </c>
      <c r="F1024" s="160" t="s">
        <v>88</v>
      </c>
      <c r="G1024" s="160" t="s">
        <v>189</v>
      </c>
      <c r="H1024" s="160" t="str">
        <f>H1023</f>
        <v>E_LGCS_심야</v>
      </c>
      <c r="I1024" s="160"/>
      <c r="J1024" s="160" t="s">
        <v>14</v>
      </c>
      <c r="K1024" s="226">
        <v>9314</v>
      </c>
      <c r="L1024" s="226">
        <v>1061</v>
      </c>
      <c r="M1024" s="226">
        <v>1068</v>
      </c>
      <c r="N1024" s="226">
        <v>6518</v>
      </c>
      <c r="O1024" s="226">
        <v>7233</v>
      </c>
      <c r="P1024" s="226">
        <v>79231</v>
      </c>
      <c r="Q1024" s="226">
        <v>265961</v>
      </c>
      <c r="R1024" s="226">
        <v>264625</v>
      </c>
      <c r="S1024" s="226">
        <v>198536</v>
      </c>
      <c r="T1024" s="226">
        <v>229</v>
      </c>
      <c r="U1024" s="226">
        <v>212</v>
      </c>
      <c r="V1024" s="226">
        <v>7310</v>
      </c>
      <c r="W1024" s="162">
        <f>SUM(표4_256[[#This Row],[1월]:[12월]])</f>
        <v>841298</v>
      </c>
      <c r="X1024" s="163">
        <f t="shared" si="733"/>
        <v>70108.166666666672</v>
      </c>
    </row>
    <row r="1025" spans="1:24" x14ac:dyDescent="0.3">
      <c r="A1025" s="166"/>
      <c r="B1025" s="166">
        <v>2024</v>
      </c>
      <c r="C1025" s="158" t="s">
        <v>431</v>
      </c>
      <c r="D1025" s="160" t="s">
        <v>11</v>
      </c>
      <c r="E1025" s="160" t="s">
        <v>16</v>
      </c>
      <c r="F1025" s="160" t="s">
        <v>88</v>
      </c>
      <c r="G1025" s="160" t="s">
        <v>189</v>
      </c>
      <c r="H1025" s="160" t="str">
        <f>H1024</f>
        <v>E_LGCS_심야</v>
      </c>
      <c r="I1025" s="160"/>
      <c r="J1025" s="160" t="s">
        <v>15</v>
      </c>
      <c r="K1025" s="226">
        <v>2.1329060000000002</v>
      </c>
      <c r="L1025" s="226">
        <v>0.24296899999999999</v>
      </c>
      <c r="M1025" s="226">
        <v>0.24457200000000001</v>
      </c>
      <c r="N1025" s="226">
        <v>1.4926220000000001</v>
      </c>
      <c r="O1025" s="226">
        <v>1.6563570000000001</v>
      </c>
      <c r="P1025" s="226">
        <v>18.143899000000001</v>
      </c>
      <c r="Q1025" s="226">
        <v>60.905069000000005</v>
      </c>
      <c r="R1025" s="226">
        <v>60.599125000000001</v>
      </c>
      <c r="S1025" s="226">
        <v>45.464744000000003</v>
      </c>
      <c r="T1025" s="226">
        <v>5.2441000000000002E-2</v>
      </c>
      <c r="U1025" s="226">
        <v>4.8548000000000001E-2</v>
      </c>
      <c r="V1025" s="226">
        <v>1.6739899999999999</v>
      </c>
      <c r="W1025" s="162">
        <f>SUM(표4_256[[#This Row],[1월]:[12월]])</f>
        <v>192.65724200000002</v>
      </c>
      <c r="X1025" s="163">
        <f t="shared" si="733"/>
        <v>16.054770166666668</v>
      </c>
    </row>
    <row r="1026" spans="1:24" x14ac:dyDescent="0.3">
      <c r="A1026" s="166"/>
      <c r="B1026" s="166">
        <v>2024</v>
      </c>
      <c r="C1026" s="158" t="s">
        <v>431</v>
      </c>
      <c r="D1026" s="160" t="s">
        <v>11</v>
      </c>
      <c r="E1026" s="160" t="s">
        <v>16</v>
      </c>
      <c r="F1026" s="160" t="s">
        <v>88</v>
      </c>
      <c r="G1026" s="160" t="s">
        <v>189</v>
      </c>
      <c r="H1026" s="160" t="str">
        <f>H1025</f>
        <v>E_LGCS_심야</v>
      </c>
      <c r="I1026" s="160"/>
      <c r="J1026" s="160" t="s">
        <v>96</v>
      </c>
      <c r="K1026" s="226">
        <v>4.4213558000000006</v>
      </c>
      <c r="L1026" s="226">
        <v>0.50365669999999996</v>
      </c>
      <c r="M1026" s="226">
        <v>0.50697959999999997</v>
      </c>
      <c r="N1026" s="226">
        <v>3.0940946</v>
      </c>
      <c r="O1026" s="226">
        <v>3.4335050999999996</v>
      </c>
      <c r="P1026" s="226">
        <v>37.610955699999998</v>
      </c>
      <c r="Q1026" s="226">
        <v>126.25168670000001</v>
      </c>
      <c r="R1026" s="226">
        <v>125.61748750000001</v>
      </c>
      <c r="S1026" s="226">
        <v>94.245039199999994</v>
      </c>
      <c r="T1026" s="226">
        <v>0.10870630000000001</v>
      </c>
      <c r="U1026" s="226">
        <v>0.10063640000000001</v>
      </c>
      <c r="V1026" s="226">
        <v>3.4700570000000002</v>
      </c>
      <c r="W1026" s="162">
        <f>SUM(표4_256[[#This Row],[1월]:[12월]])</f>
        <v>399.36416059999999</v>
      </c>
      <c r="X1026" s="163">
        <f t="shared" si="733"/>
        <v>33.280346716666664</v>
      </c>
    </row>
    <row r="1027" spans="1:24" x14ac:dyDescent="0.3">
      <c r="A1027" s="166"/>
      <c r="B1027" s="166">
        <v>2024</v>
      </c>
      <c r="C1027" s="158" t="s">
        <v>431</v>
      </c>
      <c r="D1027" s="160" t="s">
        <v>11</v>
      </c>
      <c r="E1027" s="160" t="s">
        <v>16</v>
      </c>
      <c r="F1027" s="160" t="s">
        <v>88</v>
      </c>
      <c r="G1027" s="160" t="s">
        <v>188</v>
      </c>
      <c r="H1027" s="160" t="s">
        <v>194</v>
      </c>
      <c r="I1027" s="160"/>
      <c r="J1027" s="160" t="s">
        <v>13</v>
      </c>
      <c r="K1027" s="226">
        <v>1303193</v>
      </c>
      <c r="L1027" s="226">
        <v>100918</v>
      </c>
      <c r="M1027" s="226">
        <v>101626</v>
      </c>
      <c r="N1027" s="226">
        <v>412722</v>
      </c>
      <c r="O1027" s="226">
        <v>149390</v>
      </c>
      <c r="P1027" s="226">
        <v>2157407</v>
      </c>
      <c r="Q1027" s="226">
        <v>6241331</v>
      </c>
      <c r="R1027" s="226">
        <v>6196032</v>
      </c>
      <c r="S1027" s="226">
        <v>4714668</v>
      </c>
      <c r="T1027" s="226">
        <v>87221</v>
      </c>
      <c r="U1027" s="226">
        <v>98108</v>
      </c>
      <c r="V1027" s="226">
        <v>637805</v>
      </c>
      <c r="W1027" s="162">
        <f>SUM(표4_256[[#This Row],[1월]:[12월]])</f>
        <v>22200421</v>
      </c>
      <c r="X1027" s="163">
        <f t="shared" si="733"/>
        <v>1850035.0833333333</v>
      </c>
    </row>
    <row r="1028" spans="1:24" x14ac:dyDescent="0.3">
      <c r="A1028" s="166"/>
      <c r="B1028" s="166">
        <v>2024</v>
      </c>
      <c r="C1028" s="158" t="s">
        <v>431</v>
      </c>
      <c r="D1028" s="160" t="s">
        <v>11</v>
      </c>
      <c r="E1028" s="160" t="s">
        <v>16</v>
      </c>
      <c r="F1028" s="160" t="s">
        <v>88</v>
      </c>
      <c r="G1028" s="160" t="s">
        <v>188</v>
      </c>
      <c r="H1028" s="160" t="str">
        <f>H1027</f>
        <v>E_LGES_심야</v>
      </c>
      <c r="I1028" s="160"/>
      <c r="J1028" s="160" t="s">
        <v>14</v>
      </c>
      <c r="K1028" s="226">
        <v>1784</v>
      </c>
      <c r="L1028" s="226">
        <v>203</v>
      </c>
      <c r="M1028" s="226">
        <v>205</v>
      </c>
      <c r="N1028" s="226">
        <v>1248</v>
      </c>
      <c r="O1028" s="226">
        <v>1385</v>
      </c>
      <c r="P1028" s="226">
        <v>15171</v>
      </c>
      <c r="Q1028" s="226">
        <v>50927</v>
      </c>
      <c r="R1028" s="226">
        <v>50672</v>
      </c>
      <c r="S1028" s="226">
        <v>38017</v>
      </c>
      <c r="T1028" s="226">
        <v>44</v>
      </c>
      <c r="U1028" s="226">
        <v>41</v>
      </c>
      <c r="V1028" s="226">
        <v>1400</v>
      </c>
      <c r="W1028" s="162">
        <f>SUM(표4_256[[#This Row],[1월]:[12월]])</f>
        <v>161097</v>
      </c>
      <c r="X1028" s="163">
        <f t="shared" si="733"/>
        <v>13424.75</v>
      </c>
    </row>
    <row r="1029" spans="1:24" x14ac:dyDescent="0.3">
      <c r="A1029" s="166"/>
      <c r="B1029" s="166">
        <v>2024</v>
      </c>
      <c r="C1029" s="158" t="s">
        <v>431</v>
      </c>
      <c r="D1029" s="160" t="s">
        <v>11</v>
      </c>
      <c r="E1029" s="160" t="s">
        <v>16</v>
      </c>
      <c r="F1029" s="160" t="s">
        <v>88</v>
      </c>
      <c r="G1029" s="160" t="s">
        <v>188</v>
      </c>
      <c r="H1029" s="160" t="str">
        <f>H1028</f>
        <v>E_LGES_심야</v>
      </c>
      <c r="I1029" s="160"/>
      <c r="J1029" s="160" t="s">
        <v>15</v>
      </c>
      <c r="K1029" s="226">
        <v>0.40853600000000001</v>
      </c>
      <c r="L1029" s="226">
        <v>4.6487000000000007E-2</v>
      </c>
      <c r="M1029" s="226">
        <v>4.6945000000000001E-2</v>
      </c>
      <c r="N1029" s="226">
        <v>0.28579199999999999</v>
      </c>
      <c r="O1029" s="226">
        <v>0.31716500000000003</v>
      </c>
      <c r="P1029" s="226">
        <v>3.4741589999999998</v>
      </c>
      <c r="Q1029" s="226">
        <v>11.662283</v>
      </c>
      <c r="R1029" s="226">
        <v>11.603888</v>
      </c>
      <c r="S1029" s="226">
        <v>8.7058930000000014</v>
      </c>
      <c r="T1029" s="226">
        <v>1.0076E-2</v>
      </c>
      <c r="U1029" s="226">
        <v>9.3890000000000015E-3</v>
      </c>
      <c r="V1029" s="226">
        <v>0.3206</v>
      </c>
      <c r="W1029" s="162">
        <f>SUM(표4_256[[#This Row],[1월]:[12월]])</f>
        <v>36.891213</v>
      </c>
      <c r="X1029" s="163">
        <f t="shared" si="733"/>
        <v>3.0742677500000002</v>
      </c>
    </row>
    <row r="1030" spans="1:24" x14ac:dyDescent="0.3">
      <c r="A1030" s="166"/>
      <c r="B1030" s="166">
        <v>2024</v>
      </c>
      <c r="C1030" s="158" t="s">
        <v>431</v>
      </c>
      <c r="D1030" s="160" t="s">
        <v>11</v>
      </c>
      <c r="E1030" s="160" t="s">
        <v>16</v>
      </c>
      <c r="F1030" s="160" t="s">
        <v>88</v>
      </c>
      <c r="G1030" s="160" t="s">
        <v>188</v>
      </c>
      <c r="H1030" s="160" t="str">
        <f>H1029</f>
        <v>E_LGES_심야</v>
      </c>
      <c r="I1030" s="160"/>
      <c r="J1030" s="160" t="s">
        <v>96</v>
      </c>
      <c r="K1030" s="226">
        <v>0.84686480000000008</v>
      </c>
      <c r="L1030" s="226">
        <v>9.6364100000000008E-2</v>
      </c>
      <c r="M1030" s="226">
        <v>9.7313500000000011E-2</v>
      </c>
      <c r="N1030" s="226">
        <v>0.5924256</v>
      </c>
      <c r="O1030" s="226">
        <v>0.65745950000000009</v>
      </c>
      <c r="P1030" s="226">
        <v>7.2016737000000006</v>
      </c>
      <c r="Q1030" s="226">
        <v>24.175046900000002</v>
      </c>
      <c r="R1030" s="226">
        <v>24.053998400000001</v>
      </c>
      <c r="S1030" s="226">
        <v>18.046669900000001</v>
      </c>
      <c r="T1030" s="226">
        <v>2.0886800000000001E-2</v>
      </c>
      <c r="U1030" s="226">
        <v>1.9462700000000003E-2</v>
      </c>
      <c r="V1030" s="226">
        <v>0.66458000000000006</v>
      </c>
      <c r="W1030" s="162">
        <f>SUM(표4_256[[#This Row],[1월]:[12월]])</f>
        <v>76.472745900000007</v>
      </c>
      <c r="X1030" s="163">
        <f t="shared" si="733"/>
        <v>6.3727288250000003</v>
      </c>
    </row>
    <row r="1031" spans="1:24" x14ac:dyDescent="0.3">
      <c r="A1031" s="166"/>
      <c r="B1031" s="166">
        <v>2024</v>
      </c>
      <c r="C1031" s="158" t="s">
        <v>431</v>
      </c>
      <c r="D1031" s="159" t="s">
        <v>11</v>
      </c>
      <c r="E1031" s="159" t="s">
        <v>17</v>
      </c>
      <c r="F1031" s="159" t="s">
        <v>65</v>
      </c>
      <c r="G1031" s="159" t="s">
        <v>167</v>
      </c>
      <c r="H1031" s="159" t="s">
        <v>43</v>
      </c>
      <c r="I1031" s="159"/>
      <c r="J1031" s="159" t="s">
        <v>13</v>
      </c>
      <c r="K1031" s="160">
        <v>42264945</v>
      </c>
      <c r="L1031" s="160">
        <v>36604148</v>
      </c>
      <c r="M1031" s="160">
        <v>36685650</v>
      </c>
      <c r="N1031" s="160">
        <v>29708494</v>
      </c>
      <c r="O1031" s="160">
        <v>31885705</v>
      </c>
      <c r="P1031" s="160">
        <v>44714246</v>
      </c>
      <c r="Q1031" s="160">
        <v>56503929</v>
      </c>
      <c r="R1031" s="160">
        <v>54563619</v>
      </c>
      <c r="S1031" s="160">
        <v>39465170</v>
      </c>
      <c r="T1031" s="160">
        <v>33402726</v>
      </c>
      <c r="U1031" s="160">
        <v>32069677</v>
      </c>
      <c r="V1031" s="160">
        <v>36940016</v>
      </c>
      <c r="W1031" s="162">
        <f>SUM(표4_256[[#This Row],[1월]:[12월]])</f>
        <v>474808325</v>
      </c>
      <c r="X1031" s="163">
        <f t="shared" ref="X1031:X1094" si="734">AVERAGE(K1031:V1031)</f>
        <v>39567360.416666664</v>
      </c>
    </row>
    <row r="1032" spans="1:24" x14ac:dyDescent="0.3">
      <c r="A1032" s="166"/>
      <c r="B1032" s="166">
        <v>2024</v>
      </c>
      <c r="C1032" s="158" t="s">
        <v>431</v>
      </c>
      <c r="D1032" s="159" t="s">
        <v>11</v>
      </c>
      <c r="E1032" s="159" t="s">
        <v>17</v>
      </c>
      <c r="F1032" s="159" t="s">
        <v>65</v>
      </c>
      <c r="G1032" s="159" t="s">
        <v>167</v>
      </c>
      <c r="H1032" s="159" t="s">
        <v>43</v>
      </c>
      <c r="I1032" s="159"/>
      <c r="J1032" s="159" t="s">
        <v>14</v>
      </c>
      <c r="K1032" s="160">
        <v>259513</v>
      </c>
      <c r="L1032" s="160">
        <v>224860</v>
      </c>
      <c r="M1032" s="160">
        <v>228666</v>
      </c>
      <c r="N1032" s="160">
        <v>215320</v>
      </c>
      <c r="O1032" s="160">
        <v>233351</v>
      </c>
      <c r="P1032" s="160">
        <v>271082</v>
      </c>
      <c r="Q1032" s="160">
        <v>335300</v>
      </c>
      <c r="R1032" s="160">
        <v>328307</v>
      </c>
      <c r="S1032" s="160">
        <v>293149</v>
      </c>
      <c r="T1032" s="160">
        <v>245515</v>
      </c>
      <c r="U1032" s="160">
        <v>230838</v>
      </c>
      <c r="V1032" s="160">
        <v>229948</v>
      </c>
      <c r="W1032" s="162">
        <f>SUM(표4_256[[#This Row],[1월]:[12월]])</f>
        <v>3095849</v>
      </c>
      <c r="X1032" s="163">
        <f t="shared" si="734"/>
        <v>257987.41666666666</v>
      </c>
    </row>
    <row r="1033" spans="1:24" x14ac:dyDescent="0.3">
      <c r="A1033" s="166"/>
      <c r="B1033" s="166">
        <v>2024</v>
      </c>
      <c r="C1033" s="158" t="s">
        <v>431</v>
      </c>
      <c r="D1033" s="159" t="s">
        <v>11</v>
      </c>
      <c r="E1033" s="159" t="s">
        <v>17</v>
      </c>
      <c r="F1033" s="159" t="s">
        <v>65</v>
      </c>
      <c r="G1033" s="159" t="s">
        <v>167</v>
      </c>
      <c r="H1033" s="159" t="s">
        <v>43</v>
      </c>
      <c r="I1033" s="159"/>
      <c r="J1033" s="159" t="s">
        <v>15</v>
      </c>
      <c r="K1033" s="160">
        <v>59.428476999999994</v>
      </c>
      <c r="L1033" s="160">
        <v>51.492940000000004</v>
      </c>
      <c r="M1033" s="160">
        <v>52.364514</v>
      </c>
      <c r="N1033" s="160">
        <v>49.308280000000003</v>
      </c>
      <c r="O1033" s="160">
        <v>53.437379</v>
      </c>
      <c r="P1033" s="160">
        <v>62.077778000000002</v>
      </c>
      <c r="Q1033" s="160">
        <v>76.78370000000001</v>
      </c>
      <c r="R1033" s="160">
        <v>75.182303000000005</v>
      </c>
      <c r="S1033" s="160">
        <v>67.131121000000007</v>
      </c>
      <c r="T1033" s="160">
        <v>56.222935</v>
      </c>
      <c r="U1033" s="160">
        <v>52.861902000000001</v>
      </c>
      <c r="V1033" s="160">
        <v>52.658092000000003</v>
      </c>
      <c r="W1033" s="162">
        <f>SUM(표4_256[[#This Row],[1월]:[12월]])</f>
        <v>708.94942100000003</v>
      </c>
      <c r="X1033" s="163">
        <f t="shared" si="734"/>
        <v>59.079118416666667</v>
      </c>
    </row>
    <row r="1034" spans="1:24" x14ac:dyDescent="0.3">
      <c r="A1034" s="166"/>
      <c r="B1034" s="166">
        <v>2024</v>
      </c>
      <c r="C1034" s="158" t="s">
        <v>431</v>
      </c>
      <c r="D1034" s="159" t="s">
        <v>11</v>
      </c>
      <c r="E1034" s="159" t="s">
        <v>17</v>
      </c>
      <c r="F1034" s="159" t="s">
        <v>65</v>
      </c>
      <c r="G1034" s="159" t="s">
        <v>167</v>
      </c>
      <c r="H1034" s="160" t="s">
        <v>43</v>
      </c>
      <c r="I1034" s="160"/>
      <c r="J1034" s="160" t="s">
        <v>96</v>
      </c>
      <c r="K1034" s="160">
        <v>123.19082110000001</v>
      </c>
      <c r="L1034" s="160">
        <v>106.74104200000001</v>
      </c>
      <c r="M1034" s="160">
        <v>108.54775020000001</v>
      </c>
      <c r="N1034" s="160">
        <v>102.21240400000001</v>
      </c>
      <c r="O1034" s="160">
        <v>110.77171970000001</v>
      </c>
      <c r="P1034" s="160">
        <v>128.68262540000001</v>
      </c>
      <c r="Q1034" s="160">
        <v>159.16691</v>
      </c>
      <c r="R1034" s="160">
        <v>155.8473329</v>
      </c>
      <c r="S1034" s="160">
        <v>139.1578303</v>
      </c>
      <c r="T1034" s="160">
        <v>116.5459705</v>
      </c>
      <c r="U1034" s="160">
        <v>109.57879860000001</v>
      </c>
      <c r="V1034" s="160">
        <v>109.1563156</v>
      </c>
      <c r="W1034" s="162">
        <f>SUM(표4_256[[#This Row],[1월]:[12월]])</f>
        <v>1469.5995203000002</v>
      </c>
      <c r="X1034" s="163">
        <f t="shared" si="734"/>
        <v>122.46662669166669</v>
      </c>
    </row>
    <row r="1035" spans="1:24" x14ac:dyDescent="0.3">
      <c r="A1035" s="166"/>
      <c r="B1035" s="166">
        <v>2024</v>
      </c>
      <c r="C1035" s="158" t="s">
        <v>431</v>
      </c>
      <c r="D1035" s="159" t="s">
        <v>11</v>
      </c>
      <c r="E1035" s="159" t="s">
        <v>17</v>
      </c>
      <c r="F1035" s="159" t="s">
        <v>65</v>
      </c>
      <c r="G1035" s="159" t="s">
        <v>167</v>
      </c>
      <c r="H1035" s="159" t="s">
        <v>126</v>
      </c>
      <c r="I1035" s="159"/>
      <c r="J1035" s="159" t="s">
        <v>13</v>
      </c>
      <c r="K1035" s="160">
        <v>4899763</v>
      </c>
      <c r="L1035" s="160">
        <v>3263873</v>
      </c>
      <c r="M1035" s="160">
        <v>2988691</v>
      </c>
      <c r="N1035" s="160">
        <v>4640500</v>
      </c>
      <c r="O1035" s="160">
        <v>23701436</v>
      </c>
      <c r="P1035" s="160">
        <v>19430117</v>
      </c>
      <c r="Q1035" s="160">
        <v>24364964</v>
      </c>
      <c r="R1035" s="160">
        <v>29095727</v>
      </c>
      <c r="S1035" s="160">
        <v>23059127</v>
      </c>
      <c r="T1035" s="160">
        <v>22543372</v>
      </c>
      <c r="U1035" s="160">
        <v>14458900</v>
      </c>
      <c r="V1035" s="160">
        <v>3184881</v>
      </c>
      <c r="W1035" s="162">
        <f>SUM(표4_256[[#This Row],[1월]:[12월]])</f>
        <v>175631351</v>
      </c>
      <c r="X1035" s="163">
        <f t="shared" si="734"/>
        <v>14635945.916666666</v>
      </c>
    </row>
    <row r="1036" spans="1:24" x14ac:dyDescent="0.3">
      <c r="A1036" s="166"/>
      <c r="B1036" s="166">
        <v>2024</v>
      </c>
      <c r="C1036" s="158" t="s">
        <v>431</v>
      </c>
      <c r="D1036" s="159" t="s">
        <v>11</v>
      </c>
      <c r="E1036" s="159" t="s">
        <v>17</v>
      </c>
      <c r="F1036" s="159" t="s">
        <v>65</v>
      </c>
      <c r="G1036" s="159" t="s">
        <v>167</v>
      </c>
      <c r="H1036" s="159" t="s">
        <v>126</v>
      </c>
      <c r="I1036" s="159"/>
      <c r="J1036" s="159" t="s">
        <v>14</v>
      </c>
      <c r="K1036" s="160">
        <v>21996</v>
      </c>
      <c r="L1036" s="160">
        <v>8988</v>
      </c>
      <c r="M1036" s="160">
        <v>7609</v>
      </c>
      <c r="N1036" s="160">
        <v>15456</v>
      </c>
      <c r="O1036" s="160">
        <v>207816</v>
      </c>
      <c r="P1036" s="160">
        <v>175896</v>
      </c>
      <c r="Q1036" s="160">
        <v>212832</v>
      </c>
      <c r="R1036" s="160">
        <v>252348</v>
      </c>
      <c r="S1036" s="160">
        <v>203736</v>
      </c>
      <c r="T1036" s="160">
        <v>197436</v>
      </c>
      <c r="U1036" s="160">
        <v>123444</v>
      </c>
      <c r="V1036" s="160">
        <v>7632</v>
      </c>
      <c r="W1036" s="162">
        <f>SUM(표4_256[[#This Row],[1월]:[12월]])</f>
        <v>1435189</v>
      </c>
      <c r="X1036" s="163">
        <f t="shared" si="734"/>
        <v>119599.08333333333</v>
      </c>
    </row>
    <row r="1037" spans="1:24" x14ac:dyDescent="0.3">
      <c r="A1037" s="166"/>
      <c r="B1037" s="166">
        <v>2024</v>
      </c>
      <c r="C1037" s="158" t="s">
        <v>431</v>
      </c>
      <c r="D1037" s="159" t="s">
        <v>11</v>
      </c>
      <c r="E1037" s="159" t="s">
        <v>17</v>
      </c>
      <c r="F1037" s="159" t="s">
        <v>65</v>
      </c>
      <c r="G1037" s="159" t="s">
        <v>167</v>
      </c>
      <c r="H1037" s="159" t="s">
        <v>126</v>
      </c>
      <c r="I1037" s="159"/>
      <c r="J1037" s="159" t="s">
        <v>15</v>
      </c>
      <c r="K1037" s="160">
        <v>5.0370840000000001</v>
      </c>
      <c r="L1037" s="160">
        <v>2.058252</v>
      </c>
      <c r="M1037" s="160">
        <v>1.742461</v>
      </c>
      <c r="N1037" s="160">
        <v>3.5394239999999999</v>
      </c>
      <c r="O1037" s="160">
        <v>47.589864000000006</v>
      </c>
      <c r="P1037" s="160">
        <v>40.280183999999998</v>
      </c>
      <c r="Q1037" s="160">
        <v>48.738528000000002</v>
      </c>
      <c r="R1037" s="160">
        <v>57.787692000000007</v>
      </c>
      <c r="S1037" s="160">
        <v>46.655543999999999</v>
      </c>
      <c r="T1037" s="160">
        <v>45.212844000000004</v>
      </c>
      <c r="U1037" s="160">
        <v>28.268676000000003</v>
      </c>
      <c r="V1037" s="160">
        <v>1.7477279999999999</v>
      </c>
      <c r="W1037" s="162">
        <f>SUM(표4_256[[#This Row],[1월]:[12월]])</f>
        <v>328.65828099999999</v>
      </c>
      <c r="X1037" s="163">
        <f t="shared" si="734"/>
        <v>27.388190083333331</v>
      </c>
    </row>
    <row r="1038" spans="1:24" x14ac:dyDescent="0.3">
      <c r="A1038" s="166"/>
      <c r="B1038" s="166">
        <v>2024</v>
      </c>
      <c r="C1038" s="158" t="s">
        <v>431</v>
      </c>
      <c r="D1038" s="159" t="s">
        <v>11</v>
      </c>
      <c r="E1038" s="159" t="s">
        <v>17</v>
      </c>
      <c r="F1038" s="159" t="s">
        <v>65</v>
      </c>
      <c r="G1038" s="159" t="s">
        <v>167</v>
      </c>
      <c r="H1038" s="160" t="s">
        <v>126</v>
      </c>
      <c r="I1038" s="160"/>
      <c r="J1038" s="160" t="s">
        <v>96</v>
      </c>
      <c r="K1038" s="160">
        <v>10.441501200000001</v>
      </c>
      <c r="L1038" s="160">
        <v>4.2666036000000007</v>
      </c>
      <c r="M1038" s="160">
        <v>3.6119922999999998</v>
      </c>
      <c r="N1038" s="160">
        <v>7.3369632000000005</v>
      </c>
      <c r="O1038" s="160">
        <v>98.650255200000004</v>
      </c>
      <c r="P1038" s="160">
        <v>83.497831200000007</v>
      </c>
      <c r="Q1038" s="160">
        <v>101.03135039999999</v>
      </c>
      <c r="R1038" s="160">
        <v>119.7895956</v>
      </c>
      <c r="S1038" s="160">
        <v>96.713479199999995</v>
      </c>
      <c r="T1038" s="160">
        <v>93.722869200000005</v>
      </c>
      <c r="U1038" s="160">
        <v>58.598866800000003</v>
      </c>
      <c r="V1038" s="160">
        <v>3.6229104000000003</v>
      </c>
      <c r="W1038" s="162">
        <f>SUM(표4_256[[#This Row],[1월]:[12월]])</f>
        <v>681.28421830000002</v>
      </c>
      <c r="X1038" s="163">
        <f t="shared" si="734"/>
        <v>56.773684858333333</v>
      </c>
    </row>
    <row r="1039" spans="1:24" x14ac:dyDescent="0.3">
      <c r="A1039" s="166"/>
      <c r="B1039" s="166">
        <v>2024</v>
      </c>
      <c r="C1039" s="158" t="s">
        <v>431</v>
      </c>
      <c r="D1039" s="159" t="s">
        <v>11</v>
      </c>
      <c r="E1039" s="159" t="s">
        <v>18</v>
      </c>
      <c r="F1039" s="159" t="s">
        <v>65</v>
      </c>
      <c r="G1039" s="159" t="s">
        <v>72</v>
      </c>
      <c r="H1039" s="159" t="s">
        <v>46</v>
      </c>
      <c r="I1039" s="159"/>
      <c r="J1039" s="159" t="s">
        <v>13</v>
      </c>
      <c r="K1039" s="160">
        <v>33935712</v>
      </c>
      <c r="L1039" s="160">
        <v>28797462</v>
      </c>
      <c r="M1039" s="160">
        <v>25168213</v>
      </c>
      <c r="N1039" s="160">
        <v>23444227</v>
      </c>
      <c r="O1039" s="160">
        <v>25308036</v>
      </c>
      <c r="P1039" s="160">
        <v>30073960</v>
      </c>
      <c r="Q1039" s="160">
        <v>35484950</v>
      </c>
      <c r="R1039" s="160">
        <v>44411006</v>
      </c>
      <c r="S1039" s="160">
        <v>24852228</v>
      </c>
      <c r="T1039" s="160">
        <v>26743993</v>
      </c>
      <c r="U1039" s="160">
        <v>32282468</v>
      </c>
      <c r="V1039" s="160">
        <v>29043759</v>
      </c>
      <c r="W1039" s="162">
        <f>SUM(표4_256[[#This Row],[1월]:[12월]])</f>
        <v>359546014</v>
      </c>
      <c r="X1039" s="163">
        <f t="shared" si="734"/>
        <v>29962167.833333332</v>
      </c>
    </row>
    <row r="1040" spans="1:24" x14ac:dyDescent="0.3">
      <c r="A1040" s="166"/>
      <c r="B1040" s="166">
        <v>2024</v>
      </c>
      <c r="C1040" s="158" t="s">
        <v>431</v>
      </c>
      <c r="D1040" s="159" t="s">
        <v>11</v>
      </c>
      <c r="E1040" s="159" t="s">
        <v>18</v>
      </c>
      <c r="F1040" s="159" t="s">
        <v>65</v>
      </c>
      <c r="G1040" s="159" t="s">
        <v>72</v>
      </c>
      <c r="H1040" s="159" t="s">
        <v>46</v>
      </c>
      <c r="I1040" s="159"/>
      <c r="J1040" s="159" t="s">
        <v>14</v>
      </c>
      <c r="K1040" s="160">
        <v>208364</v>
      </c>
      <c r="L1040" s="160">
        <v>178022</v>
      </c>
      <c r="M1040" s="160">
        <v>184691</v>
      </c>
      <c r="N1040" s="160">
        <v>170667</v>
      </c>
      <c r="O1040" s="160">
        <v>186586</v>
      </c>
      <c r="P1040" s="160">
        <v>186171</v>
      </c>
      <c r="Q1040" s="160">
        <v>214302</v>
      </c>
      <c r="R1040" s="160">
        <v>272387</v>
      </c>
      <c r="S1040" s="160">
        <v>184663</v>
      </c>
      <c r="T1040" s="160">
        <v>196445</v>
      </c>
      <c r="U1040" s="160">
        <v>198370</v>
      </c>
      <c r="V1040" s="160">
        <v>179124</v>
      </c>
      <c r="W1040" s="162">
        <f>SUM(표4_256[[#This Row],[1월]:[12월]])</f>
        <v>2359792</v>
      </c>
      <c r="X1040" s="163">
        <f t="shared" si="734"/>
        <v>196649.33333333334</v>
      </c>
    </row>
    <row r="1041" spans="1:24" x14ac:dyDescent="0.3">
      <c r="A1041" s="166"/>
      <c r="B1041" s="166">
        <v>2024</v>
      </c>
      <c r="C1041" s="158" t="s">
        <v>431</v>
      </c>
      <c r="D1041" s="159" t="s">
        <v>11</v>
      </c>
      <c r="E1041" s="159" t="s">
        <v>18</v>
      </c>
      <c r="F1041" s="159" t="s">
        <v>65</v>
      </c>
      <c r="G1041" s="159" t="s">
        <v>72</v>
      </c>
      <c r="H1041" s="159" t="s">
        <v>46</v>
      </c>
      <c r="I1041" s="159"/>
      <c r="J1041" s="159" t="s">
        <v>15</v>
      </c>
      <c r="K1041" s="160">
        <v>47.715356</v>
      </c>
      <c r="L1041" s="160">
        <v>40.767037999999999</v>
      </c>
      <c r="M1041" s="160">
        <v>42.294239000000005</v>
      </c>
      <c r="N1041" s="160">
        <v>39.082743000000001</v>
      </c>
      <c r="O1041" s="160">
        <v>42.728194000000002</v>
      </c>
      <c r="P1041" s="160">
        <v>42.633158999999999</v>
      </c>
      <c r="Q1041" s="160">
        <v>49.075158000000002</v>
      </c>
      <c r="R1041" s="160">
        <v>62.376623000000002</v>
      </c>
      <c r="S1041" s="160">
        <v>42.287827000000007</v>
      </c>
      <c r="T1041" s="160">
        <v>44.985905000000002</v>
      </c>
      <c r="U1041" s="160">
        <v>45.426730000000006</v>
      </c>
      <c r="V1041" s="160">
        <v>41.019396</v>
      </c>
      <c r="W1041" s="162">
        <f>SUM(표4_256[[#This Row],[1월]:[12월]])</f>
        <v>540.39236800000003</v>
      </c>
      <c r="X1041" s="163">
        <f t="shared" si="734"/>
        <v>45.032697333333338</v>
      </c>
    </row>
    <row r="1042" spans="1:24" x14ac:dyDescent="0.3">
      <c r="A1042" s="166"/>
      <c r="B1042" s="166">
        <v>2024</v>
      </c>
      <c r="C1042" s="158" t="s">
        <v>431</v>
      </c>
      <c r="D1042" s="159" t="s">
        <v>11</v>
      </c>
      <c r="E1042" s="159" t="s">
        <v>18</v>
      </c>
      <c r="F1042" s="159" t="s">
        <v>65</v>
      </c>
      <c r="G1042" s="159" t="s">
        <v>72</v>
      </c>
      <c r="H1042" s="160" t="s">
        <v>46</v>
      </c>
      <c r="I1042" s="160"/>
      <c r="J1042" s="160" t="s">
        <v>96</v>
      </c>
      <c r="K1042" s="160">
        <v>98.910390800000002</v>
      </c>
      <c r="L1042" s="160">
        <v>84.507043400000001</v>
      </c>
      <c r="M1042" s="160">
        <v>87.672817699999996</v>
      </c>
      <c r="N1042" s="160">
        <v>81.015624899999992</v>
      </c>
      <c r="O1042" s="160">
        <v>88.572374199999999</v>
      </c>
      <c r="P1042" s="160">
        <v>88.375373699999997</v>
      </c>
      <c r="Q1042" s="160">
        <v>101.7291594</v>
      </c>
      <c r="R1042" s="160">
        <v>129.30210890000001</v>
      </c>
      <c r="S1042" s="160">
        <v>87.659526100000008</v>
      </c>
      <c r="T1042" s="160">
        <v>93.252441500000003</v>
      </c>
      <c r="U1042" s="160">
        <v>94.166239000000004</v>
      </c>
      <c r="V1042" s="160">
        <v>85.030162799999999</v>
      </c>
      <c r="W1042" s="162">
        <f>SUM(표4_256[[#This Row],[1월]:[12월]])</f>
        <v>1120.1932623999999</v>
      </c>
      <c r="X1042" s="163">
        <f t="shared" si="734"/>
        <v>93.349438533333327</v>
      </c>
    </row>
    <row r="1043" spans="1:24" x14ac:dyDescent="0.3">
      <c r="A1043" s="166"/>
      <c r="B1043" s="166">
        <v>2024</v>
      </c>
      <c r="C1043" s="158" t="s">
        <v>431</v>
      </c>
      <c r="D1043" s="159" t="s">
        <v>11</v>
      </c>
      <c r="E1043" s="159" t="s">
        <v>18</v>
      </c>
      <c r="F1043" s="159" t="s">
        <v>65</v>
      </c>
      <c r="G1043" s="159" t="s">
        <v>72</v>
      </c>
      <c r="H1043" s="159" t="s">
        <v>127</v>
      </c>
      <c r="I1043" s="159"/>
      <c r="J1043" s="159" t="s">
        <v>13</v>
      </c>
      <c r="K1043" s="160">
        <v>408454</v>
      </c>
      <c r="L1043" s="160">
        <v>408454</v>
      </c>
      <c r="M1043" s="160">
        <v>408454</v>
      </c>
      <c r="N1043" s="160">
        <v>4472390</v>
      </c>
      <c r="O1043" s="160">
        <v>23827526</v>
      </c>
      <c r="P1043" s="160">
        <v>20868190</v>
      </c>
      <c r="Q1043" s="160">
        <v>25947863</v>
      </c>
      <c r="R1043" s="160">
        <v>28768036</v>
      </c>
      <c r="S1043" s="160">
        <v>24929890</v>
      </c>
      <c r="T1043" s="160">
        <v>22058481</v>
      </c>
      <c r="U1043" s="160">
        <v>13983227</v>
      </c>
      <c r="V1043" s="160">
        <v>421736</v>
      </c>
      <c r="W1043" s="162">
        <f>SUM(표4_256[[#This Row],[1월]:[12월]])</f>
        <v>166502701</v>
      </c>
      <c r="X1043" s="163">
        <f t="shared" si="734"/>
        <v>13875225.083333334</v>
      </c>
    </row>
    <row r="1044" spans="1:24" x14ac:dyDescent="0.3">
      <c r="A1044" s="166"/>
      <c r="B1044" s="166">
        <v>2024</v>
      </c>
      <c r="C1044" s="158" t="s">
        <v>431</v>
      </c>
      <c r="D1044" s="159" t="s">
        <v>11</v>
      </c>
      <c r="E1044" s="159" t="s">
        <v>18</v>
      </c>
      <c r="F1044" s="159" t="s">
        <v>65</v>
      </c>
      <c r="G1044" s="159" t="s">
        <v>72</v>
      </c>
      <c r="H1044" s="159" t="s">
        <v>127</v>
      </c>
      <c r="I1044" s="159"/>
      <c r="J1044" s="159" t="s">
        <v>14</v>
      </c>
      <c r="K1044" s="160">
        <v>3852</v>
      </c>
      <c r="L1044" s="160">
        <v>2808</v>
      </c>
      <c r="M1044" s="160">
        <v>6855</v>
      </c>
      <c r="N1044" s="160">
        <v>16116</v>
      </c>
      <c r="O1044" s="160">
        <v>204348</v>
      </c>
      <c r="P1044" s="160">
        <v>183696</v>
      </c>
      <c r="Q1044" s="160">
        <v>228420</v>
      </c>
      <c r="R1044" s="160">
        <v>250320</v>
      </c>
      <c r="S1044" s="160">
        <v>218412</v>
      </c>
      <c r="T1044" s="160">
        <v>192432</v>
      </c>
      <c r="U1044" s="160">
        <v>119292</v>
      </c>
      <c r="V1044" s="160">
        <v>2856</v>
      </c>
      <c r="W1044" s="162">
        <f>SUM(표4_256[[#This Row],[1월]:[12월]])</f>
        <v>1429407</v>
      </c>
      <c r="X1044" s="163">
        <f t="shared" si="734"/>
        <v>119117.25</v>
      </c>
    </row>
    <row r="1045" spans="1:24" x14ac:dyDescent="0.3">
      <c r="A1045" s="166"/>
      <c r="B1045" s="166">
        <v>2024</v>
      </c>
      <c r="C1045" s="158" t="s">
        <v>431</v>
      </c>
      <c r="D1045" s="159" t="s">
        <v>11</v>
      </c>
      <c r="E1045" s="159" t="s">
        <v>18</v>
      </c>
      <c r="F1045" s="159" t="s">
        <v>65</v>
      </c>
      <c r="G1045" s="159" t="s">
        <v>72</v>
      </c>
      <c r="H1045" s="159" t="s">
        <v>127</v>
      </c>
      <c r="I1045" s="159"/>
      <c r="J1045" s="159" t="s">
        <v>15</v>
      </c>
      <c r="K1045" s="160">
        <v>0.882108</v>
      </c>
      <c r="L1045" s="160">
        <v>0.64303199999999994</v>
      </c>
      <c r="M1045" s="160">
        <v>1.5697950000000001</v>
      </c>
      <c r="N1045" s="160">
        <v>3.6905640000000002</v>
      </c>
      <c r="O1045" s="160">
        <v>46.795692000000003</v>
      </c>
      <c r="P1045" s="160">
        <v>42.066383999999999</v>
      </c>
      <c r="Q1045" s="160">
        <v>52.30818</v>
      </c>
      <c r="R1045" s="160">
        <v>57.323280000000004</v>
      </c>
      <c r="S1045" s="160">
        <v>50.016348000000001</v>
      </c>
      <c r="T1045" s="160">
        <v>44.066927999999997</v>
      </c>
      <c r="U1045" s="160">
        <v>27.317868000000001</v>
      </c>
      <c r="V1045" s="160">
        <v>0.65402400000000005</v>
      </c>
      <c r="W1045" s="162">
        <f>SUM(표4_256[[#This Row],[1월]:[12월]])</f>
        <v>327.334203</v>
      </c>
      <c r="X1045" s="163">
        <f t="shared" si="734"/>
        <v>27.27785025</v>
      </c>
    </row>
    <row r="1046" spans="1:24" x14ac:dyDescent="0.3">
      <c r="A1046" s="166"/>
      <c r="B1046" s="166">
        <v>2024</v>
      </c>
      <c r="C1046" s="158" t="s">
        <v>431</v>
      </c>
      <c r="D1046" s="159" t="s">
        <v>11</v>
      </c>
      <c r="E1046" s="159" t="s">
        <v>18</v>
      </c>
      <c r="F1046" s="159" t="s">
        <v>65</v>
      </c>
      <c r="G1046" s="159" t="s">
        <v>72</v>
      </c>
      <c r="H1046" s="160" t="s">
        <v>127</v>
      </c>
      <c r="I1046" s="160"/>
      <c r="J1046" s="160" t="s">
        <v>96</v>
      </c>
      <c r="K1046" s="160">
        <v>1.8285444</v>
      </c>
      <c r="L1046" s="160">
        <v>1.3329575999999999</v>
      </c>
      <c r="M1046" s="160">
        <v>3.2540684999999998</v>
      </c>
      <c r="N1046" s="160">
        <v>7.6502651999999998</v>
      </c>
      <c r="O1046" s="160">
        <v>97.00399560000001</v>
      </c>
      <c r="P1046" s="160">
        <v>87.200491200000002</v>
      </c>
      <c r="Q1046" s="160">
        <v>108.43097400000001</v>
      </c>
      <c r="R1046" s="160">
        <v>118.82690400000001</v>
      </c>
      <c r="S1046" s="160">
        <v>103.68017639999999</v>
      </c>
      <c r="T1046" s="160">
        <v>91.347470400000006</v>
      </c>
      <c r="U1046" s="160">
        <v>56.6279124</v>
      </c>
      <c r="V1046" s="160">
        <v>1.3557432</v>
      </c>
      <c r="W1046" s="162">
        <f>SUM(표4_256[[#This Row],[1월]:[12월]])</f>
        <v>678.53950290000012</v>
      </c>
      <c r="X1046" s="163">
        <f t="shared" si="734"/>
        <v>56.54495857500001</v>
      </c>
    </row>
    <row r="1047" spans="1:24" x14ac:dyDescent="0.3">
      <c r="A1047" s="166"/>
      <c r="B1047" s="166">
        <v>2024</v>
      </c>
      <c r="C1047" s="158" t="s">
        <v>431</v>
      </c>
      <c r="D1047" s="159" t="s">
        <v>11</v>
      </c>
      <c r="E1047" s="159" t="s">
        <v>17</v>
      </c>
      <c r="F1047" s="159" t="s">
        <v>90</v>
      </c>
      <c r="G1047" s="159" t="s">
        <v>167</v>
      </c>
      <c r="H1047" s="159" t="s">
        <v>43</v>
      </c>
      <c r="I1047" s="159"/>
      <c r="J1047" s="159" t="s">
        <v>13</v>
      </c>
      <c r="K1047" s="160">
        <v>42264945</v>
      </c>
      <c r="L1047" s="160">
        <v>36604148</v>
      </c>
      <c r="M1047" s="160">
        <v>36685650</v>
      </c>
      <c r="N1047" s="160">
        <v>29708494</v>
      </c>
      <c r="O1047" s="160">
        <v>31885705</v>
      </c>
      <c r="P1047" s="160">
        <v>44714246</v>
      </c>
      <c r="Q1047" s="160">
        <v>56503929</v>
      </c>
      <c r="R1047" s="160">
        <v>54563619</v>
      </c>
      <c r="S1047" s="160">
        <v>39465170</v>
      </c>
      <c r="T1047" s="160">
        <v>33402726</v>
      </c>
      <c r="U1047" s="160">
        <v>32069677</v>
      </c>
      <c r="V1047" s="160">
        <v>36940016</v>
      </c>
      <c r="W1047" s="162">
        <f>SUM(표4_256[[#This Row],[1월]:[12월]])</f>
        <v>474808325</v>
      </c>
      <c r="X1047" s="163">
        <f t="shared" si="734"/>
        <v>39567360.416666664</v>
      </c>
    </row>
    <row r="1048" spans="1:24" x14ac:dyDescent="0.3">
      <c r="A1048" s="166"/>
      <c r="B1048" s="166">
        <v>2024</v>
      </c>
      <c r="C1048" s="158" t="s">
        <v>431</v>
      </c>
      <c r="D1048" s="159" t="s">
        <v>11</v>
      </c>
      <c r="E1048" s="159" t="s">
        <v>17</v>
      </c>
      <c r="F1048" s="159" t="s">
        <v>90</v>
      </c>
      <c r="G1048" s="159" t="s">
        <v>167</v>
      </c>
      <c r="H1048" s="159" t="s">
        <v>43</v>
      </c>
      <c r="I1048" s="159"/>
      <c r="J1048" s="159" t="s">
        <v>14</v>
      </c>
      <c r="K1048" s="160">
        <v>259513</v>
      </c>
      <c r="L1048" s="160">
        <v>224860</v>
      </c>
      <c r="M1048" s="160">
        <v>228666</v>
      </c>
      <c r="N1048" s="160">
        <v>215320</v>
      </c>
      <c r="O1048" s="160">
        <v>233351</v>
      </c>
      <c r="P1048" s="160">
        <v>271082</v>
      </c>
      <c r="Q1048" s="160">
        <v>335300</v>
      </c>
      <c r="R1048" s="160">
        <v>328307</v>
      </c>
      <c r="S1048" s="160">
        <v>293149</v>
      </c>
      <c r="T1048" s="160">
        <v>245515</v>
      </c>
      <c r="U1048" s="160">
        <v>230838</v>
      </c>
      <c r="V1048" s="160">
        <v>229948</v>
      </c>
      <c r="W1048" s="162">
        <f>SUM(표4_256[[#This Row],[1월]:[12월]])</f>
        <v>3095849</v>
      </c>
      <c r="X1048" s="163">
        <f t="shared" si="734"/>
        <v>257987.41666666666</v>
      </c>
    </row>
    <row r="1049" spans="1:24" x14ac:dyDescent="0.3">
      <c r="A1049" s="166"/>
      <c r="B1049" s="166">
        <v>2024</v>
      </c>
      <c r="C1049" s="158" t="s">
        <v>431</v>
      </c>
      <c r="D1049" s="159" t="s">
        <v>11</v>
      </c>
      <c r="E1049" s="159" t="s">
        <v>17</v>
      </c>
      <c r="F1049" s="159" t="s">
        <v>90</v>
      </c>
      <c r="G1049" s="159" t="s">
        <v>167</v>
      </c>
      <c r="H1049" s="159" t="s">
        <v>43</v>
      </c>
      <c r="I1049" s="159"/>
      <c r="J1049" s="159" t="s">
        <v>15</v>
      </c>
      <c r="K1049" s="160">
        <v>59.428476999999994</v>
      </c>
      <c r="L1049" s="160">
        <v>51.492940000000004</v>
      </c>
      <c r="M1049" s="160">
        <v>52.364514</v>
      </c>
      <c r="N1049" s="160">
        <v>49.308280000000003</v>
      </c>
      <c r="O1049" s="160">
        <v>53.437379</v>
      </c>
      <c r="P1049" s="160">
        <v>62.077778000000002</v>
      </c>
      <c r="Q1049" s="160">
        <v>76.78370000000001</v>
      </c>
      <c r="R1049" s="160">
        <v>75.182303000000005</v>
      </c>
      <c r="S1049" s="160">
        <v>67.131121000000007</v>
      </c>
      <c r="T1049" s="160">
        <v>56.222935</v>
      </c>
      <c r="U1049" s="160">
        <v>52.861902000000001</v>
      </c>
      <c r="V1049" s="160">
        <v>52.658092000000003</v>
      </c>
      <c r="W1049" s="162">
        <f>SUM(표4_256[[#This Row],[1월]:[12월]])</f>
        <v>708.94942100000003</v>
      </c>
      <c r="X1049" s="163">
        <f t="shared" si="734"/>
        <v>59.079118416666667</v>
      </c>
    </row>
    <row r="1050" spans="1:24" x14ac:dyDescent="0.3">
      <c r="A1050" s="166"/>
      <c r="B1050" s="166">
        <v>2024</v>
      </c>
      <c r="C1050" s="158" t="s">
        <v>431</v>
      </c>
      <c r="D1050" s="159" t="s">
        <v>11</v>
      </c>
      <c r="E1050" s="159" t="s">
        <v>17</v>
      </c>
      <c r="F1050" s="159" t="s">
        <v>90</v>
      </c>
      <c r="G1050" s="159" t="s">
        <v>167</v>
      </c>
      <c r="H1050" s="160" t="s">
        <v>43</v>
      </c>
      <c r="I1050" s="160"/>
      <c r="J1050" s="160" t="s">
        <v>96</v>
      </c>
      <c r="K1050" s="160">
        <v>123.19082110000001</v>
      </c>
      <c r="L1050" s="160">
        <v>106.74104200000001</v>
      </c>
      <c r="M1050" s="160">
        <v>108.54775020000001</v>
      </c>
      <c r="N1050" s="160">
        <v>102.21240400000001</v>
      </c>
      <c r="O1050" s="160">
        <v>110.77171970000001</v>
      </c>
      <c r="P1050" s="160">
        <v>128.68262540000001</v>
      </c>
      <c r="Q1050" s="160">
        <v>159.16691</v>
      </c>
      <c r="R1050" s="160">
        <v>155.8473329</v>
      </c>
      <c r="S1050" s="160">
        <v>139.1578303</v>
      </c>
      <c r="T1050" s="160">
        <v>116.5459705</v>
      </c>
      <c r="U1050" s="160">
        <v>109.57879860000001</v>
      </c>
      <c r="V1050" s="160">
        <v>109.1563156</v>
      </c>
      <c r="W1050" s="162">
        <f>SUM(표4_256[[#This Row],[1월]:[12월]])</f>
        <v>1469.5995203000002</v>
      </c>
      <c r="X1050" s="163">
        <f t="shared" si="734"/>
        <v>122.46662669166669</v>
      </c>
    </row>
    <row r="1051" spans="1:24" x14ac:dyDescent="0.3">
      <c r="A1051" s="166"/>
      <c r="B1051" s="166">
        <v>2024</v>
      </c>
      <c r="C1051" s="158" t="s">
        <v>431</v>
      </c>
      <c r="D1051" s="159" t="s">
        <v>11</v>
      </c>
      <c r="E1051" s="159" t="s">
        <v>17</v>
      </c>
      <c r="F1051" s="159" t="s">
        <v>90</v>
      </c>
      <c r="G1051" s="159" t="s">
        <v>167</v>
      </c>
      <c r="H1051" s="159" t="s">
        <v>126</v>
      </c>
      <c r="I1051" s="159"/>
      <c r="J1051" s="159" t="s">
        <v>13</v>
      </c>
      <c r="K1051" s="160">
        <v>4899763</v>
      </c>
      <c r="L1051" s="160">
        <v>3263873</v>
      </c>
      <c r="M1051" s="160">
        <v>2988691</v>
      </c>
      <c r="N1051" s="160">
        <v>4640500</v>
      </c>
      <c r="O1051" s="160">
        <v>23701436</v>
      </c>
      <c r="P1051" s="160">
        <v>19430117</v>
      </c>
      <c r="Q1051" s="160">
        <v>24364964</v>
      </c>
      <c r="R1051" s="160">
        <v>29095727</v>
      </c>
      <c r="S1051" s="160">
        <v>23059127</v>
      </c>
      <c r="T1051" s="160">
        <v>22543372</v>
      </c>
      <c r="U1051" s="160">
        <v>14458900</v>
      </c>
      <c r="V1051" s="160">
        <v>3184881</v>
      </c>
      <c r="W1051" s="162">
        <f>SUM(표4_256[[#This Row],[1월]:[12월]])</f>
        <v>175631351</v>
      </c>
      <c r="X1051" s="163">
        <f t="shared" si="734"/>
        <v>14635945.916666666</v>
      </c>
    </row>
    <row r="1052" spans="1:24" x14ac:dyDescent="0.3">
      <c r="A1052" s="166"/>
      <c r="B1052" s="166">
        <v>2024</v>
      </c>
      <c r="C1052" s="158" t="s">
        <v>431</v>
      </c>
      <c r="D1052" s="159" t="s">
        <v>11</v>
      </c>
      <c r="E1052" s="159" t="s">
        <v>17</v>
      </c>
      <c r="F1052" s="159" t="s">
        <v>90</v>
      </c>
      <c r="G1052" s="159" t="s">
        <v>167</v>
      </c>
      <c r="H1052" s="159" t="s">
        <v>126</v>
      </c>
      <c r="I1052" s="159"/>
      <c r="J1052" s="159" t="s">
        <v>14</v>
      </c>
      <c r="K1052" s="160">
        <v>21996</v>
      </c>
      <c r="L1052" s="160">
        <v>8988</v>
      </c>
      <c r="M1052" s="160">
        <v>7609</v>
      </c>
      <c r="N1052" s="160">
        <v>15456</v>
      </c>
      <c r="O1052" s="160">
        <v>207816</v>
      </c>
      <c r="P1052" s="160">
        <v>175896</v>
      </c>
      <c r="Q1052" s="160">
        <v>212832</v>
      </c>
      <c r="R1052" s="160">
        <v>252348</v>
      </c>
      <c r="S1052" s="160">
        <v>203736</v>
      </c>
      <c r="T1052" s="160">
        <v>197436</v>
      </c>
      <c r="U1052" s="160">
        <v>123444</v>
      </c>
      <c r="V1052" s="160">
        <v>7632</v>
      </c>
      <c r="W1052" s="162">
        <f>SUM(표4_256[[#This Row],[1월]:[12월]])</f>
        <v>1435189</v>
      </c>
      <c r="X1052" s="163">
        <f t="shared" si="734"/>
        <v>119599.08333333333</v>
      </c>
    </row>
    <row r="1053" spans="1:24" x14ac:dyDescent="0.3">
      <c r="A1053" s="166"/>
      <c r="B1053" s="166">
        <v>2024</v>
      </c>
      <c r="C1053" s="158" t="s">
        <v>431</v>
      </c>
      <c r="D1053" s="159" t="s">
        <v>11</v>
      </c>
      <c r="E1053" s="159" t="s">
        <v>17</v>
      </c>
      <c r="F1053" s="159" t="s">
        <v>90</v>
      </c>
      <c r="G1053" s="159" t="s">
        <v>167</v>
      </c>
      <c r="H1053" s="159" t="s">
        <v>126</v>
      </c>
      <c r="I1053" s="159"/>
      <c r="J1053" s="159" t="s">
        <v>15</v>
      </c>
      <c r="K1053" s="160">
        <v>5.0370840000000001</v>
      </c>
      <c r="L1053" s="160">
        <v>2.058252</v>
      </c>
      <c r="M1053" s="160">
        <v>1.742461</v>
      </c>
      <c r="N1053" s="160">
        <v>3.5394239999999999</v>
      </c>
      <c r="O1053" s="160">
        <v>47.589864000000006</v>
      </c>
      <c r="P1053" s="160">
        <v>40.280183999999998</v>
      </c>
      <c r="Q1053" s="160">
        <v>48.738528000000002</v>
      </c>
      <c r="R1053" s="160">
        <v>57.787692000000007</v>
      </c>
      <c r="S1053" s="160">
        <v>46.655543999999999</v>
      </c>
      <c r="T1053" s="160">
        <v>45.212844000000004</v>
      </c>
      <c r="U1053" s="160">
        <v>28.268676000000003</v>
      </c>
      <c r="V1053" s="160">
        <v>1.7477279999999999</v>
      </c>
      <c r="W1053" s="162">
        <f>SUM(표4_256[[#This Row],[1월]:[12월]])</f>
        <v>328.65828099999999</v>
      </c>
      <c r="X1053" s="163">
        <f t="shared" si="734"/>
        <v>27.388190083333331</v>
      </c>
    </row>
    <row r="1054" spans="1:24" x14ac:dyDescent="0.3">
      <c r="A1054" s="166"/>
      <c r="B1054" s="166">
        <v>2024</v>
      </c>
      <c r="C1054" s="158" t="s">
        <v>431</v>
      </c>
      <c r="D1054" s="159" t="s">
        <v>11</v>
      </c>
      <c r="E1054" s="159" t="s">
        <v>17</v>
      </c>
      <c r="F1054" s="159" t="s">
        <v>90</v>
      </c>
      <c r="G1054" s="159" t="s">
        <v>167</v>
      </c>
      <c r="H1054" s="160" t="s">
        <v>126</v>
      </c>
      <c r="I1054" s="160"/>
      <c r="J1054" s="160" t="s">
        <v>96</v>
      </c>
      <c r="K1054" s="160">
        <v>10.441501200000001</v>
      </c>
      <c r="L1054" s="160">
        <v>4.2666036000000007</v>
      </c>
      <c r="M1054" s="160">
        <v>3.6119922999999998</v>
      </c>
      <c r="N1054" s="160">
        <v>7.3369632000000005</v>
      </c>
      <c r="O1054" s="160">
        <v>98.650255200000004</v>
      </c>
      <c r="P1054" s="160">
        <v>83.497831200000007</v>
      </c>
      <c r="Q1054" s="160">
        <v>101.03135039999999</v>
      </c>
      <c r="R1054" s="160">
        <v>119.7895956</v>
      </c>
      <c r="S1054" s="160">
        <v>96.713479199999995</v>
      </c>
      <c r="T1054" s="160">
        <v>93.722869200000005</v>
      </c>
      <c r="U1054" s="160">
        <v>58.598866800000003</v>
      </c>
      <c r="V1054" s="160">
        <v>3.6229104000000003</v>
      </c>
      <c r="W1054" s="162">
        <f>SUM(표4_256[[#This Row],[1월]:[12월]])</f>
        <v>681.28421830000002</v>
      </c>
      <c r="X1054" s="163">
        <f t="shared" si="734"/>
        <v>56.773684858333333</v>
      </c>
    </row>
    <row r="1055" spans="1:24" x14ac:dyDescent="0.3">
      <c r="A1055" s="166"/>
      <c r="B1055" s="166">
        <v>2024</v>
      </c>
      <c r="C1055" s="158" t="s">
        <v>431</v>
      </c>
      <c r="D1055" s="159" t="s">
        <v>11</v>
      </c>
      <c r="E1055" s="159" t="s">
        <v>18</v>
      </c>
      <c r="F1055" s="159" t="s">
        <v>90</v>
      </c>
      <c r="G1055" s="159" t="s">
        <v>72</v>
      </c>
      <c r="H1055" s="159" t="s">
        <v>46</v>
      </c>
      <c r="I1055" s="159"/>
      <c r="J1055" s="159" t="s">
        <v>13</v>
      </c>
      <c r="K1055" s="160">
        <v>33935712</v>
      </c>
      <c r="L1055" s="160">
        <v>28797462</v>
      </c>
      <c r="M1055" s="160">
        <v>25168213</v>
      </c>
      <c r="N1055" s="160">
        <v>23444227</v>
      </c>
      <c r="O1055" s="160">
        <v>25308036</v>
      </c>
      <c r="P1055" s="160">
        <v>30073960</v>
      </c>
      <c r="Q1055" s="160">
        <v>35484950</v>
      </c>
      <c r="R1055" s="160">
        <v>44411006</v>
      </c>
      <c r="S1055" s="160">
        <v>24852228</v>
      </c>
      <c r="T1055" s="160">
        <v>26743993</v>
      </c>
      <c r="U1055" s="160">
        <v>32282468</v>
      </c>
      <c r="V1055" s="160">
        <v>29043759</v>
      </c>
      <c r="W1055" s="162">
        <f>SUM(표4_256[[#This Row],[1월]:[12월]])</f>
        <v>359546014</v>
      </c>
      <c r="X1055" s="163">
        <f t="shared" si="734"/>
        <v>29962167.833333332</v>
      </c>
    </row>
    <row r="1056" spans="1:24" x14ac:dyDescent="0.3">
      <c r="A1056" s="166"/>
      <c r="B1056" s="166">
        <v>2024</v>
      </c>
      <c r="C1056" s="158" t="s">
        <v>431</v>
      </c>
      <c r="D1056" s="159" t="s">
        <v>11</v>
      </c>
      <c r="E1056" s="159" t="s">
        <v>18</v>
      </c>
      <c r="F1056" s="159" t="s">
        <v>90</v>
      </c>
      <c r="G1056" s="159" t="s">
        <v>72</v>
      </c>
      <c r="H1056" s="159" t="s">
        <v>46</v>
      </c>
      <c r="I1056" s="159"/>
      <c r="J1056" s="159" t="s">
        <v>14</v>
      </c>
      <c r="K1056" s="160">
        <v>208364</v>
      </c>
      <c r="L1056" s="160">
        <v>178022</v>
      </c>
      <c r="M1056" s="160">
        <v>184691</v>
      </c>
      <c r="N1056" s="160">
        <v>170667</v>
      </c>
      <c r="O1056" s="160">
        <v>186586</v>
      </c>
      <c r="P1056" s="160">
        <v>186171</v>
      </c>
      <c r="Q1056" s="160">
        <v>214302</v>
      </c>
      <c r="R1056" s="160">
        <v>272387</v>
      </c>
      <c r="S1056" s="160">
        <v>184663</v>
      </c>
      <c r="T1056" s="160">
        <v>196445</v>
      </c>
      <c r="U1056" s="160">
        <v>198370</v>
      </c>
      <c r="V1056" s="160">
        <v>179124</v>
      </c>
      <c r="W1056" s="162">
        <f>SUM(표4_256[[#This Row],[1월]:[12월]])</f>
        <v>2359792</v>
      </c>
      <c r="X1056" s="163">
        <f t="shared" si="734"/>
        <v>196649.33333333334</v>
      </c>
    </row>
    <row r="1057" spans="1:24" x14ac:dyDescent="0.3">
      <c r="A1057" s="166"/>
      <c r="B1057" s="166">
        <v>2024</v>
      </c>
      <c r="C1057" s="158" t="s">
        <v>431</v>
      </c>
      <c r="D1057" s="159" t="s">
        <v>11</v>
      </c>
      <c r="E1057" s="159" t="s">
        <v>18</v>
      </c>
      <c r="F1057" s="159" t="s">
        <v>90</v>
      </c>
      <c r="G1057" s="159" t="s">
        <v>72</v>
      </c>
      <c r="H1057" s="159" t="s">
        <v>46</v>
      </c>
      <c r="I1057" s="159"/>
      <c r="J1057" s="159" t="s">
        <v>15</v>
      </c>
      <c r="K1057" s="160">
        <v>47.715356</v>
      </c>
      <c r="L1057" s="160">
        <v>40.767037999999999</v>
      </c>
      <c r="M1057" s="160">
        <v>42.294239000000005</v>
      </c>
      <c r="N1057" s="160">
        <v>39.082743000000001</v>
      </c>
      <c r="O1057" s="160">
        <v>42.728194000000002</v>
      </c>
      <c r="P1057" s="160">
        <v>42.633158999999999</v>
      </c>
      <c r="Q1057" s="160">
        <v>49.075158000000002</v>
      </c>
      <c r="R1057" s="160">
        <v>62.376623000000002</v>
      </c>
      <c r="S1057" s="160">
        <v>42.287827000000007</v>
      </c>
      <c r="T1057" s="160">
        <v>44.985905000000002</v>
      </c>
      <c r="U1057" s="160">
        <v>45.426730000000006</v>
      </c>
      <c r="V1057" s="160">
        <v>41.019396</v>
      </c>
      <c r="W1057" s="162">
        <f>SUM(표4_256[[#This Row],[1월]:[12월]])</f>
        <v>540.39236800000003</v>
      </c>
      <c r="X1057" s="163">
        <f t="shared" si="734"/>
        <v>45.032697333333338</v>
      </c>
    </row>
    <row r="1058" spans="1:24" x14ac:dyDescent="0.3">
      <c r="A1058" s="166"/>
      <c r="B1058" s="166">
        <v>2024</v>
      </c>
      <c r="C1058" s="158" t="s">
        <v>431</v>
      </c>
      <c r="D1058" s="159" t="s">
        <v>11</v>
      </c>
      <c r="E1058" s="159" t="s">
        <v>18</v>
      </c>
      <c r="F1058" s="159" t="s">
        <v>90</v>
      </c>
      <c r="G1058" s="159" t="s">
        <v>72</v>
      </c>
      <c r="H1058" s="160" t="s">
        <v>46</v>
      </c>
      <c r="I1058" s="160"/>
      <c r="J1058" s="160" t="s">
        <v>96</v>
      </c>
      <c r="K1058" s="160">
        <v>98.910390800000002</v>
      </c>
      <c r="L1058" s="160">
        <v>84.507043400000001</v>
      </c>
      <c r="M1058" s="160">
        <v>87.672817699999996</v>
      </c>
      <c r="N1058" s="160">
        <v>81.015624899999992</v>
      </c>
      <c r="O1058" s="160">
        <v>88.572374199999999</v>
      </c>
      <c r="P1058" s="160">
        <v>88.375373699999997</v>
      </c>
      <c r="Q1058" s="160">
        <v>101.7291594</v>
      </c>
      <c r="R1058" s="160">
        <v>129.30210890000001</v>
      </c>
      <c r="S1058" s="160">
        <v>87.659526100000008</v>
      </c>
      <c r="T1058" s="160">
        <v>93.252441500000003</v>
      </c>
      <c r="U1058" s="160">
        <v>94.166239000000004</v>
      </c>
      <c r="V1058" s="160">
        <v>85.030162799999999</v>
      </c>
      <c r="W1058" s="162">
        <f>SUM(표4_256[[#This Row],[1월]:[12월]])</f>
        <v>1120.1932623999999</v>
      </c>
      <c r="X1058" s="163">
        <f t="shared" si="734"/>
        <v>93.349438533333327</v>
      </c>
    </row>
    <row r="1059" spans="1:24" x14ac:dyDescent="0.3">
      <c r="A1059" s="166"/>
      <c r="B1059" s="166">
        <v>2024</v>
      </c>
      <c r="C1059" s="158" t="s">
        <v>431</v>
      </c>
      <c r="D1059" s="159" t="s">
        <v>11</v>
      </c>
      <c r="E1059" s="159" t="s">
        <v>18</v>
      </c>
      <c r="F1059" s="159" t="s">
        <v>90</v>
      </c>
      <c r="G1059" s="159" t="s">
        <v>72</v>
      </c>
      <c r="H1059" s="159" t="s">
        <v>127</v>
      </c>
      <c r="I1059" s="159"/>
      <c r="J1059" s="159" t="s">
        <v>13</v>
      </c>
      <c r="K1059" s="160">
        <v>408454</v>
      </c>
      <c r="L1059" s="160">
        <v>408454</v>
      </c>
      <c r="M1059" s="160">
        <v>408454</v>
      </c>
      <c r="N1059" s="160">
        <v>4472390</v>
      </c>
      <c r="O1059" s="160">
        <v>23827526</v>
      </c>
      <c r="P1059" s="160">
        <v>20868190</v>
      </c>
      <c r="Q1059" s="160">
        <v>25947863</v>
      </c>
      <c r="R1059" s="160">
        <v>28768036</v>
      </c>
      <c r="S1059" s="160">
        <v>24929890</v>
      </c>
      <c r="T1059" s="160">
        <v>22058481</v>
      </c>
      <c r="U1059" s="160">
        <v>13983227</v>
      </c>
      <c r="V1059" s="160">
        <v>421736</v>
      </c>
      <c r="W1059" s="162">
        <f>SUM(표4_256[[#This Row],[1월]:[12월]])</f>
        <v>166502701</v>
      </c>
      <c r="X1059" s="163">
        <f t="shared" si="734"/>
        <v>13875225.083333334</v>
      </c>
    </row>
    <row r="1060" spans="1:24" x14ac:dyDescent="0.3">
      <c r="A1060" s="166"/>
      <c r="B1060" s="166">
        <v>2024</v>
      </c>
      <c r="C1060" s="158" t="s">
        <v>431</v>
      </c>
      <c r="D1060" s="159" t="s">
        <v>11</v>
      </c>
      <c r="E1060" s="159" t="s">
        <v>18</v>
      </c>
      <c r="F1060" s="159" t="s">
        <v>90</v>
      </c>
      <c r="G1060" s="159" t="s">
        <v>72</v>
      </c>
      <c r="H1060" s="159" t="s">
        <v>127</v>
      </c>
      <c r="I1060" s="159"/>
      <c r="J1060" s="159" t="s">
        <v>14</v>
      </c>
      <c r="K1060" s="160">
        <v>3852</v>
      </c>
      <c r="L1060" s="160">
        <v>2808</v>
      </c>
      <c r="M1060" s="160">
        <v>6855</v>
      </c>
      <c r="N1060" s="160">
        <v>16116</v>
      </c>
      <c r="O1060" s="160">
        <v>204348</v>
      </c>
      <c r="P1060" s="160">
        <v>183696</v>
      </c>
      <c r="Q1060" s="160">
        <v>228420</v>
      </c>
      <c r="R1060" s="160">
        <v>250320</v>
      </c>
      <c r="S1060" s="160">
        <v>218412</v>
      </c>
      <c r="T1060" s="160">
        <v>192432</v>
      </c>
      <c r="U1060" s="160">
        <v>119292</v>
      </c>
      <c r="V1060" s="160">
        <v>2856</v>
      </c>
      <c r="W1060" s="162">
        <f>SUM(표4_256[[#This Row],[1월]:[12월]])</f>
        <v>1429407</v>
      </c>
      <c r="X1060" s="163">
        <f t="shared" si="734"/>
        <v>119117.25</v>
      </c>
    </row>
    <row r="1061" spans="1:24" x14ac:dyDescent="0.3">
      <c r="A1061" s="166"/>
      <c r="B1061" s="166">
        <v>2024</v>
      </c>
      <c r="C1061" s="158" t="s">
        <v>431</v>
      </c>
      <c r="D1061" s="159" t="s">
        <v>11</v>
      </c>
      <c r="E1061" s="159" t="s">
        <v>18</v>
      </c>
      <c r="F1061" s="159" t="s">
        <v>90</v>
      </c>
      <c r="G1061" s="159" t="s">
        <v>72</v>
      </c>
      <c r="H1061" s="159" t="s">
        <v>127</v>
      </c>
      <c r="I1061" s="159"/>
      <c r="J1061" s="159" t="s">
        <v>15</v>
      </c>
      <c r="K1061" s="160">
        <v>0.882108</v>
      </c>
      <c r="L1061" s="160">
        <v>0.64303199999999994</v>
      </c>
      <c r="M1061" s="160">
        <v>1.5697950000000001</v>
      </c>
      <c r="N1061" s="160">
        <v>3.6905640000000002</v>
      </c>
      <c r="O1061" s="160">
        <v>46.795692000000003</v>
      </c>
      <c r="P1061" s="160">
        <v>42.066383999999999</v>
      </c>
      <c r="Q1061" s="160">
        <v>52.30818</v>
      </c>
      <c r="R1061" s="160">
        <v>57.323280000000004</v>
      </c>
      <c r="S1061" s="160">
        <v>50.016348000000001</v>
      </c>
      <c r="T1061" s="160">
        <v>44.066927999999997</v>
      </c>
      <c r="U1061" s="160">
        <v>27.317868000000001</v>
      </c>
      <c r="V1061" s="160">
        <v>0.65402400000000005</v>
      </c>
      <c r="W1061" s="162">
        <f>SUM(표4_256[[#This Row],[1월]:[12월]])</f>
        <v>327.334203</v>
      </c>
      <c r="X1061" s="163">
        <f t="shared" si="734"/>
        <v>27.27785025</v>
      </c>
    </row>
    <row r="1062" spans="1:24" x14ac:dyDescent="0.3">
      <c r="A1062" s="166"/>
      <c r="B1062" s="166">
        <v>2024</v>
      </c>
      <c r="C1062" s="158" t="s">
        <v>431</v>
      </c>
      <c r="D1062" s="159" t="s">
        <v>11</v>
      </c>
      <c r="E1062" s="159" t="s">
        <v>18</v>
      </c>
      <c r="F1062" s="159" t="s">
        <v>90</v>
      </c>
      <c r="G1062" s="159" t="s">
        <v>72</v>
      </c>
      <c r="H1062" s="160" t="s">
        <v>127</v>
      </c>
      <c r="I1062" s="160"/>
      <c r="J1062" s="160" t="s">
        <v>96</v>
      </c>
      <c r="K1062" s="160">
        <v>1.8285444</v>
      </c>
      <c r="L1062" s="160">
        <v>1.3329575999999999</v>
      </c>
      <c r="M1062" s="160">
        <v>3.2540684999999998</v>
      </c>
      <c r="N1062" s="160">
        <v>7.6502651999999998</v>
      </c>
      <c r="O1062" s="160">
        <v>97.00399560000001</v>
      </c>
      <c r="P1062" s="160">
        <v>87.200491200000002</v>
      </c>
      <c r="Q1062" s="160">
        <v>108.43097400000001</v>
      </c>
      <c r="R1062" s="160">
        <v>118.82690400000001</v>
      </c>
      <c r="S1062" s="160">
        <v>103.68017639999999</v>
      </c>
      <c r="T1062" s="160">
        <v>91.347470400000006</v>
      </c>
      <c r="U1062" s="160">
        <v>56.6279124</v>
      </c>
      <c r="V1062" s="160">
        <v>1.3557432</v>
      </c>
      <c r="W1062" s="162">
        <f>SUM(표4_256[[#This Row],[1월]:[12월]])</f>
        <v>678.53950290000012</v>
      </c>
      <c r="X1062" s="163">
        <f t="shared" si="734"/>
        <v>56.54495857500001</v>
      </c>
    </row>
    <row r="1063" spans="1:24" x14ac:dyDescent="0.3">
      <c r="A1063" s="166"/>
      <c r="B1063" s="166">
        <v>2024</v>
      </c>
      <c r="C1063" s="158" t="s">
        <v>431</v>
      </c>
      <c r="D1063" s="159" t="s">
        <v>11</v>
      </c>
      <c r="E1063" s="159" t="s">
        <v>17</v>
      </c>
      <c r="F1063" s="159" t="s">
        <v>67</v>
      </c>
      <c r="G1063" s="159" t="s">
        <v>176</v>
      </c>
      <c r="H1063" s="159" t="s">
        <v>40</v>
      </c>
      <c r="I1063" s="159"/>
      <c r="J1063" s="159" t="s">
        <v>13</v>
      </c>
      <c r="K1063" s="160">
        <v>99059550</v>
      </c>
      <c r="L1063" s="160">
        <v>87604907</v>
      </c>
      <c r="M1063" s="160">
        <v>87523405</v>
      </c>
      <c r="N1063" s="160">
        <v>71596537</v>
      </c>
      <c r="O1063" s="160">
        <v>70253316</v>
      </c>
      <c r="P1063" s="160">
        <v>91640876</v>
      </c>
      <c r="Q1063" s="160">
        <v>108813635</v>
      </c>
      <c r="R1063" s="160">
        <v>110916015</v>
      </c>
      <c r="S1063" s="160">
        <v>78797683</v>
      </c>
      <c r="T1063" s="160">
        <v>74518422</v>
      </c>
      <c r="U1063" s="160">
        <v>75851471</v>
      </c>
      <c r="V1063" s="160">
        <v>94702584</v>
      </c>
      <c r="W1063" s="162">
        <f>SUM(표4_256[[#This Row],[1월]:[12월]])</f>
        <v>1051278401</v>
      </c>
      <c r="X1063" s="163">
        <f t="shared" si="734"/>
        <v>87606533.416666672</v>
      </c>
    </row>
    <row r="1064" spans="1:24" x14ac:dyDescent="0.3">
      <c r="A1064" s="166"/>
      <c r="B1064" s="166">
        <v>2024</v>
      </c>
      <c r="C1064" s="158" t="s">
        <v>431</v>
      </c>
      <c r="D1064" s="159" t="s">
        <v>11</v>
      </c>
      <c r="E1064" s="159" t="s">
        <v>17</v>
      </c>
      <c r="F1064" s="159" t="s">
        <v>67</v>
      </c>
      <c r="G1064" s="159" t="s">
        <v>176</v>
      </c>
      <c r="H1064" s="159" t="s">
        <v>40</v>
      </c>
      <c r="I1064" s="159"/>
      <c r="J1064" s="159" t="s">
        <v>14</v>
      </c>
      <c r="K1064" s="160">
        <v>608242</v>
      </c>
      <c r="L1064" s="160">
        <v>538161</v>
      </c>
      <c r="M1064" s="160">
        <v>545544</v>
      </c>
      <c r="N1064" s="160">
        <v>518916</v>
      </c>
      <c r="O1064" s="160">
        <v>514141</v>
      </c>
      <c r="P1064" s="160">
        <v>555579</v>
      </c>
      <c r="Q1064" s="160">
        <v>645712</v>
      </c>
      <c r="R1064" s="160">
        <v>667377</v>
      </c>
      <c r="S1064" s="160">
        <v>585313</v>
      </c>
      <c r="T1064" s="160">
        <v>547723</v>
      </c>
      <c r="U1064" s="160">
        <v>545982</v>
      </c>
      <c r="V1064" s="160">
        <v>589515</v>
      </c>
      <c r="W1064" s="162">
        <f>SUM(표4_256[[#This Row],[1월]:[12월]])</f>
        <v>6862205</v>
      </c>
      <c r="X1064" s="163">
        <f t="shared" si="734"/>
        <v>571850.41666666663</v>
      </c>
    </row>
    <row r="1065" spans="1:24" x14ac:dyDescent="0.3">
      <c r="A1065" s="166"/>
      <c r="B1065" s="166">
        <v>2024</v>
      </c>
      <c r="C1065" s="158" t="s">
        <v>431</v>
      </c>
      <c r="D1065" s="159" t="s">
        <v>11</v>
      </c>
      <c r="E1065" s="159" t="s">
        <v>17</v>
      </c>
      <c r="F1065" s="159" t="s">
        <v>67</v>
      </c>
      <c r="G1065" s="159" t="s">
        <v>176</v>
      </c>
      <c r="H1065" s="159" t="s">
        <v>40</v>
      </c>
      <c r="I1065" s="159"/>
      <c r="J1065" s="159" t="s">
        <v>15</v>
      </c>
      <c r="K1065" s="160">
        <v>139.287418</v>
      </c>
      <c r="L1065" s="160">
        <v>123.23886899999999</v>
      </c>
      <c r="M1065" s="160">
        <v>124.929576</v>
      </c>
      <c r="N1065" s="160">
        <v>118.83176400000002</v>
      </c>
      <c r="O1065" s="160">
        <v>117.73828899999999</v>
      </c>
      <c r="P1065" s="160">
        <v>127.22759099999999</v>
      </c>
      <c r="Q1065" s="160">
        <v>147.86804800000002</v>
      </c>
      <c r="R1065" s="160">
        <v>152.82933299999999</v>
      </c>
      <c r="S1065" s="160">
        <v>134.036677</v>
      </c>
      <c r="T1065" s="160">
        <v>125.428567</v>
      </c>
      <c r="U1065" s="160">
        <v>125.029878</v>
      </c>
      <c r="V1065" s="160">
        <v>134.99893499999999</v>
      </c>
      <c r="W1065" s="162">
        <f>SUM(표4_256[[#This Row],[1월]:[12월]])</f>
        <v>1571.4449450000002</v>
      </c>
      <c r="X1065" s="163">
        <f t="shared" si="734"/>
        <v>130.95374541666669</v>
      </c>
    </row>
    <row r="1066" spans="1:24" x14ac:dyDescent="0.3">
      <c r="A1066" s="166"/>
      <c r="B1066" s="166">
        <v>2024</v>
      </c>
      <c r="C1066" s="158" t="s">
        <v>431</v>
      </c>
      <c r="D1066" s="159" t="s">
        <v>11</v>
      </c>
      <c r="E1066" s="159" t="s">
        <v>17</v>
      </c>
      <c r="F1066" s="159" t="s">
        <v>67</v>
      </c>
      <c r="G1066" s="159" t="s">
        <v>176</v>
      </c>
      <c r="H1066" s="160" t="s">
        <v>40</v>
      </c>
      <c r="I1066" s="160"/>
      <c r="J1066" s="160" t="s">
        <v>96</v>
      </c>
      <c r="K1066" s="160">
        <v>288.73247740000005</v>
      </c>
      <c r="L1066" s="160">
        <v>255.46502670000001</v>
      </c>
      <c r="M1066" s="160">
        <v>258.96973680000002</v>
      </c>
      <c r="N1066" s="160">
        <v>246.3294252</v>
      </c>
      <c r="O1066" s="160">
        <v>244.0627327</v>
      </c>
      <c r="P1066" s="160">
        <v>263.73335129999998</v>
      </c>
      <c r="Q1066" s="160">
        <v>306.51948640000001</v>
      </c>
      <c r="R1066" s="160">
        <v>316.80386190000002</v>
      </c>
      <c r="S1066" s="160">
        <v>277.8480811</v>
      </c>
      <c r="T1066" s="160">
        <v>260.0041081</v>
      </c>
      <c r="U1066" s="160">
        <v>259.17765539999999</v>
      </c>
      <c r="V1066" s="160">
        <v>279.84277049999997</v>
      </c>
      <c r="W1066" s="162">
        <f>SUM(표4_256[[#This Row],[1월]:[12월]])</f>
        <v>3257.4887134999994</v>
      </c>
      <c r="X1066" s="163">
        <f t="shared" si="734"/>
        <v>271.45739279166662</v>
      </c>
    </row>
    <row r="1067" spans="1:24" x14ac:dyDescent="0.3">
      <c r="A1067" s="166"/>
      <c r="B1067" s="166">
        <v>2024</v>
      </c>
      <c r="C1067" s="158" t="s">
        <v>431</v>
      </c>
      <c r="D1067" s="159" t="s">
        <v>11</v>
      </c>
      <c r="E1067" s="159" t="s">
        <v>17</v>
      </c>
      <c r="F1067" s="159" t="s">
        <v>67</v>
      </c>
      <c r="G1067" s="159" t="s">
        <v>177</v>
      </c>
      <c r="H1067" s="159" t="s">
        <v>41</v>
      </c>
      <c r="I1067" s="159"/>
      <c r="J1067" s="159" t="s">
        <v>13</v>
      </c>
      <c r="K1067" s="160">
        <v>11854872</v>
      </c>
      <c r="L1067" s="160">
        <v>10554295</v>
      </c>
      <c r="M1067" s="160">
        <v>9012258</v>
      </c>
      <c r="N1067" s="160">
        <v>8722027</v>
      </c>
      <c r="O1067" s="160">
        <v>8566169</v>
      </c>
      <c r="P1067" s="160">
        <v>10109769</v>
      </c>
      <c r="Q1067" s="160">
        <v>11463907</v>
      </c>
      <c r="R1067" s="160">
        <v>10946512</v>
      </c>
      <c r="S1067" s="160">
        <v>8599810</v>
      </c>
      <c r="T1067" s="160">
        <v>8971718</v>
      </c>
      <c r="U1067" s="160">
        <v>10504134</v>
      </c>
      <c r="V1067" s="160">
        <v>10912851</v>
      </c>
      <c r="W1067" s="162">
        <f>SUM(표4_256[[#This Row],[1월]:[12월]])</f>
        <v>120218322</v>
      </c>
      <c r="X1067" s="163">
        <f t="shared" si="734"/>
        <v>10018193.5</v>
      </c>
    </row>
    <row r="1068" spans="1:24" x14ac:dyDescent="0.3">
      <c r="A1068" s="166"/>
      <c r="B1068" s="166">
        <v>2024</v>
      </c>
      <c r="C1068" s="158" t="s">
        <v>431</v>
      </c>
      <c r="D1068" s="159" t="s">
        <v>11</v>
      </c>
      <c r="E1068" s="159" t="s">
        <v>17</v>
      </c>
      <c r="F1068" s="159" t="s">
        <v>67</v>
      </c>
      <c r="G1068" s="159" t="s">
        <v>177</v>
      </c>
      <c r="H1068" s="159" t="s">
        <v>41</v>
      </c>
      <c r="I1068" s="159"/>
      <c r="J1068" s="159" t="s">
        <v>14</v>
      </c>
      <c r="K1068" s="160">
        <v>60336</v>
      </c>
      <c r="L1068" s="160">
        <v>51786</v>
      </c>
      <c r="M1068" s="160">
        <v>49824</v>
      </c>
      <c r="N1068" s="160">
        <v>47160</v>
      </c>
      <c r="O1068" s="160">
        <v>46314</v>
      </c>
      <c r="P1068" s="160">
        <v>47430</v>
      </c>
      <c r="Q1068" s="160">
        <v>54000</v>
      </c>
      <c r="R1068" s="160">
        <v>51876</v>
      </c>
      <c r="S1068" s="160">
        <v>46926</v>
      </c>
      <c r="T1068" s="160">
        <v>49374</v>
      </c>
      <c r="U1068" s="160">
        <v>50706</v>
      </c>
      <c r="V1068" s="160">
        <v>54126</v>
      </c>
      <c r="W1068" s="162">
        <f>SUM(표4_256[[#This Row],[1월]:[12월]])</f>
        <v>609858</v>
      </c>
      <c r="X1068" s="163">
        <f t="shared" si="734"/>
        <v>50821.5</v>
      </c>
    </row>
    <row r="1069" spans="1:24" x14ac:dyDescent="0.3">
      <c r="A1069" s="166"/>
      <c r="B1069" s="166">
        <v>2024</v>
      </c>
      <c r="C1069" s="158" t="s">
        <v>431</v>
      </c>
      <c r="D1069" s="159" t="s">
        <v>11</v>
      </c>
      <c r="E1069" s="159" t="s">
        <v>17</v>
      </c>
      <c r="F1069" s="159" t="s">
        <v>67</v>
      </c>
      <c r="G1069" s="159" t="s">
        <v>177</v>
      </c>
      <c r="H1069" s="159" t="s">
        <v>41</v>
      </c>
      <c r="I1069" s="159"/>
      <c r="J1069" s="159" t="s">
        <v>15</v>
      </c>
      <c r="K1069" s="160">
        <v>13.816943999999999</v>
      </c>
      <c r="L1069" s="160">
        <v>11.858994000000001</v>
      </c>
      <c r="M1069" s="160">
        <v>11.409696</v>
      </c>
      <c r="N1069" s="160">
        <v>10.79964</v>
      </c>
      <c r="O1069" s="160">
        <v>10.605906000000001</v>
      </c>
      <c r="P1069" s="160">
        <v>10.861470000000001</v>
      </c>
      <c r="Q1069" s="160">
        <v>12.366</v>
      </c>
      <c r="R1069" s="160">
        <v>11.879604</v>
      </c>
      <c r="S1069" s="160">
        <v>10.746054000000001</v>
      </c>
      <c r="T1069" s="160">
        <v>11.306646000000001</v>
      </c>
      <c r="U1069" s="160">
        <v>11.611674000000001</v>
      </c>
      <c r="V1069" s="160">
        <v>12.394854</v>
      </c>
      <c r="W1069" s="162">
        <f>SUM(표4_256[[#This Row],[1월]:[12월]])</f>
        <v>139.65748200000002</v>
      </c>
      <c r="X1069" s="163">
        <f t="shared" si="734"/>
        <v>11.638123500000001</v>
      </c>
    </row>
    <row r="1070" spans="1:24" x14ac:dyDescent="0.3">
      <c r="A1070" s="166"/>
      <c r="B1070" s="166">
        <v>2024</v>
      </c>
      <c r="C1070" s="158" t="s">
        <v>431</v>
      </c>
      <c r="D1070" s="159" t="s">
        <v>11</v>
      </c>
      <c r="E1070" s="159" t="s">
        <v>17</v>
      </c>
      <c r="F1070" s="159" t="s">
        <v>67</v>
      </c>
      <c r="G1070" s="159" t="s">
        <v>177</v>
      </c>
      <c r="H1070" s="160" t="s">
        <v>41</v>
      </c>
      <c r="I1070" s="160"/>
      <c r="J1070" s="160" t="s">
        <v>96</v>
      </c>
      <c r="K1070" s="160">
        <v>28.641499200000002</v>
      </c>
      <c r="L1070" s="160">
        <v>24.582814200000001</v>
      </c>
      <c r="M1070" s="160">
        <v>23.651452799999998</v>
      </c>
      <c r="N1070" s="160">
        <v>22.386851999999998</v>
      </c>
      <c r="O1070" s="160">
        <v>21.985255799999997</v>
      </c>
      <c r="P1070" s="160">
        <v>22.515021000000001</v>
      </c>
      <c r="Q1070" s="160">
        <v>25.633800000000001</v>
      </c>
      <c r="R1070" s="160">
        <v>24.6255372</v>
      </c>
      <c r="S1070" s="160">
        <v>22.275772199999999</v>
      </c>
      <c r="T1070" s="160">
        <v>23.4378378</v>
      </c>
      <c r="U1070" s="160">
        <v>24.070138200000002</v>
      </c>
      <c r="V1070" s="160">
        <v>25.6936122</v>
      </c>
      <c r="W1070" s="162">
        <f>SUM(표4_256[[#This Row],[1월]:[12월]])</f>
        <v>289.49959260000003</v>
      </c>
      <c r="X1070" s="163">
        <f t="shared" si="734"/>
        <v>24.124966050000001</v>
      </c>
    </row>
    <row r="1071" spans="1:24" x14ac:dyDescent="0.3">
      <c r="A1071" s="166"/>
      <c r="B1071" s="166">
        <v>2024</v>
      </c>
      <c r="C1071" s="158" t="s">
        <v>431</v>
      </c>
      <c r="D1071" s="159" t="s">
        <v>11</v>
      </c>
      <c r="E1071" s="159" t="s">
        <v>17</v>
      </c>
      <c r="F1071" s="159" t="s">
        <v>67</v>
      </c>
      <c r="G1071" s="159" t="s">
        <v>168</v>
      </c>
      <c r="H1071" s="159" t="s">
        <v>42</v>
      </c>
      <c r="I1071" s="159"/>
      <c r="J1071" s="159" t="s">
        <v>13</v>
      </c>
      <c r="K1071" s="160">
        <v>38288704</v>
      </c>
      <c r="L1071" s="160">
        <v>34148430</v>
      </c>
      <c r="M1071" s="160">
        <v>29460213</v>
      </c>
      <c r="N1071" s="160">
        <v>29500983</v>
      </c>
      <c r="O1071" s="160">
        <v>29945014</v>
      </c>
      <c r="P1071" s="160">
        <v>42477549</v>
      </c>
      <c r="Q1071" s="160">
        <v>53899627</v>
      </c>
      <c r="R1071" s="160">
        <v>52644783</v>
      </c>
      <c r="S1071" s="160">
        <v>36523375</v>
      </c>
      <c r="T1071" s="160">
        <v>30635943</v>
      </c>
      <c r="U1071" s="160">
        <v>34352330</v>
      </c>
      <c r="V1071" s="160">
        <v>36157200</v>
      </c>
      <c r="W1071" s="162">
        <f>SUM(표4_256[[#This Row],[1월]:[12월]])</f>
        <v>448034151</v>
      </c>
      <c r="X1071" s="163">
        <f t="shared" si="734"/>
        <v>37336179.25</v>
      </c>
    </row>
    <row r="1072" spans="1:24" x14ac:dyDescent="0.3">
      <c r="A1072" s="166"/>
      <c r="B1072" s="166">
        <v>2024</v>
      </c>
      <c r="C1072" s="158" t="s">
        <v>431</v>
      </c>
      <c r="D1072" s="159" t="s">
        <v>11</v>
      </c>
      <c r="E1072" s="159" t="s">
        <v>17</v>
      </c>
      <c r="F1072" s="159" t="s">
        <v>67</v>
      </c>
      <c r="G1072" s="159" t="s">
        <v>168</v>
      </c>
      <c r="H1072" s="159" t="s">
        <v>42</v>
      </c>
      <c r="I1072" s="159"/>
      <c r="J1072" s="159" t="s">
        <v>14</v>
      </c>
      <c r="K1072" s="160">
        <v>204444</v>
      </c>
      <c r="L1072" s="160">
        <v>179100</v>
      </c>
      <c r="M1072" s="160">
        <v>179532</v>
      </c>
      <c r="N1072" s="160">
        <v>177300</v>
      </c>
      <c r="O1072" s="160">
        <v>182124</v>
      </c>
      <c r="P1072" s="160">
        <v>215748</v>
      </c>
      <c r="Q1072" s="160">
        <v>277596</v>
      </c>
      <c r="R1072" s="160">
        <v>276984</v>
      </c>
      <c r="S1072" s="160">
        <v>232092</v>
      </c>
      <c r="T1072" s="160">
        <v>187200</v>
      </c>
      <c r="U1072" s="160">
        <v>175536</v>
      </c>
      <c r="V1072" s="160">
        <v>189936</v>
      </c>
      <c r="W1072" s="162">
        <f>SUM(표4_256[[#This Row],[1월]:[12월]])</f>
        <v>2477592</v>
      </c>
      <c r="X1072" s="163">
        <f t="shared" si="734"/>
        <v>206466</v>
      </c>
    </row>
    <row r="1073" spans="1:24" x14ac:dyDescent="0.3">
      <c r="A1073" s="166"/>
      <c r="B1073" s="166">
        <v>2024</v>
      </c>
      <c r="C1073" s="158" t="s">
        <v>431</v>
      </c>
      <c r="D1073" s="159" t="s">
        <v>11</v>
      </c>
      <c r="E1073" s="159" t="s">
        <v>17</v>
      </c>
      <c r="F1073" s="159" t="s">
        <v>67</v>
      </c>
      <c r="G1073" s="159" t="s">
        <v>168</v>
      </c>
      <c r="H1073" s="159" t="s">
        <v>42</v>
      </c>
      <c r="I1073" s="159"/>
      <c r="J1073" s="159" t="s">
        <v>15</v>
      </c>
      <c r="K1073" s="160">
        <v>46.817675999999999</v>
      </c>
      <c r="L1073" s="160">
        <v>41.0139</v>
      </c>
      <c r="M1073" s="160">
        <v>41.112828000000007</v>
      </c>
      <c r="N1073" s="160">
        <v>40.601700000000001</v>
      </c>
      <c r="O1073" s="160">
        <v>41.706395999999998</v>
      </c>
      <c r="P1073" s="160">
        <v>49.406292000000001</v>
      </c>
      <c r="Q1073" s="160">
        <v>63.569484000000003</v>
      </c>
      <c r="R1073" s="160">
        <v>63.429335999999999</v>
      </c>
      <c r="S1073" s="160">
        <v>53.149068000000007</v>
      </c>
      <c r="T1073" s="160">
        <v>42.8688</v>
      </c>
      <c r="U1073" s="160">
        <v>40.197744</v>
      </c>
      <c r="V1073" s="160">
        <v>43.495344000000003</v>
      </c>
      <c r="W1073" s="162">
        <f>SUM(표4_256[[#This Row],[1월]:[12월]])</f>
        <v>567.36856799999998</v>
      </c>
      <c r="X1073" s="163">
        <f t="shared" si="734"/>
        <v>47.280713999999996</v>
      </c>
    </row>
    <row r="1074" spans="1:24" x14ac:dyDescent="0.3">
      <c r="A1074" s="166"/>
      <c r="B1074" s="166">
        <v>2024</v>
      </c>
      <c r="C1074" s="158" t="s">
        <v>431</v>
      </c>
      <c r="D1074" s="159" t="s">
        <v>11</v>
      </c>
      <c r="E1074" s="159" t="s">
        <v>17</v>
      </c>
      <c r="F1074" s="159" t="s">
        <v>67</v>
      </c>
      <c r="G1074" s="159" t="s">
        <v>168</v>
      </c>
      <c r="H1074" s="160" t="s">
        <v>42</v>
      </c>
      <c r="I1074" s="160"/>
      <c r="J1074" s="160" t="s">
        <v>96</v>
      </c>
      <c r="K1074" s="160">
        <v>97.049566799999994</v>
      </c>
      <c r="L1074" s="160">
        <v>85.018770000000004</v>
      </c>
      <c r="M1074" s="160">
        <v>85.2238404</v>
      </c>
      <c r="N1074" s="160">
        <v>84.16431</v>
      </c>
      <c r="O1074" s="160">
        <v>86.454262799999995</v>
      </c>
      <c r="P1074" s="160">
        <v>102.4155756</v>
      </c>
      <c r="Q1074" s="160">
        <v>131.77482120000002</v>
      </c>
      <c r="R1074" s="160">
        <v>131.48430480000002</v>
      </c>
      <c r="S1074" s="160">
        <v>110.1740724</v>
      </c>
      <c r="T1074" s="160">
        <v>88.863839999999996</v>
      </c>
      <c r="U1074" s="160">
        <v>83.326939200000012</v>
      </c>
      <c r="V1074" s="160">
        <v>90.162619199999995</v>
      </c>
      <c r="W1074" s="162">
        <f>SUM(표4_256[[#This Row],[1월]:[12월]])</f>
        <v>1176.1129224000001</v>
      </c>
      <c r="X1074" s="163">
        <f t="shared" si="734"/>
        <v>98.009410200000005</v>
      </c>
    </row>
    <row r="1075" spans="1:24" x14ac:dyDescent="0.3">
      <c r="A1075" s="166"/>
      <c r="B1075" s="166">
        <v>2024</v>
      </c>
      <c r="C1075" s="158" t="s">
        <v>431</v>
      </c>
      <c r="D1075" s="159" t="s">
        <v>11</v>
      </c>
      <c r="E1075" s="159" t="s">
        <v>18</v>
      </c>
      <c r="F1075" s="159" t="s">
        <v>67</v>
      </c>
      <c r="G1075" s="159" t="s">
        <v>178</v>
      </c>
      <c r="H1075" s="159" t="s">
        <v>44</v>
      </c>
      <c r="I1075" s="159"/>
      <c r="J1075" s="159" t="s">
        <v>13</v>
      </c>
      <c r="K1075" s="160">
        <v>192998533</v>
      </c>
      <c r="L1075" s="160">
        <v>178470774</v>
      </c>
      <c r="M1075" s="160">
        <v>166556078</v>
      </c>
      <c r="N1075" s="160">
        <v>164998209</v>
      </c>
      <c r="O1075" s="160">
        <v>170375545</v>
      </c>
      <c r="P1075" s="160">
        <v>210981648</v>
      </c>
      <c r="Q1075" s="160">
        <v>243649722</v>
      </c>
      <c r="R1075" s="160">
        <v>224612502</v>
      </c>
      <c r="S1075" s="160">
        <v>179965744</v>
      </c>
      <c r="T1075" s="160">
        <v>171819661</v>
      </c>
      <c r="U1075" s="160">
        <v>198700840</v>
      </c>
      <c r="V1075" s="160">
        <v>205495440</v>
      </c>
      <c r="W1075" s="162">
        <f>SUM(표4_256[[#This Row],[1월]:[12월]])</f>
        <v>2308624696</v>
      </c>
      <c r="X1075" s="163">
        <f t="shared" si="734"/>
        <v>192385391.33333334</v>
      </c>
    </row>
    <row r="1076" spans="1:24" x14ac:dyDescent="0.3">
      <c r="A1076" s="166"/>
      <c r="B1076" s="166">
        <v>2024</v>
      </c>
      <c r="C1076" s="158" t="s">
        <v>431</v>
      </c>
      <c r="D1076" s="159" t="s">
        <v>11</v>
      </c>
      <c r="E1076" s="159" t="s">
        <v>18</v>
      </c>
      <c r="F1076" s="159" t="s">
        <v>67</v>
      </c>
      <c r="G1076" s="159" t="s">
        <v>178</v>
      </c>
      <c r="H1076" s="159" t="s">
        <v>44</v>
      </c>
      <c r="I1076" s="159"/>
      <c r="J1076" s="159" t="s">
        <v>14</v>
      </c>
      <c r="K1076" s="160">
        <v>1185004</v>
      </c>
      <c r="L1076" s="160">
        <v>1103289</v>
      </c>
      <c r="M1076" s="160">
        <v>1222233</v>
      </c>
      <c r="N1076" s="160">
        <v>1201144</v>
      </c>
      <c r="O1076" s="160">
        <v>1256118</v>
      </c>
      <c r="P1076" s="160">
        <v>1306075</v>
      </c>
      <c r="Q1076" s="160">
        <v>1471462</v>
      </c>
      <c r="R1076" s="160">
        <v>1377624</v>
      </c>
      <c r="S1076" s="160">
        <v>1337226</v>
      </c>
      <c r="T1076" s="160">
        <v>1262089</v>
      </c>
      <c r="U1076" s="160">
        <v>1220988</v>
      </c>
      <c r="V1076" s="160">
        <v>1267369</v>
      </c>
      <c r="W1076" s="162">
        <f>SUM(표4_256[[#This Row],[1월]:[12월]])</f>
        <v>15210621</v>
      </c>
      <c r="X1076" s="163">
        <f t="shared" si="734"/>
        <v>1267551.75</v>
      </c>
    </row>
    <row r="1077" spans="1:24" x14ac:dyDescent="0.3">
      <c r="A1077" s="166"/>
      <c r="B1077" s="166">
        <v>2024</v>
      </c>
      <c r="C1077" s="158" t="s">
        <v>431</v>
      </c>
      <c r="D1077" s="159" t="s">
        <v>11</v>
      </c>
      <c r="E1077" s="159" t="s">
        <v>18</v>
      </c>
      <c r="F1077" s="159" t="s">
        <v>67</v>
      </c>
      <c r="G1077" s="159" t="s">
        <v>178</v>
      </c>
      <c r="H1077" s="159" t="s">
        <v>44</v>
      </c>
      <c r="I1077" s="159"/>
      <c r="J1077" s="159" t="s">
        <v>15</v>
      </c>
      <c r="K1077" s="160">
        <v>271.36591599999997</v>
      </c>
      <c r="L1077" s="160">
        <v>252.65318100000002</v>
      </c>
      <c r="M1077" s="160">
        <v>279.89135699999997</v>
      </c>
      <c r="N1077" s="160">
        <v>275.06197600000002</v>
      </c>
      <c r="O1077" s="160">
        <v>287.65102200000001</v>
      </c>
      <c r="P1077" s="160">
        <v>299.09117500000002</v>
      </c>
      <c r="Q1077" s="160">
        <v>336.96479800000003</v>
      </c>
      <c r="R1077" s="160">
        <v>315.47589600000003</v>
      </c>
      <c r="S1077" s="160">
        <v>306.22475400000002</v>
      </c>
      <c r="T1077" s="160">
        <v>289.01838099999998</v>
      </c>
      <c r="U1077" s="160">
        <v>279.60625200000004</v>
      </c>
      <c r="V1077" s="160">
        <v>290.22750100000002</v>
      </c>
      <c r="W1077" s="162">
        <f>SUM(표4_256[[#This Row],[1월]:[12월]])</f>
        <v>3483.2322089999998</v>
      </c>
      <c r="X1077" s="163">
        <f t="shared" si="734"/>
        <v>290.26935075</v>
      </c>
    </row>
    <row r="1078" spans="1:24" x14ac:dyDescent="0.3">
      <c r="A1078" s="166"/>
      <c r="B1078" s="166">
        <v>2024</v>
      </c>
      <c r="C1078" s="158" t="s">
        <v>431</v>
      </c>
      <c r="D1078" s="159" t="s">
        <v>11</v>
      </c>
      <c r="E1078" s="159" t="s">
        <v>18</v>
      </c>
      <c r="F1078" s="159" t="s">
        <v>67</v>
      </c>
      <c r="G1078" s="159" t="s">
        <v>178</v>
      </c>
      <c r="H1078" s="160" t="s">
        <v>44</v>
      </c>
      <c r="I1078" s="160"/>
      <c r="J1078" s="160" t="s">
        <v>96</v>
      </c>
      <c r="K1078" s="160">
        <v>562.52139879999993</v>
      </c>
      <c r="L1078" s="160">
        <v>523.73128829999996</v>
      </c>
      <c r="M1078" s="160">
        <v>580.19400510000003</v>
      </c>
      <c r="N1078" s="160">
        <v>570.18305680000003</v>
      </c>
      <c r="O1078" s="160">
        <v>596.27921460000005</v>
      </c>
      <c r="P1078" s="160">
        <v>619.99380250000002</v>
      </c>
      <c r="Q1078" s="160">
        <v>698.50301139999999</v>
      </c>
      <c r="R1078" s="160">
        <v>653.95811279999998</v>
      </c>
      <c r="S1078" s="160">
        <v>634.78118219999999</v>
      </c>
      <c r="T1078" s="160">
        <v>599.11364830000002</v>
      </c>
      <c r="U1078" s="160">
        <v>579.60300360000008</v>
      </c>
      <c r="V1078" s="160">
        <v>601.62006429999997</v>
      </c>
      <c r="W1078" s="162">
        <f>SUM(표4_256[[#This Row],[1월]:[12월]])</f>
        <v>7220.4817887000008</v>
      </c>
      <c r="X1078" s="163">
        <f t="shared" si="734"/>
        <v>601.70681572500007</v>
      </c>
    </row>
    <row r="1079" spans="1:24" x14ac:dyDescent="0.3">
      <c r="A1079" s="166"/>
      <c r="B1079" s="166">
        <v>2024</v>
      </c>
      <c r="C1079" s="158" t="s">
        <v>431</v>
      </c>
      <c r="D1079" s="159" t="s">
        <v>11</v>
      </c>
      <c r="E1079" s="159" t="s">
        <v>18</v>
      </c>
      <c r="F1079" s="159" t="s">
        <v>67</v>
      </c>
      <c r="G1079" s="159" t="s">
        <v>170</v>
      </c>
      <c r="H1079" s="159" t="s">
        <v>45</v>
      </c>
      <c r="I1079" s="159"/>
      <c r="J1079" s="159" t="s">
        <v>13</v>
      </c>
      <c r="K1079" s="160">
        <v>44714562</v>
      </c>
      <c r="L1079" s="160">
        <v>37999727</v>
      </c>
      <c r="M1079" s="160">
        <v>33050433</v>
      </c>
      <c r="N1079" s="160">
        <v>32389473</v>
      </c>
      <c r="O1079" s="160">
        <v>32821636</v>
      </c>
      <c r="P1079" s="160">
        <v>45586055</v>
      </c>
      <c r="Q1079" s="160">
        <v>52686277</v>
      </c>
      <c r="R1079" s="160">
        <v>52018261</v>
      </c>
      <c r="S1079" s="160">
        <v>36760295</v>
      </c>
      <c r="T1079" s="160">
        <v>31883447</v>
      </c>
      <c r="U1079" s="160">
        <v>37448193</v>
      </c>
      <c r="V1079" s="160">
        <v>40137695</v>
      </c>
      <c r="W1079" s="162">
        <f>SUM(표4_256[[#This Row],[1월]:[12월]])</f>
        <v>477496054</v>
      </c>
      <c r="X1079" s="163">
        <f t="shared" si="734"/>
        <v>39791337.833333336</v>
      </c>
    </row>
    <row r="1080" spans="1:24" x14ac:dyDescent="0.3">
      <c r="A1080" s="166"/>
      <c r="B1080" s="166">
        <v>2024</v>
      </c>
      <c r="C1080" s="158" t="s">
        <v>431</v>
      </c>
      <c r="D1080" s="159" t="s">
        <v>11</v>
      </c>
      <c r="E1080" s="159" t="s">
        <v>18</v>
      </c>
      <c r="F1080" s="159" t="s">
        <v>67</v>
      </c>
      <c r="G1080" s="159" t="s">
        <v>170</v>
      </c>
      <c r="H1080" s="159" t="s">
        <v>45</v>
      </c>
      <c r="I1080" s="159"/>
      <c r="J1080" s="159" t="s">
        <v>14</v>
      </c>
      <c r="K1080" s="160">
        <v>235872</v>
      </c>
      <c r="L1080" s="160">
        <v>192720</v>
      </c>
      <c r="M1080" s="160">
        <v>194880</v>
      </c>
      <c r="N1080" s="160">
        <v>186384</v>
      </c>
      <c r="O1080" s="160">
        <v>190752</v>
      </c>
      <c r="P1080" s="160">
        <v>221232</v>
      </c>
      <c r="Q1080" s="160">
        <v>260256</v>
      </c>
      <c r="R1080" s="160">
        <v>260736</v>
      </c>
      <c r="S1080" s="160">
        <v>221664</v>
      </c>
      <c r="T1080" s="160">
        <v>183696</v>
      </c>
      <c r="U1080" s="160">
        <v>183120</v>
      </c>
      <c r="V1080" s="160">
        <v>205152</v>
      </c>
      <c r="W1080" s="162">
        <f>SUM(표4_256[[#This Row],[1월]:[12월]])</f>
        <v>2536464</v>
      </c>
      <c r="X1080" s="163">
        <f t="shared" si="734"/>
        <v>211372</v>
      </c>
    </row>
    <row r="1081" spans="1:24" x14ac:dyDescent="0.3">
      <c r="A1081" s="166"/>
      <c r="B1081" s="166">
        <v>2024</v>
      </c>
      <c r="C1081" s="158" t="s">
        <v>431</v>
      </c>
      <c r="D1081" s="159" t="s">
        <v>11</v>
      </c>
      <c r="E1081" s="159" t="s">
        <v>18</v>
      </c>
      <c r="F1081" s="159" t="s">
        <v>67</v>
      </c>
      <c r="G1081" s="159" t="s">
        <v>170</v>
      </c>
      <c r="H1081" s="159" t="s">
        <v>45</v>
      </c>
      <c r="I1081" s="159"/>
      <c r="J1081" s="159" t="s">
        <v>15</v>
      </c>
      <c r="K1081" s="160">
        <v>54.014688000000007</v>
      </c>
      <c r="L1081" s="160">
        <v>44.13288</v>
      </c>
      <c r="M1081" s="160">
        <v>44.627520000000004</v>
      </c>
      <c r="N1081" s="160">
        <v>42.681936</v>
      </c>
      <c r="O1081" s="160">
        <v>43.682208000000003</v>
      </c>
      <c r="P1081" s="160">
        <v>50.662128000000003</v>
      </c>
      <c r="Q1081" s="160">
        <v>59.598623999999994</v>
      </c>
      <c r="R1081" s="160">
        <v>59.708544000000003</v>
      </c>
      <c r="S1081" s="160">
        <v>50.761055999999996</v>
      </c>
      <c r="T1081" s="160">
        <v>42.066383999999999</v>
      </c>
      <c r="U1081" s="160">
        <v>41.934480000000001</v>
      </c>
      <c r="V1081" s="160">
        <v>46.979807999999998</v>
      </c>
      <c r="W1081" s="162">
        <f>SUM(표4_256[[#This Row],[1월]:[12월]])</f>
        <v>580.85025600000006</v>
      </c>
      <c r="X1081" s="163">
        <f t="shared" si="734"/>
        <v>48.404188000000005</v>
      </c>
    </row>
    <row r="1082" spans="1:24" x14ac:dyDescent="0.3">
      <c r="A1082" s="166"/>
      <c r="B1082" s="166">
        <v>2024</v>
      </c>
      <c r="C1082" s="158" t="s">
        <v>431</v>
      </c>
      <c r="D1082" s="159" t="s">
        <v>11</v>
      </c>
      <c r="E1082" s="159" t="s">
        <v>18</v>
      </c>
      <c r="F1082" s="159" t="s">
        <v>67</v>
      </c>
      <c r="G1082" s="159" t="s">
        <v>170</v>
      </c>
      <c r="H1082" s="160" t="s">
        <v>45</v>
      </c>
      <c r="I1082" s="160"/>
      <c r="J1082" s="160" t="s">
        <v>96</v>
      </c>
      <c r="K1082" s="160">
        <v>111.9684384</v>
      </c>
      <c r="L1082" s="160">
        <v>91.484184000000013</v>
      </c>
      <c r="M1082" s="160">
        <v>92.509536000000011</v>
      </c>
      <c r="N1082" s="160">
        <v>88.476484800000009</v>
      </c>
      <c r="O1082" s="160">
        <v>90.549974400000011</v>
      </c>
      <c r="P1082" s="160">
        <v>105.01883040000001</v>
      </c>
      <c r="Q1082" s="160">
        <v>123.5435232</v>
      </c>
      <c r="R1082" s="160">
        <v>123.7713792</v>
      </c>
      <c r="S1082" s="160">
        <v>105.22390080000001</v>
      </c>
      <c r="T1082" s="160">
        <v>87.200491200000002</v>
      </c>
      <c r="U1082" s="160">
        <v>86.927064000000001</v>
      </c>
      <c r="V1082" s="160">
        <v>97.385654399999993</v>
      </c>
      <c r="W1082" s="162">
        <f>SUM(표4_256[[#This Row],[1월]:[12월]])</f>
        <v>1204.0594608000001</v>
      </c>
      <c r="X1082" s="163">
        <f t="shared" si="734"/>
        <v>100.33828840000001</v>
      </c>
    </row>
    <row r="1083" spans="1:24" x14ac:dyDescent="0.3">
      <c r="A1083" s="166"/>
      <c r="B1083" s="166">
        <v>2024</v>
      </c>
      <c r="C1083" s="158" t="s">
        <v>431</v>
      </c>
      <c r="D1083" s="159" t="s">
        <v>26</v>
      </c>
      <c r="E1083" s="159" t="s">
        <v>12</v>
      </c>
      <c r="F1083" s="159" t="s">
        <v>67</v>
      </c>
      <c r="G1083" s="159" t="s">
        <v>12</v>
      </c>
      <c r="H1083" s="159" t="s">
        <v>154</v>
      </c>
      <c r="I1083" s="159"/>
      <c r="J1083" s="159" t="s">
        <v>13</v>
      </c>
      <c r="K1083" s="160">
        <v>132379321</v>
      </c>
      <c r="L1083" s="160">
        <v>76952247</v>
      </c>
      <c r="M1083" s="160">
        <v>67432439</v>
      </c>
      <c r="N1083" s="160">
        <v>19587325</v>
      </c>
      <c r="O1083" s="160">
        <v>11777307</v>
      </c>
      <c r="P1083" s="160">
        <v>8956842</v>
      </c>
      <c r="Q1083" s="160">
        <v>9466604</v>
      </c>
      <c r="R1083" s="160">
        <v>7862907</v>
      </c>
      <c r="S1083" s="160">
        <v>7758090</v>
      </c>
      <c r="T1083" s="160">
        <v>12022595</v>
      </c>
      <c r="U1083" s="160">
        <v>30983779</v>
      </c>
      <c r="V1083" s="160">
        <v>99824343</v>
      </c>
      <c r="W1083" s="162">
        <f>SUM(표4_256[[#This Row],[1월]:[12월]])</f>
        <v>485003799</v>
      </c>
      <c r="X1083" s="163">
        <f t="shared" si="734"/>
        <v>40416983.25</v>
      </c>
    </row>
    <row r="1084" spans="1:24" x14ac:dyDescent="0.3">
      <c r="A1084" s="166"/>
      <c r="B1084" s="166">
        <v>2024</v>
      </c>
      <c r="C1084" s="158" t="s">
        <v>431</v>
      </c>
      <c r="D1084" s="159" t="s">
        <v>26</v>
      </c>
      <c r="E1084" s="159" t="s">
        <v>12</v>
      </c>
      <c r="F1084" s="159" t="s">
        <v>67</v>
      </c>
      <c r="G1084" s="159" t="s">
        <v>12</v>
      </c>
      <c r="H1084" s="159" t="s">
        <v>154</v>
      </c>
      <c r="I1084" s="159"/>
      <c r="J1084" s="159" t="s">
        <v>19</v>
      </c>
      <c r="K1084" s="160">
        <v>892.4</v>
      </c>
      <c r="L1084" s="160">
        <v>505.8</v>
      </c>
      <c r="M1084" s="160">
        <v>439.4</v>
      </c>
      <c r="N1084" s="160">
        <v>123</v>
      </c>
      <c r="O1084" s="160">
        <v>59.6</v>
      </c>
      <c r="P1084" s="160">
        <v>47.7</v>
      </c>
      <c r="Q1084" s="160">
        <v>48</v>
      </c>
      <c r="R1084" s="160">
        <v>32.700000000000003</v>
      </c>
      <c r="S1084" s="160">
        <v>31.7</v>
      </c>
      <c r="T1084" s="160">
        <v>55.7</v>
      </c>
      <c r="U1084" s="160">
        <v>194.9</v>
      </c>
      <c r="V1084" s="160">
        <v>601</v>
      </c>
      <c r="W1084" s="162">
        <f>SUM(표4_256[[#This Row],[1월]:[12월]])</f>
        <v>3031.8999999999992</v>
      </c>
      <c r="X1084" s="163">
        <f t="shared" si="734"/>
        <v>252.65833333333327</v>
      </c>
    </row>
    <row r="1085" spans="1:24" x14ac:dyDescent="0.3">
      <c r="A1085" s="166"/>
      <c r="B1085" s="166">
        <v>2024</v>
      </c>
      <c r="C1085" s="158" t="s">
        <v>431</v>
      </c>
      <c r="D1085" s="159" t="s">
        <v>26</v>
      </c>
      <c r="E1085" s="159" t="s">
        <v>12</v>
      </c>
      <c r="F1085" s="159" t="s">
        <v>67</v>
      </c>
      <c r="G1085" s="159" t="s">
        <v>12</v>
      </c>
      <c r="H1085" s="159" t="s">
        <v>154</v>
      </c>
      <c r="I1085" s="159"/>
      <c r="J1085" s="159" t="s">
        <v>14</v>
      </c>
      <c r="K1085" s="160">
        <v>892400</v>
      </c>
      <c r="L1085" s="160">
        <v>505800</v>
      </c>
      <c r="M1085" s="160">
        <v>439400</v>
      </c>
      <c r="N1085" s="160">
        <v>123000</v>
      </c>
      <c r="O1085" s="160">
        <v>59600</v>
      </c>
      <c r="P1085" s="160">
        <v>47700</v>
      </c>
      <c r="Q1085" s="160">
        <v>48000</v>
      </c>
      <c r="R1085" s="160">
        <v>32700.000000000004</v>
      </c>
      <c r="S1085" s="160">
        <v>31700</v>
      </c>
      <c r="T1085" s="160">
        <v>55700</v>
      </c>
      <c r="U1085" s="160">
        <v>194900</v>
      </c>
      <c r="V1085" s="160">
        <v>601000</v>
      </c>
      <c r="W1085" s="162">
        <f>SUM(표4_256[[#This Row],[1월]:[12월]])</f>
        <v>3031900</v>
      </c>
      <c r="X1085" s="163">
        <f t="shared" si="734"/>
        <v>252658.33333333334</v>
      </c>
    </row>
    <row r="1086" spans="1:24" x14ac:dyDescent="0.3">
      <c r="A1086" s="166"/>
      <c r="B1086" s="166">
        <v>2024</v>
      </c>
      <c r="C1086" s="158" t="s">
        <v>431</v>
      </c>
      <c r="D1086" s="159" t="s">
        <v>26</v>
      </c>
      <c r="E1086" s="159" t="s">
        <v>12</v>
      </c>
      <c r="F1086" s="159" t="s">
        <v>67</v>
      </c>
      <c r="G1086" s="159" t="s">
        <v>12</v>
      </c>
      <c r="H1086" s="159" t="s">
        <v>154</v>
      </c>
      <c r="I1086" s="159"/>
      <c r="J1086" s="159" t="s">
        <v>20</v>
      </c>
      <c r="K1086" s="160">
        <v>767.46399999999994</v>
      </c>
      <c r="L1086" s="160">
        <v>434.988</v>
      </c>
      <c r="M1086" s="160">
        <v>377.88399999999996</v>
      </c>
      <c r="N1086" s="160">
        <v>105.78</v>
      </c>
      <c r="O1086" s="160">
        <v>51.256</v>
      </c>
      <c r="P1086" s="160">
        <v>41.021999999999998</v>
      </c>
      <c r="Q1086" s="160">
        <v>41.28</v>
      </c>
      <c r="R1086" s="160">
        <v>28.122000000000003</v>
      </c>
      <c r="S1086" s="160">
        <v>27.262</v>
      </c>
      <c r="T1086" s="160">
        <v>47.902000000000001</v>
      </c>
      <c r="U1086" s="160">
        <v>167.614</v>
      </c>
      <c r="V1086" s="160">
        <v>516.86</v>
      </c>
      <c r="W1086" s="162">
        <f>SUM(표4_256[[#This Row],[1월]:[12월]])</f>
        <v>2607.4340000000002</v>
      </c>
      <c r="X1086" s="163">
        <f t="shared" si="734"/>
        <v>217.28616666666667</v>
      </c>
    </row>
    <row r="1087" spans="1:24" x14ac:dyDescent="0.3">
      <c r="A1087" s="166"/>
      <c r="B1087" s="166">
        <v>2024</v>
      </c>
      <c r="C1087" s="158" t="s">
        <v>431</v>
      </c>
      <c r="D1087" s="159" t="s">
        <v>26</v>
      </c>
      <c r="E1087" s="159" t="s">
        <v>12</v>
      </c>
      <c r="F1087" s="159" t="s">
        <v>67</v>
      </c>
      <c r="G1087" s="159" t="s">
        <v>12</v>
      </c>
      <c r="H1087" s="159" t="s">
        <v>154</v>
      </c>
      <c r="I1087" s="159"/>
      <c r="J1087" s="159" t="s">
        <v>15</v>
      </c>
      <c r="K1087" s="160">
        <v>76.746399999999994</v>
      </c>
      <c r="L1087" s="160">
        <v>43.498800000000003</v>
      </c>
      <c r="M1087" s="160">
        <v>37.788399999999996</v>
      </c>
      <c r="N1087" s="160">
        <v>10.578000000000001</v>
      </c>
      <c r="O1087" s="160">
        <v>5.1256000000000004</v>
      </c>
      <c r="P1087" s="160">
        <v>4.1021999999999998</v>
      </c>
      <c r="Q1087" s="160">
        <v>4.1280000000000001</v>
      </c>
      <c r="R1087" s="160">
        <v>2.8122000000000007</v>
      </c>
      <c r="S1087" s="160">
        <v>2.7262000000000004</v>
      </c>
      <c r="T1087" s="160">
        <v>4.7902000000000005</v>
      </c>
      <c r="U1087" s="160">
        <v>16.761400000000002</v>
      </c>
      <c r="V1087" s="160">
        <v>51.686000000000007</v>
      </c>
      <c r="W1087" s="162">
        <f>SUM(표4_256[[#This Row],[1월]:[12월]])</f>
        <v>260.74340000000001</v>
      </c>
      <c r="X1087" s="163">
        <f t="shared" si="734"/>
        <v>21.728616666666667</v>
      </c>
    </row>
    <row r="1088" spans="1:24" x14ac:dyDescent="0.3">
      <c r="A1088" s="166"/>
      <c r="B1088" s="166">
        <v>2024</v>
      </c>
      <c r="C1088" s="158" t="s">
        <v>431</v>
      </c>
      <c r="D1088" s="159" t="s">
        <v>26</v>
      </c>
      <c r="E1088" s="159" t="s">
        <v>12</v>
      </c>
      <c r="F1088" s="159" t="s">
        <v>67</v>
      </c>
      <c r="G1088" s="159" t="s">
        <v>12</v>
      </c>
      <c r="H1088" s="160" t="s">
        <v>154</v>
      </c>
      <c r="I1088" s="160"/>
      <c r="J1088" s="160" t="s">
        <v>96</v>
      </c>
      <c r="K1088" s="160">
        <v>112.11612974308798</v>
      </c>
      <c r="L1088" s="160">
        <v>63.545874522695996</v>
      </c>
      <c r="M1088" s="160">
        <v>55.203751018727992</v>
      </c>
      <c r="N1088" s="160">
        <v>15.453029984759997</v>
      </c>
      <c r="O1088" s="160">
        <v>7.4878096511519985</v>
      </c>
      <c r="P1088" s="160">
        <v>5.9927604087240001</v>
      </c>
      <c r="Q1088" s="160">
        <v>6.0304507257599997</v>
      </c>
      <c r="R1088" s="160">
        <v>4.1082445569240003</v>
      </c>
      <c r="S1088" s="160">
        <v>3.9826101668039997</v>
      </c>
      <c r="T1088" s="160">
        <v>6.9978355296839991</v>
      </c>
      <c r="U1088" s="160">
        <v>24.486142634387999</v>
      </c>
      <c r="V1088" s="160">
        <v>75.506268462119991</v>
      </c>
      <c r="W1088" s="162">
        <f>SUM(표4_256[[#This Row],[1월]:[12월]])</f>
        <v>380.91090740482792</v>
      </c>
      <c r="X1088" s="163">
        <f t="shared" si="734"/>
        <v>31.742575617068994</v>
      </c>
    </row>
    <row r="1089" spans="1:24" x14ac:dyDescent="0.3">
      <c r="A1089" s="166"/>
      <c r="B1089" s="166">
        <v>2024</v>
      </c>
      <c r="C1089" s="158" t="s">
        <v>431</v>
      </c>
      <c r="D1089" s="159" t="s">
        <v>26</v>
      </c>
      <c r="E1089" s="159" t="s">
        <v>12</v>
      </c>
      <c r="F1089" s="159" t="s">
        <v>67</v>
      </c>
      <c r="G1089" s="159" t="s">
        <v>12</v>
      </c>
      <c r="H1089" s="159" t="s">
        <v>155</v>
      </c>
      <c r="I1089" s="159"/>
      <c r="J1089" s="159" t="s">
        <v>13</v>
      </c>
      <c r="K1089" s="160">
        <v>0</v>
      </c>
      <c r="L1089" s="160">
        <v>0</v>
      </c>
      <c r="M1089" s="160">
        <v>0</v>
      </c>
      <c r="N1089" s="160">
        <v>0</v>
      </c>
      <c r="O1089" s="160">
        <v>155214</v>
      </c>
      <c r="P1089" s="160">
        <v>0</v>
      </c>
      <c r="Q1089" s="160">
        <v>0</v>
      </c>
      <c r="R1089" s="160">
        <v>0</v>
      </c>
      <c r="S1089" s="160">
        <v>0</v>
      </c>
      <c r="T1089" s="160">
        <v>0</v>
      </c>
      <c r="U1089" s="160">
        <v>0</v>
      </c>
      <c r="V1089" s="160">
        <v>0</v>
      </c>
      <c r="W1089" s="162">
        <f>SUM(표4_256[[#This Row],[1월]:[12월]])</f>
        <v>155214</v>
      </c>
      <c r="X1089" s="163">
        <f t="shared" si="734"/>
        <v>12934.5</v>
      </c>
    </row>
    <row r="1090" spans="1:24" x14ac:dyDescent="0.3">
      <c r="A1090" s="166"/>
      <c r="B1090" s="166">
        <v>2024</v>
      </c>
      <c r="C1090" s="158" t="s">
        <v>431</v>
      </c>
      <c r="D1090" s="159" t="s">
        <v>26</v>
      </c>
      <c r="E1090" s="159" t="s">
        <v>12</v>
      </c>
      <c r="F1090" s="159" t="s">
        <v>67</v>
      </c>
      <c r="G1090" s="159" t="s">
        <v>12</v>
      </c>
      <c r="H1090" s="159" t="s">
        <v>155</v>
      </c>
      <c r="I1090" s="159"/>
      <c r="J1090" s="159" t="s">
        <v>19</v>
      </c>
      <c r="K1090" s="160">
        <v>0</v>
      </c>
      <c r="L1090" s="160">
        <v>0</v>
      </c>
      <c r="M1090" s="160">
        <v>0</v>
      </c>
      <c r="N1090" s="160">
        <v>0</v>
      </c>
      <c r="O1090" s="160">
        <v>2.1</v>
      </c>
      <c r="P1090" s="160">
        <v>0</v>
      </c>
      <c r="Q1090" s="160">
        <v>0</v>
      </c>
      <c r="R1090" s="160">
        <v>0</v>
      </c>
      <c r="S1090" s="160">
        <v>0</v>
      </c>
      <c r="T1090" s="160">
        <v>0</v>
      </c>
      <c r="U1090" s="160">
        <v>0</v>
      </c>
      <c r="V1090" s="160">
        <v>0</v>
      </c>
      <c r="W1090" s="162">
        <f>SUM(표4_256[[#This Row],[1월]:[12월]])</f>
        <v>2.1</v>
      </c>
      <c r="X1090" s="163">
        <f t="shared" si="734"/>
        <v>0.17500000000000002</v>
      </c>
    </row>
    <row r="1091" spans="1:24" x14ac:dyDescent="0.3">
      <c r="A1091" s="166"/>
      <c r="B1091" s="166">
        <v>2024</v>
      </c>
      <c r="C1091" s="158" t="s">
        <v>431</v>
      </c>
      <c r="D1091" s="159" t="s">
        <v>26</v>
      </c>
      <c r="E1091" s="159" t="s">
        <v>12</v>
      </c>
      <c r="F1091" s="159" t="s">
        <v>67</v>
      </c>
      <c r="G1091" s="159" t="s">
        <v>12</v>
      </c>
      <c r="H1091" s="159" t="s">
        <v>155</v>
      </c>
      <c r="I1091" s="159"/>
      <c r="J1091" s="159" t="s">
        <v>14</v>
      </c>
      <c r="K1091" s="160">
        <v>0</v>
      </c>
      <c r="L1091" s="160">
        <v>0</v>
      </c>
      <c r="M1091" s="160">
        <v>0</v>
      </c>
      <c r="N1091" s="160">
        <v>0</v>
      </c>
      <c r="O1091" s="160">
        <v>2100</v>
      </c>
      <c r="P1091" s="160">
        <v>0</v>
      </c>
      <c r="Q1091" s="160">
        <v>0</v>
      </c>
      <c r="R1091" s="160">
        <v>0</v>
      </c>
      <c r="S1091" s="160">
        <v>0</v>
      </c>
      <c r="T1091" s="160">
        <v>0</v>
      </c>
      <c r="U1091" s="160">
        <v>0</v>
      </c>
      <c r="V1091" s="160">
        <v>0</v>
      </c>
      <c r="W1091" s="162">
        <f>SUM(표4_256[[#This Row],[1월]:[12월]])</f>
        <v>2100</v>
      </c>
      <c r="X1091" s="163">
        <f t="shared" si="734"/>
        <v>175</v>
      </c>
    </row>
    <row r="1092" spans="1:24" x14ac:dyDescent="0.3">
      <c r="A1092" s="166"/>
      <c r="B1092" s="166">
        <v>2024</v>
      </c>
      <c r="C1092" s="158" t="s">
        <v>431</v>
      </c>
      <c r="D1092" s="159" t="s">
        <v>26</v>
      </c>
      <c r="E1092" s="159" t="s">
        <v>12</v>
      </c>
      <c r="F1092" s="159" t="s">
        <v>67</v>
      </c>
      <c r="G1092" s="159" t="s">
        <v>12</v>
      </c>
      <c r="H1092" s="159" t="s">
        <v>155</v>
      </c>
      <c r="I1092" s="159"/>
      <c r="J1092" s="159" t="s">
        <v>20</v>
      </c>
      <c r="K1092" s="160">
        <v>0</v>
      </c>
      <c r="L1092" s="160">
        <v>0</v>
      </c>
      <c r="M1092" s="160">
        <v>0</v>
      </c>
      <c r="N1092" s="160">
        <v>0</v>
      </c>
      <c r="O1092" s="160">
        <v>1.806</v>
      </c>
      <c r="P1092" s="160">
        <v>0</v>
      </c>
      <c r="Q1092" s="160">
        <v>0</v>
      </c>
      <c r="R1092" s="160">
        <v>0</v>
      </c>
      <c r="S1092" s="160">
        <v>0</v>
      </c>
      <c r="T1092" s="160">
        <v>0</v>
      </c>
      <c r="U1092" s="160">
        <v>0</v>
      </c>
      <c r="V1092" s="160">
        <v>0</v>
      </c>
      <c r="W1092" s="162">
        <f>SUM(표4_256[[#This Row],[1월]:[12월]])</f>
        <v>1.806</v>
      </c>
      <c r="X1092" s="163">
        <f t="shared" si="734"/>
        <v>0.15049999999999999</v>
      </c>
    </row>
    <row r="1093" spans="1:24" x14ac:dyDescent="0.3">
      <c r="A1093" s="166"/>
      <c r="B1093" s="166">
        <v>2024</v>
      </c>
      <c r="C1093" s="158" t="s">
        <v>431</v>
      </c>
      <c r="D1093" s="159" t="s">
        <v>26</v>
      </c>
      <c r="E1093" s="159" t="s">
        <v>12</v>
      </c>
      <c r="F1093" s="159" t="s">
        <v>67</v>
      </c>
      <c r="G1093" s="159" t="s">
        <v>12</v>
      </c>
      <c r="H1093" s="159" t="s">
        <v>155</v>
      </c>
      <c r="I1093" s="159"/>
      <c r="J1093" s="159" t="s">
        <v>15</v>
      </c>
      <c r="K1093" s="160">
        <v>0</v>
      </c>
      <c r="L1093" s="160">
        <v>0</v>
      </c>
      <c r="M1093" s="160">
        <v>0</v>
      </c>
      <c r="N1093" s="160">
        <v>0</v>
      </c>
      <c r="O1093" s="160">
        <v>0.18060000000000001</v>
      </c>
      <c r="P1093" s="160">
        <v>0</v>
      </c>
      <c r="Q1093" s="160">
        <v>0</v>
      </c>
      <c r="R1093" s="160">
        <v>0</v>
      </c>
      <c r="S1093" s="160">
        <v>0</v>
      </c>
      <c r="T1093" s="160">
        <v>0</v>
      </c>
      <c r="U1093" s="160">
        <v>0</v>
      </c>
      <c r="V1093" s="160">
        <v>0</v>
      </c>
      <c r="W1093" s="162">
        <f>SUM(표4_256[[#This Row],[1월]:[12월]])</f>
        <v>0.18060000000000001</v>
      </c>
      <c r="X1093" s="163">
        <f t="shared" si="734"/>
        <v>1.5050000000000001E-2</v>
      </c>
    </row>
    <row r="1094" spans="1:24" x14ac:dyDescent="0.3">
      <c r="A1094" s="166"/>
      <c r="B1094" s="166">
        <v>2024</v>
      </c>
      <c r="C1094" s="158" t="s">
        <v>431</v>
      </c>
      <c r="D1094" s="159" t="s">
        <v>26</v>
      </c>
      <c r="E1094" s="159" t="s">
        <v>12</v>
      </c>
      <c r="F1094" s="159" t="s">
        <v>67</v>
      </c>
      <c r="G1094" s="159" t="s">
        <v>12</v>
      </c>
      <c r="H1094" s="160" t="s">
        <v>155</v>
      </c>
      <c r="I1094" s="160"/>
      <c r="J1094" s="160" t="s">
        <v>96</v>
      </c>
      <c r="K1094" s="160">
        <v>0</v>
      </c>
      <c r="L1094" s="160">
        <v>0</v>
      </c>
      <c r="M1094" s="160">
        <v>0</v>
      </c>
      <c r="N1094" s="160">
        <v>0</v>
      </c>
      <c r="O1094" s="160">
        <v>0.26383221925199996</v>
      </c>
      <c r="P1094" s="160">
        <v>0</v>
      </c>
      <c r="Q1094" s="160">
        <v>0</v>
      </c>
      <c r="R1094" s="160">
        <v>0</v>
      </c>
      <c r="S1094" s="160">
        <v>0</v>
      </c>
      <c r="T1094" s="160">
        <v>0</v>
      </c>
      <c r="U1094" s="160">
        <v>0</v>
      </c>
      <c r="V1094" s="160">
        <v>0</v>
      </c>
      <c r="W1094" s="162">
        <f>SUM(표4_256[[#This Row],[1월]:[12월]])</f>
        <v>0.26383221925199996</v>
      </c>
      <c r="X1094" s="163">
        <f t="shared" si="734"/>
        <v>2.1986018270999996E-2</v>
      </c>
    </row>
    <row r="1095" spans="1:24" x14ac:dyDescent="0.3">
      <c r="A1095" s="166"/>
      <c r="B1095" s="166">
        <v>2024</v>
      </c>
      <c r="C1095" s="158" t="s">
        <v>431</v>
      </c>
      <c r="D1095" s="159" t="s">
        <v>26</v>
      </c>
      <c r="E1095" s="159" t="s">
        <v>16</v>
      </c>
      <c r="F1095" s="159" t="s">
        <v>65</v>
      </c>
      <c r="G1095" s="159" t="s">
        <v>172</v>
      </c>
      <c r="H1095" s="159" t="s">
        <v>54</v>
      </c>
      <c r="I1095" s="159"/>
      <c r="J1095" s="159" t="s">
        <v>13</v>
      </c>
      <c r="K1095" s="226">
        <v>62623969</v>
      </c>
      <c r="L1095" s="226">
        <v>38063097</v>
      </c>
      <c r="M1095" s="226">
        <v>35999144</v>
      </c>
      <c r="N1095" s="226">
        <v>8166487</v>
      </c>
      <c r="O1095" s="226">
        <v>5099144</v>
      </c>
      <c r="P1095" s="226">
        <v>3865379</v>
      </c>
      <c r="Q1095" s="226">
        <v>4457037</v>
      </c>
      <c r="R1095" s="226">
        <v>3157267</v>
      </c>
      <c r="S1095" s="226">
        <v>3031711</v>
      </c>
      <c r="T1095" s="226">
        <v>6089023</v>
      </c>
      <c r="U1095" s="226">
        <v>21739268</v>
      </c>
      <c r="V1095" s="226">
        <v>52870820</v>
      </c>
      <c r="W1095" s="162">
        <f>SUM(표4_256[[#This Row],[1월]:[12월]])</f>
        <v>245162346</v>
      </c>
      <c r="X1095" s="163">
        <f t="shared" ref="X1095:X1158" si="735">AVERAGE(K1095:V1095)</f>
        <v>20430195.5</v>
      </c>
    </row>
    <row r="1096" spans="1:24" x14ac:dyDescent="0.3">
      <c r="A1096" s="166"/>
      <c r="B1096" s="166">
        <v>2024</v>
      </c>
      <c r="C1096" s="158" t="s">
        <v>431</v>
      </c>
      <c r="D1096" s="159" t="s">
        <v>26</v>
      </c>
      <c r="E1096" s="159" t="s">
        <v>16</v>
      </c>
      <c r="F1096" s="159" t="s">
        <v>65</v>
      </c>
      <c r="G1096" s="159" t="s">
        <v>172</v>
      </c>
      <c r="H1096" s="159" t="s">
        <v>54</v>
      </c>
      <c r="I1096" s="159"/>
      <c r="J1096" s="159" t="s">
        <v>19</v>
      </c>
      <c r="K1096" s="226">
        <v>428.8</v>
      </c>
      <c r="L1096" s="226">
        <v>257.5</v>
      </c>
      <c r="M1096" s="226">
        <v>243.1</v>
      </c>
      <c r="N1096" s="226">
        <v>57</v>
      </c>
      <c r="O1096" s="226">
        <v>32.1</v>
      </c>
      <c r="P1096" s="226">
        <v>28.7</v>
      </c>
      <c r="Q1096" s="226">
        <v>31.6</v>
      </c>
      <c r="R1096" s="226">
        <v>19.2</v>
      </c>
      <c r="S1096" s="226">
        <v>18</v>
      </c>
      <c r="T1096" s="226">
        <v>36.299999999999997</v>
      </c>
      <c r="U1096" s="226">
        <v>151.19999999999999</v>
      </c>
      <c r="V1096" s="226">
        <v>326.3</v>
      </c>
      <c r="W1096" s="162">
        <f>SUM(표4_256[[#This Row],[1월]:[12월]])</f>
        <v>1629.8</v>
      </c>
      <c r="X1096" s="163">
        <f t="shared" si="735"/>
        <v>135.81666666666666</v>
      </c>
    </row>
    <row r="1097" spans="1:24" x14ac:dyDescent="0.3">
      <c r="A1097" s="166"/>
      <c r="B1097" s="166">
        <v>2024</v>
      </c>
      <c r="C1097" s="158" t="s">
        <v>431</v>
      </c>
      <c r="D1097" s="159" t="s">
        <v>26</v>
      </c>
      <c r="E1097" s="159" t="s">
        <v>16</v>
      </c>
      <c r="F1097" s="159" t="s">
        <v>65</v>
      </c>
      <c r="G1097" s="159" t="s">
        <v>172</v>
      </c>
      <c r="H1097" s="159" t="s">
        <v>54</v>
      </c>
      <c r="I1097" s="159"/>
      <c r="J1097" s="159" t="s">
        <v>14</v>
      </c>
      <c r="K1097" s="226">
        <v>428800</v>
      </c>
      <c r="L1097" s="226">
        <v>257500</v>
      </c>
      <c r="M1097" s="226">
        <v>243100</v>
      </c>
      <c r="N1097" s="226">
        <v>57000</v>
      </c>
      <c r="O1097" s="226">
        <v>32100</v>
      </c>
      <c r="P1097" s="226">
        <v>28700</v>
      </c>
      <c r="Q1097" s="226">
        <v>31600</v>
      </c>
      <c r="R1097" s="226">
        <v>19200</v>
      </c>
      <c r="S1097" s="226">
        <v>18000</v>
      </c>
      <c r="T1097" s="226">
        <v>36300</v>
      </c>
      <c r="U1097" s="226">
        <v>151200</v>
      </c>
      <c r="V1097" s="226">
        <v>326300</v>
      </c>
      <c r="W1097" s="162">
        <f>SUM(표4_256[[#This Row],[1월]:[12월]])</f>
        <v>1629800</v>
      </c>
      <c r="X1097" s="163">
        <f t="shared" si="735"/>
        <v>135816.66666666666</v>
      </c>
    </row>
    <row r="1098" spans="1:24" x14ac:dyDescent="0.3">
      <c r="A1098" s="166"/>
      <c r="B1098" s="166">
        <v>2024</v>
      </c>
      <c r="C1098" s="158" t="s">
        <v>431</v>
      </c>
      <c r="D1098" s="159" t="s">
        <v>26</v>
      </c>
      <c r="E1098" s="159" t="s">
        <v>16</v>
      </c>
      <c r="F1098" s="159" t="s">
        <v>65</v>
      </c>
      <c r="G1098" s="159" t="s">
        <v>172</v>
      </c>
      <c r="H1098" s="159" t="s">
        <v>54</v>
      </c>
      <c r="I1098" s="159"/>
      <c r="J1098" s="159" t="s">
        <v>20</v>
      </c>
      <c r="K1098" s="226">
        <v>368.76800000000003</v>
      </c>
      <c r="L1098" s="226">
        <v>221.45</v>
      </c>
      <c r="M1098" s="226">
        <v>209.066</v>
      </c>
      <c r="N1098" s="226">
        <v>49.019999999999996</v>
      </c>
      <c r="O1098" s="226">
        <v>27.606000000000002</v>
      </c>
      <c r="P1098" s="226">
        <v>24.681999999999999</v>
      </c>
      <c r="Q1098" s="226">
        <v>27.176000000000002</v>
      </c>
      <c r="R1098" s="226">
        <v>16.512</v>
      </c>
      <c r="S1098" s="226">
        <v>15.48</v>
      </c>
      <c r="T1098" s="226">
        <v>31.217999999999996</v>
      </c>
      <c r="U1098" s="226">
        <v>130.03199999999998</v>
      </c>
      <c r="V1098" s="226">
        <v>280.61799999999999</v>
      </c>
      <c r="W1098" s="162">
        <f>SUM(표4_256[[#This Row],[1월]:[12월]])</f>
        <v>1401.6280000000002</v>
      </c>
      <c r="X1098" s="163">
        <f t="shared" si="735"/>
        <v>116.80233333333335</v>
      </c>
    </row>
    <row r="1099" spans="1:24" x14ac:dyDescent="0.3">
      <c r="A1099" s="166"/>
      <c r="B1099" s="166">
        <v>2024</v>
      </c>
      <c r="C1099" s="158" t="s">
        <v>431</v>
      </c>
      <c r="D1099" s="159" t="s">
        <v>26</v>
      </c>
      <c r="E1099" s="159" t="s">
        <v>16</v>
      </c>
      <c r="F1099" s="159" t="s">
        <v>65</v>
      </c>
      <c r="G1099" s="159" t="s">
        <v>172</v>
      </c>
      <c r="H1099" s="159" t="s">
        <v>54</v>
      </c>
      <c r="I1099" s="159"/>
      <c r="J1099" s="159" t="s">
        <v>15</v>
      </c>
      <c r="K1099" s="226">
        <v>36.876800000000003</v>
      </c>
      <c r="L1099" s="226">
        <v>22.145</v>
      </c>
      <c r="M1099" s="226">
        <v>20.906600000000001</v>
      </c>
      <c r="N1099" s="226">
        <v>4.9020000000000001</v>
      </c>
      <c r="O1099" s="226">
        <v>2.7606000000000002</v>
      </c>
      <c r="P1099" s="226">
        <v>2.4681999999999999</v>
      </c>
      <c r="Q1099" s="226">
        <v>2.7176000000000005</v>
      </c>
      <c r="R1099" s="226">
        <v>1.6512000000000002</v>
      </c>
      <c r="S1099" s="226">
        <v>1.548</v>
      </c>
      <c r="T1099" s="226">
        <v>3.1217999999999999</v>
      </c>
      <c r="U1099" s="226">
        <v>13.0032</v>
      </c>
      <c r="V1099" s="226">
        <v>28.061800000000002</v>
      </c>
      <c r="W1099" s="162">
        <f>SUM(표4_256[[#This Row],[1월]:[12월]])</f>
        <v>140.1628</v>
      </c>
      <c r="X1099" s="163">
        <f t="shared" si="735"/>
        <v>11.680233333333334</v>
      </c>
    </row>
    <row r="1100" spans="1:24" x14ac:dyDescent="0.3">
      <c r="A1100" s="166"/>
      <c r="B1100" s="166">
        <v>2024</v>
      </c>
      <c r="C1100" s="158" t="s">
        <v>431</v>
      </c>
      <c r="D1100" s="159" t="s">
        <v>26</v>
      </c>
      <c r="E1100" s="159" t="s">
        <v>16</v>
      </c>
      <c r="F1100" s="159" t="s">
        <v>65</v>
      </c>
      <c r="G1100" s="159" t="s">
        <v>172</v>
      </c>
      <c r="H1100" s="160" t="s">
        <v>54</v>
      </c>
      <c r="I1100" s="160"/>
      <c r="J1100" s="160" t="s">
        <v>96</v>
      </c>
      <c r="K1100" s="226">
        <v>53.87202648345599</v>
      </c>
      <c r="L1100" s="226">
        <v>32.350855455899996</v>
      </c>
      <c r="M1100" s="226">
        <v>30.541720238171994</v>
      </c>
      <c r="N1100" s="226">
        <v>7.1611602368399989</v>
      </c>
      <c r="O1100" s="226">
        <v>4.0328639228519991</v>
      </c>
      <c r="P1100" s="226">
        <v>3.6057069964439994</v>
      </c>
      <c r="Q1100" s="226">
        <v>3.9700467277919995</v>
      </c>
      <c r="R1100" s="226">
        <v>2.4121802903039997</v>
      </c>
      <c r="S1100" s="226">
        <v>2.2614190221599997</v>
      </c>
      <c r="T1100" s="226">
        <v>4.5605283613559999</v>
      </c>
      <c r="U1100" s="226">
        <v>18.995919786143993</v>
      </c>
      <c r="V1100" s="226">
        <v>40.994501496155991</v>
      </c>
      <c r="W1100" s="162">
        <f>SUM(표4_256[[#This Row],[1월]:[12월]])</f>
        <v>204.75892901757601</v>
      </c>
      <c r="X1100" s="163">
        <f t="shared" si="735"/>
        <v>17.063244084798001</v>
      </c>
    </row>
    <row r="1101" spans="1:24" x14ac:dyDescent="0.3">
      <c r="A1101" s="166"/>
      <c r="B1101" s="166">
        <v>2024</v>
      </c>
      <c r="C1101" s="158" t="s">
        <v>431</v>
      </c>
      <c r="D1101" s="159" t="s">
        <v>26</v>
      </c>
      <c r="E1101" s="159" t="s">
        <v>16</v>
      </c>
      <c r="F1101" s="159" t="s">
        <v>90</v>
      </c>
      <c r="G1101" s="159" t="s">
        <v>172</v>
      </c>
      <c r="H1101" s="159" t="s">
        <v>54</v>
      </c>
      <c r="I1101" s="159"/>
      <c r="J1101" s="159" t="s">
        <v>13</v>
      </c>
      <c r="K1101" s="226">
        <v>62763883</v>
      </c>
      <c r="L1101" s="226">
        <v>38063097</v>
      </c>
      <c r="M1101" s="226">
        <v>35999144</v>
      </c>
      <c r="N1101" s="226">
        <v>8166487</v>
      </c>
      <c r="O1101" s="226">
        <v>5099144</v>
      </c>
      <c r="P1101" s="226">
        <v>3865379</v>
      </c>
      <c r="Q1101" s="226">
        <v>4457037</v>
      </c>
      <c r="R1101" s="226">
        <v>3157267</v>
      </c>
      <c r="S1101" s="226">
        <v>3031711</v>
      </c>
      <c r="T1101" s="226">
        <v>6089023</v>
      </c>
      <c r="U1101" s="226">
        <v>21739268</v>
      </c>
      <c r="V1101" s="226">
        <v>52870820</v>
      </c>
      <c r="W1101" s="162">
        <f>SUM(표4_256[[#This Row],[1월]:[12월]])</f>
        <v>245302260</v>
      </c>
      <c r="X1101" s="163">
        <f t="shared" si="735"/>
        <v>20441855</v>
      </c>
    </row>
    <row r="1102" spans="1:24" x14ac:dyDescent="0.3">
      <c r="A1102" s="166"/>
      <c r="B1102" s="166">
        <v>2024</v>
      </c>
      <c r="C1102" s="158" t="s">
        <v>431</v>
      </c>
      <c r="D1102" s="159" t="s">
        <v>26</v>
      </c>
      <c r="E1102" s="159" t="s">
        <v>16</v>
      </c>
      <c r="F1102" s="159" t="s">
        <v>90</v>
      </c>
      <c r="G1102" s="159" t="s">
        <v>172</v>
      </c>
      <c r="H1102" s="159" t="s">
        <v>54</v>
      </c>
      <c r="I1102" s="159"/>
      <c r="J1102" s="159" t="s">
        <v>19</v>
      </c>
      <c r="K1102" s="226">
        <v>428.8</v>
      </c>
      <c r="L1102" s="226">
        <v>257.5</v>
      </c>
      <c r="M1102" s="226">
        <v>243.1</v>
      </c>
      <c r="N1102" s="226">
        <v>57</v>
      </c>
      <c r="O1102" s="226">
        <v>32.1</v>
      </c>
      <c r="P1102" s="226">
        <v>28.7</v>
      </c>
      <c r="Q1102" s="226">
        <v>31.6</v>
      </c>
      <c r="R1102" s="226">
        <v>19.2</v>
      </c>
      <c r="S1102" s="226">
        <v>18</v>
      </c>
      <c r="T1102" s="226">
        <v>36.299999999999997</v>
      </c>
      <c r="U1102" s="226">
        <v>151.19999999999999</v>
      </c>
      <c r="V1102" s="226">
        <v>326.3</v>
      </c>
      <c r="W1102" s="162">
        <f>SUM(표4_256[[#This Row],[1월]:[12월]])</f>
        <v>1629.8</v>
      </c>
      <c r="X1102" s="163">
        <f t="shared" si="735"/>
        <v>135.81666666666666</v>
      </c>
    </row>
    <row r="1103" spans="1:24" x14ac:dyDescent="0.3">
      <c r="A1103" s="166"/>
      <c r="B1103" s="166">
        <v>2024</v>
      </c>
      <c r="C1103" s="158" t="s">
        <v>431</v>
      </c>
      <c r="D1103" s="159" t="s">
        <v>26</v>
      </c>
      <c r="E1103" s="159" t="s">
        <v>16</v>
      </c>
      <c r="F1103" s="159" t="s">
        <v>90</v>
      </c>
      <c r="G1103" s="159" t="s">
        <v>172</v>
      </c>
      <c r="H1103" s="159" t="s">
        <v>54</v>
      </c>
      <c r="I1103" s="159"/>
      <c r="J1103" s="159" t="s">
        <v>14</v>
      </c>
      <c r="K1103" s="226">
        <v>428800</v>
      </c>
      <c r="L1103" s="226">
        <v>257500</v>
      </c>
      <c r="M1103" s="226">
        <v>243100</v>
      </c>
      <c r="N1103" s="226">
        <v>57000</v>
      </c>
      <c r="O1103" s="226">
        <v>32100</v>
      </c>
      <c r="P1103" s="226">
        <v>28700</v>
      </c>
      <c r="Q1103" s="226">
        <v>31600</v>
      </c>
      <c r="R1103" s="226">
        <v>19200</v>
      </c>
      <c r="S1103" s="226">
        <v>18000</v>
      </c>
      <c r="T1103" s="226">
        <v>36300</v>
      </c>
      <c r="U1103" s="226">
        <v>151200</v>
      </c>
      <c r="V1103" s="226">
        <v>326300</v>
      </c>
      <c r="W1103" s="162">
        <f>SUM(표4_256[[#This Row],[1월]:[12월]])</f>
        <v>1629800</v>
      </c>
      <c r="X1103" s="163">
        <f t="shared" si="735"/>
        <v>135816.66666666666</v>
      </c>
    </row>
    <row r="1104" spans="1:24" x14ac:dyDescent="0.3">
      <c r="A1104" s="166"/>
      <c r="B1104" s="166">
        <v>2024</v>
      </c>
      <c r="C1104" s="158" t="s">
        <v>431</v>
      </c>
      <c r="D1104" s="159" t="s">
        <v>26</v>
      </c>
      <c r="E1104" s="159" t="s">
        <v>16</v>
      </c>
      <c r="F1104" s="159" t="s">
        <v>90</v>
      </c>
      <c r="G1104" s="159" t="s">
        <v>172</v>
      </c>
      <c r="H1104" s="159" t="s">
        <v>54</v>
      </c>
      <c r="I1104" s="159"/>
      <c r="J1104" s="159" t="s">
        <v>20</v>
      </c>
      <c r="K1104" s="226">
        <v>368.76800000000003</v>
      </c>
      <c r="L1104" s="226">
        <v>221.45</v>
      </c>
      <c r="M1104" s="226">
        <v>209.066</v>
      </c>
      <c r="N1104" s="226">
        <v>49.019999999999996</v>
      </c>
      <c r="O1104" s="226">
        <v>27.606000000000002</v>
      </c>
      <c r="P1104" s="226">
        <v>24.681999999999999</v>
      </c>
      <c r="Q1104" s="226">
        <v>27.176000000000002</v>
      </c>
      <c r="R1104" s="226">
        <v>16.512</v>
      </c>
      <c r="S1104" s="226">
        <v>15.48</v>
      </c>
      <c r="T1104" s="226">
        <v>31.217999999999996</v>
      </c>
      <c r="U1104" s="226">
        <v>130.03199999999998</v>
      </c>
      <c r="V1104" s="226">
        <v>280.61799999999999</v>
      </c>
      <c r="W1104" s="162">
        <f>SUM(표4_256[[#This Row],[1월]:[12월]])</f>
        <v>1401.6280000000002</v>
      </c>
      <c r="X1104" s="163">
        <f t="shared" si="735"/>
        <v>116.80233333333335</v>
      </c>
    </row>
    <row r="1105" spans="1:24" x14ac:dyDescent="0.3">
      <c r="A1105" s="166"/>
      <c r="B1105" s="166">
        <v>2024</v>
      </c>
      <c r="C1105" s="158" t="s">
        <v>431</v>
      </c>
      <c r="D1105" s="159" t="s">
        <v>26</v>
      </c>
      <c r="E1105" s="159" t="s">
        <v>16</v>
      </c>
      <c r="F1105" s="159" t="s">
        <v>90</v>
      </c>
      <c r="G1105" s="159" t="s">
        <v>172</v>
      </c>
      <c r="H1105" s="159" t="s">
        <v>54</v>
      </c>
      <c r="I1105" s="159"/>
      <c r="J1105" s="159" t="s">
        <v>15</v>
      </c>
      <c r="K1105" s="226">
        <v>36.876800000000003</v>
      </c>
      <c r="L1105" s="226">
        <v>22.145</v>
      </c>
      <c r="M1105" s="226">
        <v>20.906600000000001</v>
      </c>
      <c r="N1105" s="226">
        <v>4.9020000000000001</v>
      </c>
      <c r="O1105" s="226">
        <v>2.7606000000000002</v>
      </c>
      <c r="P1105" s="226">
        <v>2.4681999999999999</v>
      </c>
      <c r="Q1105" s="226">
        <v>2.7176000000000005</v>
      </c>
      <c r="R1105" s="226">
        <v>1.6512000000000002</v>
      </c>
      <c r="S1105" s="226">
        <v>1.548</v>
      </c>
      <c r="T1105" s="226">
        <v>3.1217999999999999</v>
      </c>
      <c r="U1105" s="226">
        <v>13.0032</v>
      </c>
      <c r="V1105" s="226">
        <v>28.061800000000002</v>
      </c>
      <c r="W1105" s="162">
        <f>SUM(표4_256[[#This Row],[1월]:[12월]])</f>
        <v>140.1628</v>
      </c>
      <c r="X1105" s="163">
        <f t="shared" si="735"/>
        <v>11.680233333333334</v>
      </c>
    </row>
    <row r="1106" spans="1:24" x14ac:dyDescent="0.3">
      <c r="A1106" s="166"/>
      <c r="B1106" s="166">
        <v>2024</v>
      </c>
      <c r="C1106" s="158" t="s">
        <v>431</v>
      </c>
      <c r="D1106" s="159" t="s">
        <v>26</v>
      </c>
      <c r="E1106" s="159" t="s">
        <v>16</v>
      </c>
      <c r="F1106" s="159" t="s">
        <v>90</v>
      </c>
      <c r="G1106" s="159" t="s">
        <v>172</v>
      </c>
      <c r="H1106" s="160" t="s">
        <v>54</v>
      </c>
      <c r="I1106" s="160"/>
      <c r="J1106" s="160" t="s">
        <v>96</v>
      </c>
      <c r="K1106" s="226">
        <v>53.87202648345599</v>
      </c>
      <c r="L1106" s="226">
        <v>32.350855455899996</v>
      </c>
      <c r="M1106" s="226">
        <v>30.541720238171994</v>
      </c>
      <c r="N1106" s="226">
        <v>7.1611602368399989</v>
      </c>
      <c r="O1106" s="226">
        <v>4.0328639228519991</v>
      </c>
      <c r="P1106" s="226">
        <v>3.6057069964439994</v>
      </c>
      <c r="Q1106" s="226">
        <v>3.9700467277919995</v>
      </c>
      <c r="R1106" s="226">
        <v>2.4121802903039997</v>
      </c>
      <c r="S1106" s="226">
        <v>2.2614190221599997</v>
      </c>
      <c r="T1106" s="226">
        <v>4.5605283613559999</v>
      </c>
      <c r="U1106" s="226">
        <v>18.995919786143993</v>
      </c>
      <c r="V1106" s="226">
        <v>40.994501496155991</v>
      </c>
      <c r="W1106" s="162">
        <f>SUM(표4_256[[#This Row],[1월]:[12월]])</f>
        <v>204.75892901757601</v>
      </c>
      <c r="X1106" s="163">
        <f t="shared" si="735"/>
        <v>17.063244084798001</v>
      </c>
    </row>
    <row r="1107" spans="1:24" x14ac:dyDescent="0.3">
      <c r="A1107" s="166"/>
      <c r="B1107" s="166">
        <v>2024</v>
      </c>
      <c r="C1107" s="158" t="s">
        <v>431</v>
      </c>
      <c r="D1107" s="159" t="s">
        <v>26</v>
      </c>
      <c r="E1107" s="159" t="s">
        <v>16</v>
      </c>
      <c r="F1107" s="159" t="s">
        <v>67</v>
      </c>
      <c r="G1107" s="159" t="s">
        <v>86</v>
      </c>
      <c r="H1107" s="159" t="s">
        <v>47</v>
      </c>
      <c r="I1107" s="159"/>
      <c r="J1107" s="159" t="s">
        <v>13</v>
      </c>
      <c r="K1107" s="226">
        <v>37545937</v>
      </c>
      <c r="L1107" s="226">
        <v>24140195</v>
      </c>
      <c r="M1107" s="226">
        <v>18777785</v>
      </c>
      <c r="N1107" s="226">
        <v>5236688</v>
      </c>
      <c r="O1107" s="226">
        <v>3191649</v>
      </c>
      <c r="P1107" s="226">
        <v>1904357</v>
      </c>
      <c r="Q1107" s="226">
        <v>2164098</v>
      </c>
      <c r="R1107" s="226">
        <v>1608562</v>
      </c>
      <c r="S1107" s="226">
        <v>1504139</v>
      </c>
      <c r="T1107" s="226">
        <v>2784846</v>
      </c>
      <c r="U1107" s="226">
        <v>9228713</v>
      </c>
      <c r="V1107" s="226">
        <v>37621652</v>
      </c>
      <c r="W1107" s="162">
        <f>SUM(표4_256[[#This Row],[1월]:[12월]])</f>
        <v>145708621</v>
      </c>
      <c r="X1107" s="163">
        <f t="shared" si="735"/>
        <v>12142385.083333334</v>
      </c>
    </row>
    <row r="1108" spans="1:24" x14ac:dyDescent="0.3">
      <c r="A1108" s="166"/>
      <c r="B1108" s="166">
        <v>2024</v>
      </c>
      <c r="C1108" s="158" t="s">
        <v>431</v>
      </c>
      <c r="D1108" s="159" t="s">
        <v>26</v>
      </c>
      <c r="E1108" s="159" t="s">
        <v>16</v>
      </c>
      <c r="F1108" s="159" t="s">
        <v>67</v>
      </c>
      <c r="G1108" s="159" t="s">
        <v>86</v>
      </c>
      <c r="H1108" s="159" t="s">
        <v>47</v>
      </c>
      <c r="I1108" s="159"/>
      <c r="J1108" s="159" t="s">
        <v>19</v>
      </c>
      <c r="K1108" s="226">
        <v>256.8</v>
      </c>
      <c r="L1108" s="226">
        <v>163.30000000000001</v>
      </c>
      <c r="M1108" s="226">
        <v>125.9</v>
      </c>
      <c r="N1108" s="226">
        <v>36.6</v>
      </c>
      <c r="O1108" s="226">
        <v>20</v>
      </c>
      <c r="P1108" s="226">
        <v>12.4</v>
      </c>
      <c r="Q1108" s="226">
        <v>13.7</v>
      </c>
      <c r="R1108" s="226">
        <v>8.4</v>
      </c>
      <c r="S1108" s="226">
        <v>7.4</v>
      </c>
      <c r="T1108" s="226">
        <v>15.100000000000001</v>
      </c>
      <c r="U1108" s="226">
        <v>62.400000000000006</v>
      </c>
      <c r="V1108" s="226">
        <v>232.70000000000002</v>
      </c>
      <c r="W1108" s="162">
        <f>SUM(표4_256[[#This Row],[1월]:[12월]])</f>
        <v>954.7</v>
      </c>
      <c r="X1108" s="163">
        <f t="shared" si="735"/>
        <v>79.558333333333337</v>
      </c>
    </row>
    <row r="1109" spans="1:24" x14ac:dyDescent="0.3">
      <c r="A1109" s="166"/>
      <c r="B1109" s="166">
        <v>2024</v>
      </c>
      <c r="C1109" s="158" t="s">
        <v>431</v>
      </c>
      <c r="D1109" s="159" t="s">
        <v>26</v>
      </c>
      <c r="E1109" s="159" t="s">
        <v>16</v>
      </c>
      <c r="F1109" s="159" t="s">
        <v>67</v>
      </c>
      <c r="G1109" s="159" t="s">
        <v>86</v>
      </c>
      <c r="H1109" s="159" t="s">
        <v>47</v>
      </c>
      <c r="I1109" s="159"/>
      <c r="J1109" s="159" t="s">
        <v>14</v>
      </c>
      <c r="K1109" s="226">
        <v>256800</v>
      </c>
      <c r="L1109" s="226">
        <v>163300</v>
      </c>
      <c r="M1109" s="226">
        <v>125900</v>
      </c>
      <c r="N1109" s="226">
        <v>36600</v>
      </c>
      <c r="O1109" s="226">
        <v>20000</v>
      </c>
      <c r="P1109" s="226">
        <v>12400</v>
      </c>
      <c r="Q1109" s="226">
        <v>13700</v>
      </c>
      <c r="R1109" s="226">
        <v>8400</v>
      </c>
      <c r="S1109" s="226">
        <v>7400</v>
      </c>
      <c r="T1109" s="226">
        <v>15100.000000000002</v>
      </c>
      <c r="U1109" s="226">
        <v>62400.000000000007</v>
      </c>
      <c r="V1109" s="226">
        <v>232700.00000000003</v>
      </c>
      <c r="W1109" s="162">
        <f>SUM(표4_256[[#This Row],[1월]:[12월]])</f>
        <v>954700</v>
      </c>
      <c r="X1109" s="163">
        <f t="shared" si="735"/>
        <v>79558.333333333328</v>
      </c>
    </row>
    <row r="1110" spans="1:24" x14ac:dyDescent="0.3">
      <c r="A1110" s="166"/>
      <c r="B1110" s="166">
        <v>2024</v>
      </c>
      <c r="C1110" s="158" t="s">
        <v>431</v>
      </c>
      <c r="D1110" s="159" t="s">
        <v>26</v>
      </c>
      <c r="E1110" s="159" t="s">
        <v>16</v>
      </c>
      <c r="F1110" s="159" t="s">
        <v>67</v>
      </c>
      <c r="G1110" s="159" t="s">
        <v>86</v>
      </c>
      <c r="H1110" s="159" t="s">
        <v>47</v>
      </c>
      <c r="I1110" s="159"/>
      <c r="J1110" s="159" t="s">
        <v>20</v>
      </c>
      <c r="K1110" s="226">
        <v>220.84800000000001</v>
      </c>
      <c r="L1110" s="226">
        <v>140.43800000000002</v>
      </c>
      <c r="M1110" s="226">
        <v>108.274</v>
      </c>
      <c r="N1110" s="226">
        <v>31.475999999999999</v>
      </c>
      <c r="O1110" s="226">
        <v>17.2</v>
      </c>
      <c r="P1110" s="226">
        <v>10.664</v>
      </c>
      <c r="Q1110" s="226">
        <v>11.782</v>
      </c>
      <c r="R1110" s="226">
        <v>7.2240000000000002</v>
      </c>
      <c r="S1110" s="226">
        <v>6.3639999999999999</v>
      </c>
      <c r="T1110" s="226">
        <v>12.986000000000001</v>
      </c>
      <c r="U1110" s="226">
        <v>53.664000000000001</v>
      </c>
      <c r="V1110" s="226">
        <v>200.12200000000001</v>
      </c>
      <c r="W1110" s="162">
        <f>SUM(표4_256[[#This Row],[1월]:[12월]])</f>
        <v>821.04200000000014</v>
      </c>
      <c r="X1110" s="163">
        <f t="shared" si="735"/>
        <v>68.420166666666674</v>
      </c>
    </row>
    <row r="1111" spans="1:24" x14ac:dyDescent="0.3">
      <c r="A1111" s="166"/>
      <c r="B1111" s="166">
        <v>2024</v>
      </c>
      <c r="C1111" s="158" t="s">
        <v>431</v>
      </c>
      <c r="D1111" s="159" t="s">
        <v>26</v>
      </c>
      <c r="E1111" s="159" t="s">
        <v>16</v>
      </c>
      <c r="F1111" s="159" t="s">
        <v>67</v>
      </c>
      <c r="G1111" s="159" t="s">
        <v>86</v>
      </c>
      <c r="H1111" s="159" t="s">
        <v>47</v>
      </c>
      <c r="I1111" s="159"/>
      <c r="J1111" s="159" t="s">
        <v>15</v>
      </c>
      <c r="K1111" s="226">
        <v>22.084800000000001</v>
      </c>
      <c r="L1111" s="226">
        <v>14.043800000000003</v>
      </c>
      <c r="M1111" s="226">
        <v>10.827400000000001</v>
      </c>
      <c r="N1111" s="226">
        <v>3.1476000000000002</v>
      </c>
      <c r="O1111" s="226">
        <v>1.72</v>
      </c>
      <c r="P1111" s="226">
        <v>1.0664</v>
      </c>
      <c r="Q1111" s="226">
        <v>1.1782000000000001</v>
      </c>
      <c r="R1111" s="226">
        <v>0.72240000000000004</v>
      </c>
      <c r="S1111" s="226">
        <v>0.63640000000000008</v>
      </c>
      <c r="T1111" s="226">
        <v>1.2986000000000002</v>
      </c>
      <c r="U1111" s="226">
        <v>5.3664000000000005</v>
      </c>
      <c r="V1111" s="226">
        <v>20.012200000000004</v>
      </c>
      <c r="W1111" s="162">
        <f>SUM(표4_256[[#This Row],[1월]:[12월]])</f>
        <v>82.104200000000006</v>
      </c>
      <c r="X1111" s="163">
        <f t="shared" si="735"/>
        <v>6.8420166666666669</v>
      </c>
    </row>
    <row r="1112" spans="1:24" x14ac:dyDescent="0.3">
      <c r="A1112" s="166"/>
      <c r="B1112" s="166">
        <v>2024</v>
      </c>
      <c r="C1112" s="158" t="s">
        <v>431</v>
      </c>
      <c r="D1112" s="159" t="s">
        <v>26</v>
      </c>
      <c r="E1112" s="159" t="s">
        <v>16</v>
      </c>
      <c r="F1112" s="159" t="s">
        <v>67</v>
      </c>
      <c r="G1112" s="159" t="s">
        <v>86</v>
      </c>
      <c r="H1112" s="160" t="s">
        <v>47</v>
      </c>
      <c r="I1112" s="160"/>
      <c r="J1112" s="160" t="s">
        <v>96</v>
      </c>
      <c r="K1112" s="226">
        <v>32.262911382815993</v>
      </c>
      <c r="L1112" s="226">
        <v>20.516095906596</v>
      </c>
      <c r="M1112" s="226">
        <v>15.817369716108001</v>
      </c>
      <c r="N1112" s="226">
        <v>4.5982186783919987</v>
      </c>
      <c r="O1112" s="226">
        <v>2.5126878023999994</v>
      </c>
      <c r="P1112" s="226">
        <v>1.5578664374879998</v>
      </c>
      <c r="Q1112" s="226">
        <v>1.7211911446439996</v>
      </c>
      <c r="R1112" s="226">
        <v>1.0553288770079998</v>
      </c>
      <c r="S1112" s="226">
        <v>0.92969448688799994</v>
      </c>
      <c r="T1112" s="226">
        <v>1.897079290812</v>
      </c>
      <c r="U1112" s="226">
        <v>7.8395859434879993</v>
      </c>
      <c r="V1112" s="226">
        <v>29.235122580923999</v>
      </c>
      <c r="W1112" s="162">
        <f>SUM(표4_256[[#This Row],[1월]:[12월]])</f>
        <v>119.94315224756399</v>
      </c>
      <c r="X1112" s="163">
        <f t="shared" si="735"/>
        <v>9.9952626872969983</v>
      </c>
    </row>
    <row r="1113" spans="1:24" x14ac:dyDescent="0.3">
      <c r="A1113" s="166"/>
      <c r="B1113" s="166">
        <v>2024</v>
      </c>
      <c r="C1113" s="158" t="s">
        <v>431</v>
      </c>
      <c r="D1113" s="159" t="s">
        <v>26</v>
      </c>
      <c r="E1113" s="159" t="s">
        <v>16</v>
      </c>
      <c r="F1113" s="159" t="s">
        <v>67</v>
      </c>
      <c r="G1113" s="159" t="s">
        <v>87</v>
      </c>
      <c r="H1113" s="159" t="s">
        <v>48</v>
      </c>
      <c r="I1113" s="159"/>
      <c r="J1113" s="159" t="s">
        <v>13</v>
      </c>
      <c r="K1113" s="226">
        <v>97624004</v>
      </c>
      <c r="L1113" s="226">
        <v>71187438</v>
      </c>
      <c r="M1113" s="226">
        <v>56907816</v>
      </c>
      <c r="N1113" s="226">
        <v>16691863</v>
      </c>
      <c r="O1113" s="226">
        <v>19357237</v>
      </c>
      <c r="P1113" s="226">
        <v>19702172</v>
      </c>
      <c r="Q1113" s="226">
        <v>29562698</v>
      </c>
      <c r="R1113" s="226">
        <v>30568909</v>
      </c>
      <c r="S1113" s="226">
        <v>29100608</v>
      </c>
      <c r="T1113" s="226">
        <v>27071963</v>
      </c>
      <c r="U1113" s="226">
        <v>41237996</v>
      </c>
      <c r="V1113" s="226">
        <v>98431271</v>
      </c>
      <c r="W1113" s="162">
        <f>SUM(표4_256[[#This Row],[1월]:[12월]])</f>
        <v>537443975</v>
      </c>
      <c r="X1113" s="163">
        <f t="shared" si="735"/>
        <v>44786997.916666664</v>
      </c>
    </row>
    <row r="1114" spans="1:24" x14ac:dyDescent="0.3">
      <c r="A1114" s="166"/>
      <c r="B1114" s="166">
        <v>2024</v>
      </c>
      <c r="C1114" s="158" t="s">
        <v>431</v>
      </c>
      <c r="D1114" s="159" t="s">
        <v>26</v>
      </c>
      <c r="E1114" s="159" t="s">
        <v>16</v>
      </c>
      <c r="F1114" s="159" t="s">
        <v>67</v>
      </c>
      <c r="G1114" s="159" t="s">
        <v>87</v>
      </c>
      <c r="H1114" s="159" t="s">
        <v>48</v>
      </c>
      <c r="I1114" s="159"/>
      <c r="J1114" s="159" t="s">
        <v>19</v>
      </c>
      <c r="K1114" s="226">
        <v>671.1</v>
      </c>
      <c r="L1114" s="226">
        <v>486.7</v>
      </c>
      <c r="M1114" s="226">
        <v>387.1</v>
      </c>
      <c r="N1114" s="226">
        <v>124.1</v>
      </c>
      <c r="O1114" s="226">
        <v>145.69999999999999</v>
      </c>
      <c r="P1114" s="226">
        <v>193</v>
      </c>
      <c r="Q1114" s="226">
        <v>268.60000000000002</v>
      </c>
      <c r="R1114" s="226">
        <v>278.2</v>
      </c>
      <c r="S1114" s="226">
        <v>264.2</v>
      </c>
      <c r="T1114" s="226">
        <v>188.4</v>
      </c>
      <c r="U1114" s="226">
        <v>292.40000000000003</v>
      </c>
      <c r="V1114" s="226">
        <v>612</v>
      </c>
      <c r="W1114" s="162">
        <f>SUM(표4_256[[#This Row],[1월]:[12월]])</f>
        <v>3911.5</v>
      </c>
      <c r="X1114" s="163">
        <f t="shared" si="735"/>
        <v>325.95833333333331</v>
      </c>
    </row>
    <row r="1115" spans="1:24" x14ac:dyDescent="0.3">
      <c r="A1115" s="166"/>
      <c r="B1115" s="166">
        <v>2024</v>
      </c>
      <c r="C1115" s="158" t="s">
        <v>431</v>
      </c>
      <c r="D1115" s="159" t="s">
        <v>26</v>
      </c>
      <c r="E1115" s="159" t="s">
        <v>16</v>
      </c>
      <c r="F1115" s="159" t="s">
        <v>67</v>
      </c>
      <c r="G1115" s="159" t="s">
        <v>87</v>
      </c>
      <c r="H1115" s="159" t="s">
        <v>48</v>
      </c>
      <c r="I1115" s="159"/>
      <c r="J1115" s="159" t="s">
        <v>14</v>
      </c>
      <c r="K1115" s="226">
        <v>671100</v>
      </c>
      <c r="L1115" s="226">
        <v>486700</v>
      </c>
      <c r="M1115" s="226">
        <v>387100</v>
      </c>
      <c r="N1115" s="226">
        <v>124100</v>
      </c>
      <c r="O1115" s="226">
        <v>145700</v>
      </c>
      <c r="P1115" s="226">
        <v>193000</v>
      </c>
      <c r="Q1115" s="226">
        <v>268600</v>
      </c>
      <c r="R1115" s="226">
        <v>278200</v>
      </c>
      <c r="S1115" s="226">
        <v>264200</v>
      </c>
      <c r="T1115" s="226">
        <v>188400</v>
      </c>
      <c r="U1115" s="226">
        <v>292400.00000000006</v>
      </c>
      <c r="V1115" s="226">
        <v>612000</v>
      </c>
      <c r="W1115" s="162">
        <f>SUM(표4_256[[#This Row],[1월]:[12월]])</f>
        <v>3911500</v>
      </c>
      <c r="X1115" s="163">
        <f t="shared" si="735"/>
        <v>325958.33333333331</v>
      </c>
    </row>
    <row r="1116" spans="1:24" x14ac:dyDescent="0.3">
      <c r="A1116" s="166"/>
      <c r="B1116" s="166">
        <v>2024</v>
      </c>
      <c r="C1116" s="158" t="s">
        <v>431</v>
      </c>
      <c r="D1116" s="159" t="s">
        <v>26</v>
      </c>
      <c r="E1116" s="159" t="s">
        <v>16</v>
      </c>
      <c r="F1116" s="159" t="s">
        <v>67</v>
      </c>
      <c r="G1116" s="159" t="s">
        <v>87</v>
      </c>
      <c r="H1116" s="159" t="s">
        <v>48</v>
      </c>
      <c r="I1116" s="159"/>
      <c r="J1116" s="159" t="s">
        <v>20</v>
      </c>
      <c r="K1116" s="226">
        <v>577.14599999999996</v>
      </c>
      <c r="L1116" s="226">
        <v>418.56200000000001</v>
      </c>
      <c r="M1116" s="226">
        <v>332.90600000000001</v>
      </c>
      <c r="N1116" s="226">
        <v>106.726</v>
      </c>
      <c r="O1116" s="226">
        <v>125.30199999999999</v>
      </c>
      <c r="P1116" s="226">
        <v>165.98</v>
      </c>
      <c r="Q1116" s="226">
        <v>230.99600000000001</v>
      </c>
      <c r="R1116" s="226">
        <v>239.25199999999998</v>
      </c>
      <c r="S1116" s="226">
        <v>227.21199999999999</v>
      </c>
      <c r="T1116" s="226">
        <v>162.024</v>
      </c>
      <c r="U1116" s="226">
        <v>251.46400000000003</v>
      </c>
      <c r="V1116" s="226">
        <v>526.31999999999994</v>
      </c>
      <c r="W1116" s="162">
        <f>SUM(표4_256[[#This Row],[1월]:[12월]])</f>
        <v>3363.8900000000003</v>
      </c>
      <c r="X1116" s="163">
        <f t="shared" si="735"/>
        <v>280.32416666666671</v>
      </c>
    </row>
    <row r="1117" spans="1:24" x14ac:dyDescent="0.3">
      <c r="A1117" s="166"/>
      <c r="B1117" s="166">
        <v>2024</v>
      </c>
      <c r="C1117" s="158" t="s">
        <v>431</v>
      </c>
      <c r="D1117" s="159" t="s">
        <v>26</v>
      </c>
      <c r="E1117" s="159" t="s">
        <v>16</v>
      </c>
      <c r="F1117" s="159" t="s">
        <v>67</v>
      </c>
      <c r="G1117" s="159" t="s">
        <v>87</v>
      </c>
      <c r="H1117" s="159" t="s">
        <v>48</v>
      </c>
      <c r="I1117" s="159"/>
      <c r="J1117" s="159" t="s">
        <v>15</v>
      </c>
      <c r="K1117" s="226">
        <v>57.714599999999997</v>
      </c>
      <c r="L1117" s="226">
        <v>41.856200000000001</v>
      </c>
      <c r="M1117" s="226">
        <v>33.290600000000005</v>
      </c>
      <c r="N1117" s="226">
        <v>10.672600000000001</v>
      </c>
      <c r="O1117" s="226">
        <v>12.530200000000001</v>
      </c>
      <c r="P1117" s="226">
        <v>16.597999999999999</v>
      </c>
      <c r="Q1117" s="226">
        <v>23.099600000000002</v>
      </c>
      <c r="R1117" s="226">
        <v>23.9252</v>
      </c>
      <c r="S1117" s="226">
        <v>22.7212</v>
      </c>
      <c r="T1117" s="226">
        <v>16.202400000000001</v>
      </c>
      <c r="U1117" s="226">
        <v>25.146400000000003</v>
      </c>
      <c r="V1117" s="226">
        <v>52.631999999999998</v>
      </c>
      <c r="W1117" s="162">
        <f>SUM(표4_256[[#This Row],[1월]:[12월]])</f>
        <v>336.38900000000001</v>
      </c>
      <c r="X1117" s="163">
        <f t="shared" si="735"/>
        <v>28.032416666666666</v>
      </c>
    </row>
    <row r="1118" spans="1:24" x14ac:dyDescent="0.3">
      <c r="A1118" s="166"/>
      <c r="B1118" s="166">
        <v>2024</v>
      </c>
      <c r="C1118" s="158" t="s">
        <v>431</v>
      </c>
      <c r="D1118" s="159" t="s">
        <v>26</v>
      </c>
      <c r="E1118" s="159" t="s">
        <v>16</v>
      </c>
      <c r="F1118" s="159" t="s">
        <v>67</v>
      </c>
      <c r="G1118" s="159" t="s">
        <v>87</v>
      </c>
      <c r="H1118" s="160" t="s">
        <v>48</v>
      </c>
      <c r="I1118" s="160"/>
      <c r="J1118" s="160" t="s">
        <v>96</v>
      </c>
      <c r="K1118" s="226">
        <v>84.313239209532</v>
      </c>
      <c r="L1118" s="226">
        <v>61.146257671403987</v>
      </c>
      <c r="M1118" s="226">
        <v>48.633072415451998</v>
      </c>
      <c r="N1118" s="226">
        <v>15.591227813891997</v>
      </c>
      <c r="O1118" s="226">
        <v>18.304930640483999</v>
      </c>
      <c r="P1118" s="226">
        <v>24.247437293159997</v>
      </c>
      <c r="Q1118" s="226">
        <v>33.745397186231997</v>
      </c>
      <c r="R1118" s="226">
        <v>34.951487331383994</v>
      </c>
      <c r="S1118" s="226">
        <v>33.192605869703989</v>
      </c>
      <c r="T1118" s="226">
        <v>23.669519098607996</v>
      </c>
      <c r="U1118" s="226">
        <v>36.735495671088003</v>
      </c>
      <c r="V1118" s="226">
        <v>76.888246753439986</v>
      </c>
      <c r="W1118" s="162">
        <f>SUM(표4_256[[#This Row],[1월]:[12월]])</f>
        <v>491.41891695437999</v>
      </c>
      <c r="X1118" s="163">
        <f t="shared" si="735"/>
        <v>40.951576412865002</v>
      </c>
    </row>
    <row r="1119" spans="1:24" x14ac:dyDescent="0.3">
      <c r="A1119" s="166"/>
      <c r="B1119" s="166">
        <v>2024</v>
      </c>
      <c r="C1119" s="158" t="s">
        <v>431</v>
      </c>
      <c r="D1119" s="159" t="s">
        <v>26</v>
      </c>
      <c r="E1119" s="159" t="s">
        <v>16</v>
      </c>
      <c r="F1119" s="159" t="s">
        <v>65</v>
      </c>
      <c r="G1119" s="159" t="s">
        <v>172</v>
      </c>
      <c r="H1119" s="159" t="s">
        <v>55</v>
      </c>
      <c r="I1119" s="159"/>
      <c r="J1119" s="159" t="s">
        <v>13</v>
      </c>
      <c r="K1119" s="226">
        <v>412907</v>
      </c>
      <c r="L1119" s="226">
        <v>0</v>
      </c>
      <c r="M1119" s="226">
        <v>1703242</v>
      </c>
      <c r="N1119" s="226">
        <v>332603</v>
      </c>
      <c r="O1119" s="226">
        <v>1116069</v>
      </c>
      <c r="P1119" s="226">
        <v>0</v>
      </c>
      <c r="Q1119" s="226">
        <v>47349941</v>
      </c>
      <c r="R1119" s="226">
        <v>90643472</v>
      </c>
      <c r="S1119" s="226">
        <v>21772545</v>
      </c>
      <c r="T1119" s="226">
        <v>0</v>
      </c>
      <c r="U1119" s="226">
        <v>1144209</v>
      </c>
      <c r="V1119" s="226">
        <v>932170</v>
      </c>
      <c r="W1119" s="162">
        <f>SUM(표4_256[[#This Row],[1월]:[12월]])</f>
        <v>165407158</v>
      </c>
      <c r="X1119" s="163">
        <f t="shared" si="735"/>
        <v>13783929.833333334</v>
      </c>
    </row>
    <row r="1120" spans="1:24" x14ac:dyDescent="0.3">
      <c r="A1120" s="166"/>
      <c r="B1120" s="166">
        <v>2024</v>
      </c>
      <c r="C1120" s="158" t="s">
        <v>431</v>
      </c>
      <c r="D1120" s="159" t="s">
        <v>26</v>
      </c>
      <c r="E1120" s="159" t="s">
        <v>16</v>
      </c>
      <c r="F1120" s="159" t="s">
        <v>65</v>
      </c>
      <c r="G1120" s="159" t="s">
        <v>172</v>
      </c>
      <c r="H1120" s="159" t="s">
        <v>55</v>
      </c>
      <c r="I1120" s="159"/>
      <c r="J1120" s="159" t="s">
        <v>19</v>
      </c>
      <c r="K1120" s="226">
        <v>4.8</v>
      </c>
      <c r="L1120" s="226">
        <v>0</v>
      </c>
      <c r="M1120" s="226">
        <v>19.8</v>
      </c>
      <c r="N1120" s="226">
        <v>4.5</v>
      </c>
      <c r="O1120" s="226">
        <v>15.1</v>
      </c>
      <c r="P1120" s="226">
        <v>0</v>
      </c>
      <c r="Q1120" s="226">
        <v>752.9</v>
      </c>
      <c r="R1120" s="226">
        <v>1441.3</v>
      </c>
      <c r="S1120" s="226">
        <v>346.2</v>
      </c>
      <c r="T1120" s="226">
        <v>0</v>
      </c>
      <c r="U1120" s="226">
        <v>14</v>
      </c>
      <c r="V1120" s="226">
        <v>9.7999999999999989</v>
      </c>
      <c r="W1120" s="162">
        <f>SUM(표4_256[[#This Row],[1월]:[12월]])</f>
        <v>2608.4</v>
      </c>
      <c r="X1120" s="163">
        <f t="shared" si="735"/>
        <v>217.36666666666667</v>
      </c>
    </row>
    <row r="1121" spans="1:24" x14ac:dyDescent="0.3">
      <c r="A1121" s="166"/>
      <c r="B1121" s="166">
        <v>2024</v>
      </c>
      <c r="C1121" s="158" t="s">
        <v>431</v>
      </c>
      <c r="D1121" s="159" t="s">
        <v>26</v>
      </c>
      <c r="E1121" s="159" t="s">
        <v>16</v>
      </c>
      <c r="F1121" s="159" t="s">
        <v>65</v>
      </c>
      <c r="G1121" s="159" t="s">
        <v>172</v>
      </c>
      <c r="H1121" s="159" t="s">
        <v>55</v>
      </c>
      <c r="I1121" s="159"/>
      <c r="J1121" s="159" t="s">
        <v>14</v>
      </c>
      <c r="K1121" s="226">
        <v>4800</v>
      </c>
      <c r="L1121" s="226">
        <v>0</v>
      </c>
      <c r="M1121" s="226">
        <v>19800</v>
      </c>
      <c r="N1121" s="226">
        <v>4500</v>
      </c>
      <c r="O1121" s="226">
        <v>15100</v>
      </c>
      <c r="P1121" s="226">
        <v>0</v>
      </c>
      <c r="Q1121" s="226">
        <v>752900</v>
      </c>
      <c r="R1121" s="226">
        <v>1441300</v>
      </c>
      <c r="S1121" s="226">
        <v>346200</v>
      </c>
      <c r="T1121" s="226">
        <v>0</v>
      </c>
      <c r="U1121" s="226">
        <v>14000</v>
      </c>
      <c r="V1121" s="226">
        <v>9799.9999999999982</v>
      </c>
      <c r="W1121" s="162">
        <f>SUM(표4_256[[#This Row],[1월]:[12월]])</f>
        <v>2608400</v>
      </c>
      <c r="X1121" s="163">
        <f t="shared" si="735"/>
        <v>217366.66666666666</v>
      </c>
    </row>
    <row r="1122" spans="1:24" x14ac:dyDescent="0.3">
      <c r="A1122" s="166"/>
      <c r="B1122" s="166">
        <v>2024</v>
      </c>
      <c r="C1122" s="158" t="s">
        <v>431</v>
      </c>
      <c r="D1122" s="159" t="s">
        <v>26</v>
      </c>
      <c r="E1122" s="159" t="s">
        <v>16</v>
      </c>
      <c r="F1122" s="159" t="s">
        <v>65</v>
      </c>
      <c r="G1122" s="159" t="s">
        <v>172</v>
      </c>
      <c r="H1122" s="159" t="s">
        <v>55</v>
      </c>
      <c r="I1122" s="159"/>
      <c r="J1122" s="159" t="s">
        <v>20</v>
      </c>
      <c r="K1122" s="226">
        <v>4.1280000000000001</v>
      </c>
      <c r="L1122" s="226">
        <v>0</v>
      </c>
      <c r="M1122" s="226">
        <v>17.027999999999999</v>
      </c>
      <c r="N1122" s="226">
        <v>3.87</v>
      </c>
      <c r="O1122" s="226">
        <v>12.985999999999999</v>
      </c>
      <c r="P1122" s="226">
        <v>0</v>
      </c>
      <c r="Q1122" s="226">
        <v>647.49399999999991</v>
      </c>
      <c r="R1122" s="226">
        <v>1239.518</v>
      </c>
      <c r="S1122" s="226">
        <v>297.73199999999997</v>
      </c>
      <c r="T1122" s="226">
        <v>0</v>
      </c>
      <c r="U1122" s="226">
        <v>12.04</v>
      </c>
      <c r="V1122" s="226">
        <v>8.427999999999999</v>
      </c>
      <c r="W1122" s="162">
        <f>SUM(표4_256[[#This Row],[1월]:[12월]])</f>
        <v>2243.2239999999997</v>
      </c>
      <c r="X1122" s="163">
        <f t="shared" si="735"/>
        <v>186.93533333333332</v>
      </c>
    </row>
    <row r="1123" spans="1:24" x14ac:dyDescent="0.3">
      <c r="A1123" s="166"/>
      <c r="B1123" s="166">
        <v>2024</v>
      </c>
      <c r="C1123" s="158" t="s">
        <v>431</v>
      </c>
      <c r="D1123" s="159" t="s">
        <v>26</v>
      </c>
      <c r="E1123" s="159" t="s">
        <v>16</v>
      </c>
      <c r="F1123" s="159" t="s">
        <v>65</v>
      </c>
      <c r="G1123" s="159" t="s">
        <v>172</v>
      </c>
      <c r="H1123" s="159" t="s">
        <v>55</v>
      </c>
      <c r="I1123" s="159"/>
      <c r="J1123" s="159" t="s">
        <v>15</v>
      </c>
      <c r="K1123" s="226">
        <v>0.41280000000000006</v>
      </c>
      <c r="L1123" s="226">
        <v>0</v>
      </c>
      <c r="M1123" s="226">
        <v>1.7027999999999999</v>
      </c>
      <c r="N1123" s="226">
        <v>0.38700000000000001</v>
      </c>
      <c r="O1123" s="226">
        <v>1.2986</v>
      </c>
      <c r="P1123" s="226">
        <v>0</v>
      </c>
      <c r="Q1123" s="226">
        <v>64.749399999999994</v>
      </c>
      <c r="R1123" s="226">
        <v>123.95180000000001</v>
      </c>
      <c r="S1123" s="226">
        <v>29.773199999999999</v>
      </c>
      <c r="T1123" s="226">
        <v>0</v>
      </c>
      <c r="U1123" s="226">
        <v>1.204</v>
      </c>
      <c r="V1123" s="226">
        <v>0.84279999999999999</v>
      </c>
      <c r="W1123" s="162">
        <f>SUM(표4_256[[#This Row],[1월]:[12월]])</f>
        <v>224.32240000000002</v>
      </c>
      <c r="X1123" s="163">
        <f t="shared" si="735"/>
        <v>18.693533333333335</v>
      </c>
    </row>
    <row r="1124" spans="1:24" x14ac:dyDescent="0.3">
      <c r="A1124" s="166"/>
      <c r="B1124" s="166">
        <v>2024</v>
      </c>
      <c r="C1124" s="158" t="s">
        <v>431</v>
      </c>
      <c r="D1124" s="159" t="s">
        <v>26</v>
      </c>
      <c r="E1124" s="159" t="s">
        <v>16</v>
      </c>
      <c r="F1124" s="159" t="s">
        <v>65</v>
      </c>
      <c r="G1124" s="159" t="s">
        <v>172</v>
      </c>
      <c r="H1124" s="160" t="s">
        <v>55</v>
      </c>
      <c r="I1124" s="160"/>
      <c r="J1124" s="160" t="s">
        <v>96</v>
      </c>
      <c r="K1124" s="226">
        <v>0.60304507257599993</v>
      </c>
      <c r="L1124" s="226">
        <v>0</v>
      </c>
      <c r="M1124" s="226">
        <v>2.4875609243759995</v>
      </c>
      <c r="N1124" s="226">
        <v>0.56535475553999992</v>
      </c>
      <c r="O1124" s="226">
        <v>1.8970792908119998</v>
      </c>
      <c r="P1124" s="226">
        <v>0</v>
      </c>
      <c r="Q1124" s="226">
        <v>94.59013232134798</v>
      </c>
      <c r="R1124" s="226">
        <v>181.07684647995598</v>
      </c>
      <c r="S1124" s="226">
        <v>43.494625859543987</v>
      </c>
      <c r="T1124" s="226">
        <v>0</v>
      </c>
      <c r="U1124" s="226">
        <v>1.7588814616799997</v>
      </c>
      <c r="V1124" s="226">
        <v>1.2312170231759996</v>
      </c>
      <c r="W1124" s="162">
        <f>SUM(표4_256[[#This Row],[1월]:[12월]])</f>
        <v>327.7047431890079</v>
      </c>
      <c r="X1124" s="163">
        <f t="shared" si="735"/>
        <v>27.308728599083992</v>
      </c>
    </row>
    <row r="1125" spans="1:24" x14ac:dyDescent="0.3">
      <c r="A1125" s="166"/>
      <c r="B1125" s="166">
        <v>2024</v>
      </c>
      <c r="C1125" s="158" t="s">
        <v>431</v>
      </c>
      <c r="D1125" s="159" t="s">
        <v>26</v>
      </c>
      <c r="E1125" s="159" t="s">
        <v>16</v>
      </c>
      <c r="F1125" s="159" t="s">
        <v>90</v>
      </c>
      <c r="G1125" s="159" t="s">
        <v>172</v>
      </c>
      <c r="H1125" s="159" t="s">
        <v>55</v>
      </c>
      <c r="I1125" s="159"/>
      <c r="J1125" s="159" t="s">
        <v>13</v>
      </c>
      <c r="K1125" s="226">
        <v>0</v>
      </c>
      <c r="L1125" s="226">
        <v>0</v>
      </c>
      <c r="M1125" s="226">
        <v>0</v>
      </c>
      <c r="N1125" s="226">
        <v>0</v>
      </c>
      <c r="O1125" s="226">
        <v>0</v>
      </c>
      <c r="P1125" s="226">
        <v>0</v>
      </c>
      <c r="Q1125" s="226">
        <v>1616275</v>
      </c>
      <c r="R1125" s="226">
        <v>2987279</v>
      </c>
      <c r="S1125" s="226">
        <v>396207</v>
      </c>
      <c r="T1125" s="226">
        <v>0</v>
      </c>
      <c r="U1125" s="226">
        <v>0</v>
      </c>
      <c r="V1125" s="226">
        <v>0</v>
      </c>
      <c r="W1125" s="162">
        <f>SUM(표4_256[[#This Row],[1월]:[12월]])</f>
        <v>4999761</v>
      </c>
      <c r="X1125" s="163">
        <f t="shared" si="735"/>
        <v>416646.75</v>
      </c>
    </row>
    <row r="1126" spans="1:24" x14ac:dyDescent="0.3">
      <c r="A1126" s="166"/>
      <c r="B1126" s="166">
        <v>2024</v>
      </c>
      <c r="C1126" s="158" t="s">
        <v>431</v>
      </c>
      <c r="D1126" s="159" t="s">
        <v>26</v>
      </c>
      <c r="E1126" s="159" t="s">
        <v>16</v>
      </c>
      <c r="F1126" s="159" t="s">
        <v>90</v>
      </c>
      <c r="G1126" s="159" t="s">
        <v>172</v>
      </c>
      <c r="H1126" s="159" t="s">
        <v>55</v>
      </c>
      <c r="I1126" s="159"/>
      <c r="J1126" s="159" t="s">
        <v>19</v>
      </c>
      <c r="K1126" s="226">
        <v>0</v>
      </c>
      <c r="L1126" s="226">
        <v>0</v>
      </c>
      <c r="M1126" s="226">
        <v>0</v>
      </c>
      <c r="N1126" s="226">
        <v>0</v>
      </c>
      <c r="O1126" s="226">
        <v>0</v>
      </c>
      <c r="P1126" s="226">
        <v>0</v>
      </c>
      <c r="Q1126" s="226">
        <v>25.7</v>
      </c>
      <c r="R1126" s="226">
        <v>47.5</v>
      </c>
      <c r="S1126" s="226">
        <v>6.3</v>
      </c>
      <c r="T1126" s="226">
        <v>0</v>
      </c>
      <c r="U1126" s="226">
        <v>0</v>
      </c>
      <c r="V1126" s="226">
        <v>0</v>
      </c>
      <c r="W1126" s="162">
        <f>SUM(표4_256[[#This Row],[1월]:[12월]])</f>
        <v>79.5</v>
      </c>
      <c r="X1126" s="163">
        <f t="shared" si="735"/>
        <v>6.625</v>
      </c>
    </row>
    <row r="1127" spans="1:24" x14ac:dyDescent="0.3">
      <c r="A1127" s="166"/>
      <c r="B1127" s="166">
        <v>2024</v>
      </c>
      <c r="C1127" s="158" t="s">
        <v>431</v>
      </c>
      <c r="D1127" s="159" t="s">
        <v>26</v>
      </c>
      <c r="E1127" s="159" t="s">
        <v>16</v>
      </c>
      <c r="F1127" s="159" t="s">
        <v>90</v>
      </c>
      <c r="G1127" s="159" t="s">
        <v>172</v>
      </c>
      <c r="H1127" s="159" t="s">
        <v>55</v>
      </c>
      <c r="I1127" s="159"/>
      <c r="J1127" s="159" t="s">
        <v>14</v>
      </c>
      <c r="K1127" s="226">
        <v>0</v>
      </c>
      <c r="L1127" s="226">
        <v>0</v>
      </c>
      <c r="M1127" s="226">
        <v>0</v>
      </c>
      <c r="N1127" s="226">
        <v>0</v>
      </c>
      <c r="O1127" s="226">
        <v>0</v>
      </c>
      <c r="P1127" s="226">
        <v>0</v>
      </c>
      <c r="Q1127" s="226">
        <v>25700</v>
      </c>
      <c r="R1127" s="226">
        <v>47500</v>
      </c>
      <c r="S1127" s="226">
        <v>6300</v>
      </c>
      <c r="T1127" s="226">
        <v>0</v>
      </c>
      <c r="U1127" s="226">
        <v>0</v>
      </c>
      <c r="V1127" s="226">
        <v>0</v>
      </c>
      <c r="W1127" s="162">
        <f>SUM(표4_256[[#This Row],[1월]:[12월]])</f>
        <v>79500</v>
      </c>
      <c r="X1127" s="163">
        <f t="shared" si="735"/>
        <v>6625</v>
      </c>
    </row>
    <row r="1128" spans="1:24" x14ac:dyDescent="0.3">
      <c r="A1128" s="166"/>
      <c r="B1128" s="166">
        <v>2024</v>
      </c>
      <c r="C1128" s="158" t="s">
        <v>431</v>
      </c>
      <c r="D1128" s="159" t="s">
        <v>26</v>
      </c>
      <c r="E1128" s="159" t="s">
        <v>16</v>
      </c>
      <c r="F1128" s="159" t="s">
        <v>90</v>
      </c>
      <c r="G1128" s="159" t="s">
        <v>172</v>
      </c>
      <c r="H1128" s="159" t="s">
        <v>55</v>
      </c>
      <c r="I1128" s="159"/>
      <c r="J1128" s="159" t="s">
        <v>20</v>
      </c>
      <c r="K1128" s="226">
        <v>0</v>
      </c>
      <c r="L1128" s="226">
        <v>0</v>
      </c>
      <c r="M1128" s="226">
        <v>0</v>
      </c>
      <c r="N1128" s="226">
        <v>0</v>
      </c>
      <c r="O1128" s="226">
        <v>0</v>
      </c>
      <c r="P1128" s="226">
        <v>0</v>
      </c>
      <c r="Q1128" s="226">
        <v>22.102</v>
      </c>
      <c r="R1128" s="226">
        <v>40.85</v>
      </c>
      <c r="S1128" s="226">
        <v>5.4180000000000001</v>
      </c>
      <c r="T1128" s="226">
        <v>0</v>
      </c>
      <c r="U1128" s="226">
        <v>0</v>
      </c>
      <c r="V1128" s="226">
        <v>0</v>
      </c>
      <c r="W1128" s="162">
        <f>SUM(표4_256[[#This Row],[1월]:[12월]])</f>
        <v>68.37</v>
      </c>
      <c r="X1128" s="163">
        <f t="shared" si="735"/>
        <v>5.6975000000000007</v>
      </c>
    </row>
    <row r="1129" spans="1:24" x14ac:dyDescent="0.3">
      <c r="A1129" s="166"/>
      <c r="B1129" s="166">
        <v>2024</v>
      </c>
      <c r="C1129" s="158" t="s">
        <v>431</v>
      </c>
      <c r="D1129" s="159" t="s">
        <v>26</v>
      </c>
      <c r="E1129" s="159" t="s">
        <v>16</v>
      </c>
      <c r="F1129" s="159" t="s">
        <v>90</v>
      </c>
      <c r="G1129" s="159" t="s">
        <v>172</v>
      </c>
      <c r="H1129" s="159" t="s">
        <v>55</v>
      </c>
      <c r="I1129" s="159"/>
      <c r="J1129" s="159" t="s">
        <v>15</v>
      </c>
      <c r="K1129" s="226">
        <v>0</v>
      </c>
      <c r="L1129" s="226">
        <v>0</v>
      </c>
      <c r="M1129" s="226">
        <v>0</v>
      </c>
      <c r="N1129" s="226">
        <v>0</v>
      </c>
      <c r="O1129" s="226">
        <v>0</v>
      </c>
      <c r="P1129" s="226">
        <v>0</v>
      </c>
      <c r="Q1129" s="226">
        <v>2.2101999999999999</v>
      </c>
      <c r="R1129" s="226">
        <v>4.085</v>
      </c>
      <c r="S1129" s="226">
        <v>0.54180000000000006</v>
      </c>
      <c r="T1129" s="226">
        <v>0</v>
      </c>
      <c r="U1129" s="226">
        <v>0</v>
      </c>
      <c r="V1129" s="226">
        <v>0</v>
      </c>
      <c r="W1129" s="162">
        <f>SUM(표4_256[[#This Row],[1월]:[12월]])</f>
        <v>6.8369999999999997</v>
      </c>
      <c r="X1129" s="163">
        <f t="shared" si="735"/>
        <v>0.56974999999999998</v>
      </c>
    </row>
    <row r="1130" spans="1:24" x14ac:dyDescent="0.3">
      <c r="A1130" s="166"/>
      <c r="B1130" s="166">
        <v>2024</v>
      </c>
      <c r="C1130" s="158" t="s">
        <v>431</v>
      </c>
      <c r="D1130" s="159" t="s">
        <v>26</v>
      </c>
      <c r="E1130" s="159" t="s">
        <v>16</v>
      </c>
      <c r="F1130" s="159" t="s">
        <v>90</v>
      </c>
      <c r="G1130" s="159" t="s">
        <v>172</v>
      </c>
      <c r="H1130" s="160" t="s">
        <v>55</v>
      </c>
      <c r="I1130" s="160"/>
      <c r="J1130" s="160" t="s">
        <v>96</v>
      </c>
      <c r="K1130" s="226">
        <v>0</v>
      </c>
      <c r="L1130" s="226">
        <v>0</v>
      </c>
      <c r="M1130" s="226">
        <v>0</v>
      </c>
      <c r="N1130" s="226">
        <v>0</v>
      </c>
      <c r="O1130" s="226">
        <v>0</v>
      </c>
      <c r="P1130" s="226">
        <v>0</v>
      </c>
      <c r="Q1130" s="226">
        <v>3.2288038260839995</v>
      </c>
      <c r="R1130" s="226">
        <v>5.9676335306999988</v>
      </c>
      <c r="S1130" s="226">
        <v>0.79149665775599987</v>
      </c>
      <c r="T1130" s="226">
        <v>0</v>
      </c>
      <c r="U1130" s="226">
        <v>0</v>
      </c>
      <c r="V1130" s="226">
        <v>0</v>
      </c>
      <c r="W1130" s="162">
        <f>SUM(표4_256[[#This Row],[1월]:[12월]])</f>
        <v>9.9879340145399986</v>
      </c>
      <c r="X1130" s="163">
        <f t="shared" si="735"/>
        <v>0.83232783454499992</v>
      </c>
    </row>
    <row r="1131" spans="1:24" x14ac:dyDescent="0.3">
      <c r="A1131" s="166"/>
      <c r="B1131" s="166">
        <v>2024</v>
      </c>
      <c r="C1131" s="158" t="s">
        <v>431</v>
      </c>
      <c r="D1131" s="159" t="s">
        <v>26</v>
      </c>
      <c r="E1131" s="159" t="s">
        <v>16</v>
      </c>
      <c r="F1131" s="159" t="s">
        <v>88</v>
      </c>
      <c r="G1131" s="159" t="s">
        <v>86</v>
      </c>
      <c r="H1131" s="159" t="s">
        <v>141</v>
      </c>
      <c r="I1131" s="159"/>
      <c r="J1131" s="159" t="s">
        <v>13</v>
      </c>
      <c r="K1131" s="226">
        <v>0</v>
      </c>
      <c r="L1131" s="226">
        <v>0</v>
      </c>
      <c r="M1131" s="226">
        <v>0</v>
      </c>
      <c r="N1131" s="226">
        <v>0</v>
      </c>
      <c r="O1131" s="226">
        <v>29564.720000000001</v>
      </c>
      <c r="P1131" s="226">
        <v>0</v>
      </c>
      <c r="Q1131" s="226">
        <v>3006146</v>
      </c>
      <c r="R1131" s="226">
        <v>4899137</v>
      </c>
      <c r="S1131" s="226">
        <v>1974748</v>
      </c>
      <c r="T1131" s="226">
        <v>0</v>
      </c>
      <c r="U1131" s="226">
        <v>8172.9214285714297</v>
      </c>
      <c r="V1131" s="226">
        <v>0</v>
      </c>
      <c r="W1131" s="162">
        <f>SUM(표4_256[[#This Row],[1월]:[12월]])</f>
        <v>9917768.6414285712</v>
      </c>
      <c r="X1131" s="163">
        <f t="shared" si="735"/>
        <v>826480.72011904756</v>
      </c>
    </row>
    <row r="1132" spans="1:24" x14ac:dyDescent="0.3">
      <c r="A1132" s="166"/>
      <c r="B1132" s="166">
        <v>2024</v>
      </c>
      <c r="C1132" s="158" t="s">
        <v>431</v>
      </c>
      <c r="D1132" s="159" t="s">
        <v>26</v>
      </c>
      <c r="E1132" s="159" t="s">
        <v>16</v>
      </c>
      <c r="F1132" s="159" t="s">
        <v>88</v>
      </c>
      <c r="G1132" s="159" t="s">
        <v>86</v>
      </c>
      <c r="H1132" s="159" t="s">
        <v>141</v>
      </c>
      <c r="I1132" s="159"/>
      <c r="J1132" s="159" t="s">
        <v>19</v>
      </c>
      <c r="K1132" s="226">
        <v>0</v>
      </c>
      <c r="L1132" s="226">
        <v>0</v>
      </c>
      <c r="M1132" s="226">
        <v>0</v>
      </c>
      <c r="N1132" s="226">
        <v>0</v>
      </c>
      <c r="O1132" s="226">
        <v>0.4</v>
      </c>
      <c r="P1132" s="226">
        <v>0</v>
      </c>
      <c r="Q1132" s="226">
        <v>47.8</v>
      </c>
      <c r="R1132" s="226">
        <v>77.900000000000006</v>
      </c>
      <c r="S1132" s="226">
        <v>31.4</v>
      </c>
      <c r="T1132" s="226">
        <v>0</v>
      </c>
      <c r="U1132" s="226">
        <v>0.1</v>
      </c>
      <c r="V1132" s="226">
        <v>0</v>
      </c>
      <c r="W1132" s="162">
        <f>SUM(표4_256[[#This Row],[1월]:[12월]])</f>
        <v>157.6</v>
      </c>
      <c r="X1132" s="163">
        <f t="shared" si="735"/>
        <v>13.133333333333333</v>
      </c>
    </row>
    <row r="1133" spans="1:24" x14ac:dyDescent="0.3">
      <c r="A1133" s="166"/>
      <c r="B1133" s="166">
        <v>2024</v>
      </c>
      <c r="C1133" s="158" t="s">
        <v>431</v>
      </c>
      <c r="D1133" s="159" t="s">
        <v>26</v>
      </c>
      <c r="E1133" s="159" t="s">
        <v>16</v>
      </c>
      <c r="F1133" s="159" t="s">
        <v>88</v>
      </c>
      <c r="G1133" s="159" t="s">
        <v>86</v>
      </c>
      <c r="H1133" s="159" t="s">
        <v>141</v>
      </c>
      <c r="I1133" s="159"/>
      <c r="J1133" s="159" t="s">
        <v>14</v>
      </c>
      <c r="K1133" s="226">
        <v>0</v>
      </c>
      <c r="L1133" s="226">
        <v>0</v>
      </c>
      <c r="M1133" s="226">
        <v>0</v>
      </c>
      <c r="N1133" s="226">
        <v>0</v>
      </c>
      <c r="O1133" s="226">
        <v>400</v>
      </c>
      <c r="P1133" s="226">
        <v>0</v>
      </c>
      <c r="Q1133" s="226">
        <v>47800</v>
      </c>
      <c r="R1133" s="226">
        <v>77900</v>
      </c>
      <c r="S1133" s="226">
        <v>31400</v>
      </c>
      <c r="T1133" s="226">
        <v>0</v>
      </c>
      <c r="U1133" s="226">
        <v>100</v>
      </c>
      <c r="V1133" s="226">
        <v>0</v>
      </c>
      <c r="W1133" s="162">
        <f>SUM(표4_256[[#This Row],[1월]:[12월]])</f>
        <v>157600</v>
      </c>
      <c r="X1133" s="163">
        <f t="shared" si="735"/>
        <v>13133.333333333334</v>
      </c>
    </row>
    <row r="1134" spans="1:24" x14ac:dyDescent="0.3">
      <c r="A1134" s="166"/>
      <c r="B1134" s="166">
        <v>2024</v>
      </c>
      <c r="C1134" s="158" t="s">
        <v>431</v>
      </c>
      <c r="D1134" s="159" t="s">
        <v>26</v>
      </c>
      <c r="E1134" s="159" t="s">
        <v>16</v>
      </c>
      <c r="F1134" s="159" t="s">
        <v>88</v>
      </c>
      <c r="G1134" s="159" t="s">
        <v>86</v>
      </c>
      <c r="H1134" s="159" t="s">
        <v>141</v>
      </c>
      <c r="I1134" s="159"/>
      <c r="J1134" s="159" t="s">
        <v>20</v>
      </c>
      <c r="K1134" s="226">
        <v>0</v>
      </c>
      <c r="L1134" s="226">
        <v>0</v>
      </c>
      <c r="M1134" s="226">
        <v>0</v>
      </c>
      <c r="N1134" s="226">
        <v>0</v>
      </c>
      <c r="O1134" s="226">
        <v>0.34400000000000003</v>
      </c>
      <c r="P1134" s="226">
        <v>0</v>
      </c>
      <c r="Q1134" s="226">
        <v>41.107999999999997</v>
      </c>
      <c r="R1134" s="226">
        <v>66.994</v>
      </c>
      <c r="S1134" s="226">
        <v>27.003999999999998</v>
      </c>
      <c r="T1134" s="226">
        <v>0</v>
      </c>
      <c r="U1134" s="226">
        <v>8.6000000000000007E-2</v>
      </c>
      <c r="V1134" s="226">
        <v>0</v>
      </c>
      <c r="W1134" s="162">
        <f>SUM(표4_256[[#This Row],[1월]:[12월]])</f>
        <v>135.536</v>
      </c>
      <c r="X1134" s="163">
        <f t="shared" si="735"/>
        <v>11.294666666666666</v>
      </c>
    </row>
    <row r="1135" spans="1:24" x14ac:dyDescent="0.3">
      <c r="A1135" s="166"/>
      <c r="B1135" s="166">
        <v>2024</v>
      </c>
      <c r="C1135" s="158" t="s">
        <v>431</v>
      </c>
      <c r="D1135" s="159" t="s">
        <v>26</v>
      </c>
      <c r="E1135" s="159" t="s">
        <v>16</v>
      </c>
      <c r="F1135" s="159" t="s">
        <v>88</v>
      </c>
      <c r="G1135" s="159" t="s">
        <v>86</v>
      </c>
      <c r="H1135" s="159" t="s">
        <v>141</v>
      </c>
      <c r="I1135" s="159"/>
      <c r="J1135" s="159" t="s">
        <v>15</v>
      </c>
      <c r="K1135" s="226">
        <v>0</v>
      </c>
      <c r="L1135" s="226">
        <v>0</v>
      </c>
      <c r="M1135" s="226">
        <v>0</v>
      </c>
      <c r="N1135" s="226">
        <v>0</v>
      </c>
      <c r="O1135" s="226">
        <v>3.4400000000000007E-2</v>
      </c>
      <c r="P1135" s="226">
        <v>0</v>
      </c>
      <c r="Q1135" s="226">
        <v>4.1108000000000002</v>
      </c>
      <c r="R1135" s="226">
        <v>6.6994000000000007</v>
      </c>
      <c r="S1135" s="226">
        <v>2.7004000000000001</v>
      </c>
      <c r="T1135" s="226">
        <v>0</v>
      </c>
      <c r="U1135" s="226">
        <v>8.6000000000000017E-3</v>
      </c>
      <c r="V1135" s="226">
        <v>0</v>
      </c>
      <c r="W1135" s="162">
        <f>SUM(표4_256[[#This Row],[1월]:[12월]])</f>
        <v>13.553599999999999</v>
      </c>
      <c r="X1135" s="163">
        <f t="shared" si="735"/>
        <v>1.1294666666666666</v>
      </c>
    </row>
    <row r="1136" spans="1:24" x14ac:dyDescent="0.3">
      <c r="A1136" s="166"/>
      <c r="B1136" s="166">
        <v>2024</v>
      </c>
      <c r="C1136" s="158" t="s">
        <v>431</v>
      </c>
      <c r="D1136" s="159" t="s">
        <v>26</v>
      </c>
      <c r="E1136" s="159" t="s">
        <v>16</v>
      </c>
      <c r="F1136" s="159" t="s">
        <v>88</v>
      </c>
      <c r="G1136" s="159" t="s">
        <v>86</v>
      </c>
      <c r="H1136" s="160" t="s">
        <v>141</v>
      </c>
      <c r="I1136" s="160"/>
      <c r="J1136" s="160" t="s">
        <v>96</v>
      </c>
      <c r="K1136" s="226">
        <v>0</v>
      </c>
      <c r="L1136" s="226">
        <v>0</v>
      </c>
      <c r="M1136" s="226">
        <v>0</v>
      </c>
      <c r="N1136" s="226">
        <v>0</v>
      </c>
      <c r="O1136" s="226">
        <v>5.0253756047999996E-2</v>
      </c>
      <c r="P1136" s="226">
        <v>0</v>
      </c>
      <c r="Q1136" s="226">
        <v>6.0053238477359985</v>
      </c>
      <c r="R1136" s="226">
        <v>9.7869189903480009</v>
      </c>
      <c r="S1136" s="226">
        <v>3.9449198497679991</v>
      </c>
      <c r="T1136" s="226">
        <v>0</v>
      </c>
      <c r="U1136" s="226">
        <v>1.2563439011999999E-2</v>
      </c>
      <c r="V1136" s="226">
        <v>0</v>
      </c>
      <c r="W1136" s="162">
        <f>SUM(표4_256[[#This Row],[1월]:[12월]])</f>
        <v>19.799979882911998</v>
      </c>
      <c r="X1136" s="163">
        <f t="shared" si="735"/>
        <v>1.6499983235759998</v>
      </c>
    </row>
    <row r="1137" spans="1:24" x14ac:dyDescent="0.3">
      <c r="A1137" s="166"/>
      <c r="B1137" s="166">
        <v>2024</v>
      </c>
      <c r="C1137" s="158" t="s">
        <v>431</v>
      </c>
      <c r="D1137" s="159" t="s">
        <v>26</v>
      </c>
      <c r="E1137" s="159" t="s">
        <v>16</v>
      </c>
      <c r="F1137" s="159" t="s">
        <v>88</v>
      </c>
      <c r="G1137" s="159" t="s">
        <v>87</v>
      </c>
      <c r="H1137" s="159" t="s">
        <v>142</v>
      </c>
      <c r="I1137" s="159"/>
      <c r="J1137" s="159" t="s">
        <v>13</v>
      </c>
      <c r="K1137" s="226">
        <v>60215.6</v>
      </c>
      <c r="L1137" s="226">
        <v>0</v>
      </c>
      <c r="M1137" s="226">
        <v>412907.04</v>
      </c>
      <c r="N1137" s="226">
        <v>81302.899999999994</v>
      </c>
      <c r="O1137" s="226">
        <v>243908.94</v>
      </c>
      <c r="P1137" s="226">
        <v>0</v>
      </c>
      <c r="Q1137" s="226">
        <v>8804611</v>
      </c>
      <c r="R1137" s="226">
        <v>16062126</v>
      </c>
      <c r="S1137" s="226">
        <v>3886607</v>
      </c>
      <c r="T1137" s="226">
        <v>0</v>
      </c>
      <c r="U1137" s="226">
        <v>302398.09285714291</v>
      </c>
      <c r="V1137" s="226">
        <v>247310.40816326527</v>
      </c>
      <c r="W1137" s="162">
        <f>SUM(표4_256[[#This Row],[1월]:[12월]])</f>
        <v>30101386.981020406</v>
      </c>
      <c r="X1137" s="163">
        <f t="shared" si="735"/>
        <v>2508448.915085034</v>
      </c>
    </row>
    <row r="1138" spans="1:24" x14ac:dyDescent="0.3">
      <c r="A1138" s="166"/>
      <c r="B1138" s="166">
        <v>2024</v>
      </c>
      <c r="C1138" s="158" t="s">
        <v>431</v>
      </c>
      <c r="D1138" s="159" t="s">
        <v>26</v>
      </c>
      <c r="E1138" s="159" t="s">
        <v>16</v>
      </c>
      <c r="F1138" s="159" t="s">
        <v>88</v>
      </c>
      <c r="G1138" s="159" t="s">
        <v>87</v>
      </c>
      <c r="H1138" s="159" t="s">
        <v>142</v>
      </c>
      <c r="I1138" s="159"/>
      <c r="J1138" s="159" t="s">
        <v>19</v>
      </c>
      <c r="K1138" s="226">
        <v>0.7</v>
      </c>
      <c r="L1138" s="226">
        <v>0</v>
      </c>
      <c r="M1138" s="226">
        <v>4.8</v>
      </c>
      <c r="N1138" s="226">
        <v>1.1000000000000001</v>
      </c>
      <c r="O1138" s="226">
        <v>3.3</v>
      </c>
      <c r="P1138" s="226">
        <v>0</v>
      </c>
      <c r="Q1138" s="226">
        <v>140</v>
      </c>
      <c r="R1138" s="226">
        <v>255.4</v>
      </c>
      <c r="S1138" s="226">
        <v>61.8</v>
      </c>
      <c r="T1138" s="226">
        <v>0</v>
      </c>
      <c r="U1138" s="226">
        <v>3.7</v>
      </c>
      <c r="V1138" s="226">
        <v>2.6</v>
      </c>
      <c r="W1138" s="162">
        <f>SUM(표4_256[[#This Row],[1월]:[12월]])</f>
        <v>473.40000000000003</v>
      </c>
      <c r="X1138" s="163">
        <f t="shared" si="735"/>
        <v>39.450000000000003</v>
      </c>
    </row>
    <row r="1139" spans="1:24" x14ac:dyDescent="0.3">
      <c r="A1139" s="166"/>
      <c r="B1139" s="166">
        <v>2024</v>
      </c>
      <c r="C1139" s="158" t="s">
        <v>431</v>
      </c>
      <c r="D1139" s="159" t="s">
        <v>26</v>
      </c>
      <c r="E1139" s="159" t="s">
        <v>16</v>
      </c>
      <c r="F1139" s="159" t="s">
        <v>88</v>
      </c>
      <c r="G1139" s="159" t="s">
        <v>87</v>
      </c>
      <c r="H1139" s="159" t="s">
        <v>142</v>
      </c>
      <c r="I1139" s="159"/>
      <c r="J1139" s="159" t="s">
        <v>14</v>
      </c>
      <c r="K1139" s="226">
        <v>700</v>
      </c>
      <c r="L1139" s="226">
        <v>0</v>
      </c>
      <c r="M1139" s="226">
        <v>4800</v>
      </c>
      <c r="N1139" s="226">
        <v>1100</v>
      </c>
      <c r="O1139" s="226">
        <v>3300</v>
      </c>
      <c r="P1139" s="226">
        <v>0</v>
      </c>
      <c r="Q1139" s="226">
        <v>140000</v>
      </c>
      <c r="R1139" s="226">
        <v>255400</v>
      </c>
      <c r="S1139" s="226">
        <v>61800</v>
      </c>
      <c r="T1139" s="226">
        <v>0</v>
      </c>
      <c r="U1139" s="226">
        <v>3700</v>
      </c>
      <c r="V1139" s="226">
        <v>2600</v>
      </c>
      <c r="W1139" s="162">
        <f>SUM(표4_256[[#This Row],[1월]:[12월]])</f>
        <v>473400</v>
      </c>
      <c r="X1139" s="163">
        <f t="shared" si="735"/>
        <v>39450</v>
      </c>
    </row>
    <row r="1140" spans="1:24" x14ac:dyDescent="0.3">
      <c r="A1140" s="166"/>
      <c r="B1140" s="166">
        <v>2024</v>
      </c>
      <c r="C1140" s="158" t="s">
        <v>431</v>
      </c>
      <c r="D1140" s="159" t="s">
        <v>26</v>
      </c>
      <c r="E1140" s="159" t="s">
        <v>16</v>
      </c>
      <c r="F1140" s="159" t="s">
        <v>88</v>
      </c>
      <c r="G1140" s="159" t="s">
        <v>87</v>
      </c>
      <c r="H1140" s="159" t="s">
        <v>142</v>
      </c>
      <c r="I1140" s="159"/>
      <c r="J1140" s="159" t="s">
        <v>20</v>
      </c>
      <c r="K1140" s="226">
        <v>0.60199999999999998</v>
      </c>
      <c r="L1140" s="226">
        <v>0</v>
      </c>
      <c r="M1140" s="226">
        <v>4.1280000000000001</v>
      </c>
      <c r="N1140" s="226">
        <v>0.94600000000000006</v>
      </c>
      <c r="O1140" s="226">
        <v>2.8379999999999996</v>
      </c>
      <c r="P1140" s="226">
        <v>0</v>
      </c>
      <c r="Q1140" s="226">
        <v>120.39999999999999</v>
      </c>
      <c r="R1140" s="226">
        <v>219.64400000000001</v>
      </c>
      <c r="S1140" s="226">
        <v>53.147999999999996</v>
      </c>
      <c r="T1140" s="226">
        <v>0</v>
      </c>
      <c r="U1140" s="226">
        <v>3.1819999999999999</v>
      </c>
      <c r="V1140" s="226">
        <v>2.2360000000000002</v>
      </c>
      <c r="W1140" s="162">
        <f>SUM(표4_256[[#This Row],[1월]:[12월]])</f>
        <v>407.12400000000002</v>
      </c>
      <c r="X1140" s="163">
        <f t="shared" si="735"/>
        <v>33.927</v>
      </c>
    </row>
    <row r="1141" spans="1:24" x14ac:dyDescent="0.3">
      <c r="A1141" s="166"/>
      <c r="B1141" s="166">
        <v>2024</v>
      </c>
      <c r="C1141" s="158" t="s">
        <v>431</v>
      </c>
      <c r="D1141" s="159" t="s">
        <v>26</v>
      </c>
      <c r="E1141" s="159" t="s">
        <v>16</v>
      </c>
      <c r="F1141" s="159" t="s">
        <v>88</v>
      </c>
      <c r="G1141" s="159" t="s">
        <v>87</v>
      </c>
      <c r="H1141" s="159" t="s">
        <v>142</v>
      </c>
      <c r="I1141" s="159"/>
      <c r="J1141" s="159" t="s">
        <v>15</v>
      </c>
      <c r="K1141" s="226">
        <v>6.0200000000000004E-2</v>
      </c>
      <c r="L1141" s="226">
        <v>0</v>
      </c>
      <c r="M1141" s="226">
        <v>0.41280000000000006</v>
      </c>
      <c r="N1141" s="226">
        <v>9.4600000000000017E-2</v>
      </c>
      <c r="O1141" s="226">
        <v>0.2838</v>
      </c>
      <c r="P1141" s="226">
        <v>0</v>
      </c>
      <c r="Q1141" s="226">
        <v>12.04</v>
      </c>
      <c r="R1141" s="226">
        <v>21.964400000000001</v>
      </c>
      <c r="S1141" s="226">
        <v>5.3148</v>
      </c>
      <c r="T1141" s="226">
        <v>0</v>
      </c>
      <c r="U1141" s="226">
        <v>0.31820000000000004</v>
      </c>
      <c r="V1141" s="226">
        <v>0.22360000000000002</v>
      </c>
      <c r="W1141" s="162">
        <f>SUM(표4_256[[#This Row],[1월]:[12월]])</f>
        <v>40.712399999999995</v>
      </c>
      <c r="X1141" s="163">
        <f t="shared" si="735"/>
        <v>3.3926999999999996</v>
      </c>
    </row>
    <row r="1142" spans="1:24" x14ac:dyDescent="0.3">
      <c r="A1142" s="166"/>
      <c r="B1142" s="166">
        <v>2024</v>
      </c>
      <c r="C1142" s="158" t="s">
        <v>431</v>
      </c>
      <c r="D1142" s="159" t="s">
        <v>26</v>
      </c>
      <c r="E1142" s="159" t="s">
        <v>16</v>
      </c>
      <c r="F1142" s="159" t="s">
        <v>88</v>
      </c>
      <c r="G1142" s="159" t="s">
        <v>87</v>
      </c>
      <c r="H1142" s="160" t="s">
        <v>142</v>
      </c>
      <c r="I1142" s="160"/>
      <c r="J1142" s="160" t="s">
        <v>96</v>
      </c>
      <c r="K1142" s="226">
        <v>8.7944073083999985E-2</v>
      </c>
      <c r="L1142" s="226">
        <v>0</v>
      </c>
      <c r="M1142" s="226">
        <v>0.60304507257599993</v>
      </c>
      <c r="N1142" s="226">
        <v>0.13819782913199999</v>
      </c>
      <c r="O1142" s="226">
        <v>0.41459348739599988</v>
      </c>
      <c r="P1142" s="226">
        <v>0</v>
      </c>
      <c r="Q1142" s="226">
        <v>17.588814616799997</v>
      </c>
      <c r="R1142" s="226">
        <v>32.087023236648001</v>
      </c>
      <c r="S1142" s="226">
        <v>7.7642053094159982</v>
      </c>
      <c r="T1142" s="226">
        <v>0</v>
      </c>
      <c r="U1142" s="226">
        <v>0.46484724344399997</v>
      </c>
      <c r="V1142" s="226">
        <v>0.32664941431199995</v>
      </c>
      <c r="W1142" s="162">
        <f>SUM(표4_256[[#This Row],[1월]:[12월]])</f>
        <v>59.475320282807999</v>
      </c>
      <c r="X1142" s="163">
        <f t="shared" si="735"/>
        <v>4.9562766902339996</v>
      </c>
    </row>
    <row r="1143" spans="1:24" x14ac:dyDescent="0.3">
      <c r="A1143" s="166"/>
      <c r="B1143" s="166">
        <v>2024</v>
      </c>
      <c r="C1143" s="158" t="s">
        <v>431</v>
      </c>
      <c r="D1143" s="159" t="s">
        <v>26</v>
      </c>
      <c r="E1143" s="159" t="s">
        <v>16</v>
      </c>
      <c r="F1143" s="159" t="s">
        <v>67</v>
      </c>
      <c r="G1143" s="159" t="s">
        <v>173</v>
      </c>
      <c r="H1143" s="159" t="s">
        <v>56</v>
      </c>
      <c r="I1143" s="159"/>
      <c r="J1143" s="159" t="s">
        <v>13</v>
      </c>
      <c r="K1143" s="226">
        <v>70051116</v>
      </c>
      <c r="L1143" s="226">
        <v>48604016</v>
      </c>
      <c r="M1143" s="226">
        <v>39069303</v>
      </c>
      <c r="N1143" s="226">
        <v>5634468</v>
      </c>
      <c r="O1143" s="226">
        <v>1963493</v>
      </c>
      <c r="P1143" s="226">
        <v>2743029</v>
      </c>
      <c r="Q1143" s="226">
        <v>7329388</v>
      </c>
      <c r="R1143" s="226">
        <v>7444716</v>
      </c>
      <c r="S1143" s="226">
        <v>6218377</v>
      </c>
      <c r="T1143" s="226">
        <v>2947373</v>
      </c>
      <c r="U1143" s="226">
        <v>20273976</v>
      </c>
      <c r="V1143" s="226">
        <v>64554788</v>
      </c>
      <c r="W1143" s="162">
        <f>SUM(표4_256[[#This Row],[1월]:[12월]])</f>
        <v>276834043</v>
      </c>
      <c r="X1143" s="163">
        <f t="shared" si="735"/>
        <v>23069503.583333332</v>
      </c>
    </row>
    <row r="1144" spans="1:24" x14ac:dyDescent="0.3">
      <c r="A1144" s="166"/>
      <c r="B1144" s="166">
        <v>2024</v>
      </c>
      <c r="C1144" s="158" t="s">
        <v>431</v>
      </c>
      <c r="D1144" s="159" t="s">
        <v>26</v>
      </c>
      <c r="E1144" s="159" t="s">
        <v>16</v>
      </c>
      <c r="F1144" s="159" t="s">
        <v>67</v>
      </c>
      <c r="G1144" s="159" t="s">
        <v>173</v>
      </c>
      <c r="H1144" s="159" t="s">
        <v>56</v>
      </c>
      <c r="I1144" s="159"/>
      <c r="J1144" s="159" t="s">
        <v>19</v>
      </c>
      <c r="K1144" s="226">
        <v>482.3</v>
      </c>
      <c r="L1144" s="226">
        <v>332.7</v>
      </c>
      <c r="M1144" s="226">
        <v>266.2</v>
      </c>
      <c r="N1144" s="226">
        <v>38.4</v>
      </c>
      <c r="O1144" s="226">
        <v>8.6</v>
      </c>
      <c r="P1144" s="226">
        <v>19.399999999999999</v>
      </c>
      <c r="Q1144" s="226">
        <v>61.3</v>
      </c>
      <c r="R1144" s="226">
        <v>62.4</v>
      </c>
      <c r="S1144" s="226">
        <v>50.7</v>
      </c>
      <c r="T1144" s="226">
        <v>15</v>
      </c>
      <c r="U1144" s="226">
        <v>142.19999999999982</v>
      </c>
      <c r="V1144" s="226">
        <v>401.5</v>
      </c>
      <c r="W1144" s="162">
        <f>SUM(표4_256[[#This Row],[1월]:[12월]])</f>
        <v>1880.7</v>
      </c>
      <c r="X1144" s="163">
        <f t="shared" si="735"/>
        <v>156.72499999999999</v>
      </c>
    </row>
    <row r="1145" spans="1:24" x14ac:dyDescent="0.3">
      <c r="A1145" s="166"/>
      <c r="B1145" s="166">
        <v>2024</v>
      </c>
      <c r="C1145" s="158" t="s">
        <v>431</v>
      </c>
      <c r="D1145" s="159" t="s">
        <v>26</v>
      </c>
      <c r="E1145" s="159" t="s">
        <v>16</v>
      </c>
      <c r="F1145" s="159" t="s">
        <v>67</v>
      </c>
      <c r="G1145" s="159" t="s">
        <v>173</v>
      </c>
      <c r="H1145" s="159" t="s">
        <v>56</v>
      </c>
      <c r="I1145" s="159"/>
      <c r="J1145" s="159" t="s">
        <v>14</v>
      </c>
      <c r="K1145" s="226">
        <v>482300</v>
      </c>
      <c r="L1145" s="226">
        <v>332700</v>
      </c>
      <c r="M1145" s="226">
        <v>266200</v>
      </c>
      <c r="N1145" s="226">
        <v>38400</v>
      </c>
      <c r="O1145" s="226">
        <v>8600</v>
      </c>
      <c r="P1145" s="226">
        <v>19400</v>
      </c>
      <c r="Q1145" s="226">
        <v>61300</v>
      </c>
      <c r="R1145" s="226">
        <v>62400</v>
      </c>
      <c r="S1145" s="226">
        <v>50700</v>
      </c>
      <c r="T1145" s="226">
        <v>15000</v>
      </c>
      <c r="U1145" s="226">
        <v>142199.99999999983</v>
      </c>
      <c r="V1145" s="226">
        <v>401500</v>
      </c>
      <c r="W1145" s="162">
        <f>SUM(표4_256[[#This Row],[1월]:[12월]])</f>
        <v>1880699.9999999998</v>
      </c>
      <c r="X1145" s="163">
        <f t="shared" si="735"/>
        <v>156724.99999999997</v>
      </c>
    </row>
    <row r="1146" spans="1:24" x14ac:dyDescent="0.3">
      <c r="A1146" s="166"/>
      <c r="B1146" s="166">
        <v>2024</v>
      </c>
      <c r="C1146" s="158" t="s">
        <v>431</v>
      </c>
      <c r="D1146" s="159" t="s">
        <v>26</v>
      </c>
      <c r="E1146" s="159" t="s">
        <v>16</v>
      </c>
      <c r="F1146" s="159" t="s">
        <v>67</v>
      </c>
      <c r="G1146" s="159" t="s">
        <v>173</v>
      </c>
      <c r="H1146" s="159" t="s">
        <v>56</v>
      </c>
      <c r="I1146" s="159"/>
      <c r="J1146" s="159" t="s">
        <v>20</v>
      </c>
      <c r="K1146" s="226">
        <v>414.77800000000002</v>
      </c>
      <c r="L1146" s="226">
        <v>286.12200000000001</v>
      </c>
      <c r="M1146" s="226">
        <v>228.93199999999999</v>
      </c>
      <c r="N1146" s="226">
        <v>33.024000000000001</v>
      </c>
      <c r="O1146" s="226">
        <v>7.3959999999999999</v>
      </c>
      <c r="P1146" s="226">
        <v>16.683999999999997</v>
      </c>
      <c r="Q1146" s="226">
        <v>52.717999999999996</v>
      </c>
      <c r="R1146" s="226">
        <v>53.664000000000001</v>
      </c>
      <c r="S1146" s="226">
        <v>43.602000000000004</v>
      </c>
      <c r="T1146" s="226">
        <v>12.9</v>
      </c>
      <c r="U1146" s="226">
        <v>122.29199999999985</v>
      </c>
      <c r="V1146" s="226">
        <v>345.29</v>
      </c>
      <c r="W1146" s="162">
        <f>SUM(표4_256[[#This Row],[1월]:[12월]])</f>
        <v>1617.402</v>
      </c>
      <c r="X1146" s="163">
        <f t="shared" si="735"/>
        <v>134.7835</v>
      </c>
    </row>
    <row r="1147" spans="1:24" x14ac:dyDescent="0.3">
      <c r="A1147" s="166"/>
      <c r="B1147" s="166">
        <v>2024</v>
      </c>
      <c r="C1147" s="158" t="s">
        <v>431</v>
      </c>
      <c r="D1147" s="159" t="s">
        <v>26</v>
      </c>
      <c r="E1147" s="159" t="s">
        <v>16</v>
      </c>
      <c r="F1147" s="159" t="s">
        <v>67</v>
      </c>
      <c r="G1147" s="159" t="s">
        <v>173</v>
      </c>
      <c r="H1147" s="159" t="s">
        <v>56</v>
      </c>
      <c r="I1147" s="159"/>
      <c r="J1147" s="159" t="s">
        <v>15</v>
      </c>
      <c r="K1147" s="226">
        <v>41.477800000000002</v>
      </c>
      <c r="L1147" s="226">
        <v>28.612200000000001</v>
      </c>
      <c r="M1147" s="226">
        <v>22.8932</v>
      </c>
      <c r="N1147" s="226">
        <v>3.3024000000000004</v>
      </c>
      <c r="O1147" s="226">
        <v>0.73960000000000004</v>
      </c>
      <c r="P1147" s="226">
        <v>1.6683999999999999</v>
      </c>
      <c r="Q1147" s="226">
        <v>5.2717999999999998</v>
      </c>
      <c r="R1147" s="226">
        <v>5.3664000000000005</v>
      </c>
      <c r="S1147" s="226">
        <v>4.3602000000000007</v>
      </c>
      <c r="T1147" s="226">
        <v>1.29</v>
      </c>
      <c r="U1147" s="226">
        <v>12.229199999999985</v>
      </c>
      <c r="V1147" s="226">
        <v>34.529000000000003</v>
      </c>
      <c r="W1147" s="162">
        <f>SUM(표4_256[[#This Row],[1월]:[12월]])</f>
        <v>161.74020000000002</v>
      </c>
      <c r="X1147" s="163">
        <f t="shared" si="735"/>
        <v>13.478350000000001</v>
      </c>
    </row>
    <row r="1148" spans="1:24" x14ac:dyDescent="0.3">
      <c r="A1148" s="166"/>
      <c r="B1148" s="166">
        <v>2024</v>
      </c>
      <c r="C1148" s="158" t="s">
        <v>431</v>
      </c>
      <c r="D1148" s="159" t="s">
        <v>26</v>
      </c>
      <c r="E1148" s="159" t="s">
        <v>16</v>
      </c>
      <c r="F1148" s="159" t="s">
        <v>67</v>
      </c>
      <c r="G1148" s="159" t="s">
        <v>173</v>
      </c>
      <c r="H1148" s="160" t="s">
        <v>56</v>
      </c>
      <c r="I1148" s="160"/>
      <c r="J1148" s="160" t="s">
        <v>96</v>
      </c>
      <c r="K1148" s="226">
        <v>60.593466354875993</v>
      </c>
      <c r="L1148" s="226">
        <v>41.798561592923996</v>
      </c>
      <c r="M1148" s="226">
        <v>33.443874649943993</v>
      </c>
      <c r="N1148" s="226">
        <v>4.8243605806079994</v>
      </c>
      <c r="O1148" s="226">
        <v>1.0804557550319998</v>
      </c>
      <c r="P1148" s="226">
        <v>2.4373071683279997</v>
      </c>
      <c r="Q1148" s="226">
        <v>7.7013881143559981</v>
      </c>
      <c r="R1148" s="226">
        <v>7.8395859434879984</v>
      </c>
      <c r="S1148" s="226">
        <v>6.3696635790840004</v>
      </c>
      <c r="T1148" s="226">
        <v>1.8845158517999998</v>
      </c>
      <c r="U1148" s="226">
        <v>17.865210275063976</v>
      </c>
      <c r="V1148" s="226">
        <v>50.442207633179997</v>
      </c>
      <c r="W1148" s="162">
        <f>SUM(표4_256[[#This Row],[1월]:[12월]])</f>
        <v>236.28059749868399</v>
      </c>
      <c r="X1148" s="163">
        <f t="shared" si="735"/>
        <v>19.690049791556998</v>
      </c>
    </row>
    <row r="1149" spans="1:24" x14ac:dyDescent="0.3">
      <c r="A1149" s="166"/>
      <c r="B1149" s="166">
        <v>2024</v>
      </c>
      <c r="C1149" s="158" t="s">
        <v>431</v>
      </c>
      <c r="D1149" s="159" t="s">
        <v>26</v>
      </c>
      <c r="E1149" s="159" t="s">
        <v>16</v>
      </c>
      <c r="F1149" s="159" t="s">
        <v>88</v>
      </c>
      <c r="G1149" s="159" t="s">
        <v>173</v>
      </c>
      <c r="H1149" s="159" t="s">
        <v>143</v>
      </c>
      <c r="I1149" s="159"/>
      <c r="J1149" s="159" t="s">
        <v>13</v>
      </c>
      <c r="K1149" s="226">
        <v>129033.5</v>
      </c>
      <c r="L1149" s="226">
        <v>0</v>
      </c>
      <c r="M1149" s="226">
        <v>111828.99</v>
      </c>
      <c r="N1149" s="226">
        <v>22173.5</v>
      </c>
      <c r="O1149" s="226">
        <v>81302.98000000001</v>
      </c>
      <c r="P1149" s="226">
        <v>0</v>
      </c>
      <c r="Q1149" s="226">
        <v>2911811</v>
      </c>
      <c r="R1149" s="226">
        <v>4572108</v>
      </c>
      <c r="S1149" s="226">
        <v>1176044</v>
      </c>
      <c r="T1149" s="226">
        <v>0</v>
      </c>
      <c r="U1149" s="226">
        <v>81729.21428571429</v>
      </c>
      <c r="V1149" s="226">
        <v>66583.57142857142</v>
      </c>
      <c r="W1149" s="162">
        <f>SUM(표4_256[[#This Row],[1월]:[12월]])</f>
        <v>9152614.7557142843</v>
      </c>
      <c r="X1149" s="163">
        <f t="shared" si="735"/>
        <v>762717.89630952373</v>
      </c>
    </row>
    <row r="1150" spans="1:24" x14ac:dyDescent="0.3">
      <c r="A1150" s="166"/>
      <c r="B1150" s="166">
        <v>2024</v>
      </c>
      <c r="C1150" s="158" t="s">
        <v>431</v>
      </c>
      <c r="D1150" s="159" t="s">
        <v>26</v>
      </c>
      <c r="E1150" s="159" t="s">
        <v>16</v>
      </c>
      <c r="F1150" s="159" t="s">
        <v>88</v>
      </c>
      <c r="G1150" s="159" t="s">
        <v>173</v>
      </c>
      <c r="H1150" s="159" t="s">
        <v>143</v>
      </c>
      <c r="I1150" s="159"/>
      <c r="J1150" s="159" t="s">
        <v>19</v>
      </c>
      <c r="K1150" s="226">
        <v>1.5</v>
      </c>
      <c r="L1150" s="226">
        <v>0</v>
      </c>
      <c r="M1150" s="226">
        <v>1.3</v>
      </c>
      <c r="N1150" s="226">
        <v>0.3</v>
      </c>
      <c r="O1150" s="226">
        <v>1.1000000000000001</v>
      </c>
      <c r="P1150" s="226">
        <v>0</v>
      </c>
      <c r="Q1150" s="226">
        <v>46.3</v>
      </c>
      <c r="R1150" s="226">
        <v>72.7</v>
      </c>
      <c r="S1150" s="226">
        <v>18.7</v>
      </c>
      <c r="T1150" s="226">
        <v>0</v>
      </c>
      <c r="U1150" s="226">
        <v>1</v>
      </c>
      <c r="V1150" s="226">
        <v>0.7</v>
      </c>
      <c r="W1150" s="162">
        <f>SUM(표4_256[[#This Row],[1월]:[12월]])</f>
        <v>143.6</v>
      </c>
      <c r="X1150" s="163">
        <f t="shared" si="735"/>
        <v>11.966666666666667</v>
      </c>
    </row>
    <row r="1151" spans="1:24" x14ac:dyDescent="0.3">
      <c r="A1151" s="166"/>
      <c r="B1151" s="166">
        <v>2024</v>
      </c>
      <c r="C1151" s="158" t="s">
        <v>431</v>
      </c>
      <c r="D1151" s="159" t="s">
        <v>26</v>
      </c>
      <c r="E1151" s="159" t="s">
        <v>16</v>
      </c>
      <c r="F1151" s="159" t="s">
        <v>88</v>
      </c>
      <c r="G1151" s="159" t="s">
        <v>173</v>
      </c>
      <c r="H1151" s="159" t="s">
        <v>143</v>
      </c>
      <c r="I1151" s="159"/>
      <c r="J1151" s="159" t="s">
        <v>14</v>
      </c>
      <c r="K1151" s="226">
        <v>1500</v>
      </c>
      <c r="L1151" s="226">
        <v>0</v>
      </c>
      <c r="M1151" s="226">
        <v>1300</v>
      </c>
      <c r="N1151" s="226">
        <v>300</v>
      </c>
      <c r="O1151" s="226">
        <v>1100</v>
      </c>
      <c r="P1151" s="226">
        <v>0</v>
      </c>
      <c r="Q1151" s="226">
        <v>46300</v>
      </c>
      <c r="R1151" s="226">
        <v>72700</v>
      </c>
      <c r="S1151" s="226">
        <v>18700</v>
      </c>
      <c r="T1151" s="226">
        <v>0</v>
      </c>
      <c r="U1151" s="226">
        <v>1000</v>
      </c>
      <c r="V1151" s="226">
        <v>700</v>
      </c>
      <c r="W1151" s="162">
        <f>SUM(표4_256[[#This Row],[1월]:[12월]])</f>
        <v>143600</v>
      </c>
      <c r="X1151" s="163">
        <f t="shared" si="735"/>
        <v>11966.666666666666</v>
      </c>
    </row>
    <row r="1152" spans="1:24" x14ac:dyDescent="0.3">
      <c r="A1152" s="166"/>
      <c r="B1152" s="166">
        <v>2024</v>
      </c>
      <c r="C1152" s="158" t="s">
        <v>431</v>
      </c>
      <c r="D1152" s="159" t="s">
        <v>26</v>
      </c>
      <c r="E1152" s="159" t="s">
        <v>16</v>
      </c>
      <c r="F1152" s="159" t="s">
        <v>88</v>
      </c>
      <c r="G1152" s="159" t="s">
        <v>173</v>
      </c>
      <c r="H1152" s="159" t="s">
        <v>143</v>
      </c>
      <c r="I1152" s="159"/>
      <c r="J1152" s="159" t="s">
        <v>20</v>
      </c>
      <c r="K1152" s="226">
        <v>1.29</v>
      </c>
      <c r="L1152" s="226">
        <v>0</v>
      </c>
      <c r="M1152" s="226">
        <v>1.1180000000000001</v>
      </c>
      <c r="N1152" s="226">
        <v>0.25800000000000001</v>
      </c>
      <c r="O1152" s="226">
        <v>0.94600000000000006</v>
      </c>
      <c r="P1152" s="226">
        <v>0</v>
      </c>
      <c r="Q1152" s="226">
        <v>39.817999999999998</v>
      </c>
      <c r="R1152" s="226">
        <v>62.521999999999998</v>
      </c>
      <c r="S1152" s="226">
        <v>16.082000000000001</v>
      </c>
      <c r="T1152" s="226">
        <v>0</v>
      </c>
      <c r="U1152" s="226">
        <v>0.86</v>
      </c>
      <c r="V1152" s="226">
        <v>0.60199999999999998</v>
      </c>
      <c r="W1152" s="162">
        <f>SUM(표4_256[[#This Row],[1월]:[12월]])</f>
        <v>123.496</v>
      </c>
      <c r="X1152" s="163">
        <f t="shared" si="735"/>
        <v>10.291333333333332</v>
      </c>
    </row>
    <row r="1153" spans="1:24" x14ac:dyDescent="0.3">
      <c r="A1153" s="166"/>
      <c r="B1153" s="166">
        <v>2024</v>
      </c>
      <c r="C1153" s="158" t="s">
        <v>431</v>
      </c>
      <c r="D1153" s="159" t="s">
        <v>26</v>
      </c>
      <c r="E1153" s="159" t="s">
        <v>16</v>
      </c>
      <c r="F1153" s="159" t="s">
        <v>88</v>
      </c>
      <c r="G1153" s="159" t="s">
        <v>173</v>
      </c>
      <c r="H1153" s="159" t="s">
        <v>143</v>
      </c>
      <c r="I1153" s="159"/>
      <c r="J1153" s="159" t="s">
        <v>15</v>
      </c>
      <c r="K1153" s="226">
        <v>0.129</v>
      </c>
      <c r="L1153" s="226">
        <v>0</v>
      </c>
      <c r="M1153" s="226">
        <v>0.11180000000000001</v>
      </c>
      <c r="N1153" s="226">
        <v>2.5800000000000003E-2</v>
      </c>
      <c r="O1153" s="226">
        <v>9.4600000000000017E-2</v>
      </c>
      <c r="P1153" s="226">
        <v>0</v>
      </c>
      <c r="Q1153" s="226">
        <v>3.9817999999999998</v>
      </c>
      <c r="R1153" s="226">
        <v>6.2522000000000002</v>
      </c>
      <c r="S1153" s="226">
        <v>1.6082000000000001</v>
      </c>
      <c r="T1153" s="226">
        <v>0</v>
      </c>
      <c r="U1153" s="226">
        <v>8.6000000000000007E-2</v>
      </c>
      <c r="V1153" s="226">
        <v>6.0200000000000004E-2</v>
      </c>
      <c r="W1153" s="162">
        <f>SUM(표4_256[[#This Row],[1월]:[12월]])</f>
        <v>12.349600000000001</v>
      </c>
      <c r="X1153" s="163">
        <f t="shared" si="735"/>
        <v>1.0291333333333335</v>
      </c>
    </row>
    <row r="1154" spans="1:24" x14ac:dyDescent="0.3">
      <c r="A1154" s="166"/>
      <c r="B1154" s="166">
        <v>2024</v>
      </c>
      <c r="C1154" s="158" t="s">
        <v>431</v>
      </c>
      <c r="D1154" s="159" t="s">
        <v>26</v>
      </c>
      <c r="E1154" s="159" t="s">
        <v>16</v>
      </c>
      <c r="F1154" s="159" t="s">
        <v>88</v>
      </c>
      <c r="G1154" s="159" t="s">
        <v>173</v>
      </c>
      <c r="H1154" s="160" t="s">
        <v>143</v>
      </c>
      <c r="I1154" s="160"/>
      <c r="J1154" s="160" t="s">
        <v>96</v>
      </c>
      <c r="K1154" s="226">
        <v>0.18845158517999999</v>
      </c>
      <c r="L1154" s="226">
        <v>0</v>
      </c>
      <c r="M1154" s="226">
        <v>0.16332470715599998</v>
      </c>
      <c r="N1154" s="226">
        <v>3.7690317035999996E-2</v>
      </c>
      <c r="O1154" s="226">
        <v>0.13819782913199999</v>
      </c>
      <c r="P1154" s="226">
        <v>0</v>
      </c>
      <c r="Q1154" s="226">
        <v>5.8168722625559992</v>
      </c>
      <c r="R1154" s="226">
        <v>9.1336201617239983</v>
      </c>
      <c r="S1154" s="226">
        <v>2.3493630952439992</v>
      </c>
      <c r="T1154" s="226">
        <v>0</v>
      </c>
      <c r="U1154" s="226">
        <v>0.12563439011999997</v>
      </c>
      <c r="V1154" s="226">
        <v>8.7944073083999985E-2</v>
      </c>
      <c r="W1154" s="162">
        <f>SUM(표4_256[[#This Row],[1월]:[12월]])</f>
        <v>18.041098421231993</v>
      </c>
      <c r="X1154" s="163">
        <f t="shared" si="735"/>
        <v>1.5034248684359994</v>
      </c>
    </row>
    <row r="1155" spans="1:24" x14ac:dyDescent="0.3">
      <c r="A1155" s="166"/>
      <c r="B1155" s="166">
        <v>2024</v>
      </c>
      <c r="C1155" s="158" t="s">
        <v>431</v>
      </c>
      <c r="D1155" s="159" t="s">
        <v>26</v>
      </c>
      <c r="E1155" s="159" t="s">
        <v>16</v>
      </c>
      <c r="F1155" s="159" t="s">
        <v>67</v>
      </c>
      <c r="G1155" s="159" t="s">
        <v>410</v>
      </c>
      <c r="H1155" s="159" t="s">
        <v>414</v>
      </c>
      <c r="I1155" s="159"/>
      <c r="J1155" s="159" t="s">
        <v>13</v>
      </c>
      <c r="K1155" s="226">
        <v>149733511</v>
      </c>
      <c r="L1155" s="226">
        <v>108815667</v>
      </c>
      <c r="M1155" s="226">
        <v>78808433</v>
      </c>
      <c r="N1155" s="226">
        <v>9978576</v>
      </c>
      <c r="O1155" s="226">
        <v>1503285</v>
      </c>
      <c r="P1155" s="226">
        <v>1358300</v>
      </c>
      <c r="Q1155" s="226">
        <v>2041155</v>
      </c>
      <c r="R1155" s="226">
        <v>1255105</v>
      </c>
      <c r="S1155" s="226">
        <v>1255046</v>
      </c>
      <c r="T1155" s="226">
        <v>3021482</v>
      </c>
      <c r="U1155" s="226">
        <v>33359106</v>
      </c>
      <c r="V1155" s="226">
        <v>144750886</v>
      </c>
      <c r="W1155" s="162">
        <f>SUM(표4_256[[#This Row],[1월]:[12월]])</f>
        <v>535880552</v>
      </c>
      <c r="X1155" s="163">
        <f t="shared" si="735"/>
        <v>44656712.666666664</v>
      </c>
    </row>
    <row r="1156" spans="1:24" x14ac:dyDescent="0.3">
      <c r="A1156" s="166"/>
      <c r="B1156" s="166">
        <v>2024</v>
      </c>
      <c r="C1156" s="158" t="s">
        <v>431</v>
      </c>
      <c r="D1156" s="159" t="s">
        <v>26</v>
      </c>
      <c r="E1156" s="159" t="s">
        <v>16</v>
      </c>
      <c r="F1156" s="159" t="s">
        <v>67</v>
      </c>
      <c r="G1156" s="159" t="s">
        <v>410</v>
      </c>
      <c r="H1156" s="159" t="s">
        <v>414</v>
      </c>
      <c r="I1156" s="159"/>
      <c r="J1156" s="159" t="s">
        <v>19</v>
      </c>
      <c r="K1156" s="226">
        <v>1035.7</v>
      </c>
      <c r="L1156" s="226">
        <v>750.3</v>
      </c>
      <c r="M1156" s="226">
        <v>541</v>
      </c>
      <c r="N1156" s="226">
        <v>70.900000000000006</v>
      </c>
      <c r="O1156" s="226">
        <v>2.1</v>
      </c>
      <c r="P1156" s="226">
        <v>1.2</v>
      </c>
      <c r="Q1156" s="226">
        <v>7.6</v>
      </c>
      <c r="R1156" s="226">
        <v>0.1</v>
      </c>
      <c r="S1156" s="226">
        <v>0.1</v>
      </c>
      <c r="T1156" s="226">
        <v>13.306809999999825</v>
      </c>
      <c r="U1156" s="226">
        <v>236.02590000000001</v>
      </c>
      <c r="V1156" s="226">
        <v>905.44585999999993</v>
      </c>
      <c r="W1156" s="162">
        <f>SUM(표4_256[[#This Row],[1월]:[12월]])</f>
        <v>3563.7785699999995</v>
      </c>
      <c r="X1156" s="163">
        <f t="shared" si="735"/>
        <v>296.98154749999998</v>
      </c>
    </row>
    <row r="1157" spans="1:24" x14ac:dyDescent="0.3">
      <c r="A1157" s="166"/>
      <c r="B1157" s="166">
        <v>2024</v>
      </c>
      <c r="C1157" s="158" t="s">
        <v>431</v>
      </c>
      <c r="D1157" s="159" t="s">
        <v>26</v>
      </c>
      <c r="E1157" s="159" t="s">
        <v>16</v>
      </c>
      <c r="F1157" s="159" t="s">
        <v>67</v>
      </c>
      <c r="G1157" s="159" t="s">
        <v>410</v>
      </c>
      <c r="H1157" s="159" t="s">
        <v>414</v>
      </c>
      <c r="I1157" s="159"/>
      <c r="J1157" s="159" t="s">
        <v>14</v>
      </c>
      <c r="K1157" s="226">
        <v>1035700</v>
      </c>
      <c r="L1157" s="226">
        <v>750300</v>
      </c>
      <c r="M1157" s="226">
        <v>541000</v>
      </c>
      <c r="N1157" s="226">
        <v>70900</v>
      </c>
      <c r="O1157" s="226">
        <v>2100</v>
      </c>
      <c r="P1157" s="226">
        <v>1200</v>
      </c>
      <c r="Q1157" s="226">
        <v>7600</v>
      </c>
      <c r="R1157" s="226">
        <v>100</v>
      </c>
      <c r="S1157" s="226">
        <v>100</v>
      </c>
      <c r="T1157" s="226">
        <v>13306.809999999825</v>
      </c>
      <c r="U1157" s="226">
        <v>236025.9</v>
      </c>
      <c r="V1157" s="226">
        <v>905445.85999999987</v>
      </c>
      <c r="W1157" s="162">
        <f>SUM(표4_256[[#This Row],[1월]:[12월]])</f>
        <v>3563778.57</v>
      </c>
      <c r="X1157" s="163">
        <f t="shared" si="735"/>
        <v>296981.54749999999</v>
      </c>
    </row>
    <row r="1158" spans="1:24" x14ac:dyDescent="0.3">
      <c r="A1158" s="166"/>
      <c r="B1158" s="166">
        <v>2024</v>
      </c>
      <c r="C1158" s="158" t="s">
        <v>431</v>
      </c>
      <c r="D1158" s="159" t="s">
        <v>26</v>
      </c>
      <c r="E1158" s="159" t="s">
        <v>16</v>
      </c>
      <c r="F1158" s="159" t="s">
        <v>67</v>
      </c>
      <c r="G1158" s="159" t="s">
        <v>410</v>
      </c>
      <c r="H1158" s="159" t="s">
        <v>414</v>
      </c>
      <c r="I1158" s="159"/>
      <c r="J1158" s="159" t="s">
        <v>20</v>
      </c>
      <c r="K1158" s="226">
        <v>890.702</v>
      </c>
      <c r="L1158" s="226">
        <v>645.25799999999992</v>
      </c>
      <c r="M1158" s="226">
        <v>465.26</v>
      </c>
      <c r="N1158" s="226">
        <v>60.974000000000004</v>
      </c>
      <c r="O1158" s="226">
        <v>1.806</v>
      </c>
      <c r="P1158" s="226">
        <v>1.032</v>
      </c>
      <c r="Q1158" s="226">
        <v>6.5359999999999996</v>
      </c>
      <c r="R1158" s="226">
        <v>8.6000000000000007E-2</v>
      </c>
      <c r="S1158" s="226">
        <v>8.6000000000000007E-2</v>
      </c>
      <c r="T1158" s="226">
        <v>11.443856599999849</v>
      </c>
      <c r="U1158" s="226">
        <v>202.98227399999999</v>
      </c>
      <c r="V1158" s="226">
        <v>778.68343959999993</v>
      </c>
      <c r="W1158" s="162">
        <f>SUM(표4_256[[#This Row],[1월]:[12월]])</f>
        <v>3064.8495701999996</v>
      </c>
      <c r="X1158" s="163">
        <f t="shared" si="735"/>
        <v>255.40413084999997</v>
      </c>
    </row>
    <row r="1159" spans="1:24" x14ac:dyDescent="0.3">
      <c r="A1159" s="166"/>
      <c r="B1159" s="166">
        <v>2024</v>
      </c>
      <c r="C1159" s="158" t="s">
        <v>431</v>
      </c>
      <c r="D1159" s="159" t="s">
        <v>26</v>
      </c>
      <c r="E1159" s="159" t="s">
        <v>16</v>
      </c>
      <c r="F1159" s="159" t="s">
        <v>67</v>
      </c>
      <c r="G1159" s="159" t="s">
        <v>410</v>
      </c>
      <c r="H1159" s="159" t="s">
        <v>414</v>
      </c>
      <c r="I1159" s="159"/>
      <c r="J1159" s="159" t="s">
        <v>15</v>
      </c>
      <c r="K1159" s="226">
        <v>89.0702</v>
      </c>
      <c r="L1159" s="226">
        <v>64.52579999999999</v>
      </c>
      <c r="M1159" s="226">
        <v>46.526000000000003</v>
      </c>
      <c r="N1159" s="226">
        <v>6.0974000000000004</v>
      </c>
      <c r="O1159" s="226">
        <v>0.18060000000000001</v>
      </c>
      <c r="P1159" s="226">
        <v>0.10320000000000001</v>
      </c>
      <c r="Q1159" s="226">
        <v>0.65359999999999996</v>
      </c>
      <c r="R1159" s="226">
        <v>8.6000000000000017E-3</v>
      </c>
      <c r="S1159" s="226">
        <v>8.6000000000000017E-3</v>
      </c>
      <c r="T1159" s="226">
        <v>1.1443856599999849</v>
      </c>
      <c r="U1159" s="226">
        <v>20.298227400000002</v>
      </c>
      <c r="V1159" s="226">
        <v>77.868343960000004</v>
      </c>
      <c r="W1159" s="162">
        <f>SUM(표4_256[[#This Row],[1월]:[12월]])</f>
        <v>306.48495702000002</v>
      </c>
      <c r="X1159" s="163">
        <f t="shared" ref="X1159:X1222" si="736">AVERAGE(K1159:V1159)</f>
        <v>25.540413085000001</v>
      </c>
    </row>
    <row r="1160" spans="1:24" x14ac:dyDescent="0.3">
      <c r="A1160" s="166"/>
      <c r="B1160" s="166">
        <v>2024</v>
      </c>
      <c r="C1160" s="158" t="s">
        <v>431</v>
      </c>
      <c r="D1160" s="159" t="s">
        <v>26</v>
      </c>
      <c r="E1160" s="159" t="s">
        <v>16</v>
      </c>
      <c r="F1160" s="159" t="s">
        <v>67</v>
      </c>
      <c r="G1160" s="159" t="s">
        <v>410</v>
      </c>
      <c r="H1160" s="160" t="s">
        <v>414</v>
      </c>
      <c r="I1160" s="160"/>
      <c r="J1160" s="160" t="s">
        <v>96</v>
      </c>
      <c r="K1160" s="226">
        <v>130.11953784728399</v>
      </c>
      <c r="L1160" s="226">
        <v>94.263482907035979</v>
      </c>
      <c r="M1160" s="226">
        <v>67.968205054919991</v>
      </c>
      <c r="N1160" s="226">
        <v>8.9074782595080002</v>
      </c>
      <c r="O1160" s="226">
        <v>0.26383221925199996</v>
      </c>
      <c r="P1160" s="226">
        <v>0.15076126814399998</v>
      </c>
      <c r="Q1160" s="226">
        <v>0.95482136491199976</v>
      </c>
      <c r="R1160" s="226">
        <v>1.2563439011999999E-2</v>
      </c>
      <c r="S1160" s="226">
        <v>1.2563439011999999E-2</v>
      </c>
      <c r="T1160" s="226">
        <v>1.671792958792695</v>
      </c>
      <c r="U1160" s="226">
        <v>29.652969999024105</v>
      </c>
      <c r="V1160" s="226">
        <v>113.75513840777887</v>
      </c>
      <c r="W1160" s="162">
        <f>SUM(표4_256[[#This Row],[1월]:[12월]])</f>
        <v>447.73314716467564</v>
      </c>
      <c r="X1160" s="163">
        <f t="shared" si="736"/>
        <v>37.311095597056301</v>
      </c>
    </row>
    <row r="1161" spans="1:24" x14ac:dyDescent="0.3">
      <c r="A1161" s="166"/>
      <c r="B1161" s="166">
        <v>2024</v>
      </c>
      <c r="C1161" s="158" t="s">
        <v>431</v>
      </c>
      <c r="D1161" s="159" t="s">
        <v>26</v>
      </c>
      <c r="E1161" s="159" t="s">
        <v>16</v>
      </c>
      <c r="F1161" s="159" t="s">
        <v>88</v>
      </c>
      <c r="G1161" s="159" t="s">
        <v>410</v>
      </c>
      <c r="H1161" s="159" t="s">
        <v>415</v>
      </c>
      <c r="I1161" s="159"/>
      <c r="J1161" s="159" t="s">
        <v>13</v>
      </c>
      <c r="K1161" s="226">
        <v>8602.2000000000007</v>
      </c>
      <c r="L1161" s="226">
        <v>0</v>
      </c>
      <c r="M1161" s="226">
        <v>86022.3</v>
      </c>
      <c r="N1161" s="226">
        <v>14782.3</v>
      </c>
      <c r="O1161" s="226">
        <v>59129.440000000002</v>
      </c>
      <c r="P1161" s="226">
        <v>0</v>
      </c>
      <c r="Q1161" s="226">
        <v>2345800</v>
      </c>
      <c r="R1161" s="226">
        <v>4553242</v>
      </c>
      <c r="S1161" s="226">
        <v>1012530</v>
      </c>
      <c r="T1161" s="226">
        <v>0</v>
      </c>
      <c r="U1161" s="226">
        <v>32691.685714285719</v>
      </c>
      <c r="V1161" s="226">
        <v>28535.816326530607</v>
      </c>
      <c r="W1161" s="162">
        <f>SUM(표4_256[[#This Row],[1월]:[12월]])</f>
        <v>8141335.7420408167</v>
      </c>
      <c r="X1161" s="163">
        <f t="shared" si="736"/>
        <v>678444.64517006802</v>
      </c>
    </row>
    <row r="1162" spans="1:24" x14ac:dyDescent="0.3">
      <c r="A1162" s="166"/>
      <c r="B1162" s="166">
        <v>2024</v>
      </c>
      <c r="C1162" s="158" t="s">
        <v>431</v>
      </c>
      <c r="D1162" s="159" t="s">
        <v>26</v>
      </c>
      <c r="E1162" s="159" t="s">
        <v>16</v>
      </c>
      <c r="F1162" s="159" t="s">
        <v>88</v>
      </c>
      <c r="G1162" s="159" t="s">
        <v>410</v>
      </c>
      <c r="H1162" s="159" t="s">
        <v>415</v>
      </c>
      <c r="I1162" s="159"/>
      <c r="J1162" s="159" t="s">
        <v>19</v>
      </c>
      <c r="K1162" s="226">
        <v>0.1</v>
      </c>
      <c r="L1162" s="226">
        <v>0</v>
      </c>
      <c r="M1162" s="226">
        <v>1</v>
      </c>
      <c r="N1162" s="226">
        <v>0.2</v>
      </c>
      <c r="O1162" s="226">
        <v>0.8</v>
      </c>
      <c r="P1162" s="226">
        <v>0</v>
      </c>
      <c r="Q1162" s="226">
        <v>37.299999999999997</v>
      </c>
      <c r="R1162" s="226">
        <v>72.400000000000006</v>
      </c>
      <c r="S1162" s="226">
        <v>16.100000000000001</v>
      </c>
      <c r="T1162" s="226">
        <v>0</v>
      </c>
      <c r="U1162" s="226">
        <v>0.4</v>
      </c>
      <c r="V1162" s="226">
        <v>0.3</v>
      </c>
      <c r="W1162" s="162">
        <f>SUM(표4_256[[#This Row],[1월]:[12월]])</f>
        <v>128.60000000000002</v>
      </c>
      <c r="X1162" s="163">
        <f t="shared" si="736"/>
        <v>10.716666666666669</v>
      </c>
    </row>
    <row r="1163" spans="1:24" x14ac:dyDescent="0.3">
      <c r="A1163" s="166"/>
      <c r="B1163" s="166">
        <v>2024</v>
      </c>
      <c r="C1163" s="158" t="s">
        <v>431</v>
      </c>
      <c r="D1163" s="159" t="s">
        <v>26</v>
      </c>
      <c r="E1163" s="159" t="s">
        <v>16</v>
      </c>
      <c r="F1163" s="159" t="s">
        <v>88</v>
      </c>
      <c r="G1163" s="159" t="s">
        <v>410</v>
      </c>
      <c r="H1163" s="159" t="s">
        <v>415</v>
      </c>
      <c r="I1163" s="159"/>
      <c r="J1163" s="159" t="s">
        <v>14</v>
      </c>
      <c r="K1163" s="226">
        <v>0</v>
      </c>
      <c r="L1163" s="226">
        <v>0</v>
      </c>
      <c r="M1163" s="226">
        <v>0</v>
      </c>
      <c r="N1163" s="226">
        <v>200</v>
      </c>
      <c r="O1163" s="226">
        <v>800</v>
      </c>
      <c r="P1163" s="226">
        <v>0</v>
      </c>
      <c r="Q1163" s="226">
        <v>37300</v>
      </c>
      <c r="R1163" s="226">
        <v>72400</v>
      </c>
      <c r="S1163" s="226">
        <v>16100.000000000002</v>
      </c>
      <c r="T1163" s="226">
        <v>0</v>
      </c>
      <c r="U1163" s="226">
        <v>400</v>
      </c>
      <c r="V1163" s="226">
        <v>300</v>
      </c>
      <c r="W1163" s="162">
        <f>SUM(표4_256[[#This Row],[1월]:[12월]])</f>
        <v>127500</v>
      </c>
      <c r="X1163" s="163">
        <f t="shared" si="736"/>
        <v>10625</v>
      </c>
    </row>
    <row r="1164" spans="1:24" x14ac:dyDescent="0.3">
      <c r="A1164" s="166"/>
      <c r="B1164" s="166">
        <v>2024</v>
      </c>
      <c r="C1164" s="158" t="s">
        <v>431</v>
      </c>
      <c r="D1164" s="159" t="s">
        <v>26</v>
      </c>
      <c r="E1164" s="159" t="s">
        <v>16</v>
      </c>
      <c r="F1164" s="159" t="s">
        <v>88</v>
      </c>
      <c r="G1164" s="159" t="s">
        <v>410</v>
      </c>
      <c r="H1164" s="159" t="s">
        <v>415</v>
      </c>
      <c r="I1164" s="159"/>
      <c r="J1164" s="159" t="s">
        <v>20</v>
      </c>
      <c r="K1164" s="226">
        <v>8.6000000000000007E-2</v>
      </c>
      <c r="L1164" s="226">
        <v>0</v>
      </c>
      <c r="M1164" s="226">
        <v>0.86</v>
      </c>
      <c r="N1164" s="226">
        <v>0.17200000000000001</v>
      </c>
      <c r="O1164" s="226">
        <v>0.68800000000000006</v>
      </c>
      <c r="P1164" s="226">
        <v>0</v>
      </c>
      <c r="Q1164" s="226">
        <v>32.077999999999996</v>
      </c>
      <c r="R1164" s="226">
        <v>62.264000000000003</v>
      </c>
      <c r="S1164" s="226">
        <v>13.846000000000002</v>
      </c>
      <c r="T1164" s="226">
        <v>0</v>
      </c>
      <c r="U1164" s="226">
        <v>0.34400000000000003</v>
      </c>
      <c r="V1164" s="226">
        <v>0.25800000000000001</v>
      </c>
      <c r="W1164" s="162">
        <f>SUM(표4_256[[#This Row],[1월]:[12월]])</f>
        <v>110.59599999999999</v>
      </c>
      <c r="X1164" s="163">
        <f t="shared" si="736"/>
        <v>9.216333333333333</v>
      </c>
    </row>
    <row r="1165" spans="1:24" x14ac:dyDescent="0.3">
      <c r="A1165" s="166"/>
      <c r="B1165" s="166">
        <v>2024</v>
      </c>
      <c r="C1165" s="158" t="s">
        <v>431</v>
      </c>
      <c r="D1165" s="159" t="s">
        <v>26</v>
      </c>
      <c r="E1165" s="159" t="s">
        <v>16</v>
      </c>
      <c r="F1165" s="159" t="s">
        <v>88</v>
      </c>
      <c r="G1165" s="159" t="s">
        <v>410</v>
      </c>
      <c r="H1165" s="159" t="s">
        <v>415</v>
      </c>
      <c r="I1165" s="159"/>
      <c r="J1165" s="159" t="s">
        <v>15</v>
      </c>
      <c r="K1165" s="226">
        <v>8.6000000000000017E-3</v>
      </c>
      <c r="L1165" s="226">
        <v>0</v>
      </c>
      <c r="M1165" s="226">
        <v>8.6000000000000007E-2</v>
      </c>
      <c r="N1165" s="226">
        <v>1.7200000000000003E-2</v>
      </c>
      <c r="O1165" s="226">
        <v>6.8800000000000014E-2</v>
      </c>
      <c r="P1165" s="226">
        <v>0</v>
      </c>
      <c r="Q1165" s="226">
        <v>3.2077999999999998</v>
      </c>
      <c r="R1165" s="226">
        <v>6.2264000000000008</v>
      </c>
      <c r="S1165" s="226">
        <v>1.3846000000000003</v>
      </c>
      <c r="T1165" s="226">
        <v>0</v>
      </c>
      <c r="U1165" s="226">
        <v>3.4400000000000007E-2</v>
      </c>
      <c r="V1165" s="226">
        <v>2.5800000000000003E-2</v>
      </c>
      <c r="W1165" s="162">
        <f>SUM(표4_256[[#This Row],[1월]:[12월]])</f>
        <v>11.059600000000001</v>
      </c>
      <c r="X1165" s="163">
        <f t="shared" si="736"/>
        <v>0.92163333333333342</v>
      </c>
    </row>
    <row r="1166" spans="1:24" x14ac:dyDescent="0.3">
      <c r="A1166" s="166"/>
      <c r="B1166" s="166">
        <v>2024</v>
      </c>
      <c r="C1166" s="158" t="s">
        <v>431</v>
      </c>
      <c r="D1166" s="159" t="s">
        <v>26</v>
      </c>
      <c r="E1166" s="159" t="s">
        <v>16</v>
      </c>
      <c r="F1166" s="159" t="s">
        <v>88</v>
      </c>
      <c r="G1166" s="159" t="s">
        <v>410</v>
      </c>
      <c r="H1166" s="160" t="s">
        <v>415</v>
      </c>
      <c r="I1166" s="160"/>
      <c r="J1166" s="160" t="s">
        <v>96</v>
      </c>
      <c r="K1166" s="226">
        <v>1.2563439011999999E-2</v>
      </c>
      <c r="L1166" s="226">
        <v>0</v>
      </c>
      <c r="M1166" s="226">
        <v>0.12563439011999997</v>
      </c>
      <c r="N1166" s="226">
        <v>2.5126878023999998E-2</v>
      </c>
      <c r="O1166" s="226">
        <v>0.10050751209599999</v>
      </c>
      <c r="P1166" s="226">
        <v>0</v>
      </c>
      <c r="Q1166" s="226">
        <v>4.6861627514759983</v>
      </c>
      <c r="R1166" s="226">
        <v>9.0959298446879995</v>
      </c>
      <c r="S1166" s="226">
        <v>2.0227136809320001</v>
      </c>
      <c r="T1166" s="226">
        <v>0</v>
      </c>
      <c r="U1166" s="226">
        <v>5.0253756047999996E-2</v>
      </c>
      <c r="V1166" s="226">
        <v>3.7690317035999996E-2</v>
      </c>
      <c r="W1166" s="162">
        <f>SUM(표4_256[[#This Row],[1월]:[12월]])</f>
        <v>16.156582569431997</v>
      </c>
      <c r="X1166" s="163">
        <f t="shared" si="736"/>
        <v>1.3463818807859997</v>
      </c>
    </row>
    <row r="1167" spans="1:24" x14ac:dyDescent="0.3">
      <c r="A1167" s="166"/>
      <c r="B1167" s="166">
        <v>2024</v>
      </c>
      <c r="C1167" s="158" t="s">
        <v>431</v>
      </c>
      <c r="D1167" s="159" t="s">
        <v>26</v>
      </c>
      <c r="E1167" s="159" t="s">
        <v>16</v>
      </c>
      <c r="F1167" s="159" t="s">
        <v>67</v>
      </c>
      <c r="G1167" s="159" t="s">
        <v>76</v>
      </c>
      <c r="H1167" s="159" t="s">
        <v>98</v>
      </c>
      <c r="I1167" s="159"/>
      <c r="J1167" s="159" t="s">
        <v>13</v>
      </c>
      <c r="K1167" s="226">
        <v>603085647</v>
      </c>
      <c r="L1167" s="226">
        <v>420832280</v>
      </c>
      <c r="M1167" s="226">
        <v>332788381</v>
      </c>
      <c r="N1167" s="226">
        <v>67254021</v>
      </c>
      <c r="O1167" s="226">
        <v>51338372</v>
      </c>
      <c r="P1167" s="226">
        <v>21596516</v>
      </c>
      <c r="Q1167" s="226">
        <v>41858676</v>
      </c>
      <c r="R1167" s="226">
        <v>42487495</v>
      </c>
      <c r="S1167" s="226">
        <v>44636344</v>
      </c>
      <c r="T1167" s="226">
        <v>62620647</v>
      </c>
      <c r="U1167" s="226">
        <v>206137255</v>
      </c>
      <c r="V1167" s="226">
        <v>551017292</v>
      </c>
      <c r="W1167" s="162">
        <f>SUM(표4_256[[#This Row],[1월]:[12월]])</f>
        <v>2445652926</v>
      </c>
      <c r="X1167" s="163">
        <f t="shared" si="736"/>
        <v>203804410.5</v>
      </c>
    </row>
    <row r="1168" spans="1:24" x14ac:dyDescent="0.3">
      <c r="A1168" s="166"/>
      <c r="B1168" s="166">
        <v>2024</v>
      </c>
      <c r="C1168" s="158" t="s">
        <v>431</v>
      </c>
      <c r="D1168" s="159" t="s">
        <v>26</v>
      </c>
      <c r="E1168" s="159" t="s">
        <v>16</v>
      </c>
      <c r="F1168" s="159" t="s">
        <v>67</v>
      </c>
      <c r="G1168" s="159" t="s">
        <v>76</v>
      </c>
      <c r="H1168" s="159" t="s">
        <v>98</v>
      </c>
      <c r="I1168" s="159"/>
      <c r="J1168" s="159" t="s">
        <v>19</v>
      </c>
      <c r="K1168" s="226">
        <v>4181</v>
      </c>
      <c r="L1168" s="226">
        <v>2909.8</v>
      </c>
      <c r="M1168" s="226">
        <v>2295.6999999999998</v>
      </c>
      <c r="N1168" s="226">
        <v>516.29999999999995</v>
      </c>
      <c r="O1168" s="226">
        <v>387.1</v>
      </c>
      <c r="P1168" s="226">
        <v>189.3</v>
      </c>
      <c r="Q1168" s="226">
        <v>364.5</v>
      </c>
      <c r="R1168" s="226">
        <v>370.5</v>
      </c>
      <c r="S1168" s="226">
        <v>391</v>
      </c>
      <c r="T1168" s="226">
        <v>432.9</v>
      </c>
      <c r="U1168" s="226">
        <v>1468.5</v>
      </c>
      <c r="V1168" s="226">
        <v>3452.7000000000007</v>
      </c>
      <c r="W1168" s="162">
        <f>SUM(표4_256[[#This Row],[1월]:[12월]])</f>
        <v>16959.3</v>
      </c>
      <c r="X1168" s="163">
        <f t="shared" si="736"/>
        <v>1413.2749999999999</v>
      </c>
    </row>
    <row r="1169" spans="1:24" x14ac:dyDescent="0.3">
      <c r="A1169" s="166"/>
      <c r="B1169" s="166">
        <v>2024</v>
      </c>
      <c r="C1169" s="158" t="s">
        <v>431</v>
      </c>
      <c r="D1169" s="159" t="s">
        <v>26</v>
      </c>
      <c r="E1169" s="159" t="s">
        <v>16</v>
      </c>
      <c r="F1169" s="159" t="s">
        <v>67</v>
      </c>
      <c r="G1169" s="159" t="s">
        <v>76</v>
      </c>
      <c r="H1169" s="159" t="s">
        <v>98</v>
      </c>
      <c r="I1169" s="159"/>
      <c r="J1169" s="159" t="s">
        <v>14</v>
      </c>
      <c r="K1169" s="226">
        <v>4181000</v>
      </c>
      <c r="L1169" s="226">
        <v>2909800</v>
      </c>
      <c r="M1169" s="226">
        <v>2295700</v>
      </c>
      <c r="N1169" s="226">
        <v>516299.99999999994</v>
      </c>
      <c r="O1169" s="226">
        <v>387100</v>
      </c>
      <c r="P1169" s="226">
        <v>189300</v>
      </c>
      <c r="Q1169" s="226">
        <v>364500</v>
      </c>
      <c r="R1169" s="226">
        <v>370500</v>
      </c>
      <c r="S1169" s="226">
        <v>391000</v>
      </c>
      <c r="T1169" s="226">
        <v>432900</v>
      </c>
      <c r="U1169" s="226">
        <v>1468500</v>
      </c>
      <c r="V1169" s="226">
        <v>3452700.0000000009</v>
      </c>
      <c r="W1169" s="162">
        <f>SUM(표4_256[[#This Row],[1월]:[12월]])</f>
        <v>16959300</v>
      </c>
      <c r="X1169" s="163">
        <f t="shared" si="736"/>
        <v>1413275</v>
      </c>
    </row>
    <row r="1170" spans="1:24" x14ac:dyDescent="0.3">
      <c r="A1170" s="166"/>
      <c r="B1170" s="166">
        <v>2024</v>
      </c>
      <c r="C1170" s="158" t="s">
        <v>431</v>
      </c>
      <c r="D1170" s="159" t="s">
        <v>26</v>
      </c>
      <c r="E1170" s="159" t="s">
        <v>16</v>
      </c>
      <c r="F1170" s="159" t="s">
        <v>67</v>
      </c>
      <c r="G1170" s="159" t="s">
        <v>76</v>
      </c>
      <c r="H1170" s="159" t="s">
        <v>98</v>
      </c>
      <c r="I1170" s="159"/>
      <c r="J1170" s="159" t="s">
        <v>20</v>
      </c>
      <c r="K1170" s="226">
        <v>3595.66</v>
      </c>
      <c r="L1170" s="226">
        <v>2502.4280000000003</v>
      </c>
      <c r="M1170" s="226">
        <v>1974.3019999999999</v>
      </c>
      <c r="N1170" s="226">
        <v>444.01799999999997</v>
      </c>
      <c r="O1170" s="226">
        <v>332.90600000000001</v>
      </c>
      <c r="P1170" s="226">
        <v>162.798</v>
      </c>
      <c r="Q1170" s="226">
        <v>313.46999999999997</v>
      </c>
      <c r="R1170" s="226">
        <v>318.63</v>
      </c>
      <c r="S1170" s="226">
        <v>336.26</v>
      </c>
      <c r="T1170" s="226">
        <v>372.29399999999998</v>
      </c>
      <c r="U1170" s="226">
        <v>1262.9100000000001</v>
      </c>
      <c r="V1170" s="226">
        <v>2969.3220000000006</v>
      </c>
      <c r="W1170" s="162">
        <f>SUM(표4_256[[#This Row],[1월]:[12월]])</f>
        <v>14584.998</v>
      </c>
      <c r="X1170" s="163">
        <f t="shared" si="736"/>
        <v>1215.4165</v>
      </c>
    </row>
    <row r="1171" spans="1:24" x14ac:dyDescent="0.3">
      <c r="A1171" s="166"/>
      <c r="B1171" s="166">
        <v>2024</v>
      </c>
      <c r="C1171" s="158" t="s">
        <v>431</v>
      </c>
      <c r="D1171" s="159" t="s">
        <v>26</v>
      </c>
      <c r="E1171" s="159" t="s">
        <v>16</v>
      </c>
      <c r="F1171" s="159" t="s">
        <v>67</v>
      </c>
      <c r="G1171" s="159" t="s">
        <v>76</v>
      </c>
      <c r="H1171" s="159" t="s">
        <v>98</v>
      </c>
      <c r="I1171" s="159"/>
      <c r="J1171" s="159" t="s">
        <v>15</v>
      </c>
      <c r="K1171" s="226">
        <v>359.56600000000003</v>
      </c>
      <c r="L1171" s="226">
        <v>250.24280000000005</v>
      </c>
      <c r="M1171" s="226">
        <v>197.43020000000001</v>
      </c>
      <c r="N1171" s="226">
        <v>44.401800000000001</v>
      </c>
      <c r="O1171" s="226">
        <v>33.290600000000005</v>
      </c>
      <c r="P1171" s="226">
        <v>16.279800000000002</v>
      </c>
      <c r="Q1171" s="226">
        <v>31.346999999999998</v>
      </c>
      <c r="R1171" s="226">
        <v>31.863</v>
      </c>
      <c r="S1171" s="226">
        <v>33.625999999999998</v>
      </c>
      <c r="T1171" s="226">
        <v>37.229399999999998</v>
      </c>
      <c r="U1171" s="226">
        <v>126.29100000000001</v>
      </c>
      <c r="V1171" s="226">
        <v>296.93220000000008</v>
      </c>
      <c r="W1171" s="162">
        <f>SUM(표4_256[[#This Row],[1월]:[12월]])</f>
        <v>1458.4998000000001</v>
      </c>
      <c r="X1171" s="163">
        <f t="shared" si="736"/>
        <v>121.54165</v>
      </c>
    </row>
    <row r="1172" spans="1:24" x14ac:dyDescent="0.3">
      <c r="A1172" s="166"/>
      <c r="B1172" s="166">
        <v>2024</v>
      </c>
      <c r="C1172" s="158" t="s">
        <v>431</v>
      </c>
      <c r="D1172" s="159" t="s">
        <v>26</v>
      </c>
      <c r="E1172" s="159" t="s">
        <v>16</v>
      </c>
      <c r="F1172" s="159" t="s">
        <v>67</v>
      </c>
      <c r="G1172" s="159" t="s">
        <v>76</v>
      </c>
      <c r="H1172" s="160" t="s">
        <v>98</v>
      </c>
      <c r="I1172" s="160"/>
      <c r="J1172" s="160" t="s">
        <v>96</v>
      </c>
      <c r="K1172" s="226">
        <v>525.27738509171991</v>
      </c>
      <c r="L1172" s="226">
        <v>365.57094837117597</v>
      </c>
      <c r="M1172" s="226">
        <v>288.41886939848393</v>
      </c>
      <c r="N1172" s="226">
        <v>64.865035618955986</v>
      </c>
      <c r="O1172" s="226">
        <v>48.633072415451998</v>
      </c>
      <c r="P1172" s="226">
        <v>23.782590049715996</v>
      </c>
      <c r="Q1172" s="226">
        <v>45.793735198739995</v>
      </c>
      <c r="R1172" s="226">
        <v>46.547541539459992</v>
      </c>
      <c r="S1172" s="226">
        <v>49.123046536919993</v>
      </c>
      <c r="T1172" s="226">
        <v>54.387127482947989</v>
      </c>
      <c r="U1172" s="226">
        <v>184.49410189121997</v>
      </c>
      <c r="V1172" s="226">
        <v>433.77785876732401</v>
      </c>
      <c r="W1172" s="162">
        <f>SUM(표4_256[[#This Row],[1월]:[12월]])</f>
        <v>2130.6713123621157</v>
      </c>
      <c r="X1172" s="163">
        <f t="shared" si="736"/>
        <v>177.55594269684298</v>
      </c>
    </row>
    <row r="1173" spans="1:24" x14ac:dyDescent="0.3">
      <c r="A1173" s="166"/>
      <c r="B1173" s="166">
        <v>2024</v>
      </c>
      <c r="C1173" s="158" t="s">
        <v>431</v>
      </c>
      <c r="D1173" s="159" t="s">
        <v>26</v>
      </c>
      <c r="E1173" s="159" t="s">
        <v>16</v>
      </c>
      <c r="F1173" s="159" t="s">
        <v>88</v>
      </c>
      <c r="G1173" s="159" t="s">
        <v>76</v>
      </c>
      <c r="H1173" s="159" t="s">
        <v>145</v>
      </c>
      <c r="I1173" s="159"/>
      <c r="J1173" s="159" t="s">
        <v>13</v>
      </c>
      <c r="K1173" s="226">
        <v>51613.4</v>
      </c>
      <c r="L1173" s="226">
        <v>0</v>
      </c>
      <c r="M1173" s="226">
        <v>266669.13</v>
      </c>
      <c r="N1173" s="226">
        <v>73911.8</v>
      </c>
      <c r="O1173" s="226">
        <v>273473.66000000003</v>
      </c>
      <c r="P1173" s="226">
        <v>0</v>
      </c>
      <c r="Q1173" s="226">
        <v>13427032</v>
      </c>
      <c r="R1173" s="226">
        <v>28275380</v>
      </c>
      <c r="S1173" s="226">
        <v>6295297</v>
      </c>
      <c r="T1173" s="226">
        <v>0</v>
      </c>
      <c r="U1173" s="226">
        <v>196150.11428571428</v>
      </c>
      <c r="V1173" s="226">
        <v>161702.95918367343</v>
      </c>
      <c r="W1173" s="162">
        <f>SUM(표4_256[[#This Row],[1월]:[12월]])</f>
        <v>49021230.063469388</v>
      </c>
      <c r="X1173" s="163">
        <f t="shared" si="736"/>
        <v>4085102.5052891155</v>
      </c>
    </row>
    <row r="1174" spans="1:24" x14ac:dyDescent="0.3">
      <c r="A1174" s="166"/>
      <c r="B1174" s="166">
        <v>2024</v>
      </c>
      <c r="C1174" s="158" t="s">
        <v>431</v>
      </c>
      <c r="D1174" s="159" t="s">
        <v>26</v>
      </c>
      <c r="E1174" s="159" t="s">
        <v>16</v>
      </c>
      <c r="F1174" s="159" t="s">
        <v>88</v>
      </c>
      <c r="G1174" s="159" t="s">
        <v>76</v>
      </c>
      <c r="H1174" s="159" t="s">
        <v>145</v>
      </c>
      <c r="I1174" s="159"/>
      <c r="J1174" s="159" t="s">
        <v>19</v>
      </c>
      <c r="K1174" s="226">
        <v>0.6</v>
      </c>
      <c r="L1174" s="226">
        <v>0</v>
      </c>
      <c r="M1174" s="226">
        <v>3.1</v>
      </c>
      <c r="N1174" s="226">
        <v>1</v>
      </c>
      <c r="O1174" s="226">
        <v>3.7</v>
      </c>
      <c r="P1174" s="226">
        <v>0</v>
      </c>
      <c r="Q1174" s="226">
        <v>213.5</v>
      </c>
      <c r="R1174" s="226">
        <v>449.6</v>
      </c>
      <c r="S1174" s="226">
        <v>100.1</v>
      </c>
      <c r="T1174" s="226">
        <v>0</v>
      </c>
      <c r="U1174" s="226">
        <v>2.4</v>
      </c>
      <c r="V1174" s="226">
        <v>1.7</v>
      </c>
      <c r="W1174" s="162">
        <f>SUM(표4_256[[#This Row],[1월]:[12월]])</f>
        <v>775.7</v>
      </c>
      <c r="X1174" s="163">
        <f t="shared" si="736"/>
        <v>64.641666666666666</v>
      </c>
    </row>
    <row r="1175" spans="1:24" x14ac:dyDescent="0.3">
      <c r="A1175" s="166"/>
      <c r="B1175" s="166">
        <v>2024</v>
      </c>
      <c r="C1175" s="158" t="s">
        <v>431</v>
      </c>
      <c r="D1175" s="159" t="s">
        <v>26</v>
      </c>
      <c r="E1175" s="159" t="s">
        <v>16</v>
      </c>
      <c r="F1175" s="159" t="s">
        <v>88</v>
      </c>
      <c r="G1175" s="159" t="s">
        <v>76</v>
      </c>
      <c r="H1175" s="159" t="s">
        <v>145</v>
      </c>
      <c r="I1175" s="159"/>
      <c r="J1175" s="159" t="s">
        <v>14</v>
      </c>
      <c r="K1175" s="226">
        <v>600</v>
      </c>
      <c r="L1175" s="226">
        <v>0</v>
      </c>
      <c r="M1175" s="226">
        <v>3100</v>
      </c>
      <c r="N1175" s="226">
        <v>1000</v>
      </c>
      <c r="O1175" s="226">
        <v>3700</v>
      </c>
      <c r="P1175" s="226">
        <v>0</v>
      </c>
      <c r="Q1175" s="226">
        <v>213500</v>
      </c>
      <c r="R1175" s="226">
        <v>449600</v>
      </c>
      <c r="S1175" s="226">
        <v>100100</v>
      </c>
      <c r="T1175" s="226">
        <v>0</v>
      </c>
      <c r="U1175" s="226">
        <v>2400</v>
      </c>
      <c r="V1175" s="226">
        <v>1700</v>
      </c>
      <c r="W1175" s="162">
        <f>SUM(표4_256[[#This Row],[1월]:[12월]])</f>
        <v>775700</v>
      </c>
      <c r="X1175" s="163">
        <f t="shared" si="736"/>
        <v>64641.666666666664</v>
      </c>
    </row>
    <row r="1176" spans="1:24" x14ac:dyDescent="0.3">
      <c r="A1176" s="166"/>
      <c r="B1176" s="166">
        <v>2024</v>
      </c>
      <c r="C1176" s="158" t="s">
        <v>431</v>
      </c>
      <c r="D1176" s="159" t="s">
        <v>26</v>
      </c>
      <c r="E1176" s="159" t="s">
        <v>16</v>
      </c>
      <c r="F1176" s="159" t="s">
        <v>88</v>
      </c>
      <c r="G1176" s="159" t="s">
        <v>76</v>
      </c>
      <c r="H1176" s="159" t="s">
        <v>145</v>
      </c>
      <c r="I1176" s="159"/>
      <c r="J1176" s="159" t="s">
        <v>20</v>
      </c>
      <c r="K1176" s="226">
        <v>0.51600000000000001</v>
      </c>
      <c r="L1176" s="226">
        <v>0</v>
      </c>
      <c r="M1176" s="226">
        <v>2.6659999999999999</v>
      </c>
      <c r="N1176" s="226">
        <v>0.86</v>
      </c>
      <c r="O1176" s="226">
        <v>3.1819999999999999</v>
      </c>
      <c r="P1176" s="226">
        <v>0</v>
      </c>
      <c r="Q1176" s="226">
        <v>183.60999999999999</v>
      </c>
      <c r="R1176" s="226">
        <v>386.65600000000001</v>
      </c>
      <c r="S1176" s="226">
        <v>86.085999999999999</v>
      </c>
      <c r="T1176" s="226">
        <v>0</v>
      </c>
      <c r="U1176" s="226">
        <v>2.0640000000000001</v>
      </c>
      <c r="V1176" s="226">
        <v>1.462</v>
      </c>
      <c r="W1176" s="162">
        <f>SUM(표4_256[[#This Row],[1월]:[12월]])</f>
        <v>667.10199999999998</v>
      </c>
      <c r="X1176" s="163">
        <f t="shared" si="736"/>
        <v>55.591833333333334</v>
      </c>
    </row>
    <row r="1177" spans="1:24" x14ac:dyDescent="0.3">
      <c r="A1177" s="166"/>
      <c r="B1177" s="166">
        <v>2024</v>
      </c>
      <c r="C1177" s="158" t="s">
        <v>431</v>
      </c>
      <c r="D1177" s="159" t="s">
        <v>26</v>
      </c>
      <c r="E1177" s="159" t="s">
        <v>16</v>
      </c>
      <c r="F1177" s="159" t="s">
        <v>88</v>
      </c>
      <c r="G1177" s="159" t="s">
        <v>76</v>
      </c>
      <c r="H1177" s="159" t="s">
        <v>145</v>
      </c>
      <c r="I1177" s="159"/>
      <c r="J1177" s="159" t="s">
        <v>15</v>
      </c>
      <c r="K1177" s="226">
        <v>5.1600000000000007E-2</v>
      </c>
      <c r="L1177" s="226">
        <v>0</v>
      </c>
      <c r="M1177" s="226">
        <v>0.2666</v>
      </c>
      <c r="N1177" s="226">
        <v>8.6000000000000007E-2</v>
      </c>
      <c r="O1177" s="226">
        <v>0.31820000000000004</v>
      </c>
      <c r="P1177" s="226">
        <v>0</v>
      </c>
      <c r="Q1177" s="226">
        <v>18.361000000000001</v>
      </c>
      <c r="R1177" s="226">
        <v>38.665600000000005</v>
      </c>
      <c r="S1177" s="226">
        <v>8.6086000000000009</v>
      </c>
      <c r="T1177" s="226">
        <v>0</v>
      </c>
      <c r="U1177" s="226">
        <v>0.20640000000000003</v>
      </c>
      <c r="V1177" s="226">
        <v>0.1462</v>
      </c>
      <c r="W1177" s="162">
        <f>SUM(표4_256[[#This Row],[1월]:[12월]])</f>
        <v>66.7102</v>
      </c>
      <c r="X1177" s="163">
        <f t="shared" si="736"/>
        <v>5.5591833333333334</v>
      </c>
    </row>
    <row r="1178" spans="1:24" x14ac:dyDescent="0.3">
      <c r="A1178" s="166"/>
      <c r="B1178" s="166">
        <v>2024</v>
      </c>
      <c r="C1178" s="158" t="s">
        <v>431</v>
      </c>
      <c r="D1178" s="159" t="s">
        <v>26</v>
      </c>
      <c r="E1178" s="159" t="s">
        <v>16</v>
      </c>
      <c r="F1178" s="159" t="s">
        <v>88</v>
      </c>
      <c r="G1178" s="159" t="s">
        <v>76</v>
      </c>
      <c r="H1178" s="160" t="s">
        <v>145</v>
      </c>
      <c r="I1178" s="160"/>
      <c r="J1178" s="160" t="s">
        <v>96</v>
      </c>
      <c r="K1178" s="226">
        <v>7.5380634071999991E-2</v>
      </c>
      <c r="L1178" s="226">
        <v>0</v>
      </c>
      <c r="M1178" s="226">
        <v>0.38946660937199995</v>
      </c>
      <c r="N1178" s="226">
        <v>0.12563439011999997</v>
      </c>
      <c r="O1178" s="226">
        <v>0.46484724344399997</v>
      </c>
      <c r="P1178" s="226">
        <v>0</v>
      </c>
      <c r="Q1178" s="226">
        <v>26.822942290619995</v>
      </c>
      <c r="R1178" s="226">
        <v>56.485221797951993</v>
      </c>
      <c r="S1178" s="226">
        <v>12.576002451011997</v>
      </c>
      <c r="T1178" s="226">
        <v>0</v>
      </c>
      <c r="U1178" s="226">
        <v>0.30152253628799996</v>
      </c>
      <c r="V1178" s="226">
        <v>0.21357846320399995</v>
      </c>
      <c r="W1178" s="162">
        <f>SUM(표4_256[[#This Row],[1월]:[12월]])</f>
        <v>97.454596416083987</v>
      </c>
      <c r="X1178" s="163">
        <f t="shared" si="736"/>
        <v>8.1212163680069995</v>
      </c>
    </row>
    <row r="1179" spans="1:24" x14ac:dyDescent="0.3">
      <c r="A1179" s="166"/>
      <c r="B1179" s="166">
        <v>2024</v>
      </c>
      <c r="C1179" s="158" t="s">
        <v>431</v>
      </c>
      <c r="D1179" s="159" t="s">
        <v>26</v>
      </c>
      <c r="E1179" s="159" t="s">
        <v>16</v>
      </c>
      <c r="F1179" s="159" t="s">
        <v>67</v>
      </c>
      <c r="G1179" s="159" t="s">
        <v>175</v>
      </c>
      <c r="H1179" s="159" t="s">
        <v>58</v>
      </c>
      <c r="I1179" s="159"/>
      <c r="J1179" s="159" t="s">
        <v>13</v>
      </c>
      <c r="K1179" s="226">
        <v>82344426</v>
      </c>
      <c r="L1179" s="226">
        <v>46703264</v>
      </c>
      <c r="M1179" s="226">
        <v>34731575</v>
      </c>
      <c r="N1179" s="226">
        <v>6011051</v>
      </c>
      <c r="O1179" s="226">
        <v>3424150</v>
      </c>
      <c r="P1179" s="226">
        <v>2492117</v>
      </c>
      <c r="Q1179" s="226">
        <v>2643926</v>
      </c>
      <c r="R1179" s="226">
        <v>2172191</v>
      </c>
      <c r="S1179" s="226">
        <v>1868247</v>
      </c>
      <c r="T1179" s="226">
        <v>2485329</v>
      </c>
      <c r="U1179" s="226">
        <v>20560929</v>
      </c>
      <c r="V1179" s="226">
        <v>59947856</v>
      </c>
      <c r="W1179" s="162">
        <f>SUM(표4_256[[#This Row],[1월]:[12월]])</f>
        <v>265385061</v>
      </c>
      <c r="X1179" s="163">
        <f t="shared" si="736"/>
        <v>22115421.75</v>
      </c>
    </row>
    <row r="1180" spans="1:24" x14ac:dyDescent="0.3">
      <c r="A1180" s="166"/>
      <c r="B1180" s="166">
        <v>2024</v>
      </c>
      <c r="C1180" s="158" t="s">
        <v>431</v>
      </c>
      <c r="D1180" s="159" t="s">
        <v>26</v>
      </c>
      <c r="E1180" s="159" t="s">
        <v>16</v>
      </c>
      <c r="F1180" s="159" t="s">
        <v>67</v>
      </c>
      <c r="G1180" s="159" t="s">
        <v>175</v>
      </c>
      <c r="H1180" s="159" t="s">
        <v>58</v>
      </c>
      <c r="I1180" s="159"/>
      <c r="J1180" s="159" t="s">
        <v>19</v>
      </c>
      <c r="K1180" s="226">
        <v>564.9</v>
      </c>
      <c r="L1180" s="226">
        <v>316.3</v>
      </c>
      <c r="M1180" s="226">
        <v>232.8</v>
      </c>
      <c r="N1180" s="226">
        <v>37.799999999999997</v>
      </c>
      <c r="O1180" s="226">
        <v>16.8</v>
      </c>
      <c r="P1180" s="226">
        <v>12</v>
      </c>
      <c r="Q1180" s="226">
        <v>12.3</v>
      </c>
      <c r="R1180" s="226">
        <v>7.8</v>
      </c>
      <c r="S1180" s="226">
        <v>4.9000000000000004</v>
      </c>
      <c r="T1180" s="226">
        <v>8.3000000000001819</v>
      </c>
      <c r="U1180" s="226">
        <v>141</v>
      </c>
      <c r="V1180" s="226">
        <v>369.59999999999945</v>
      </c>
      <c r="W1180" s="162">
        <f>SUM(표4_256[[#This Row],[1월]:[12월]])</f>
        <v>1724.4999999999995</v>
      </c>
      <c r="X1180" s="163">
        <f t="shared" si="736"/>
        <v>143.70833333333329</v>
      </c>
    </row>
    <row r="1181" spans="1:24" x14ac:dyDescent="0.3">
      <c r="A1181" s="166"/>
      <c r="B1181" s="166">
        <v>2024</v>
      </c>
      <c r="C1181" s="158" t="s">
        <v>431</v>
      </c>
      <c r="D1181" s="159" t="s">
        <v>26</v>
      </c>
      <c r="E1181" s="159" t="s">
        <v>16</v>
      </c>
      <c r="F1181" s="159" t="s">
        <v>67</v>
      </c>
      <c r="G1181" s="159" t="s">
        <v>175</v>
      </c>
      <c r="H1181" s="159" t="s">
        <v>58</v>
      </c>
      <c r="I1181" s="159"/>
      <c r="J1181" s="159" t="s">
        <v>14</v>
      </c>
      <c r="K1181" s="226">
        <v>564900</v>
      </c>
      <c r="L1181" s="226">
        <v>316300</v>
      </c>
      <c r="M1181" s="226">
        <v>232800</v>
      </c>
      <c r="N1181" s="226">
        <v>37800</v>
      </c>
      <c r="O1181" s="226">
        <v>16800</v>
      </c>
      <c r="P1181" s="226">
        <v>12000</v>
      </c>
      <c r="Q1181" s="226">
        <v>12300</v>
      </c>
      <c r="R1181" s="226">
        <v>7800</v>
      </c>
      <c r="S1181" s="226">
        <v>4900</v>
      </c>
      <c r="T1181" s="226">
        <v>8300.0000000001819</v>
      </c>
      <c r="U1181" s="226">
        <v>141000</v>
      </c>
      <c r="V1181" s="226">
        <v>369599.99999999948</v>
      </c>
      <c r="W1181" s="162">
        <f>SUM(표4_256[[#This Row],[1월]:[12월]])</f>
        <v>1724499.9999999998</v>
      </c>
      <c r="X1181" s="163">
        <f t="shared" si="736"/>
        <v>143708.33333333331</v>
      </c>
    </row>
    <row r="1182" spans="1:24" x14ac:dyDescent="0.3">
      <c r="A1182" s="166"/>
      <c r="B1182" s="166">
        <v>2024</v>
      </c>
      <c r="C1182" s="158" t="s">
        <v>431</v>
      </c>
      <c r="D1182" s="159" t="s">
        <v>26</v>
      </c>
      <c r="E1182" s="159" t="s">
        <v>16</v>
      </c>
      <c r="F1182" s="159" t="s">
        <v>67</v>
      </c>
      <c r="G1182" s="159" t="s">
        <v>175</v>
      </c>
      <c r="H1182" s="159" t="s">
        <v>58</v>
      </c>
      <c r="I1182" s="159"/>
      <c r="J1182" s="159" t="s">
        <v>20</v>
      </c>
      <c r="K1182" s="226">
        <v>485.81399999999996</v>
      </c>
      <c r="L1182" s="226">
        <v>272.01800000000003</v>
      </c>
      <c r="M1182" s="226">
        <v>200.208</v>
      </c>
      <c r="N1182" s="226">
        <v>32.507999999999996</v>
      </c>
      <c r="O1182" s="226">
        <v>14.448</v>
      </c>
      <c r="P1182" s="226">
        <v>10.32</v>
      </c>
      <c r="Q1182" s="226">
        <v>10.578000000000001</v>
      </c>
      <c r="R1182" s="226">
        <v>6.7080000000000002</v>
      </c>
      <c r="S1182" s="226">
        <v>4.2140000000000004</v>
      </c>
      <c r="T1182" s="226">
        <v>7.1380000000001562</v>
      </c>
      <c r="U1182" s="226">
        <v>121.26</v>
      </c>
      <c r="V1182" s="226">
        <v>317.85599999999954</v>
      </c>
      <c r="W1182" s="162">
        <f>SUM(표4_256[[#This Row],[1월]:[12월]])</f>
        <v>1483.0699999999997</v>
      </c>
      <c r="X1182" s="163">
        <f t="shared" si="736"/>
        <v>123.58916666666664</v>
      </c>
    </row>
    <row r="1183" spans="1:24" x14ac:dyDescent="0.3">
      <c r="A1183" s="166"/>
      <c r="B1183" s="166">
        <v>2024</v>
      </c>
      <c r="C1183" s="158" t="s">
        <v>431</v>
      </c>
      <c r="D1183" s="159" t="s">
        <v>26</v>
      </c>
      <c r="E1183" s="159" t="s">
        <v>16</v>
      </c>
      <c r="F1183" s="159" t="s">
        <v>67</v>
      </c>
      <c r="G1183" s="159" t="s">
        <v>175</v>
      </c>
      <c r="H1183" s="159" t="s">
        <v>58</v>
      </c>
      <c r="I1183" s="159"/>
      <c r="J1183" s="159" t="s">
        <v>15</v>
      </c>
      <c r="K1183" s="226">
        <v>48.581400000000002</v>
      </c>
      <c r="L1183" s="226">
        <v>27.201800000000006</v>
      </c>
      <c r="M1183" s="226">
        <v>20.020800000000001</v>
      </c>
      <c r="N1183" s="226">
        <v>3.2507999999999999</v>
      </c>
      <c r="O1183" s="226">
        <v>1.4448000000000001</v>
      </c>
      <c r="P1183" s="226">
        <v>1.032</v>
      </c>
      <c r="Q1183" s="226">
        <v>1.0578000000000001</v>
      </c>
      <c r="R1183" s="226">
        <v>0.67080000000000006</v>
      </c>
      <c r="S1183" s="226">
        <v>0.42140000000000005</v>
      </c>
      <c r="T1183" s="226">
        <v>0.71380000000001564</v>
      </c>
      <c r="U1183" s="226">
        <v>12.126000000000001</v>
      </c>
      <c r="V1183" s="226">
        <v>31.785599999999956</v>
      </c>
      <c r="W1183" s="162">
        <f>SUM(표4_256[[#This Row],[1월]:[12월]])</f>
        <v>148.30699999999999</v>
      </c>
      <c r="X1183" s="163">
        <f t="shared" si="736"/>
        <v>12.358916666666666</v>
      </c>
    </row>
    <row r="1184" spans="1:24" x14ac:dyDescent="0.3">
      <c r="A1184" s="166"/>
      <c r="B1184" s="166">
        <v>2024</v>
      </c>
      <c r="C1184" s="158" t="s">
        <v>431</v>
      </c>
      <c r="D1184" s="159" t="s">
        <v>26</v>
      </c>
      <c r="E1184" s="159" t="s">
        <v>16</v>
      </c>
      <c r="F1184" s="159" t="s">
        <v>67</v>
      </c>
      <c r="G1184" s="159" t="s">
        <v>175</v>
      </c>
      <c r="H1184" s="160" t="s">
        <v>58</v>
      </c>
      <c r="I1184" s="160"/>
      <c r="J1184" s="160" t="s">
        <v>96</v>
      </c>
      <c r="K1184" s="226">
        <v>70.970866978787981</v>
      </c>
      <c r="L1184" s="226">
        <v>39.738157594955993</v>
      </c>
      <c r="M1184" s="226">
        <v>29.247686019935998</v>
      </c>
      <c r="N1184" s="226">
        <v>4.7489799465359983</v>
      </c>
      <c r="O1184" s="226">
        <v>2.1106577540159996</v>
      </c>
      <c r="P1184" s="226">
        <v>1.5076126814399999</v>
      </c>
      <c r="Q1184" s="226">
        <v>1.5453029984759998</v>
      </c>
      <c r="R1184" s="226">
        <v>0.9799482429359998</v>
      </c>
      <c r="S1184" s="226">
        <v>0.6156085115879999</v>
      </c>
      <c r="T1184" s="226">
        <v>1.0427654379960227</v>
      </c>
      <c r="U1184" s="226">
        <v>17.714449006919995</v>
      </c>
      <c r="V1184" s="226">
        <v>46.434470588351921</v>
      </c>
      <c r="W1184" s="162">
        <f>SUM(표4_256[[#This Row],[1월]:[12월]])</f>
        <v>216.65650576193991</v>
      </c>
      <c r="X1184" s="163">
        <f t="shared" si="736"/>
        <v>18.054708813494994</v>
      </c>
    </row>
    <row r="1185" spans="1:24" x14ac:dyDescent="0.3">
      <c r="A1185" s="166"/>
      <c r="B1185" s="166">
        <v>2024</v>
      </c>
      <c r="C1185" s="158" t="s">
        <v>431</v>
      </c>
      <c r="D1185" s="159" t="s">
        <v>26</v>
      </c>
      <c r="E1185" s="159" t="s">
        <v>16</v>
      </c>
      <c r="F1185" s="159" t="s">
        <v>88</v>
      </c>
      <c r="G1185" s="159" t="s">
        <v>175</v>
      </c>
      <c r="H1185" s="159" t="s">
        <v>146</v>
      </c>
      <c r="I1185" s="159"/>
      <c r="J1185" s="159" t="s">
        <v>13</v>
      </c>
      <c r="K1185" s="226">
        <v>25806.7</v>
      </c>
      <c r="L1185" s="226">
        <v>0</v>
      </c>
      <c r="M1185" s="226">
        <v>163442.37</v>
      </c>
      <c r="N1185" s="226">
        <v>29564.7</v>
      </c>
      <c r="O1185" s="226">
        <v>81302.98000000001</v>
      </c>
      <c r="P1185" s="226">
        <v>0</v>
      </c>
      <c r="Q1185" s="226">
        <v>2993568</v>
      </c>
      <c r="R1185" s="226">
        <v>6024870</v>
      </c>
      <c r="S1185" s="226">
        <v>1270380</v>
      </c>
      <c r="T1185" s="226">
        <v>0</v>
      </c>
      <c r="U1185" s="226">
        <v>89902.135714285731</v>
      </c>
      <c r="V1185" s="226">
        <v>76095.510204081627</v>
      </c>
      <c r="W1185" s="162">
        <f>SUM(표4_256[[#This Row],[1월]:[12월]])</f>
        <v>10754932.395918367</v>
      </c>
      <c r="X1185" s="163">
        <f t="shared" si="736"/>
        <v>896244.36632653058</v>
      </c>
    </row>
    <row r="1186" spans="1:24" x14ac:dyDescent="0.3">
      <c r="A1186" s="166"/>
      <c r="B1186" s="166">
        <v>2024</v>
      </c>
      <c r="C1186" s="158" t="s">
        <v>431</v>
      </c>
      <c r="D1186" s="159" t="s">
        <v>26</v>
      </c>
      <c r="E1186" s="159" t="s">
        <v>16</v>
      </c>
      <c r="F1186" s="159" t="s">
        <v>88</v>
      </c>
      <c r="G1186" s="159" t="s">
        <v>175</v>
      </c>
      <c r="H1186" s="159" t="s">
        <v>146</v>
      </c>
      <c r="I1186" s="159"/>
      <c r="J1186" s="159" t="s">
        <v>19</v>
      </c>
      <c r="K1186" s="226">
        <v>0.3</v>
      </c>
      <c r="L1186" s="226">
        <v>0</v>
      </c>
      <c r="M1186" s="226">
        <v>1.9</v>
      </c>
      <c r="N1186" s="226">
        <v>0.4</v>
      </c>
      <c r="O1186" s="226">
        <v>1.1000000000000001</v>
      </c>
      <c r="P1186" s="226">
        <v>0</v>
      </c>
      <c r="Q1186" s="226">
        <v>47.6</v>
      </c>
      <c r="R1186" s="226">
        <v>95.8</v>
      </c>
      <c r="S1186" s="226">
        <v>20.2</v>
      </c>
      <c r="T1186" s="226">
        <v>0</v>
      </c>
      <c r="U1186" s="226">
        <v>1.1000000000000001</v>
      </c>
      <c r="V1186" s="226">
        <v>0.8</v>
      </c>
      <c r="W1186" s="162">
        <f>SUM(표4_256[[#This Row],[1월]:[12월]])</f>
        <v>169.2</v>
      </c>
      <c r="X1186" s="163">
        <f t="shared" si="736"/>
        <v>14.1</v>
      </c>
    </row>
    <row r="1187" spans="1:24" x14ac:dyDescent="0.3">
      <c r="A1187" s="166"/>
      <c r="B1187" s="166">
        <v>2024</v>
      </c>
      <c r="C1187" s="158" t="s">
        <v>431</v>
      </c>
      <c r="D1187" s="159" t="s">
        <v>26</v>
      </c>
      <c r="E1187" s="159" t="s">
        <v>16</v>
      </c>
      <c r="F1187" s="159" t="s">
        <v>88</v>
      </c>
      <c r="G1187" s="159" t="s">
        <v>175</v>
      </c>
      <c r="H1187" s="159" t="s">
        <v>146</v>
      </c>
      <c r="I1187" s="159"/>
      <c r="J1187" s="159" t="s">
        <v>14</v>
      </c>
      <c r="K1187" s="226">
        <v>300</v>
      </c>
      <c r="L1187" s="226">
        <v>0</v>
      </c>
      <c r="M1187" s="226">
        <v>1900</v>
      </c>
      <c r="N1187" s="226">
        <v>400</v>
      </c>
      <c r="O1187" s="226">
        <v>1100</v>
      </c>
      <c r="P1187" s="226">
        <v>0</v>
      </c>
      <c r="Q1187" s="226">
        <v>47600</v>
      </c>
      <c r="R1187" s="226">
        <v>95800</v>
      </c>
      <c r="S1187" s="226">
        <v>20200</v>
      </c>
      <c r="T1187" s="226">
        <v>0</v>
      </c>
      <c r="U1187" s="226">
        <v>1100</v>
      </c>
      <c r="V1187" s="226">
        <v>800</v>
      </c>
      <c r="W1187" s="162">
        <f>SUM(표4_256[[#This Row],[1월]:[12월]])</f>
        <v>169200</v>
      </c>
      <c r="X1187" s="163">
        <f t="shared" si="736"/>
        <v>14100</v>
      </c>
    </row>
    <row r="1188" spans="1:24" x14ac:dyDescent="0.3">
      <c r="A1188" s="166"/>
      <c r="B1188" s="166">
        <v>2024</v>
      </c>
      <c r="C1188" s="158" t="s">
        <v>431</v>
      </c>
      <c r="D1188" s="159" t="s">
        <v>26</v>
      </c>
      <c r="E1188" s="159" t="s">
        <v>16</v>
      </c>
      <c r="F1188" s="159" t="s">
        <v>88</v>
      </c>
      <c r="G1188" s="159" t="s">
        <v>175</v>
      </c>
      <c r="H1188" s="159" t="s">
        <v>146</v>
      </c>
      <c r="I1188" s="159"/>
      <c r="J1188" s="159" t="s">
        <v>20</v>
      </c>
      <c r="K1188" s="226">
        <v>0.25800000000000001</v>
      </c>
      <c r="L1188" s="226">
        <v>0</v>
      </c>
      <c r="M1188" s="226">
        <v>1.6339999999999999</v>
      </c>
      <c r="N1188" s="226">
        <v>0.34400000000000003</v>
      </c>
      <c r="O1188" s="226">
        <v>0.94600000000000006</v>
      </c>
      <c r="P1188" s="226">
        <v>0</v>
      </c>
      <c r="Q1188" s="226">
        <v>40.936</v>
      </c>
      <c r="R1188" s="226">
        <v>82.387999999999991</v>
      </c>
      <c r="S1188" s="226">
        <v>17.372</v>
      </c>
      <c r="T1188" s="226">
        <v>0</v>
      </c>
      <c r="U1188" s="226">
        <v>0.94600000000000006</v>
      </c>
      <c r="V1188" s="226">
        <v>0.68800000000000006</v>
      </c>
      <c r="W1188" s="162">
        <f>SUM(표4_256[[#This Row],[1월]:[12월]])</f>
        <v>145.51199999999997</v>
      </c>
      <c r="X1188" s="163">
        <f t="shared" si="736"/>
        <v>12.125999999999998</v>
      </c>
    </row>
    <row r="1189" spans="1:24" x14ac:dyDescent="0.3">
      <c r="A1189" s="166"/>
      <c r="B1189" s="166">
        <v>2024</v>
      </c>
      <c r="C1189" s="158" t="s">
        <v>431</v>
      </c>
      <c r="D1189" s="159" t="s">
        <v>26</v>
      </c>
      <c r="E1189" s="159" t="s">
        <v>16</v>
      </c>
      <c r="F1189" s="159" t="s">
        <v>88</v>
      </c>
      <c r="G1189" s="159" t="s">
        <v>175</v>
      </c>
      <c r="H1189" s="159" t="s">
        <v>146</v>
      </c>
      <c r="I1189" s="159"/>
      <c r="J1189" s="159" t="s">
        <v>15</v>
      </c>
      <c r="K1189" s="226">
        <v>2.5800000000000003E-2</v>
      </c>
      <c r="L1189" s="226">
        <v>0</v>
      </c>
      <c r="M1189" s="226">
        <v>0.16339999999999999</v>
      </c>
      <c r="N1189" s="226">
        <v>3.4400000000000007E-2</v>
      </c>
      <c r="O1189" s="226">
        <v>9.4600000000000017E-2</v>
      </c>
      <c r="P1189" s="226">
        <v>0</v>
      </c>
      <c r="Q1189" s="226">
        <v>4.0936000000000003</v>
      </c>
      <c r="R1189" s="226">
        <v>8.2387999999999995</v>
      </c>
      <c r="S1189" s="226">
        <v>1.7372000000000001</v>
      </c>
      <c r="T1189" s="226">
        <v>0</v>
      </c>
      <c r="U1189" s="226">
        <v>9.4600000000000017E-2</v>
      </c>
      <c r="V1189" s="226">
        <v>6.8800000000000014E-2</v>
      </c>
      <c r="W1189" s="162">
        <f>SUM(표4_256[[#This Row],[1월]:[12월]])</f>
        <v>14.5512</v>
      </c>
      <c r="X1189" s="163">
        <f t="shared" si="736"/>
        <v>1.2125999999999999</v>
      </c>
    </row>
    <row r="1190" spans="1:24" x14ac:dyDescent="0.3">
      <c r="A1190" s="166"/>
      <c r="B1190" s="166">
        <v>2024</v>
      </c>
      <c r="C1190" s="158" t="s">
        <v>431</v>
      </c>
      <c r="D1190" s="159" t="s">
        <v>26</v>
      </c>
      <c r="E1190" s="159" t="s">
        <v>16</v>
      </c>
      <c r="F1190" s="159" t="s">
        <v>88</v>
      </c>
      <c r="G1190" s="159" t="s">
        <v>175</v>
      </c>
      <c r="H1190" s="160" t="s">
        <v>146</v>
      </c>
      <c r="I1190" s="160"/>
      <c r="J1190" s="160" t="s">
        <v>96</v>
      </c>
      <c r="K1190" s="226">
        <v>3.7690317035999996E-2</v>
      </c>
      <c r="L1190" s="226">
        <v>0</v>
      </c>
      <c r="M1190" s="226">
        <v>0.23870534122799994</v>
      </c>
      <c r="N1190" s="226">
        <v>5.0253756047999996E-2</v>
      </c>
      <c r="O1190" s="226">
        <v>0.13819782913199999</v>
      </c>
      <c r="P1190" s="226">
        <v>0</v>
      </c>
      <c r="Q1190" s="226">
        <v>5.980196969711999</v>
      </c>
      <c r="R1190" s="226">
        <v>12.035774573495997</v>
      </c>
      <c r="S1190" s="226">
        <v>2.5378146804239994</v>
      </c>
      <c r="T1190" s="226">
        <v>0</v>
      </c>
      <c r="U1190" s="226">
        <v>0.13819782913199999</v>
      </c>
      <c r="V1190" s="226">
        <v>0.10050751209599999</v>
      </c>
      <c r="W1190" s="162">
        <f>SUM(표4_256[[#This Row],[1월]:[12월]])</f>
        <v>21.257338808303995</v>
      </c>
      <c r="X1190" s="163">
        <f t="shared" si="736"/>
        <v>1.7714449006919997</v>
      </c>
    </row>
    <row r="1191" spans="1:24" x14ac:dyDescent="0.3">
      <c r="A1191" s="166"/>
      <c r="B1191" s="166">
        <v>2024</v>
      </c>
      <c r="C1191" s="158" t="s">
        <v>431</v>
      </c>
      <c r="D1191" s="160" t="s">
        <v>29</v>
      </c>
      <c r="E1191" s="160" t="s">
        <v>81</v>
      </c>
      <c r="F1191" s="160" t="s">
        <v>31</v>
      </c>
      <c r="G1191" s="160" t="s">
        <v>189</v>
      </c>
      <c r="H1191" s="160" t="s">
        <v>180</v>
      </c>
      <c r="I1191" s="160"/>
      <c r="J1191" s="160" t="s">
        <v>13</v>
      </c>
      <c r="K1191" s="226">
        <v>413737083</v>
      </c>
      <c r="L1191" s="226">
        <v>283068805</v>
      </c>
      <c r="M1191" s="226">
        <v>229061341</v>
      </c>
      <c r="N1191" s="226">
        <v>45766110</v>
      </c>
      <c r="O1191" s="226">
        <v>22077421</v>
      </c>
      <c r="P1191" s="226">
        <v>6043306</v>
      </c>
      <c r="Q1191" s="226">
        <v>42641784</v>
      </c>
      <c r="R1191" s="226">
        <v>42862013</v>
      </c>
      <c r="S1191" s="226">
        <v>32569088</v>
      </c>
      <c r="T1191" s="226">
        <v>35072606</v>
      </c>
      <c r="U1191" s="226">
        <v>152408544</v>
      </c>
      <c r="V1191" s="226">
        <v>389149268</v>
      </c>
      <c r="W1191" s="162">
        <f>SUM(표4_256[[#This Row],[1월]:[12월]])</f>
        <v>1694457369</v>
      </c>
      <c r="X1191" s="163">
        <f t="shared" si="736"/>
        <v>141204780.75</v>
      </c>
    </row>
    <row r="1192" spans="1:24" x14ac:dyDescent="0.3">
      <c r="A1192" s="166"/>
      <c r="B1192" s="166">
        <v>2024</v>
      </c>
      <c r="C1192" s="158" t="s">
        <v>431</v>
      </c>
      <c r="D1192" s="160" t="s">
        <v>26</v>
      </c>
      <c r="E1192" s="160" t="s">
        <v>16</v>
      </c>
      <c r="F1192" s="160" t="s">
        <v>67</v>
      </c>
      <c r="G1192" s="160" t="s">
        <v>189</v>
      </c>
      <c r="H1192" s="160" t="s">
        <v>179</v>
      </c>
      <c r="I1192" s="160"/>
      <c r="J1192" s="160" t="s">
        <v>19</v>
      </c>
      <c r="K1192" s="226">
        <v>2844.1</v>
      </c>
      <c r="L1192" s="226">
        <v>1932.7</v>
      </c>
      <c r="M1192" s="226">
        <v>1556</v>
      </c>
      <c r="N1192" s="226">
        <v>323</v>
      </c>
      <c r="O1192" s="226">
        <v>130.69999999999999</v>
      </c>
      <c r="P1192" s="226">
        <v>0.7</v>
      </c>
      <c r="Q1192" s="226">
        <v>349.8</v>
      </c>
      <c r="R1192" s="226">
        <v>351.9</v>
      </c>
      <c r="S1192" s="226">
        <v>253.7</v>
      </c>
      <c r="T1192" s="226">
        <v>213.6</v>
      </c>
      <c r="U1192" s="226">
        <v>1075</v>
      </c>
      <c r="V1192" s="226">
        <v>2417</v>
      </c>
      <c r="W1192" s="162">
        <f>SUM(표4_256[[#This Row],[1월]:[12월]])</f>
        <v>11448.2</v>
      </c>
      <c r="X1192" s="163">
        <f t="shared" si="736"/>
        <v>954.01666666666677</v>
      </c>
    </row>
    <row r="1193" spans="1:24" x14ac:dyDescent="0.3">
      <c r="A1193" s="166"/>
      <c r="B1193" s="166">
        <v>2024</v>
      </c>
      <c r="C1193" s="158" t="s">
        <v>431</v>
      </c>
      <c r="D1193" s="159" t="s">
        <v>26</v>
      </c>
      <c r="E1193" s="159" t="s">
        <v>16</v>
      </c>
      <c r="F1193" s="159" t="s">
        <v>67</v>
      </c>
      <c r="G1193" s="159" t="s">
        <v>189</v>
      </c>
      <c r="H1193" s="159" t="s">
        <v>179</v>
      </c>
      <c r="I1193" s="159"/>
      <c r="J1193" s="159" t="s">
        <v>14</v>
      </c>
      <c r="K1193" s="226">
        <v>2844100</v>
      </c>
      <c r="L1193" s="226">
        <v>1932700</v>
      </c>
      <c r="M1193" s="226">
        <v>1556000</v>
      </c>
      <c r="N1193" s="226">
        <v>323000</v>
      </c>
      <c r="O1193" s="226">
        <v>130699.99999999999</v>
      </c>
      <c r="P1193" s="226">
        <v>700</v>
      </c>
      <c r="Q1193" s="226">
        <v>349800</v>
      </c>
      <c r="R1193" s="226">
        <v>351900</v>
      </c>
      <c r="S1193" s="226">
        <v>253700</v>
      </c>
      <c r="T1193" s="226">
        <v>213600</v>
      </c>
      <c r="U1193" s="226">
        <v>1075000</v>
      </c>
      <c r="V1193" s="226">
        <v>2417000</v>
      </c>
      <c r="W1193" s="162">
        <f>SUM(표4_256[[#This Row],[1월]:[12월]])</f>
        <v>11448200</v>
      </c>
      <c r="X1193" s="163">
        <f t="shared" si="736"/>
        <v>954016.66666666663</v>
      </c>
    </row>
    <row r="1194" spans="1:24" x14ac:dyDescent="0.3">
      <c r="A1194" s="166"/>
      <c r="B1194" s="166">
        <v>2024</v>
      </c>
      <c r="C1194" s="158" t="s">
        <v>431</v>
      </c>
      <c r="D1194" s="160" t="s">
        <v>26</v>
      </c>
      <c r="E1194" s="160" t="s">
        <v>16</v>
      </c>
      <c r="F1194" s="160" t="s">
        <v>67</v>
      </c>
      <c r="G1194" s="160" t="s">
        <v>189</v>
      </c>
      <c r="H1194" s="160" t="s">
        <v>179</v>
      </c>
      <c r="I1194" s="160"/>
      <c r="J1194" s="160" t="s">
        <v>20</v>
      </c>
      <c r="K1194" s="226">
        <v>2445.9259999999999</v>
      </c>
      <c r="L1194" s="226">
        <v>1662.1220000000001</v>
      </c>
      <c r="M1194" s="226">
        <v>1338.16</v>
      </c>
      <c r="N1194" s="226">
        <v>277.77999999999997</v>
      </c>
      <c r="O1194" s="226">
        <v>112.40199999999999</v>
      </c>
      <c r="P1194" s="226">
        <v>0.60199999999999998</v>
      </c>
      <c r="Q1194" s="226">
        <v>300.82800000000003</v>
      </c>
      <c r="R1194" s="226">
        <v>302.63399999999996</v>
      </c>
      <c r="S1194" s="226">
        <v>218.18199999999999</v>
      </c>
      <c r="T1194" s="226">
        <v>183.696</v>
      </c>
      <c r="U1194" s="226">
        <v>924.5</v>
      </c>
      <c r="V1194" s="226">
        <v>2078.62</v>
      </c>
      <c r="W1194" s="162">
        <f>SUM(표4_256[[#This Row],[1월]:[12월]])</f>
        <v>9845.4519999999993</v>
      </c>
      <c r="X1194" s="163">
        <f t="shared" si="736"/>
        <v>820.45433333333324</v>
      </c>
    </row>
    <row r="1195" spans="1:24" x14ac:dyDescent="0.3">
      <c r="A1195" s="166"/>
      <c r="B1195" s="166">
        <v>2024</v>
      </c>
      <c r="C1195" s="158" t="s">
        <v>431</v>
      </c>
      <c r="D1195" s="160" t="s">
        <v>26</v>
      </c>
      <c r="E1195" s="160" t="s">
        <v>16</v>
      </c>
      <c r="F1195" s="160" t="s">
        <v>67</v>
      </c>
      <c r="G1195" s="160" t="s">
        <v>189</v>
      </c>
      <c r="H1195" s="160" t="s">
        <v>179</v>
      </c>
      <c r="I1195" s="160"/>
      <c r="J1195" s="160" t="s">
        <v>15</v>
      </c>
      <c r="K1195" s="226">
        <v>244.5926</v>
      </c>
      <c r="L1195" s="226">
        <v>166.21220000000002</v>
      </c>
      <c r="M1195" s="226">
        <v>133.816</v>
      </c>
      <c r="N1195" s="226">
        <v>27.777999999999999</v>
      </c>
      <c r="O1195" s="226">
        <v>11.2402</v>
      </c>
      <c r="P1195" s="226">
        <v>6.0200000000000004E-2</v>
      </c>
      <c r="Q1195" s="226">
        <v>30.082800000000006</v>
      </c>
      <c r="R1195" s="226">
        <v>30.263399999999997</v>
      </c>
      <c r="S1195" s="226">
        <v>21.818200000000001</v>
      </c>
      <c r="T1195" s="226">
        <v>18.369600000000002</v>
      </c>
      <c r="U1195" s="226">
        <v>92.45</v>
      </c>
      <c r="V1195" s="226">
        <v>207.86199999999999</v>
      </c>
      <c r="W1195" s="162">
        <f>SUM(표4_256[[#This Row],[1월]:[12월]])</f>
        <v>984.54520000000014</v>
      </c>
      <c r="X1195" s="163">
        <f t="shared" si="736"/>
        <v>82.045433333333349</v>
      </c>
    </row>
    <row r="1196" spans="1:24" x14ac:dyDescent="0.3">
      <c r="A1196" s="166"/>
      <c r="B1196" s="166">
        <v>2024</v>
      </c>
      <c r="C1196" s="158" t="s">
        <v>431</v>
      </c>
      <c r="D1196" s="160" t="s">
        <v>26</v>
      </c>
      <c r="E1196" s="160" t="s">
        <v>16</v>
      </c>
      <c r="F1196" s="160" t="s">
        <v>67</v>
      </c>
      <c r="G1196" s="160" t="s">
        <v>189</v>
      </c>
      <c r="H1196" s="160" t="s">
        <v>179</v>
      </c>
      <c r="I1196" s="160"/>
      <c r="J1196" s="160" t="s">
        <v>96</v>
      </c>
      <c r="K1196" s="226">
        <v>357.31676894029192</v>
      </c>
      <c r="L1196" s="226">
        <v>242.81358578492399</v>
      </c>
      <c r="M1196" s="226">
        <v>195.48711102671996</v>
      </c>
      <c r="N1196" s="226">
        <v>40.579908008759993</v>
      </c>
      <c r="O1196" s="226">
        <v>16.420414788683996</v>
      </c>
      <c r="P1196" s="226">
        <v>8.7944073083999985E-2</v>
      </c>
      <c r="Q1196" s="226">
        <v>43.946909663975994</v>
      </c>
      <c r="R1196" s="226">
        <v>44.210741883227996</v>
      </c>
      <c r="S1196" s="226">
        <v>31.873444773443993</v>
      </c>
      <c r="T1196" s="226">
        <v>26.835505729631997</v>
      </c>
      <c r="U1196" s="226">
        <v>135.05696937899998</v>
      </c>
      <c r="V1196" s="226">
        <v>303.65832092003996</v>
      </c>
      <c r="W1196" s="162">
        <f>SUM(표4_256[[#This Row],[1월]:[12월]])</f>
        <v>1438.2876249717838</v>
      </c>
      <c r="X1196" s="163">
        <f t="shared" si="736"/>
        <v>119.85730208098198</v>
      </c>
    </row>
    <row r="1197" spans="1:24" x14ac:dyDescent="0.3">
      <c r="A1197" s="166"/>
      <c r="B1197" s="166">
        <v>2024</v>
      </c>
      <c r="C1197" s="158" t="s">
        <v>431</v>
      </c>
      <c r="D1197" s="160" t="s">
        <v>29</v>
      </c>
      <c r="E1197" s="160" t="s">
        <v>81</v>
      </c>
      <c r="F1197" s="160" t="s">
        <v>67</v>
      </c>
      <c r="G1197" s="160" t="s">
        <v>188</v>
      </c>
      <c r="H1197" s="160" t="s">
        <v>182</v>
      </c>
      <c r="I1197" s="160"/>
      <c r="J1197" s="160" t="s">
        <v>13</v>
      </c>
      <c r="K1197" s="226">
        <v>79223700</v>
      </c>
      <c r="L1197" s="226">
        <v>54205574</v>
      </c>
      <c r="M1197" s="226">
        <v>43868583</v>
      </c>
      <c r="N1197" s="226">
        <v>8757411</v>
      </c>
      <c r="O1197" s="226">
        <v>4224170</v>
      </c>
      <c r="P1197" s="226">
        <v>1153978</v>
      </c>
      <c r="Q1197" s="226">
        <v>8167169</v>
      </c>
      <c r="R1197" s="226">
        <v>8209096</v>
      </c>
      <c r="S1197" s="226">
        <v>6238618</v>
      </c>
      <c r="T1197" s="226">
        <v>6715760</v>
      </c>
      <c r="U1197" s="226">
        <v>29178131</v>
      </c>
      <c r="V1197" s="226">
        <v>74514467</v>
      </c>
      <c r="W1197" s="162">
        <f>SUM(표4_256[[#This Row],[1월]:[12월]])</f>
        <v>324456657</v>
      </c>
      <c r="X1197" s="163">
        <f t="shared" si="736"/>
        <v>27038054.75</v>
      </c>
    </row>
    <row r="1198" spans="1:24" x14ac:dyDescent="0.3">
      <c r="A1198" s="166"/>
      <c r="B1198" s="166">
        <v>2024</v>
      </c>
      <c r="C1198" s="158" t="s">
        <v>431</v>
      </c>
      <c r="D1198" s="160" t="s">
        <v>26</v>
      </c>
      <c r="E1198" s="160" t="s">
        <v>16</v>
      </c>
      <c r="F1198" s="160" t="s">
        <v>67</v>
      </c>
      <c r="G1198" s="160" t="s">
        <v>188</v>
      </c>
      <c r="H1198" s="160" t="s">
        <v>181</v>
      </c>
      <c r="I1198" s="160"/>
      <c r="J1198" s="160" t="s">
        <v>19</v>
      </c>
      <c r="K1198" s="226">
        <v>544.6</v>
      </c>
      <c r="L1198" s="226">
        <v>370.1</v>
      </c>
      <c r="M1198" s="226">
        <v>298</v>
      </c>
      <c r="N1198" s="226">
        <v>61.8</v>
      </c>
      <c r="O1198" s="226">
        <v>25</v>
      </c>
      <c r="P1198" s="226">
        <v>0.1</v>
      </c>
      <c r="Q1198" s="226">
        <v>67</v>
      </c>
      <c r="R1198" s="226">
        <v>67.400000000000006</v>
      </c>
      <c r="S1198" s="226">
        <v>48.6</v>
      </c>
      <c r="T1198" s="226">
        <v>40.9</v>
      </c>
      <c r="U1198" s="226">
        <v>205.8</v>
      </c>
      <c r="V1198" s="226">
        <v>462.8</v>
      </c>
      <c r="W1198" s="162">
        <f>SUM(표4_256[[#This Row],[1월]:[12월]])</f>
        <v>2192.1</v>
      </c>
      <c r="X1198" s="163">
        <f t="shared" si="736"/>
        <v>182.67499999999998</v>
      </c>
    </row>
    <row r="1199" spans="1:24" x14ac:dyDescent="0.3">
      <c r="A1199" s="166"/>
      <c r="B1199" s="166">
        <v>2024</v>
      </c>
      <c r="C1199" s="158" t="s">
        <v>431</v>
      </c>
      <c r="D1199" s="159" t="s">
        <v>26</v>
      </c>
      <c r="E1199" s="159" t="s">
        <v>16</v>
      </c>
      <c r="F1199" s="159" t="s">
        <v>67</v>
      </c>
      <c r="G1199" s="159" t="s">
        <v>188</v>
      </c>
      <c r="H1199" s="159" t="s">
        <v>181</v>
      </c>
      <c r="I1199" s="159"/>
      <c r="J1199" s="159" t="s">
        <v>14</v>
      </c>
      <c r="K1199" s="226">
        <v>544600</v>
      </c>
      <c r="L1199" s="226">
        <v>370100</v>
      </c>
      <c r="M1199" s="226">
        <v>298000</v>
      </c>
      <c r="N1199" s="226">
        <v>61800</v>
      </c>
      <c r="O1199" s="226">
        <v>25000</v>
      </c>
      <c r="P1199" s="226">
        <v>100</v>
      </c>
      <c r="Q1199" s="226">
        <v>67000</v>
      </c>
      <c r="R1199" s="226">
        <v>67400</v>
      </c>
      <c r="S1199" s="226">
        <v>48600</v>
      </c>
      <c r="T1199" s="226">
        <v>40900</v>
      </c>
      <c r="U1199" s="226">
        <v>205800</v>
      </c>
      <c r="V1199" s="226">
        <v>462800</v>
      </c>
      <c r="W1199" s="162">
        <f>SUM(표4_256[[#This Row],[1월]:[12월]])</f>
        <v>2192100</v>
      </c>
      <c r="X1199" s="163">
        <f t="shared" si="736"/>
        <v>182675</v>
      </c>
    </row>
    <row r="1200" spans="1:24" x14ac:dyDescent="0.3">
      <c r="A1200" s="166"/>
      <c r="B1200" s="166">
        <v>2024</v>
      </c>
      <c r="C1200" s="158" t="s">
        <v>431</v>
      </c>
      <c r="D1200" s="160" t="s">
        <v>26</v>
      </c>
      <c r="E1200" s="160" t="s">
        <v>16</v>
      </c>
      <c r="F1200" s="160" t="s">
        <v>67</v>
      </c>
      <c r="G1200" s="160" t="s">
        <v>188</v>
      </c>
      <c r="H1200" s="160" t="s">
        <v>181</v>
      </c>
      <c r="I1200" s="160"/>
      <c r="J1200" s="160" t="s">
        <v>20</v>
      </c>
      <c r="K1200" s="226">
        <v>468.35599999999999</v>
      </c>
      <c r="L1200" s="226">
        <v>318.286</v>
      </c>
      <c r="M1200" s="226">
        <v>256.27999999999997</v>
      </c>
      <c r="N1200" s="226">
        <v>53.147999999999996</v>
      </c>
      <c r="O1200" s="226">
        <v>21.5</v>
      </c>
      <c r="P1200" s="226">
        <v>8.6000000000000007E-2</v>
      </c>
      <c r="Q1200" s="226">
        <v>57.62</v>
      </c>
      <c r="R1200" s="226">
        <v>57.964000000000006</v>
      </c>
      <c r="S1200" s="226">
        <v>41.795999999999999</v>
      </c>
      <c r="T1200" s="226">
        <v>35.173999999999999</v>
      </c>
      <c r="U1200" s="226">
        <v>176.988</v>
      </c>
      <c r="V1200" s="226">
        <v>398.00799999999998</v>
      </c>
      <c r="W1200" s="162">
        <f>SUM(표4_256[[#This Row],[1월]:[12월]])</f>
        <v>1885.2059999999999</v>
      </c>
      <c r="X1200" s="163">
        <f t="shared" si="736"/>
        <v>157.10049999999998</v>
      </c>
    </row>
    <row r="1201" spans="1:24" x14ac:dyDescent="0.3">
      <c r="A1201" s="166"/>
      <c r="B1201" s="166">
        <v>2024</v>
      </c>
      <c r="C1201" s="158" t="s">
        <v>431</v>
      </c>
      <c r="D1201" s="160" t="s">
        <v>26</v>
      </c>
      <c r="E1201" s="160" t="s">
        <v>16</v>
      </c>
      <c r="F1201" s="160" t="s">
        <v>67</v>
      </c>
      <c r="G1201" s="160" t="s">
        <v>188</v>
      </c>
      <c r="H1201" s="160" t="s">
        <v>181</v>
      </c>
      <c r="I1201" s="160"/>
      <c r="J1201" s="160" t="s">
        <v>15</v>
      </c>
      <c r="K1201" s="226">
        <v>46.835599999999999</v>
      </c>
      <c r="L1201" s="226">
        <v>31.828600000000002</v>
      </c>
      <c r="M1201" s="226">
        <v>25.628</v>
      </c>
      <c r="N1201" s="226">
        <v>5.3148</v>
      </c>
      <c r="O1201" s="226">
        <v>2.15</v>
      </c>
      <c r="P1201" s="226">
        <v>8.6000000000000017E-3</v>
      </c>
      <c r="Q1201" s="226">
        <v>5.7620000000000005</v>
      </c>
      <c r="R1201" s="226">
        <v>5.7964000000000011</v>
      </c>
      <c r="S1201" s="226">
        <v>4.1795999999999998</v>
      </c>
      <c r="T1201" s="226">
        <v>3.5174000000000003</v>
      </c>
      <c r="U1201" s="226">
        <v>17.698800000000002</v>
      </c>
      <c r="V1201" s="226">
        <v>39.800800000000002</v>
      </c>
      <c r="W1201" s="162">
        <f>SUM(표4_256[[#This Row],[1월]:[12월]])</f>
        <v>188.52060000000003</v>
      </c>
      <c r="X1201" s="163">
        <f t="shared" si="736"/>
        <v>15.710050000000003</v>
      </c>
    </row>
    <row r="1202" spans="1:24" x14ac:dyDescent="0.3">
      <c r="A1202" s="166"/>
      <c r="B1202" s="166">
        <v>2024</v>
      </c>
      <c r="C1202" s="158" t="s">
        <v>431</v>
      </c>
      <c r="D1202" s="160" t="s">
        <v>26</v>
      </c>
      <c r="E1202" s="160" t="s">
        <v>16</v>
      </c>
      <c r="F1202" s="160" t="s">
        <v>67</v>
      </c>
      <c r="G1202" s="160" t="s">
        <v>188</v>
      </c>
      <c r="H1202" s="160" t="s">
        <v>181</v>
      </c>
      <c r="I1202" s="160"/>
      <c r="J1202" s="160" t="s">
        <v>96</v>
      </c>
      <c r="K1202" s="226">
        <v>68.420488859352005</v>
      </c>
      <c r="L1202" s="226">
        <v>46.497287783411991</v>
      </c>
      <c r="M1202" s="226">
        <v>37.43904825576</v>
      </c>
      <c r="N1202" s="226">
        <v>7.7642053094159982</v>
      </c>
      <c r="O1202" s="226">
        <v>3.1408597529999995</v>
      </c>
      <c r="P1202" s="226">
        <v>1.2563439011999999E-2</v>
      </c>
      <c r="Q1202" s="226">
        <v>8.4175041380399982</v>
      </c>
      <c r="R1202" s="226">
        <v>8.4677578940879989</v>
      </c>
      <c r="S1202" s="226">
        <v>6.1058313598319991</v>
      </c>
      <c r="T1202" s="226">
        <v>5.1384465559079988</v>
      </c>
      <c r="U1202" s="226">
        <v>25.855557486695997</v>
      </c>
      <c r="V1202" s="226">
        <v>58.14359574753599</v>
      </c>
      <c r="W1202" s="162">
        <f>SUM(표4_256[[#This Row],[1월]:[12월]])</f>
        <v>275.40314658205199</v>
      </c>
      <c r="X1202" s="163">
        <f t="shared" si="736"/>
        <v>22.950262215170998</v>
      </c>
    </row>
    <row r="1203" spans="1:24" x14ac:dyDescent="0.3">
      <c r="A1203" s="166"/>
      <c r="B1203" s="166">
        <v>2024</v>
      </c>
      <c r="C1203" s="158" t="s">
        <v>431</v>
      </c>
      <c r="D1203" s="160" t="s">
        <v>29</v>
      </c>
      <c r="E1203" s="160" t="s">
        <v>81</v>
      </c>
      <c r="F1203" s="160" t="s">
        <v>31</v>
      </c>
      <c r="G1203" s="160" t="s">
        <v>189</v>
      </c>
      <c r="H1203" s="160" t="s">
        <v>185</v>
      </c>
      <c r="I1203" s="160"/>
      <c r="J1203" s="160" t="s">
        <v>13</v>
      </c>
      <c r="K1203" s="226">
        <v>1</v>
      </c>
      <c r="L1203" s="226">
        <v>1</v>
      </c>
      <c r="M1203" s="226">
        <v>0</v>
      </c>
      <c r="N1203" s="226">
        <v>96086</v>
      </c>
      <c r="O1203" s="226">
        <v>4294278</v>
      </c>
      <c r="P1203" s="226">
        <v>21623312</v>
      </c>
      <c r="Q1203" s="226">
        <v>56305488</v>
      </c>
      <c r="R1203" s="226">
        <v>96108620</v>
      </c>
      <c r="S1203" s="226">
        <v>58217346</v>
      </c>
      <c r="T1203" s="226">
        <v>114421</v>
      </c>
      <c r="U1203" s="226">
        <v>0</v>
      </c>
      <c r="V1203" s="226">
        <v>0</v>
      </c>
      <c r="W1203" s="162">
        <f>SUM(표4_256[[#This Row],[1월]:[12월]])</f>
        <v>236759553</v>
      </c>
      <c r="X1203" s="163">
        <f t="shared" si="736"/>
        <v>19729962.75</v>
      </c>
    </row>
    <row r="1204" spans="1:24" x14ac:dyDescent="0.3">
      <c r="A1204" s="166"/>
      <c r="B1204" s="166">
        <v>2024</v>
      </c>
      <c r="C1204" s="158" t="s">
        <v>431</v>
      </c>
      <c r="D1204" s="160" t="s">
        <v>26</v>
      </c>
      <c r="E1204" s="160" t="s">
        <v>16</v>
      </c>
      <c r="F1204" s="160" t="s">
        <v>67</v>
      </c>
      <c r="G1204" s="160" t="s">
        <v>189</v>
      </c>
      <c r="H1204" s="160" t="s">
        <v>185</v>
      </c>
      <c r="I1204" s="160"/>
      <c r="J1204" s="160" t="s">
        <v>19</v>
      </c>
      <c r="K1204" s="226">
        <v>0</v>
      </c>
      <c r="L1204" s="226">
        <v>0</v>
      </c>
      <c r="M1204" s="226">
        <v>0</v>
      </c>
      <c r="N1204" s="226">
        <v>1.3</v>
      </c>
      <c r="O1204" s="226">
        <v>58.1</v>
      </c>
      <c r="P1204" s="226">
        <v>380.2</v>
      </c>
      <c r="Q1204" s="226">
        <v>895.3</v>
      </c>
      <c r="R1204" s="226">
        <v>1528.2</v>
      </c>
      <c r="S1204" s="226">
        <v>925.7</v>
      </c>
      <c r="T1204" s="226">
        <v>1.4</v>
      </c>
      <c r="U1204" s="226">
        <v>0</v>
      </c>
      <c r="V1204" s="226">
        <v>0</v>
      </c>
      <c r="W1204" s="162">
        <f>SUM(표4_256[[#This Row],[1월]:[12월]])</f>
        <v>3790.2000000000003</v>
      </c>
      <c r="X1204" s="163">
        <f t="shared" si="736"/>
        <v>315.85000000000002</v>
      </c>
    </row>
    <row r="1205" spans="1:24" x14ac:dyDescent="0.3">
      <c r="A1205" s="166"/>
      <c r="B1205" s="166">
        <v>2024</v>
      </c>
      <c r="C1205" s="158" t="s">
        <v>431</v>
      </c>
      <c r="D1205" s="159" t="s">
        <v>26</v>
      </c>
      <c r="E1205" s="159" t="s">
        <v>16</v>
      </c>
      <c r="F1205" s="159" t="s">
        <v>67</v>
      </c>
      <c r="G1205" s="159" t="s">
        <v>189</v>
      </c>
      <c r="H1205" s="159" t="s">
        <v>185</v>
      </c>
      <c r="I1205" s="159"/>
      <c r="J1205" s="159" t="s">
        <v>14</v>
      </c>
      <c r="K1205" s="226">
        <v>0</v>
      </c>
      <c r="L1205" s="226">
        <v>0</v>
      </c>
      <c r="M1205" s="226">
        <v>0</v>
      </c>
      <c r="N1205" s="226">
        <v>1300</v>
      </c>
      <c r="O1205" s="226">
        <v>58100</v>
      </c>
      <c r="P1205" s="226">
        <v>380200</v>
      </c>
      <c r="Q1205" s="226">
        <v>895300</v>
      </c>
      <c r="R1205" s="226">
        <v>1528200</v>
      </c>
      <c r="S1205" s="226">
        <v>925700</v>
      </c>
      <c r="T1205" s="226">
        <v>1400</v>
      </c>
      <c r="U1205" s="226">
        <v>0</v>
      </c>
      <c r="V1205" s="226">
        <v>0</v>
      </c>
      <c r="W1205" s="162">
        <f>SUM(표4_256[[#This Row],[1월]:[12월]])</f>
        <v>3790200</v>
      </c>
      <c r="X1205" s="163">
        <f t="shared" si="736"/>
        <v>315850</v>
      </c>
    </row>
    <row r="1206" spans="1:24" x14ac:dyDescent="0.3">
      <c r="A1206" s="166"/>
      <c r="B1206" s="166">
        <v>2024</v>
      </c>
      <c r="C1206" s="158" t="s">
        <v>431</v>
      </c>
      <c r="D1206" s="160" t="s">
        <v>26</v>
      </c>
      <c r="E1206" s="160" t="s">
        <v>16</v>
      </c>
      <c r="F1206" s="160" t="s">
        <v>67</v>
      </c>
      <c r="G1206" s="160" t="s">
        <v>189</v>
      </c>
      <c r="H1206" s="160" t="s">
        <v>185</v>
      </c>
      <c r="I1206" s="160"/>
      <c r="J1206" s="160" t="s">
        <v>20</v>
      </c>
      <c r="K1206" s="226">
        <v>0</v>
      </c>
      <c r="L1206" s="226">
        <v>0</v>
      </c>
      <c r="M1206" s="226">
        <v>0</v>
      </c>
      <c r="N1206" s="226">
        <v>1.1180000000000001</v>
      </c>
      <c r="O1206" s="226">
        <v>49.966000000000001</v>
      </c>
      <c r="P1206" s="226">
        <v>326.97199999999998</v>
      </c>
      <c r="Q1206" s="226">
        <v>769.95799999999997</v>
      </c>
      <c r="R1206" s="226">
        <v>1314.252</v>
      </c>
      <c r="S1206" s="226">
        <v>796.10199999999998</v>
      </c>
      <c r="T1206" s="226">
        <v>1.204</v>
      </c>
      <c r="U1206" s="226">
        <v>0</v>
      </c>
      <c r="V1206" s="226">
        <v>0</v>
      </c>
      <c r="W1206" s="162">
        <f>SUM(표4_256[[#This Row],[1월]:[12월]])</f>
        <v>3259.5719999999997</v>
      </c>
      <c r="X1206" s="163">
        <f t="shared" si="736"/>
        <v>271.63099999999997</v>
      </c>
    </row>
    <row r="1207" spans="1:24" x14ac:dyDescent="0.3">
      <c r="A1207" s="166"/>
      <c r="B1207" s="166">
        <v>2024</v>
      </c>
      <c r="C1207" s="158" t="s">
        <v>431</v>
      </c>
      <c r="D1207" s="160" t="s">
        <v>26</v>
      </c>
      <c r="E1207" s="160" t="s">
        <v>16</v>
      </c>
      <c r="F1207" s="160" t="s">
        <v>67</v>
      </c>
      <c r="G1207" s="160" t="s">
        <v>189</v>
      </c>
      <c r="H1207" s="160" t="s">
        <v>185</v>
      </c>
      <c r="I1207" s="160"/>
      <c r="J1207" s="160" t="s">
        <v>15</v>
      </c>
      <c r="K1207" s="226">
        <v>0</v>
      </c>
      <c r="L1207" s="226">
        <v>0</v>
      </c>
      <c r="M1207" s="226">
        <v>0</v>
      </c>
      <c r="N1207" s="226">
        <v>0.11180000000000001</v>
      </c>
      <c r="O1207" s="226">
        <v>4.9966000000000008</v>
      </c>
      <c r="P1207" s="226">
        <v>32.697200000000002</v>
      </c>
      <c r="Q1207" s="226">
        <v>76.995800000000003</v>
      </c>
      <c r="R1207" s="226">
        <v>131.42519999999999</v>
      </c>
      <c r="S1207" s="226">
        <v>79.610200000000006</v>
      </c>
      <c r="T1207" s="226">
        <v>0.12040000000000001</v>
      </c>
      <c r="U1207" s="226">
        <v>0</v>
      </c>
      <c r="V1207" s="226">
        <v>0</v>
      </c>
      <c r="W1207" s="162">
        <f>SUM(표4_256[[#This Row],[1월]:[12월]])</f>
        <v>325.9572</v>
      </c>
      <c r="X1207" s="163">
        <f t="shared" si="736"/>
        <v>27.1631</v>
      </c>
    </row>
    <row r="1208" spans="1:24" x14ac:dyDescent="0.3">
      <c r="A1208" s="166"/>
      <c r="B1208" s="166">
        <v>2024</v>
      </c>
      <c r="C1208" s="158" t="s">
        <v>431</v>
      </c>
      <c r="D1208" s="160" t="s">
        <v>26</v>
      </c>
      <c r="E1208" s="160" t="s">
        <v>16</v>
      </c>
      <c r="F1208" s="160" t="s">
        <v>67</v>
      </c>
      <c r="G1208" s="160" t="s">
        <v>189</v>
      </c>
      <c r="H1208" s="160" t="s">
        <v>186</v>
      </c>
      <c r="I1208" s="160"/>
      <c r="J1208" s="160" t="s">
        <v>96</v>
      </c>
      <c r="K1208" s="226">
        <v>0</v>
      </c>
      <c r="L1208" s="226">
        <v>0</v>
      </c>
      <c r="M1208" s="226">
        <v>0</v>
      </c>
      <c r="N1208" s="226">
        <v>0.16332470715599998</v>
      </c>
      <c r="O1208" s="226">
        <v>7.2993580659719992</v>
      </c>
      <c r="P1208" s="226">
        <v>47.766195123623994</v>
      </c>
      <c r="Q1208" s="226">
        <v>112.48046947443599</v>
      </c>
      <c r="R1208" s="226">
        <v>191.99447498138397</v>
      </c>
      <c r="S1208" s="226">
        <v>116.29975493408399</v>
      </c>
      <c r="T1208" s="226">
        <v>0.17588814616799997</v>
      </c>
      <c r="U1208" s="226">
        <v>0</v>
      </c>
      <c r="V1208" s="226">
        <v>0</v>
      </c>
      <c r="W1208" s="162">
        <f>SUM(표4_256[[#This Row],[1월]:[12월]])</f>
        <v>476.17946543282392</v>
      </c>
      <c r="X1208" s="163">
        <f t="shared" si="736"/>
        <v>39.681622119401993</v>
      </c>
    </row>
    <row r="1209" spans="1:24" x14ac:dyDescent="0.3">
      <c r="A1209" s="166"/>
      <c r="B1209" s="166">
        <v>2024</v>
      </c>
      <c r="C1209" s="158" t="s">
        <v>431</v>
      </c>
      <c r="D1209" s="160" t="s">
        <v>29</v>
      </c>
      <c r="E1209" s="160" t="s">
        <v>81</v>
      </c>
      <c r="F1209" s="160" t="s">
        <v>67</v>
      </c>
      <c r="G1209" s="160" t="s">
        <v>188</v>
      </c>
      <c r="H1209" s="160" t="s">
        <v>183</v>
      </c>
      <c r="I1209" s="160"/>
      <c r="J1209" s="160" t="s">
        <v>13</v>
      </c>
      <c r="K1209" s="226">
        <v>0</v>
      </c>
      <c r="L1209" s="226">
        <v>0</v>
      </c>
      <c r="M1209" s="226">
        <v>0</v>
      </c>
      <c r="N1209" s="226">
        <v>22174</v>
      </c>
      <c r="O1209" s="226">
        <v>820421</v>
      </c>
      <c r="P1209" s="226">
        <v>4140392</v>
      </c>
      <c r="Q1209" s="226">
        <v>10779360</v>
      </c>
      <c r="R1209" s="226">
        <v>18401638</v>
      </c>
      <c r="S1209" s="226">
        <v>11150411</v>
      </c>
      <c r="T1209" s="226">
        <v>24519</v>
      </c>
      <c r="U1209" s="226">
        <v>0</v>
      </c>
      <c r="V1209" s="226">
        <v>0</v>
      </c>
      <c r="W1209" s="162">
        <f>SUM(표4_256[[#This Row],[1월]:[12월]])</f>
        <v>45338915</v>
      </c>
      <c r="X1209" s="163">
        <f t="shared" si="736"/>
        <v>3778242.9166666665</v>
      </c>
    </row>
    <row r="1210" spans="1:24" x14ac:dyDescent="0.3">
      <c r="A1210" s="166"/>
      <c r="B1210" s="166">
        <v>2024</v>
      </c>
      <c r="C1210" s="158" t="s">
        <v>431</v>
      </c>
      <c r="D1210" s="160" t="s">
        <v>26</v>
      </c>
      <c r="E1210" s="160" t="s">
        <v>16</v>
      </c>
      <c r="F1210" s="160" t="s">
        <v>67</v>
      </c>
      <c r="G1210" s="160" t="s">
        <v>188</v>
      </c>
      <c r="H1210" s="160" t="s">
        <v>183</v>
      </c>
      <c r="I1210" s="160"/>
      <c r="J1210" s="160" t="s">
        <v>19</v>
      </c>
      <c r="K1210" s="226">
        <v>0</v>
      </c>
      <c r="L1210" s="226">
        <v>0</v>
      </c>
      <c r="M1210" s="226">
        <v>0</v>
      </c>
      <c r="N1210" s="226">
        <v>0.3</v>
      </c>
      <c r="O1210" s="226">
        <v>11.1</v>
      </c>
      <c r="P1210" s="226">
        <v>72.8</v>
      </c>
      <c r="Q1210" s="226">
        <v>171.4</v>
      </c>
      <c r="R1210" s="226">
        <v>292.60000000000002</v>
      </c>
      <c r="S1210" s="226">
        <v>177.3</v>
      </c>
      <c r="T1210" s="226">
        <v>0.30000000000000004</v>
      </c>
      <c r="U1210" s="226">
        <v>0</v>
      </c>
      <c r="V1210" s="226">
        <v>0</v>
      </c>
      <c r="W1210" s="162">
        <f>SUM(표4_256[[#This Row],[1월]:[12월]])</f>
        <v>725.8</v>
      </c>
      <c r="X1210" s="163">
        <f t="shared" si="736"/>
        <v>60.483333333333327</v>
      </c>
    </row>
    <row r="1211" spans="1:24" x14ac:dyDescent="0.3">
      <c r="A1211" s="166"/>
      <c r="B1211" s="166">
        <v>2024</v>
      </c>
      <c r="C1211" s="158" t="s">
        <v>431</v>
      </c>
      <c r="D1211" s="159" t="s">
        <v>26</v>
      </c>
      <c r="E1211" s="159" t="s">
        <v>16</v>
      </c>
      <c r="F1211" s="159" t="s">
        <v>67</v>
      </c>
      <c r="G1211" s="159" t="s">
        <v>188</v>
      </c>
      <c r="H1211" s="159" t="s">
        <v>183</v>
      </c>
      <c r="I1211" s="159"/>
      <c r="J1211" s="159" t="s">
        <v>14</v>
      </c>
      <c r="K1211" s="226">
        <v>0</v>
      </c>
      <c r="L1211" s="226">
        <v>0</v>
      </c>
      <c r="M1211" s="226">
        <v>0</v>
      </c>
      <c r="N1211" s="226">
        <v>300</v>
      </c>
      <c r="O1211" s="226">
        <v>11100</v>
      </c>
      <c r="P1211" s="226">
        <v>72800</v>
      </c>
      <c r="Q1211" s="226">
        <v>171400</v>
      </c>
      <c r="R1211" s="226">
        <v>292600</v>
      </c>
      <c r="S1211" s="226">
        <v>177300</v>
      </c>
      <c r="T1211" s="226">
        <v>300.00000000000006</v>
      </c>
      <c r="U1211" s="226">
        <v>0</v>
      </c>
      <c r="V1211" s="226">
        <v>0</v>
      </c>
      <c r="W1211" s="162">
        <f>SUM(표4_256[[#This Row],[1월]:[12월]])</f>
        <v>725800</v>
      </c>
      <c r="X1211" s="163">
        <f t="shared" si="736"/>
        <v>60483.333333333336</v>
      </c>
    </row>
    <row r="1212" spans="1:24" x14ac:dyDescent="0.3">
      <c r="A1212" s="166"/>
      <c r="B1212" s="166">
        <v>2024</v>
      </c>
      <c r="C1212" s="158" t="s">
        <v>431</v>
      </c>
      <c r="D1212" s="160" t="s">
        <v>26</v>
      </c>
      <c r="E1212" s="160" t="s">
        <v>16</v>
      </c>
      <c r="F1212" s="160" t="s">
        <v>67</v>
      </c>
      <c r="G1212" s="160" t="s">
        <v>188</v>
      </c>
      <c r="H1212" s="160" t="s">
        <v>183</v>
      </c>
      <c r="I1212" s="160"/>
      <c r="J1212" s="160" t="s">
        <v>20</v>
      </c>
      <c r="K1212" s="226">
        <v>0</v>
      </c>
      <c r="L1212" s="226">
        <v>0</v>
      </c>
      <c r="M1212" s="226">
        <v>0</v>
      </c>
      <c r="N1212" s="226">
        <v>0.25800000000000001</v>
      </c>
      <c r="O1212" s="226">
        <v>9.5459999999999994</v>
      </c>
      <c r="P1212" s="226">
        <v>62.607999999999997</v>
      </c>
      <c r="Q1212" s="226">
        <v>147.404</v>
      </c>
      <c r="R1212" s="226">
        <v>251.63600000000002</v>
      </c>
      <c r="S1212" s="226">
        <v>152.47800000000001</v>
      </c>
      <c r="T1212" s="226">
        <v>0.25800000000000001</v>
      </c>
      <c r="U1212" s="226">
        <v>0</v>
      </c>
      <c r="V1212" s="226">
        <v>0</v>
      </c>
      <c r="W1212" s="162">
        <f>SUM(표4_256[[#This Row],[1월]:[12월]])</f>
        <v>624.1880000000001</v>
      </c>
      <c r="X1212" s="163">
        <f t="shared" si="736"/>
        <v>52.015666666666675</v>
      </c>
    </row>
    <row r="1213" spans="1:24" x14ac:dyDescent="0.3">
      <c r="A1213" s="166"/>
      <c r="B1213" s="166">
        <v>2024</v>
      </c>
      <c r="C1213" s="158" t="s">
        <v>431</v>
      </c>
      <c r="D1213" s="160" t="s">
        <v>26</v>
      </c>
      <c r="E1213" s="160" t="s">
        <v>16</v>
      </c>
      <c r="F1213" s="160" t="s">
        <v>67</v>
      </c>
      <c r="G1213" s="160" t="s">
        <v>188</v>
      </c>
      <c r="H1213" s="160" t="s">
        <v>183</v>
      </c>
      <c r="I1213" s="160"/>
      <c r="J1213" s="160" t="s">
        <v>15</v>
      </c>
      <c r="K1213" s="226">
        <v>0</v>
      </c>
      <c r="L1213" s="226">
        <v>0</v>
      </c>
      <c r="M1213" s="226">
        <v>0</v>
      </c>
      <c r="N1213" s="226">
        <v>2.5800000000000003E-2</v>
      </c>
      <c r="O1213" s="226">
        <v>0.9546</v>
      </c>
      <c r="P1213" s="226">
        <v>6.2607999999999997</v>
      </c>
      <c r="Q1213" s="226">
        <v>14.740400000000001</v>
      </c>
      <c r="R1213" s="226">
        <v>25.163600000000002</v>
      </c>
      <c r="S1213" s="226">
        <v>15.247800000000002</v>
      </c>
      <c r="T1213" s="226">
        <v>2.5800000000000003E-2</v>
      </c>
      <c r="U1213" s="226">
        <v>0</v>
      </c>
      <c r="V1213" s="226">
        <v>0</v>
      </c>
      <c r="W1213" s="162">
        <f>SUM(표4_256[[#This Row],[1월]:[12월]])</f>
        <v>62.418799999999997</v>
      </c>
      <c r="X1213" s="163">
        <f t="shared" si="736"/>
        <v>5.2015666666666664</v>
      </c>
    </row>
    <row r="1214" spans="1:24" x14ac:dyDescent="0.3">
      <c r="A1214" s="166"/>
      <c r="B1214" s="166">
        <v>2024</v>
      </c>
      <c r="C1214" s="158" t="s">
        <v>431</v>
      </c>
      <c r="D1214" s="160" t="s">
        <v>26</v>
      </c>
      <c r="E1214" s="160" t="s">
        <v>16</v>
      </c>
      <c r="F1214" s="160" t="s">
        <v>67</v>
      </c>
      <c r="G1214" s="160" t="s">
        <v>188</v>
      </c>
      <c r="H1214" s="160" t="s">
        <v>184</v>
      </c>
      <c r="I1214" s="160"/>
      <c r="J1214" s="160" t="s">
        <v>96</v>
      </c>
      <c r="K1214" s="226">
        <v>0</v>
      </c>
      <c r="L1214" s="226">
        <v>0</v>
      </c>
      <c r="M1214" s="226">
        <v>0</v>
      </c>
      <c r="N1214" s="226">
        <v>3.7690317035999996E-2</v>
      </c>
      <c r="O1214" s="226">
        <v>1.3945417303319996</v>
      </c>
      <c r="P1214" s="226">
        <v>9.1461836007359985</v>
      </c>
      <c r="Q1214" s="226">
        <v>21.533734466567999</v>
      </c>
      <c r="R1214" s="226">
        <v>36.760622549112</v>
      </c>
      <c r="S1214" s="226">
        <v>22.274977368275998</v>
      </c>
      <c r="T1214" s="226">
        <v>3.7690317036000003E-2</v>
      </c>
      <c r="U1214" s="226">
        <v>0</v>
      </c>
      <c r="V1214" s="226">
        <v>0</v>
      </c>
      <c r="W1214" s="162">
        <f>SUM(표4_256[[#This Row],[1월]:[12월]])</f>
        <v>91.185440349095984</v>
      </c>
      <c r="X1214" s="163">
        <f t="shared" si="736"/>
        <v>7.5987866957579984</v>
      </c>
    </row>
    <row r="1215" spans="1:24" x14ac:dyDescent="0.3">
      <c r="A1215" s="166"/>
      <c r="B1215" s="166">
        <v>2024</v>
      </c>
      <c r="C1215" s="158" t="s">
        <v>431</v>
      </c>
      <c r="D1215" s="160" t="s">
        <v>29</v>
      </c>
      <c r="E1215" s="160" t="s">
        <v>81</v>
      </c>
      <c r="F1215" s="160" t="s">
        <v>89</v>
      </c>
      <c r="G1215" s="160" t="s">
        <v>189</v>
      </c>
      <c r="H1215" s="160" t="s">
        <v>186</v>
      </c>
      <c r="I1215" s="160"/>
      <c r="J1215" s="160" t="s">
        <v>13</v>
      </c>
      <c r="K1215" s="226">
        <v>111829</v>
      </c>
      <c r="L1215" s="226">
        <v>0</v>
      </c>
      <c r="M1215" s="226">
        <v>559144.95000000007</v>
      </c>
      <c r="N1215" s="226">
        <v>96085.3</v>
      </c>
      <c r="O1215" s="226">
        <v>288256.02</v>
      </c>
      <c r="P1215" s="226">
        <v>0</v>
      </c>
      <c r="Q1215" s="226">
        <v>10276239</v>
      </c>
      <c r="R1215" s="226">
        <v>19527370</v>
      </c>
      <c r="S1215" s="226">
        <v>4836247</v>
      </c>
      <c r="T1215" s="226">
        <v>0</v>
      </c>
      <c r="U1215" s="226">
        <v>359608.54285714292</v>
      </c>
      <c r="V1215" s="226">
        <v>294870.10204081627</v>
      </c>
      <c r="W1215" s="162">
        <f>SUM(표4_256[[#This Row],[1월]:[12월]])</f>
        <v>36349649.914897956</v>
      </c>
      <c r="X1215" s="163">
        <f t="shared" si="736"/>
        <v>3029137.492908163</v>
      </c>
    </row>
    <row r="1216" spans="1:24" x14ac:dyDescent="0.3">
      <c r="A1216" s="166"/>
      <c r="B1216" s="166">
        <v>2024</v>
      </c>
      <c r="C1216" s="158" t="s">
        <v>431</v>
      </c>
      <c r="D1216" s="159" t="s">
        <v>26</v>
      </c>
      <c r="E1216" s="159" t="s">
        <v>16</v>
      </c>
      <c r="F1216" s="159" t="s">
        <v>88</v>
      </c>
      <c r="G1216" s="159" t="s">
        <v>189</v>
      </c>
      <c r="H1216" s="159" t="s">
        <v>186</v>
      </c>
      <c r="I1216" s="159"/>
      <c r="J1216" s="159" t="s">
        <v>19</v>
      </c>
      <c r="K1216" s="226">
        <v>1.3</v>
      </c>
      <c r="L1216" s="226">
        <v>0</v>
      </c>
      <c r="M1216" s="226">
        <v>6.5</v>
      </c>
      <c r="N1216" s="226">
        <v>1.3</v>
      </c>
      <c r="O1216" s="226">
        <v>3.9</v>
      </c>
      <c r="P1216" s="226">
        <v>0</v>
      </c>
      <c r="Q1216" s="226">
        <v>163.4</v>
      </c>
      <c r="R1216" s="226">
        <v>310.5</v>
      </c>
      <c r="S1216" s="226">
        <v>76.900000000000006</v>
      </c>
      <c r="T1216" s="226">
        <v>0</v>
      </c>
      <c r="U1216" s="226">
        <v>4.4000000000000004</v>
      </c>
      <c r="V1216" s="226">
        <v>3.1</v>
      </c>
      <c r="W1216" s="162">
        <f>SUM(표4_256[[#This Row],[1월]:[12월]])</f>
        <v>571.29999999999995</v>
      </c>
      <c r="X1216" s="163">
        <f t="shared" si="736"/>
        <v>47.608333333333327</v>
      </c>
    </row>
    <row r="1217" spans="1:24" x14ac:dyDescent="0.3">
      <c r="A1217" s="166"/>
      <c r="B1217" s="166">
        <v>2024</v>
      </c>
      <c r="C1217" s="158" t="s">
        <v>431</v>
      </c>
      <c r="D1217" s="159" t="s">
        <v>26</v>
      </c>
      <c r="E1217" s="159" t="s">
        <v>16</v>
      </c>
      <c r="F1217" s="159" t="s">
        <v>88</v>
      </c>
      <c r="G1217" s="159" t="s">
        <v>189</v>
      </c>
      <c r="H1217" s="159" t="s">
        <v>117</v>
      </c>
      <c r="I1217" s="159"/>
      <c r="J1217" s="159" t="s">
        <v>14</v>
      </c>
      <c r="K1217" s="226">
        <v>1300</v>
      </c>
      <c r="L1217" s="226">
        <v>0</v>
      </c>
      <c r="M1217" s="226">
        <v>6500</v>
      </c>
      <c r="N1217" s="226">
        <v>1300</v>
      </c>
      <c r="O1217" s="226">
        <v>3900</v>
      </c>
      <c r="P1217" s="226">
        <v>0</v>
      </c>
      <c r="Q1217" s="226">
        <v>163400</v>
      </c>
      <c r="R1217" s="226">
        <v>310500</v>
      </c>
      <c r="S1217" s="226">
        <v>76900</v>
      </c>
      <c r="T1217" s="226">
        <v>0</v>
      </c>
      <c r="U1217" s="226">
        <v>4400</v>
      </c>
      <c r="V1217" s="226">
        <v>3100</v>
      </c>
      <c r="W1217" s="162">
        <f>SUM(표4_256[[#This Row],[1월]:[12월]])</f>
        <v>571300</v>
      </c>
      <c r="X1217" s="163">
        <f t="shared" si="736"/>
        <v>47608.333333333336</v>
      </c>
    </row>
    <row r="1218" spans="1:24" x14ac:dyDescent="0.3">
      <c r="A1218" s="166"/>
      <c r="B1218" s="166">
        <v>2024</v>
      </c>
      <c r="C1218" s="158" t="s">
        <v>431</v>
      </c>
      <c r="D1218" s="160" t="s">
        <v>26</v>
      </c>
      <c r="E1218" s="160" t="s">
        <v>16</v>
      </c>
      <c r="F1218" s="160" t="s">
        <v>88</v>
      </c>
      <c r="G1218" s="160" t="s">
        <v>189</v>
      </c>
      <c r="H1218" s="160" t="s">
        <v>117</v>
      </c>
      <c r="I1218" s="160"/>
      <c r="J1218" s="160" t="s">
        <v>20</v>
      </c>
      <c r="K1218" s="226">
        <v>1.1180000000000001</v>
      </c>
      <c r="L1218" s="226">
        <v>0</v>
      </c>
      <c r="M1218" s="226">
        <v>5.59</v>
      </c>
      <c r="N1218" s="226">
        <v>1.1180000000000001</v>
      </c>
      <c r="O1218" s="226">
        <v>3.3540000000000001</v>
      </c>
      <c r="P1218" s="226">
        <v>0</v>
      </c>
      <c r="Q1218" s="226">
        <v>140.524</v>
      </c>
      <c r="R1218" s="226">
        <v>267.02999999999997</v>
      </c>
      <c r="S1218" s="226">
        <v>66.134</v>
      </c>
      <c r="T1218" s="226">
        <v>0</v>
      </c>
      <c r="U1218" s="226">
        <v>3.7840000000000003</v>
      </c>
      <c r="V1218" s="226">
        <v>2.6659999999999999</v>
      </c>
      <c r="W1218" s="162">
        <f>SUM(표4_256[[#This Row],[1월]:[12월]])</f>
        <v>491.31799999999998</v>
      </c>
      <c r="X1218" s="163">
        <f t="shared" si="736"/>
        <v>40.943166666666663</v>
      </c>
    </row>
    <row r="1219" spans="1:24" x14ac:dyDescent="0.3">
      <c r="A1219" s="166"/>
      <c r="B1219" s="166">
        <v>2024</v>
      </c>
      <c r="C1219" s="158" t="s">
        <v>431</v>
      </c>
      <c r="D1219" s="160" t="s">
        <v>26</v>
      </c>
      <c r="E1219" s="160" t="s">
        <v>16</v>
      </c>
      <c r="F1219" s="160" t="s">
        <v>88</v>
      </c>
      <c r="G1219" s="160" t="s">
        <v>189</v>
      </c>
      <c r="H1219" s="160" t="s">
        <v>117</v>
      </c>
      <c r="I1219" s="160"/>
      <c r="J1219" s="160" t="s">
        <v>15</v>
      </c>
      <c r="K1219" s="226">
        <v>0.11180000000000001</v>
      </c>
      <c r="L1219" s="226">
        <v>0</v>
      </c>
      <c r="M1219" s="226">
        <v>0.55900000000000005</v>
      </c>
      <c r="N1219" s="226">
        <v>0.11180000000000001</v>
      </c>
      <c r="O1219" s="226">
        <v>0.33540000000000003</v>
      </c>
      <c r="P1219" s="226">
        <v>0</v>
      </c>
      <c r="Q1219" s="226">
        <v>14.0524</v>
      </c>
      <c r="R1219" s="226">
        <v>26.702999999999999</v>
      </c>
      <c r="S1219" s="226">
        <v>6.6134000000000004</v>
      </c>
      <c r="T1219" s="226">
        <v>0</v>
      </c>
      <c r="U1219" s="226">
        <v>0.37840000000000007</v>
      </c>
      <c r="V1219" s="226">
        <v>0.2666</v>
      </c>
      <c r="W1219" s="162">
        <f>SUM(표4_256[[#This Row],[1월]:[12월]])</f>
        <v>49.131799999999998</v>
      </c>
      <c r="X1219" s="163">
        <f t="shared" si="736"/>
        <v>4.0943166666666668</v>
      </c>
    </row>
    <row r="1220" spans="1:24" x14ac:dyDescent="0.3">
      <c r="A1220" s="166"/>
      <c r="B1220" s="166">
        <v>2024</v>
      </c>
      <c r="C1220" s="158" t="s">
        <v>431</v>
      </c>
      <c r="D1220" s="160" t="s">
        <v>26</v>
      </c>
      <c r="E1220" s="160" t="s">
        <v>16</v>
      </c>
      <c r="F1220" s="160" t="s">
        <v>88</v>
      </c>
      <c r="G1220" s="160" t="s">
        <v>189</v>
      </c>
      <c r="H1220" s="160" t="s">
        <v>117</v>
      </c>
      <c r="I1220" s="160"/>
      <c r="J1220" s="160" t="s">
        <v>96</v>
      </c>
      <c r="K1220" s="226">
        <v>0.16332470715599998</v>
      </c>
      <c r="L1220" s="226">
        <v>0</v>
      </c>
      <c r="M1220" s="226">
        <v>0.81662353577999991</v>
      </c>
      <c r="N1220" s="226">
        <v>0.16332470715599998</v>
      </c>
      <c r="O1220" s="226">
        <v>0.4899741214679999</v>
      </c>
      <c r="P1220" s="226">
        <v>0</v>
      </c>
      <c r="Q1220" s="226">
        <v>20.528659345607998</v>
      </c>
      <c r="R1220" s="226">
        <v>39.009478132259986</v>
      </c>
      <c r="S1220" s="226">
        <v>9.6612846002280008</v>
      </c>
      <c r="T1220" s="226">
        <v>0</v>
      </c>
      <c r="U1220" s="226">
        <v>0.55279131652799995</v>
      </c>
      <c r="V1220" s="226">
        <v>0.38946660937199995</v>
      </c>
      <c r="W1220" s="162">
        <f>SUM(표4_256[[#This Row],[1월]:[12월]])</f>
        <v>71.774927075555979</v>
      </c>
      <c r="X1220" s="163">
        <f t="shared" si="736"/>
        <v>5.9812439229629986</v>
      </c>
    </row>
    <row r="1221" spans="1:24" x14ac:dyDescent="0.3">
      <c r="A1221" s="166"/>
      <c r="B1221" s="166">
        <v>2024</v>
      </c>
      <c r="C1221" s="158" t="s">
        <v>431</v>
      </c>
      <c r="D1221" s="160" t="s">
        <v>29</v>
      </c>
      <c r="E1221" s="160" t="s">
        <v>81</v>
      </c>
      <c r="F1221" s="160" t="s">
        <v>88</v>
      </c>
      <c r="G1221" s="160" t="s">
        <v>188</v>
      </c>
      <c r="H1221" s="160" t="s">
        <v>184</v>
      </c>
      <c r="I1221" s="160"/>
      <c r="J1221" s="160" t="s">
        <v>13</v>
      </c>
      <c r="K1221" s="226">
        <v>25806.7</v>
      </c>
      <c r="L1221" s="226">
        <v>0</v>
      </c>
      <c r="M1221" s="226">
        <v>103226.76</v>
      </c>
      <c r="N1221" s="226">
        <v>19217</v>
      </c>
      <c r="O1221" s="226">
        <v>59129.440000000002</v>
      </c>
      <c r="P1221" s="226">
        <v>0</v>
      </c>
      <c r="Q1221" s="226">
        <v>1968459</v>
      </c>
      <c r="R1221" s="226">
        <v>3741960</v>
      </c>
      <c r="S1221" s="226">
        <v>924484</v>
      </c>
      <c r="T1221" s="226">
        <v>0</v>
      </c>
      <c r="U1221" s="226">
        <v>73556.292857142864</v>
      </c>
      <c r="V1221" s="226">
        <v>57071.632653061213</v>
      </c>
      <c r="W1221" s="162">
        <f>SUM(표4_256[[#This Row],[1월]:[12월]])</f>
        <v>6972910.8255102048</v>
      </c>
      <c r="X1221" s="163">
        <f t="shared" si="736"/>
        <v>581075.90212585044</v>
      </c>
    </row>
    <row r="1222" spans="1:24" x14ac:dyDescent="0.3">
      <c r="A1222" s="166"/>
      <c r="B1222" s="166">
        <v>2024</v>
      </c>
      <c r="C1222" s="158" t="s">
        <v>431</v>
      </c>
      <c r="D1222" s="160" t="s">
        <v>26</v>
      </c>
      <c r="E1222" s="160" t="s">
        <v>16</v>
      </c>
      <c r="F1222" s="160" t="s">
        <v>88</v>
      </c>
      <c r="G1222" s="160" t="s">
        <v>188</v>
      </c>
      <c r="H1222" s="160" t="s">
        <v>184</v>
      </c>
      <c r="I1222" s="160"/>
      <c r="J1222" s="160" t="s">
        <v>19</v>
      </c>
      <c r="K1222" s="226">
        <v>0.3</v>
      </c>
      <c r="L1222" s="226">
        <v>0</v>
      </c>
      <c r="M1222" s="226">
        <v>1.2</v>
      </c>
      <c r="N1222" s="226">
        <v>0.2</v>
      </c>
      <c r="O1222" s="226">
        <v>0.8</v>
      </c>
      <c r="P1222" s="226">
        <v>0</v>
      </c>
      <c r="Q1222" s="226">
        <v>31.3</v>
      </c>
      <c r="R1222" s="226">
        <v>59.5</v>
      </c>
      <c r="S1222" s="226">
        <v>14.7</v>
      </c>
      <c r="T1222" s="226">
        <v>0</v>
      </c>
      <c r="U1222" s="226">
        <v>0.9</v>
      </c>
      <c r="V1222" s="226">
        <v>0.6</v>
      </c>
      <c r="W1222" s="162">
        <f>SUM(표4_256[[#This Row],[1월]:[12월]])</f>
        <v>109.5</v>
      </c>
      <c r="X1222" s="163">
        <f t="shared" si="736"/>
        <v>9.125</v>
      </c>
    </row>
    <row r="1223" spans="1:24" x14ac:dyDescent="0.3">
      <c r="A1223" s="166"/>
      <c r="B1223" s="166">
        <v>2024</v>
      </c>
      <c r="C1223" s="158" t="s">
        <v>431</v>
      </c>
      <c r="D1223" s="159" t="s">
        <v>26</v>
      </c>
      <c r="E1223" s="159" t="s">
        <v>16</v>
      </c>
      <c r="F1223" s="159" t="s">
        <v>88</v>
      </c>
      <c r="G1223" s="159" t="s">
        <v>188</v>
      </c>
      <c r="H1223" s="159" t="s">
        <v>118</v>
      </c>
      <c r="I1223" s="159"/>
      <c r="J1223" s="159" t="s">
        <v>14</v>
      </c>
      <c r="K1223" s="226">
        <v>300</v>
      </c>
      <c r="L1223" s="226">
        <v>0</v>
      </c>
      <c r="M1223" s="226">
        <v>1200</v>
      </c>
      <c r="N1223" s="226">
        <v>200</v>
      </c>
      <c r="O1223" s="226">
        <v>800</v>
      </c>
      <c r="P1223" s="226">
        <v>0</v>
      </c>
      <c r="Q1223" s="226">
        <v>31300</v>
      </c>
      <c r="R1223" s="226">
        <v>59500</v>
      </c>
      <c r="S1223" s="226">
        <v>14700</v>
      </c>
      <c r="T1223" s="226">
        <v>0</v>
      </c>
      <c r="U1223" s="226">
        <v>900</v>
      </c>
      <c r="V1223" s="226">
        <v>600</v>
      </c>
      <c r="W1223" s="162">
        <f>SUM(표4_256[[#This Row],[1월]:[12월]])</f>
        <v>109500</v>
      </c>
      <c r="X1223" s="163">
        <f t="shared" ref="X1223:X1286" si="737">AVERAGE(K1223:V1223)</f>
        <v>9125</v>
      </c>
    </row>
    <row r="1224" spans="1:24" x14ac:dyDescent="0.3">
      <c r="A1224" s="166"/>
      <c r="B1224" s="166">
        <v>2024</v>
      </c>
      <c r="C1224" s="158" t="s">
        <v>431</v>
      </c>
      <c r="D1224" s="160" t="s">
        <v>26</v>
      </c>
      <c r="E1224" s="160" t="s">
        <v>16</v>
      </c>
      <c r="F1224" s="160" t="s">
        <v>88</v>
      </c>
      <c r="G1224" s="160" t="s">
        <v>188</v>
      </c>
      <c r="H1224" s="160" t="s">
        <v>118</v>
      </c>
      <c r="I1224" s="160"/>
      <c r="J1224" s="160" t="s">
        <v>20</v>
      </c>
      <c r="K1224" s="226">
        <v>0.25800000000000001</v>
      </c>
      <c r="L1224" s="226">
        <v>0</v>
      </c>
      <c r="M1224" s="226">
        <v>1.032</v>
      </c>
      <c r="N1224" s="226">
        <v>0.17200000000000001</v>
      </c>
      <c r="O1224" s="226">
        <v>0.68800000000000006</v>
      </c>
      <c r="P1224" s="226">
        <v>0</v>
      </c>
      <c r="Q1224" s="226">
        <v>26.917999999999999</v>
      </c>
      <c r="R1224" s="226">
        <v>51.17</v>
      </c>
      <c r="S1224" s="226">
        <v>12.641999999999999</v>
      </c>
      <c r="T1224" s="226">
        <v>0</v>
      </c>
      <c r="U1224" s="226">
        <v>0.77400000000000002</v>
      </c>
      <c r="V1224" s="226">
        <v>0.51600000000000001</v>
      </c>
      <c r="W1224" s="162">
        <f>SUM(표4_256[[#This Row],[1월]:[12월]])</f>
        <v>94.17</v>
      </c>
      <c r="X1224" s="163">
        <f t="shared" si="737"/>
        <v>7.8475000000000001</v>
      </c>
    </row>
    <row r="1225" spans="1:24" x14ac:dyDescent="0.3">
      <c r="A1225" s="166"/>
      <c r="B1225" s="166">
        <v>2024</v>
      </c>
      <c r="C1225" s="158" t="s">
        <v>431</v>
      </c>
      <c r="D1225" s="160" t="s">
        <v>26</v>
      </c>
      <c r="E1225" s="160" t="s">
        <v>16</v>
      </c>
      <c r="F1225" s="160" t="s">
        <v>88</v>
      </c>
      <c r="G1225" s="160" t="s">
        <v>188</v>
      </c>
      <c r="H1225" s="160" t="s">
        <v>118</v>
      </c>
      <c r="I1225" s="160"/>
      <c r="J1225" s="160" t="s">
        <v>15</v>
      </c>
      <c r="K1225" s="226">
        <v>2.5800000000000003E-2</v>
      </c>
      <c r="L1225" s="226">
        <v>0</v>
      </c>
      <c r="M1225" s="226">
        <v>0.10320000000000001</v>
      </c>
      <c r="N1225" s="226">
        <v>1.7200000000000003E-2</v>
      </c>
      <c r="O1225" s="226">
        <v>6.8800000000000014E-2</v>
      </c>
      <c r="P1225" s="226">
        <v>0</v>
      </c>
      <c r="Q1225" s="226">
        <v>2.6918000000000002</v>
      </c>
      <c r="R1225" s="226">
        <v>5.1170000000000009</v>
      </c>
      <c r="S1225" s="226">
        <v>1.2642</v>
      </c>
      <c r="T1225" s="226">
        <v>0</v>
      </c>
      <c r="U1225" s="226">
        <v>7.740000000000001E-2</v>
      </c>
      <c r="V1225" s="226">
        <v>5.1600000000000007E-2</v>
      </c>
      <c r="W1225" s="162">
        <f>SUM(표4_256[[#This Row],[1월]:[12월]])</f>
        <v>9.4170000000000034</v>
      </c>
      <c r="X1225" s="163">
        <f t="shared" si="737"/>
        <v>0.78475000000000028</v>
      </c>
    </row>
    <row r="1226" spans="1:24" x14ac:dyDescent="0.3">
      <c r="A1226" s="166"/>
      <c r="B1226" s="166">
        <v>2024</v>
      </c>
      <c r="C1226" s="158" t="s">
        <v>431</v>
      </c>
      <c r="D1226" s="160" t="s">
        <v>26</v>
      </c>
      <c r="E1226" s="160" t="s">
        <v>16</v>
      </c>
      <c r="F1226" s="160" t="s">
        <v>88</v>
      </c>
      <c r="G1226" s="160" t="s">
        <v>188</v>
      </c>
      <c r="H1226" s="160" t="s">
        <v>118</v>
      </c>
      <c r="I1226" s="160"/>
      <c r="J1226" s="160" t="s">
        <v>96</v>
      </c>
      <c r="K1226" s="226">
        <v>3.7690317035999996E-2</v>
      </c>
      <c r="L1226" s="226">
        <v>0</v>
      </c>
      <c r="M1226" s="226">
        <v>0.15076126814399998</v>
      </c>
      <c r="N1226" s="226">
        <v>2.5126878023999998E-2</v>
      </c>
      <c r="O1226" s="226">
        <v>0.10050751209599999</v>
      </c>
      <c r="P1226" s="226">
        <v>0</v>
      </c>
      <c r="Q1226" s="226">
        <v>3.9323564107559994</v>
      </c>
      <c r="R1226" s="226">
        <v>7.4752462121399992</v>
      </c>
      <c r="S1226" s="226">
        <v>1.8468255347639995</v>
      </c>
      <c r="T1226" s="226">
        <v>0</v>
      </c>
      <c r="U1226" s="226">
        <v>0.11307095110799997</v>
      </c>
      <c r="V1226" s="226">
        <v>7.5380634071999991E-2</v>
      </c>
      <c r="W1226" s="162">
        <f>SUM(표4_256[[#This Row],[1월]:[12월]])</f>
        <v>13.756965718139998</v>
      </c>
      <c r="X1226" s="163">
        <f t="shared" si="737"/>
        <v>1.1464138098449999</v>
      </c>
    </row>
    <row r="1227" spans="1:24" x14ac:dyDescent="0.3">
      <c r="A1227" s="166"/>
      <c r="B1227" s="166">
        <v>2024</v>
      </c>
      <c r="C1227" s="158" t="s">
        <v>431</v>
      </c>
      <c r="D1227" s="159" t="s">
        <v>26</v>
      </c>
      <c r="E1227" s="159" t="s">
        <v>82</v>
      </c>
      <c r="F1227" s="159" t="s">
        <v>65</v>
      </c>
      <c r="G1227" s="159" t="s">
        <v>167</v>
      </c>
      <c r="H1227" s="159" t="s">
        <v>49</v>
      </c>
      <c r="I1227" s="159"/>
      <c r="J1227" s="159" t="s">
        <v>13</v>
      </c>
      <c r="K1227" s="160">
        <v>57738316</v>
      </c>
      <c r="L1227" s="160">
        <v>42562703</v>
      </c>
      <c r="M1227" s="160">
        <v>32418959</v>
      </c>
      <c r="N1227" s="160">
        <v>6706135</v>
      </c>
      <c r="O1227" s="160">
        <v>3841213</v>
      </c>
      <c r="P1227" s="160">
        <v>2628424</v>
      </c>
      <c r="Q1227" s="160">
        <v>2688262</v>
      </c>
      <c r="R1227" s="160">
        <v>2126040</v>
      </c>
      <c r="S1227" s="160">
        <v>1802806</v>
      </c>
      <c r="T1227" s="160">
        <v>3391228</v>
      </c>
      <c r="U1227" s="160">
        <v>14629922</v>
      </c>
      <c r="V1227" s="160">
        <v>43481233</v>
      </c>
      <c r="W1227" s="162">
        <f>SUM(표4_256[[#This Row],[1월]:[12월]])</f>
        <v>214015241</v>
      </c>
      <c r="X1227" s="163">
        <f t="shared" si="737"/>
        <v>17834603.416666668</v>
      </c>
    </row>
    <row r="1228" spans="1:24" x14ac:dyDescent="0.3">
      <c r="A1228" s="166"/>
      <c r="B1228" s="166">
        <v>2024</v>
      </c>
      <c r="C1228" s="158" t="s">
        <v>431</v>
      </c>
      <c r="D1228" s="159" t="s">
        <v>26</v>
      </c>
      <c r="E1228" s="159" t="s">
        <v>17</v>
      </c>
      <c r="F1228" s="159" t="s">
        <v>65</v>
      </c>
      <c r="G1228" s="159" t="s">
        <v>167</v>
      </c>
      <c r="H1228" s="159" t="s">
        <v>49</v>
      </c>
      <c r="I1228" s="159"/>
      <c r="J1228" s="159" t="s">
        <v>19</v>
      </c>
      <c r="K1228" s="160">
        <v>396.4</v>
      </c>
      <c r="L1228" s="160">
        <v>290.60000000000002</v>
      </c>
      <c r="M1228" s="160">
        <v>220</v>
      </c>
      <c r="N1228" s="160">
        <v>49.2</v>
      </c>
      <c r="O1228" s="160">
        <v>26.4</v>
      </c>
      <c r="P1228" s="160">
        <v>21.3</v>
      </c>
      <c r="Q1228" s="160">
        <v>20.3</v>
      </c>
      <c r="R1228" s="160">
        <v>14.5</v>
      </c>
      <c r="S1228" s="160">
        <v>11.5</v>
      </c>
      <c r="T1228" s="160">
        <v>20.699999999999818</v>
      </c>
      <c r="U1228" s="160">
        <v>101.30000000000018</v>
      </c>
      <c r="V1228" s="160">
        <v>268.69999999999982</v>
      </c>
      <c r="W1228" s="162">
        <f>SUM(표4_256[[#This Row],[1월]:[12월]])</f>
        <v>1440.8999999999999</v>
      </c>
      <c r="X1228" s="163">
        <f t="shared" si="737"/>
        <v>120.07499999999999</v>
      </c>
    </row>
    <row r="1229" spans="1:24" x14ac:dyDescent="0.3">
      <c r="A1229" s="166"/>
      <c r="B1229" s="166">
        <v>2024</v>
      </c>
      <c r="C1229" s="158" t="s">
        <v>431</v>
      </c>
      <c r="D1229" s="159" t="s">
        <v>26</v>
      </c>
      <c r="E1229" s="159" t="s">
        <v>17</v>
      </c>
      <c r="F1229" s="159" t="s">
        <v>65</v>
      </c>
      <c r="G1229" s="159" t="s">
        <v>167</v>
      </c>
      <c r="H1229" s="159" t="s">
        <v>49</v>
      </c>
      <c r="I1229" s="159"/>
      <c r="J1229" s="159" t="s">
        <v>14</v>
      </c>
      <c r="K1229" s="160">
        <v>396400</v>
      </c>
      <c r="L1229" s="160">
        <v>290600</v>
      </c>
      <c r="M1229" s="160">
        <v>220000</v>
      </c>
      <c r="N1229" s="160">
        <v>49200</v>
      </c>
      <c r="O1229" s="160">
        <v>26400</v>
      </c>
      <c r="P1229" s="160">
        <v>21300</v>
      </c>
      <c r="Q1229" s="160">
        <v>20300</v>
      </c>
      <c r="R1229" s="160">
        <v>14500</v>
      </c>
      <c r="S1229" s="160">
        <v>11500</v>
      </c>
      <c r="T1229" s="160">
        <v>20699.999999999818</v>
      </c>
      <c r="U1229" s="160">
        <v>101300.00000000017</v>
      </c>
      <c r="V1229" s="160">
        <v>268699.99999999983</v>
      </c>
      <c r="W1229" s="162">
        <f>SUM(표4_256[[#This Row],[1월]:[12월]])</f>
        <v>1440899.9999999998</v>
      </c>
      <c r="X1229" s="163">
        <f t="shared" si="737"/>
        <v>120074.99999999999</v>
      </c>
    </row>
    <row r="1230" spans="1:24" x14ac:dyDescent="0.3">
      <c r="A1230" s="166"/>
      <c r="B1230" s="166">
        <v>2024</v>
      </c>
      <c r="C1230" s="158" t="s">
        <v>431</v>
      </c>
      <c r="D1230" s="159" t="s">
        <v>26</v>
      </c>
      <c r="E1230" s="159" t="s">
        <v>17</v>
      </c>
      <c r="F1230" s="159" t="s">
        <v>65</v>
      </c>
      <c r="G1230" s="159" t="s">
        <v>167</v>
      </c>
      <c r="H1230" s="159" t="s">
        <v>49</v>
      </c>
      <c r="I1230" s="159"/>
      <c r="J1230" s="159" t="s">
        <v>20</v>
      </c>
      <c r="K1230" s="160">
        <v>340.904</v>
      </c>
      <c r="L1230" s="160">
        <v>249.91600000000003</v>
      </c>
      <c r="M1230" s="160">
        <v>189.2</v>
      </c>
      <c r="N1230" s="160">
        <v>42.312000000000005</v>
      </c>
      <c r="O1230" s="160">
        <v>22.703999999999997</v>
      </c>
      <c r="P1230" s="160">
        <v>18.318000000000001</v>
      </c>
      <c r="Q1230" s="160">
        <v>17.458000000000002</v>
      </c>
      <c r="R1230" s="160">
        <v>12.47</v>
      </c>
      <c r="S1230" s="160">
        <v>9.89</v>
      </c>
      <c r="T1230" s="160">
        <v>17.801999999999843</v>
      </c>
      <c r="U1230" s="160">
        <v>87.118000000000151</v>
      </c>
      <c r="V1230" s="160">
        <v>231.08199999999985</v>
      </c>
      <c r="W1230" s="162">
        <f>SUM(표4_256[[#This Row],[1월]:[12월]])</f>
        <v>1239.1739999999998</v>
      </c>
      <c r="X1230" s="163">
        <f t="shared" si="737"/>
        <v>103.26449999999998</v>
      </c>
    </row>
    <row r="1231" spans="1:24" x14ac:dyDescent="0.3">
      <c r="A1231" s="166"/>
      <c r="B1231" s="166">
        <v>2024</v>
      </c>
      <c r="C1231" s="158" t="s">
        <v>431</v>
      </c>
      <c r="D1231" s="159" t="s">
        <v>26</v>
      </c>
      <c r="E1231" s="159" t="s">
        <v>17</v>
      </c>
      <c r="F1231" s="159" t="s">
        <v>65</v>
      </c>
      <c r="G1231" s="159" t="s">
        <v>167</v>
      </c>
      <c r="H1231" s="159" t="s">
        <v>49</v>
      </c>
      <c r="I1231" s="159"/>
      <c r="J1231" s="159" t="s">
        <v>15</v>
      </c>
      <c r="K1231" s="160">
        <v>34.090400000000002</v>
      </c>
      <c r="L1231" s="160">
        <v>24.991600000000005</v>
      </c>
      <c r="M1231" s="160">
        <v>18.919999999999998</v>
      </c>
      <c r="N1231" s="160">
        <v>4.2312000000000003</v>
      </c>
      <c r="O1231" s="160">
        <v>2.2704</v>
      </c>
      <c r="P1231" s="160">
        <v>1.8318000000000003</v>
      </c>
      <c r="Q1231" s="160">
        <v>1.7458000000000002</v>
      </c>
      <c r="R1231" s="160">
        <v>1.2470000000000001</v>
      </c>
      <c r="S1231" s="160">
        <v>0.9890000000000001</v>
      </c>
      <c r="T1231" s="160">
        <v>1.7801999999999845</v>
      </c>
      <c r="U1231" s="160">
        <v>8.7118000000000162</v>
      </c>
      <c r="V1231" s="160">
        <v>23.108199999999986</v>
      </c>
      <c r="W1231" s="162">
        <f>SUM(표4_256[[#This Row],[1월]:[12월]])</f>
        <v>123.91739999999999</v>
      </c>
      <c r="X1231" s="163">
        <f t="shared" si="737"/>
        <v>10.326449999999999</v>
      </c>
    </row>
    <row r="1232" spans="1:24" x14ac:dyDescent="0.3">
      <c r="A1232" s="166"/>
      <c r="B1232" s="166">
        <v>2024</v>
      </c>
      <c r="C1232" s="158" t="s">
        <v>431</v>
      </c>
      <c r="D1232" s="159" t="s">
        <v>26</v>
      </c>
      <c r="E1232" s="159" t="s">
        <v>17</v>
      </c>
      <c r="F1232" s="159" t="s">
        <v>65</v>
      </c>
      <c r="G1232" s="159" t="s">
        <v>167</v>
      </c>
      <c r="H1232" s="160" t="s">
        <v>49</v>
      </c>
      <c r="I1232" s="160"/>
      <c r="J1232" s="160" t="s">
        <v>96</v>
      </c>
      <c r="K1232" s="160">
        <v>49.801472243567986</v>
      </c>
      <c r="L1232" s="160">
        <v>36.509353768871996</v>
      </c>
      <c r="M1232" s="160">
        <v>27.639565826399995</v>
      </c>
      <c r="N1232" s="160">
        <v>6.1812119939039993</v>
      </c>
      <c r="O1232" s="160">
        <v>3.3167478991679991</v>
      </c>
      <c r="P1232" s="160">
        <v>2.6760125095559997</v>
      </c>
      <c r="Q1232" s="160">
        <v>2.550378119436</v>
      </c>
      <c r="R1232" s="160">
        <v>1.8216986567399998</v>
      </c>
      <c r="S1232" s="160">
        <v>1.4447954863799999</v>
      </c>
      <c r="T1232" s="160">
        <v>2.6006318754839768</v>
      </c>
      <c r="U1232" s="160">
        <v>12.726763719156022</v>
      </c>
      <c r="V1232" s="160">
        <v>33.757960625243967</v>
      </c>
      <c r="W1232" s="162">
        <f>SUM(표4_256[[#This Row],[1월]:[12월]])</f>
        <v>181.02659272390792</v>
      </c>
      <c r="X1232" s="163">
        <f t="shared" si="737"/>
        <v>15.085549393658994</v>
      </c>
    </row>
    <row r="1233" spans="1:24" x14ac:dyDescent="0.3">
      <c r="A1233" s="166"/>
      <c r="B1233" s="166">
        <v>2024</v>
      </c>
      <c r="C1233" s="158" t="s">
        <v>431</v>
      </c>
      <c r="D1233" s="159" t="s">
        <v>26</v>
      </c>
      <c r="E1233" s="159" t="s">
        <v>18</v>
      </c>
      <c r="F1233" s="159" t="s">
        <v>65</v>
      </c>
      <c r="G1233" s="159" t="s">
        <v>72</v>
      </c>
      <c r="H1233" s="159" t="s">
        <v>50</v>
      </c>
      <c r="I1233" s="159"/>
      <c r="J1233" s="159" t="s">
        <v>13</v>
      </c>
      <c r="K1233" s="160">
        <v>66697710</v>
      </c>
      <c r="L1233" s="160">
        <v>49584305</v>
      </c>
      <c r="M1233" s="160">
        <v>39783623</v>
      </c>
      <c r="N1233" s="160">
        <v>13523533</v>
      </c>
      <c r="O1233" s="160">
        <v>8861208</v>
      </c>
      <c r="P1233" s="160">
        <v>5774466</v>
      </c>
      <c r="Q1233" s="160">
        <v>6649224</v>
      </c>
      <c r="R1233" s="160">
        <v>4705708</v>
      </c>
      <c r="S1233" s="160">
        <v>4075269</v>
      </c>
      <c r="T1233" s="160">
        <v>8159277</v>
      </c>
      <c r="U1233" s="160">
        <v>19544155</v>
      </c>
      <c r="V1233" s="160">
        <v>51684522</v>
      </c>
      <c r="W1233" s="162">
        <f>SUM(표4_256[[#This Row],[1월]:[12월]])</f>
        <v>279043000</v>
      </c>
      <c r="X1233" s="163">
        <f t="shared" si="737"/>
        <v>23253583.333333332</v>
      </c>
    </row>
    <row r="1234" spans="1:24" x14ac:dyDescent="0.3">
      <c r="A1234" s="166"/>
      <c r="B1234" s="166">
        <v>2024</v>
      </c>
      <c r="C1234" s="158" t="s">
        <v>431</v>
      </c>
      <c r="D1234" s="159" t="s">
        <v>26</v>
      </c>
      <c r="E1234" s="159" t="s">
        <v>18</v>
      </c>
      <c r="F1234" s="159" t="s">
        <v>65</v>
      </c>
      <c r="G1234" s="159" t="s">
        <v>72</v>
      </c>
      <c r="H1234" s="159" t="s">
        <v>50</v>
      </c>
      <c r="I1234" s="159"/>
      <c r="J1234" s="159" t="s">
        <v>19</v>
      </c>
      <c r="K1234" s="160">
        <v>457.9</v>
      </c>
      <c r="L1234" s="160">
        <v>338.5</v>
      </c>
      <c r="M1234" s="160">
        <v>270</v>
      </c>
      <c r="N1234" s="160">
        <v>99.2</v>
      </c>
      <c r="O1234" s="160">
        <v>60.9</v>
      </c>
      <c r="P1234" s="160">
        <v>46.8</v>
      </c>
      <c r="Q1234" s="160">
        <v>50.2</v>
      </c>
      <c r="R1234" s="160">
        <v>32.1</v>
      </c>
      <c r="S1234" s="160">
        <v>26</v>
      </c>
      <c r="T1234" s="160">
        <v>49.800000000000182</v>
      </c>
      <c r="U1234" s="160">
        <v>135.29999999999973</v>
      </c>
      <c r="V1234" s="160">
        <v>319.40000000000055</v>
      </c>
      <c r="W1234" s="162">
        <f>SUM(표4_256[[#This Row],[1월]:[12월]])</f>
        <v>1886.1000000000006</v>
      </c>
      <c r="X1234" s="163">
        <f t="shared" si="737"/>
        <v>157.17500000000004</v>
      </c>
    </row>
    <row r="1235" spans="1:24" x14ac:dyDescent="0.3">
      <c r="A1235" s="166"/>
      <c r="B1235" s="166">
        <v>2024</v>
      </c>
      <c r="C1235" s="158" t="s">
        <v>431</v>
      </c>
      <c r="D1235" s="159" t="s">
        <v>26</v>
      </c>
      <c r="E1235" s="159" t="s">
        <v>18</v>
      </c>
      <c r="F1235" s="159" t="s">
        <v>65</v>
      </c>
      <c r="G1235" s="159" t="s">
        <v>72</v>
      </c>
      <c r="H1235" s="159" t="s">
        <v>50</v>
      </c>
      <c r="I1235" s="159"/>
      <c r="J1235" s="159" t="s">
        <v>14</v>
      </c>
      <c r="K1235" s="160">
        <v>457900</v>
      </c>
      <c r="L1235" s="160">
        <v>338500</v>
      </c>
      <c r="M1235" s="160">
        <v>270000</v>
      </c>
      <c r="N1235" s="160">
        <v>99200</v>
      </c>
      <c r="O1235" s="160">
        <v>60900</v>
      </c>
      <c r="P1235" s="160">
        <v>46800</v>
      </c>
      <c r="Q1235" s="160">
        <v>50200</v>
      </c>
      <c r="R1235" s="160">
        <v>32100</v>
      </c>
      <c r="S1235" s="160">
        <v>26000</v>
      </c>
      <c r="T1235" s="160">
        <v>49800.000000000182</v>
      </c>
      <c r="U1235" s="160">
        <v>135299.99999999974</v>
      </c>
      <c r="V1235" s="160">
        <v>319400.00000000052</v>
      </c>
      <c r="W1235" s="162">
        <f>SUM(표4_256[[#This Row],[1월]:[12월]])</f>
        <v>1886100.0000000005</v>
      </c>
      <c r="X1235" s="163">
        <f t="shared" si="737"/>
        <v>157175.00000000003</v>
      </c>
    </row>
    <row r="1236" spans="1:24" x14ac:dyDescent="0.3">
      <c r="A1236" s="166"/>
      <c r="B1236" s="166">
        <v>2024</v>
      </c>
      <c r="C1236" s="158" t="s">
        <v>431</v>
      </c>
      <c r="D1236" s="159" t="s">
        <v>26</v>
      </c>
      <c r="E1236" s="159" t="s">
        <v>18</v>
      </c>
      <c r="F1236" s="159" t="s">
        <v>65</v>
      </c>
      <c r="G1236" s="159" t="s">
        <v>72</v>
      </c>
      <c r="H1236" s="159" t="s">
        <v>50</v>
      </c>
      <c r="I1236" s="159"/>
      <c r="J1236" s="159" t="s">
        <v>20</v>
      </c>
      <c r="K1236" s="160">
        <v>393.79399999999998</v>
      </c>
      <c r="L1236" s="160">
        <v>291.11</v>
      </c>
      <c r="M1236" s="160">
        <v>232.2</v>
      </c>
      <c r="N1236" s="160">
        <v>85.311999999999998</v>
      </c>
      <c r="O1236" s="160">
        <v>52.373999999999995</v>
      </c>
      <c r="P1236" s="160">
        <v>40.247999999999998</v>
      </c>
      <c r="Q1236" s="160">
        <v>43.172000000000004</v>
      </c>
      <c r="R1236" s="160">
        <v>27.606000000000002</v>
      </c>
      <c r="S1236" s="160">
        <v>22.36</v>
      </c>
      <c r="T1236" s="160">
        <v>42.828000000000159</v>
      </c>
      <c r="U1236" s="160">
        <v>116.35799999999976</v>
      </c>
      <c r="V1236" s="160">
        <v>274.68400000000048</v>
      </c>
      <c r="W1236" s="162">
        <f>SUM(표4_256[[#This Row],[1월]:[12월]])</f>
        <v>1622.0460000000003</v>
      </c>
      <c r="X1236" s="163">
        <f t="shared" si="737"/>
        <v>135.17050000000003</v>
      </c>
    </row>
    <row r="1237" spans="1:24" x14ac:dyDescent="0.3">
      <c r="A1237" s="166"/>
      <c r="B1237" s="166">
        <v>2024</v>
      </c>
      <c r="C1237" s="158" t="s">
        <v>431</v>
      </c>
      <c r="D1237" s="159" t="s">
        <v>26</v>
      </c>
      <c r="E1237" s="159" t="s">
        <v>18</v>
      </c>
      <c r="F1237" s="159" t="s">
        <v>65</v>
      </c>
      <c r="G1237" s="159" t="s">
        <v>72</v>
      </c>
      <c r="H1237" s="159" t="s">
        <v>50</v>
      </c>
      <c r="I1237" s="159"/>
      <c r="J1237" s="159" t="s">
        <v>15</v>
      </c>
      <c r="K1237" s="160">
        <v>39.379400000000004</v>
      </c>
      <c r="L1237" s="160">
        <v>29.111000000000004</v>
      </c>
      <c r="M1237" s="160">
        <v>23.22</v>
      </c>
      <c r="N1237" s="160">
        <v>8.5312000000000001</v>
      </c>
      <c r="O1237" s="160">
        <v>5.2374000000000001</v>
      </c>
      <c r="P1237" s="160">
        <v>4.0247999999999999</v>
      </c>
      <c r="Q1237" s="160">
        <v>4.3172000000000006</v>
      </c>
      <c r="R1237" s="160">
        <v>2.7606000000000002</v>
      </c>
      <c r="S1237" s="160">
        <v>2.2360000000000002</v>
      </c>
      <c r="T1237" s="160">
        <v>4.2828000000000159</v>
      </c>
      <c r="U1237" s="160">
        <v>11.635799999999977</v>
      </c>
      <c r="V1237" s="160">
        <v>27.468400000000049</v>
      </c>
      <c r="W1237" s="162">
        <f>SUM(표4_256[[#This Row],[1월]:[12월]])</f>
        <v>162.20460000000006</v>
      </c>
      <c r="X1237" s="163">
        <f t="shared" si="737"/>
        <v>13.517050000000005</v>
      </c>
    </row>
    <row r="1238" spans="1:24" x14ac:dyDescent="0.3">
      <c r="A1238" s="166"/>
      <c r="B1238" s="166">
        <v>2024</v>
      </c>
      <c r="C1238" s="158" t="s">
        <v>431</v>
      </c>
      <c r="D1238" s="159" t="s">
        <v>26</v>
      </c>
      <c r="E1238" s="159" t="s">
        <v>18</v>
      </c>
      <c r="F1238" s="159" t="s">
        <v>65</v>
      </c>
      <c r="G1238" s="159" t="s">
        <v>72</v>
      </c>
      <c r="H1238" s="160" t="s">
        <v>50</v>
      </c>
      <c r="I1238" s="160"/>
      <c r="J1238" s="160" t="s">
        <v>96</v>
      </c>
      <c r="K1238" s="160">
        <v>57.52798723594799</v>
      </c>
      <c r="L1238" s="160">
        <v>42.527241055619989</v>
      </c>
      <c r="M1238" s="160">
        <v>33.921285332399997</v>
      </c>
      <c r="N1238" s="160">
        <v>12.462931499903998</v>
      </c>
      <c r="O1238" s="160">
        <v>7.6511343583079992</v>
      </c>
      <c r="P1238" s="160">
        <v>5.8796894576159993</v>
      </c>
      <c r="Q1238" s="160">
        <v>6.3068463840239994</v>
      </c>
      <c r="R1238" s="160">
        <v>4.0328639228519991</v>
      </c>
      <c r="S1238" s="160">
        <v>3.2664941431199996</v>
      </c>
      <c r="T1238" s="160">
        <v>6.2565926279760227</v>
      </c>
      <c r="U1238" s="160">
        <v>16.998332983235962</v>
      </c>
      <c r="V1238" s="160">
        <v>40.127624204328065</v>
      </c>
      <c r="W1238" s="162">
        <f>SUM(표4_256[[#This Row],[1월]:[12월]])</f>
        <v>236.95902320533204</v>
      </c>
      <c r="X1238" s="163">
        <f t="shared" si="737"/>
        <v>19.746585267111005</v>
      </c>
    </row>
    <row r="1239" spans="1:24" x14ac:dyDescent="0.3">
      <c r="A1239" s="166"/>
      <c r="B1239" s="166">
        <v>2024</v>
      </c>
      <c r="C1239" s="158" t="s">
        <v>431</v>
      </c>
      <c r="D1239" s="159" t="s">
        <v>26</v>
      </c>
      <c r="E1239" s="159" t="s">
        <v>17</v>
      </c>
      <c r="F1239" s="159" t="s">
        <v>90</v>
      </c>
      <c r="G1239" s="159" t="s">
        <v>167</v>
      </c>
      <c r="H1239" s="159" t="s">
        <v>49</v>
      </c>
      <c r="I1239" s="159"/>
      <c r="J1239" s="159" t="s">
        <v>13</v>
      </c>
      <c r="K1239" s="160">
        <v>57738316</v>
      </c>
      <c r="L1239" s="160">
        <v>42562703</v>
      </c>
      <c r="M1239" s="160">
        <v>32418959</v>
      </c>
      <c r="N1239" s="160">
        <v>6706135</v>
      </c>
      <c r="O1239" s="160">
        <v>3841213</v>
      </c>
      <c r="P1239" s="160">
        <v>2628424</v>
      </c>
      <c r="Q1239" s="160">
        <v>2688262</v>
      </c>
      <c r="R1239" s="160">
        <v>2126040</v>
      </c>
      <c r="S1239" s="160">
        <v>1802806</v>
      </c>
      <c r="T1239" s="160">
        <v>3391228</v>
      </c>
      <c r="U1239" s="160">
        <v>14629922</v>
      </c>
      <c r="V1239" s="160">
        <v>43481233</v>
      </c>
      <c r="W1239" s="162">
        <f>SUM(표4_256[[#This Row],[1월]:[12월]])</f>
        <v>214015241</v>
      </c>
      <c r="X1239" s="163">
        <f t="shared" si="737"/>
        <v>17834603.416666668</v>
      </c>
    </row>
    <row r="1240" spans="1:24" x14ac:dyDescent="0.3">
      <c r="A1240" s="166"/>
      <c r="B1240" s="166">
        <v>2024</v>
      </c>
      <c r="C1240" s="158" t="s">
        <v>431</v>
      </c>
      <c r="D1240" s="159" t="s">
        <v>26</v>
      </c>
      <c r="E1240" s="159" t="s">
        <v>17</v>
      </c>
      <c r="F1240" s="159" t="s">
        <v>90</v>
      </c>
      <c r="G1240" s="159" t="s">
        <v>167</v>
      </c>
      <c r="H1240" s="159" t="s">
        <v>49</v>
      </c>
      <c r="I1240" s="159"/>
      <c r="J1240" s="159" t="s">
        <v>19</v>
      </c>
      <c r="K1240" s="160">
        <v>396.4</v>
      </c>
      <c r="L1240" s="160">
        <v>290.60000000000002</v>
      </c>
      <c r="M1240" s="160">
        <v>220</v>
      </c>
      <c r="N1240" s="160">
        <v>49.2</v>
      </c>
      <c r="O1240" s="160">
        <v>26.4</v>
      </c>
      <c r="P1240" s="160">
        <v>21.3</v>
      </c>
      <c r="Q1240" s="160">
        <v>20.3</v>
      </c>
      <c r="R1240" s="160">
        <v>14.5</v>
      </c>
      <c r="S1240" s="160">
        <v>11.5</v>
      </c>
      <c r="T1240" s="160">
        <v>20.699999999999818</v>
      </c>
      <c r="U1240" s="160">
        <v>101.30000000000018</v>
      </c>
      <c r="V1240" s="160">
        <v>268.69999999999982</v>
      </c>
      <c r="W1240" s="162">
        <f>SUM(표4_256[[#This Row],[1월]:[12월]])</f>
        <v>1440.8999999999999</v>
      </c>
      <c r="X1240" s="163">
        <f t="shared" si="737"/>
        <v>120.07499999999999</v>
      </c>
    </row>
    <row r="1241" spans="1:24" x14ac:dyDescent="0.3">
      <c r="A1241" s="166"/>
      <c r="B1241" s="166">
        <v>2024</v>
      </c>
      <c r="C1241" s="158" t="s">
        <v>431</v>
      </c>
      <c r="D1241" s="159" t="s">
        <v>26</v>
      </c>
      <c r="E1241" s="159" t="s">
        <v>17</v>
      </c>
      <c r="F1241" s="159" t="s">
        <v>90</v>
      </c>
      <c r="G1241" s="159" t="s">
        <v>167</v>
      </c>
      <c r="H1241" s="159" t="s">
        <v>49</v>
      </c>
      <c r="I1241" s="159"/>
      <c r="J1241" s="159" t="s">
        <v>14</v>
      </c>
      <c r="K1241" s="160">
        <v>396400</v>
      </c>
      <c r="L1241" s="160">
        <v>290600</v>
      </c>
      <c r="M1241" s="160">
        <v>220000</v>
      </c>
      <c r="N1241" s="160">
        <v>49200</v>
      </c>
      <c r="O1241" s="160">
        <v>26400</v>
      </c>
      <c r="P1241" s="160">
        <v>21300</v>
      </c>
      <c r="Q1241" s="160">
        <v>20300</v>
      </c>
      <c r="R1241" s="160">
        <v>14500</v>
      </c>
      <c r="S1241" s="160">
        <v>11500</v>
      </c>
      <c r="T1241" s="160">
        <v>20699.999999999818</v>
      </c>
      <c r="U1241" s="160">
        <v>101300.00000000017</v>
      </c>
      <c r="V1241" s="160">
        <v>268699.99999999983</v>
      </c>
      <c r="W1241" s="162">
        <f>SUM(표4_256[[#This Row],[1월]:[12월]])</f>
        <v>1440899.9999999998</v>
      </c>
      <c r="X1241" s="163">
        <f t="shared" si="737"/>
        <v>120074.99999999999</v>
      </c>
    </row>
    <row r="1242" spans="1:24" x14ac:dyDescent="0.3">
      <c r="A1242" s="166"/>
      <c r="B1242" s="166">
        <v>2024</v>
      </c>
      <c r="C1242" s="158" t="s">
        <v>431</v>
      </c>
      <c r="D1242" s="159" t="s">
        <v>26</v>
      </c>
      <c r="E1242" s="159" t="s">
        <v>17</v>
      </c>
      <c r="F1242" s="159" t="s">
        <v>90</v>
      </c>
      <c r="G1242" s="159" t="s">
        <v>167</v>
      </c>
      <c r="H1242" s="159" t="s">
        <v>49</v>
      </c>
      <c r="I1242" s="159"/>
      <c r="J1242" s="159" t="s">
        <v>20</v>
      </c>
      <c r="K1242" s="160">
        <v>340.904</v>
      </c>
      <c r="L1242" s="160">
        <v>249.91600000000003</v>
      </c>
      <c r="M1242" s="160">
        <v>189.2</v>
      </c>
      <c r="N1242" s="160">
        <v>42.312000000000005</v>
      </c>
      <c r="O1242" s="160">
        <v>22.703999999999997</v>
      </c>
      <c r="P1242" s="160">
        <v>18.318000000000001</v>
      </c>
      <c r="Q1242" s="160">
        <v>17.458000000000002</v>
      </c>
      <c r="R1242" s="160">
        <v>12.47</v>
      </c>
      <c r="S1242" s="160">
        <v>9.89</v>
      </c>
      <c r="T1242" s="160">
        <v>17.801999999999843</v>
      </c>
      <c r="U1242" s="160">
        <v>87.118000000000151</v>
      </c>
      <c r="V1242" s="160">
        <v>231.08199999999985</v>
      </c>
      <c r="W1242" s="162">
        <f>SUM(표4_256[[#This Row],[1월]:[12월]])</f>
        <v>1239.1739999999998</v>
      </c>
      <c r="X1242" s="163">
        <f t="shared" si="737"/>
        <v>103.26449999999998</v>
      </c>
    </row>
    <row r="1243" spans="1:24" x14ac:dyDescent="0.3">
      <c r="A1243" s="166"/>
      <c r="B1243" s="166">
        <v>2024</v>
      </c>
      <c r="C1243" s="158" t="s">
        <v>431</v>
      </c>
      <c r="D1243" s="159" t="s">
        <v>26</v>
      </c>
      <c r="E1243" s="159" t="s">
        <v>17</v>
      </c>
      <c r="F1243" s="159" t="s">
        <v>90</v>
      </c>
      <c r="G1243" s="159" t="s">
        <v>167</v>
      </c>
      <c r="H1243" s="159" t="s">
        <v>49</v>
      </c>
      <c r="I1243" s="159"/>
      <c r="J1243" s="159" t="s">
        <v>15</v>
      </c>
      <c r="K1243" s="160">
        <v>34.090400000000002</v>
      </c>
      <c r="L1243" s="160">
        <v>24.991600000000005</v>
      </c>
      <c r="M1243" s="160">
        <v>18.919999999999998</v>
      </c>
      <c r="N1243" s="160">
        <v>4.2312000000000003</v>
      </c>
      <c r="O1243" s="160">
        <v>2.2704</v>
      </c>
      <c r="P1243" s="160">
        <v>1.8318000000000003</v>
      </c>
      <c r="Q1243" s="160">
        <v>1.7458000000000002</v>
      </c>
      <c r="R1243" s="160">
        <v>1.2470000000000001</v>
      </c>
      <c r="S1243" s="160">
        <v>0.9890000000000001</v>
      </c>
      <c r="T1243" s="160">
        <v>1.7801999999999845</v>
      </c>
      <c r="U1243" s="160">
        <v>8.7118000000000162</v>
      </c>
      <c r="V1243" s="160">
        <v>23.108199999999986</v>
      </c>
      <c r="W1243" s="162">
        <f>SUM(표4_256[[#This Row],[1월]:[12월]])</f>
        <v>123.91739999999999</v>
      </c>
      <c r="X1243" s="163">
        <f t="shared" si="737"/>
        <v>10.326449999999999</v>
      </c>
    </row>
    <row r="1244" spans="1:24" x14ac:dyDescent="0.3">
      <c r="A1244" s="166"/>
      <c r="B1244" s="166">
        <v>2024</v>
      </c>
      <c r="C1244" s="158" t="s">
        <v>431</v>
      </c>
      <c r="D1244" s="159" t="s">
        <v>26</v>
      </c>
      <c r="E1244" s="159" t="s">
        <v>17</v>
      </c>
      <c r="F1244" s="159" t="s">
        <v>90</v>
      </c>
      <c r="G1244" s="159" t="s">
        <v>167</v>
      </c>
      <c r="H1244" s="160" t="s">
        <v>49</v>
      </c>
      <c r="I1244" s="160"/>
      <c r="J1244" s="160" t="s">
        <v>96</v>
      </c>
      <c r="K1244" s="160">
        <v>49.801472243567986</v>
      </c>
      <c r="L1244" s="160">
        <v>36.509353768871996</v>
      </c>
      <c r="M1244" s="160">
        <v>27.639565826399995</v>
      </c>
      <c r="N1244" s="160">
        <v>6.1812119939039993</v>
      </c>
      <c r="O1244" s="160">
        <v>3.3167478991679991</v>
      </c>
      <c r="P1244" s="160">
        <v>2.6760125095559997</v>
      </c>
      <c r="Q1244" s="160">
        <v>2.550378119436</v>
      </c>
      <c r="R1244" s="160">
        <v>1.8216986567399998</v>
      </c>
      <c r="S1244" s="160">
        <v>1.4447954863799999</v>
      </c>
      <c r="T1244" s="160">
        <v>2.6006318754839768</v>
      </c>
      <c r="U1244" s="160">
        <v>12.726763719156022</v>
      </c>
      <c r="V1244" s="160">
        <v>33.757960625243967</v>
      </c>
      <c r="W1244" s="162">
        <f>SUM(표4_256[[#This Row],[1월]:[12월]])</f>
        <v>181.02659272390792</v>
      </c>
      <c r="X1244" s="163">
        <f t="shared" si="737"/>
        <v>15.085549393658994</v>
      </c>
    </row>
    <row r="1245" spans="1:24" x14ac:dyDescent="0.3">
      <c r="A1245" s="166"/>
      <c r="B1245" s="166">
        <v>2024</v>
      </c>
      <c r="C1245" s="158" t="s">
        <v>431</v>
      </c>
      <c r="D1245" s="159" t="s">
        <v>26</v>
      </c>
      <c r="E1245" s="159" t="s">
        <v>18</v>
      </c>
      <c r="F1245" s="159" t="s">
        <v>90</v>
      </c>
      <c r="G1245" s="159" t="s">
        <v>72</v>
      </c>
      <c r="H1245" s="159" t="s">
        <v>50</v>
      </c>
      <c r="I1245" s="159"/>
      <c r="J1245" s="159" t="s">
        <v>13</v>
      </c>
      <c r="K1245" s="160">
        <v>66697710</v>
      </c>
      <c r="L1245" s="160">
        <v>49584305</v>
      </c>
      <c r="M1245" s="160">
        <v>39783623</v>
      </c>
      <c r="N1245" s="160">
        <v>13523533</v>
      </c>
      <c r="O1245" s="160">
        <v>8861208</v>
      </c>
      <c r="P1245" s="160">
        <v>5774466</v>
      </c>
      <c r="Q1245" s="160">
        <v>6649224</v>
      </c>
      <c r="R1245" s="160">
        <v>4705708</v>
      </c>
      <c r="S1245" s="160">
        <v>4075269</v>
      </c>
      <c r="T1245" s="160">
        <v>8159277</v>
      </c>
      <c r="U1245" s="160">
        <v>19544155</v>
      </c>
      <c r="V1245" s="160">
        <v>51684522</v>
      </c>
      <c r="W1245" s="162">
        <f>SUM(표4_256[[#This Row],[1월]:[12월]])</f>
        <v>279043000</v>
      </c>
      <c r="X1245" s="163">
        <f t="shared" si="737"/>
        <v>23253583.333333332</v>
      </c>
    </row>
    <row r="1246" spans="1:24" x14ac:dyDescent="0.3">
      <c r="A1246" s="166"/>
      <c r="B1246" s="166">
        <v>2024</v>
      </c>
      <c r="C1246" s="158" t="s">
        <v>431</v>
      </c>
      <c r="D1246" s="159" t="s">
        <v>26</v>
      </c>
      <c r="E1246" s="159" t="s">
        <v>18</v>
      </c>
      <c r="F1246" s="159" t="s">
        <v>90</v>
      </c>
      <c r="G1246" s="159" t="s">
        <v>72</v>
      </c>
      <c r="H1246" s="159" t="s">
        <v>50</v>
      </c>
      <c r="I1246" s="159"/>
      <c r="J1246" s="159" t="s">
        <v>19</v>
      </c>
      <c r="K1246" s="160">
        <v>457.9</v>
      </c>
      <c r="L1246" s="160">
        <v>338.5</v>
      </c>
      <c r="M1246" s="160">
        <v>270</v>
      </c>
      <c r="N1246" s="160">
        <v>99.2</v>
      </c>
      <c r="O1246" s="160">
        <v>60.9</v>
      </c>
      <c r="P1246" s="160">
        <v>46.8</v>
      </c>
      <c r="Q1246" s="160">
        <v>50.2</v>
      </c>
      <c r="R1246" s="160">
        <v>32.1</v>
      </c>
      <c r="S1246" s="160">
        <v>26</v>
      </c>
      <c r="T1246" s="160">
        <v>49.800000000000182</v>
      </c>
      <c r="U1246" s="160">
        <v>135.29999999999973</v>
      </c>
      <c r="V1246" s="160">
        <v>319.40000000000055</v>
      </c>
      <c r="W1246" s="162">
        <f>SUM(표4_256[[#This Row],[1월]:[12월]])</f>
        <v>1886.1000000000006</v>
      </c>
      <c r="X1246" s="163">
        <f t="shared" si="737"/>
        <v>157.17500000000004</v>
      </c>
    </row>
    <row r="1247" spans="1:24" x14ac:dyDescent="0.3">
      <c r="A1247" s="166"/>
      <c r="B1247" s="166">
        <v>2024</v>
      </c>
      <c r="C1247" s="158" t="s">
        <v>431</v>
      </c>
      <c r="D1247" s="159" t="s">
        <v>26</v>
      </c>
      <c r="E1247" s="159" t="s">
        <v>18</v>
      </c>
      <c r="F1247" s="159" t="s">
        <v>90</v>
      </c>
      <c r="G1247" s="159" t="s">
        <v>72</v>
      </c>
      <c r="H1247" s="159" t="s">
        <v>50</v>
      </c>
      <c r="I1247" s="159"/>
      <c r="J1247" s="159" t="s">
        <v>14</v>
      </c>
      <c r="K1247" s="160">
        <v>457900</v>
      </c>
      <c r="L1247" s="160">
        <v>338500</v>
      </c>
      <c r="M1247" s="160">
        <v>270000</v>
      </c>
      <c r="N1247" s="160">
        <v>99200</v>
      </c>
      <c r="O1247" s="160">
        <v>60900</v>
      </c>
      <c r="P1247" s="160">
        <v>46800</v>
      </c>
      <c r="Q1247" s="160">
        <v>50200</v>
      </c>
      <c r="R1247" s="160">
        <v>32100</v>
      </c>
      <c r="S1247" s="160">
        <v>26000</v>
      </c>
      <c r="T1247" s="160">
        <v>49800.000000000182</v>
      </c>
      <c r="U1247" s="160">
        <v>135299.99999999974</v>
      </c>
      <c r="V1247" s="160">
        <v>319400.00000000052</v>
      </c>
      <c r="W1247" s="162">
        <f>SUM(표4_256[[#This Row],[1월]:[12월]])</f>
        <v>1886100.0000000005</v>
      </c>
      <c r="X1247" s="163">
        <f t="shared" si="737"/>
        <v>157175.00000000003</v>
      </c>
    </row>
    <row r="1248" spans="1:24" x14ac:dyDescent="0.3">
      <c r="A1248" s="166"/>
      <c r="B1248" s="166">
        <v>2024</v>
      </c>
      <c r="C1248" s="158" t="s">
        <v>431</v>
      </c>
      <c r="D1248" s="159" t="s">
        <v>26</v>
      </c>
      <c r="E1248" s="159" t="s">
        <v>18</v>
      </c>
      <c r="F1248" s="159" t="s">
        <v>90</v>
      </c>
      <c r="G1248" s="159" t="s">
        <v>72</v>
      </c>
      <c r="H1248" s="159" t="s">
        <v>50</v>
      </c>
      <c r="I1248" s="159"/>
      <c r="J1248" s="159" t="s">
        <v>20</v>
      </c>
      <c r="K1248" s="160">
        <v>393.79399999999998</v>
      </c>
      <c r="L1248" s="160">
        <v>291.11</v>
      </c>
      <c r="M1248" s="160">
        <v>232.2</v>
      </c>
      <c r="N1248" s="160">
        <v>85.311999999999998</v>
      </c>
      <c r="O1248" s="160">
        <v>52.373999999999995</v>
      </c>
      <c r="P1248" s="160">
        <v>40.247999999999998</v>
      </c>
      <c r="Q1248" s="160">
        <v>43.172000000000004</v>
      </c>
      <c r="R1248" s="160">
        <v>27.606000000000002</v>
      </c>
      <c r="S1248" s="160">
        <v>22.36</v>
      </c>
      <c r="T1248" s="160">
        <v>42.828000000000159</v>
      </c>
      <c r="U1248" s="160">
        <v>116.35799999999976</v>
      </c>
      <c r="V1248" s="160">
        <v>274.68400000000048</v>
      </c>
      <c r="W1248" s="162">
        <f>SUM(표4_256[[#This Row],[1월]:[12월]])</f>
        <v>1622.0460000000003</v>
      </c>
      <c r="X1248" s="163">
        <f t="shared" si="737"/>
        <v>135.17050000000003</v>
      </c>
    </row>
    <row r="1249" spans="1:24" x14ac:dyDescent="0.3">
      <c r="A1249" s="166"/>
      <c r="B1249" s="166">
        <v>2024</v>
      </c>
      <c r="C1249" s="158" t="s">
        <v>431</v>
      </c>
      <c r="D1249" s="159" t="s">
        <v>26</v>
      </c>
      <c r="E1249" s="159" t="s">
        <v>18</v>
      </c>
      <c r="F1249" s="159" t="s">
        <v>90</v>
      </c>
      <c r="G1249" s="159" t="s">
        <v>72</v>
      </c>
      <c r="H1249" s="159" t="s">
        <v>50</v>
      </c>
      <c r="I1249" s="159"/>
      <c r="J1249" s="159" t="s">
        <v>15</v>
      </c>
      <c r="K1249" s="160">
        <v>39.379400000000004</v>
      </c>
      <c r="L1249" s="160">
        <v>29.111000000000004</v>
      </c>
      <c r="M1249" s="160">
        <v>23.22</v>
      </c>
      <c r="N1249" s="160">
        <v>8.5312000000000001</v>
      </c>
      <c r="O1249" s="160">
        <v>5.2374000000000001</v>
      </c>
      <c r="P1249" s="160">
        <v>4.0247999999999999</v>
      </c>
      <c r="Q1249" s="160">
        <v>4.3172000000000006</v>
      </c>
      <c r="R1249" s="160">
        <v>2.7606000000000002</v>
      </c>
      <c r="S1249" s="160">
        <v>2.2360000000000002</v>
      </c>
      <c r="T1249" s="160">
        <v>4.2828000000000159</v>
      </c>
      <c r="U1249" s="160">
        <v>11.635799999999977</v>
      </c>
      <c r="V1249" s="160">
        <v>27.468400000000049</v>
      </c>
      <c r="W1249" s="162">
        <f>SUM(표4_256[[#This Row],[1월]:[12월]])</f>
        <v>162.20460000000006</v>
      </c>
      <c r="X1249" s="163">
        <f t="shared" si="737"/>
        <v>13.517050000000005</v>
      </c>
    </row>
    <row r="1250" spans="1:24" x14ac:dyDescent="0.3">
      <c r="A1250" s="166"/>
      <c r="B1250" s="166">
        <v>2024</v>
      </c>
      <c r="C1250" s="158" t="s">
        <v>431</v>
      </c>
      <c r="D1250" s="159" t="s">
        <v>26</v>
      </c>
      <c r="E1250" s="159" t="s">
        <v>18</v>
      </c>
      <c r="F1250" s="159" t="s">
        <v>90</v>
      </c>
      <c r="G1250" s="159" t="s">
        <v>72</v>
      </c>
      <c r="H1250" s="160" t="s">
        <v>50</v>
      </c>
      <c r="I1250" s="160"/>
      <c r="J1250" s="160" t="s">
        <v>96</v>
      </c>
      <c r="K1250" s="160">
        <v>57.52798723594799</v>
      </c>
      <c r="L1250" s="160">
        <v>42.527241055619989</v>
      </c>
      <c r="M1250" s="160">
        <v>33.921285332399997</v>
      </c>
      <c r="N1250" s="160">
        <v>12.462931499903998</v>
      </c>
      <c r="O1250" s="160">
        <v>7.6511343583079992</v>
      </c>
      <c r="P1250" s="160">
        <v>5.8796894576159993</v>
      </c>
      <c r="Q1250" s="160">
        <v>6.3068463840239994</v>
      </c>
      <c r="R1250" s="160">
        <v>4.0328639228519991</v>
      </c>
      <c r="S1250" s="160">
        <v>3.2664941431199996</v>
      </c>
      <c r="T1250" s="160">
        <v>6.2565926279760227</v>
      </c>
      <c r="U1250" s="160">
        <v>16.998332983235962</v>
      </c>
      <c r="V1250" s="160">
        <v>40.127624204328065</v>
      </c>
      <c r="W1250" s="162">
        <f>SUM(표4_256[[#This Row],[1월]:[12월]])</f>
        <v>236.95902320533204</v>
      </c>
      <c r="X1250" s="163">
        <f t="shared" si="737"/>
        <v>19.746585267111005</v>
      </c>
    </row>
    <row r="1251" spans="1:24" x14ac:dyDescent="0.3">
      <c r="A1251" s="166"/>
      <c r="B1251" s="166">
        <v>2024</v>
      </c>
      <c r="C1251" s="158" t="s">
        <v>431</v>
      </c>
      <c r="D1251" s="159" t="s">
        <v>26</v>
      </c>
      <c r="E1251" s="159" t="s">
        <v>17</v>
      </c>
      <c r="F1251" s="159" t="s">
        <v>67</v>
      </c>
      <c r="G1251" s="159" t="s">
        <v>176</v>
      </c>
      <c r="H1251" s="159" t="s">
        <v>59</v>
      </c>
      <c r="I1251" s="159"/>
      <c r="J1251" s="159" t="s">
        <v>13</v>
      </c>
      <c r="K1251" s="160">
        <v>96128419</v>
      </c>
      <c r="L1251" s="160">
        <v>69622350</v>
      </c>
      <c r="M1251" s="160">
        <v>54462333</v>
      </c>
      <c r="N1251" s="160">
        <v>11659909</v>
      </c>
      <c r="O1251" s="160">
        <v>4995598</v>
      </c>
      <c r="P1251" s="160">
        <v>3829304</v>
      </c>
      <c r="Q1251" s="160">
        <v>3954178</v>
      </c>
      <c r="R1251" s="160">
        <v>3556351</v>
      </c>
      <c r="S1251" s="160">
        <v>3241761</v>
      </c>
      <c r="T1251" s="160">
        <v>4554343</v>
      </c>
      <c r="U1251" s="160">
        <v>25489273</v>
      </c>
      <c r="V1251" s="160">
        <v>92628166</v>
      </c>
      <c r="W1251" s="162">
        <f>SUM(표4_256[[#This Row],[1월]:[12월]])</f>
        <v>374121985</v>
      </c>
      <c r="X1251" s="163">
        <f t="shared" si="737"/>
        <v>31176832.083333332</v>
      </c>
    </row>
    <row r="1252" spans="1:24" x14ac:dyDescent="0.3">
      <c r="A1252" s="166"/>
      <c r="B1252" s="166">
        <v>2024</v>
      </c>
      <c r="C1252" s="158" t="s">
        <v>431</v>
      </c>
      <c r="D1252" s="159" t="s">
        <v>26</v>
      </c>
      <c r="E1252" s="159" t="s">
        <v>17</v>
      </c>
      <c r="F1252" s="159" t="s">
        <v>67</v>
      </c>
      <c r="G1252" s="159" t="s">
        <v>176</v>
      </c>
      <c r="H1252" s="159" t="s">
        <v>59</v>
      </c>
      <c r="I1252" s="159"/>
      <c r="J1252" s="159" t="s">
        <v>19</v>
      </c>
      <c r="K1252" s="160">
        <v>657</v>
      </c>
      <c r="L1252" s="160">
        <v>472</v>
      </c>
      <c r="M1252" s="160">
        <v>366.3</v>
      </c>
      <c r="N1252" s="160">
        <v>78.8</v>
      </c>
      <c r="O1252" s="160">
        <v>24.7</v>
      </c>
      <c r="P1252" s="160">
        <v>19.8</v>
      </c>
      <c r="Q1252" s="160">
        <v>19.100000000000001</v>
      </c>
      <c r="R1252" s="160">
        <v>15.3</v>
      </c>
      <c r="S1252" s="160">
        <v>12.3</v>
      </c>
      <c r="T1252" s="160">
        <v>19.100000000000364</v>
      </c>
      <c r="U1252" s="160">
        <v>172.80000000000018</v>
      </c>
      <c r="V1252" s="160">
        <v>571.89999999999964</v>
      </c>
      <c r="W1252" s="162">
        <f>SUM(표4_256[[#This Row],[1월]:[12월]])</f>
        <v>2429.1</v>
      </c>
      <c r="X1252" s="163">
        <f t="shared" si="737"/>
        <v>202.42499999999998</v>
      </c>
    </row>
    <row r="1253" spans="1:24" x14ac:dyDescent="0.3">
      <c r="A1253" s="166"/>
      <c r="B1253" s="166">
        <v>2024</v>
      </c>
      <c r="C1253" s="158" t="s">
        <v>431</v>
      </c>
      <c r="D1253" s="159" t="s">
        <v>26</v>
      </c>
      <c r="E1253" s="159" t="s">
        <v>17</v>
      </c>
      <c r="F1253" s="159" t="s">
        <v>67</v>
      </c>
      <c r="G1253" s="159" t="s">
        <v>176</v>
      </c>
      <c r="H1253" s="159" t="s">
        <v>59</v>
      </c>
      <c r="I1253" s="159"/>
      <c r="J1253" s="159" t="s">
        <v>14</v>
      </c>
      <c r="K1253" s="160">
        <v>657000</v>
      </c>
      <c r="L1253" s="160">
        <v>472000</v>
      </c>
      <c r="M1253" s="160">
        <v>366300</v>
      </c>
      <c r="N1253" s="160">
        <v>78800</v>
      </c>
      <c r="O1253" s="160">
        <v>24700</v>
      </c>
      <c r="P1253" s="160">
        <v>19800</v>
      </c>
      <c r="Q1253" s="160">
        <v>19100</v>
      </c>
      <c r="R1253" s="160">
        <v>15300</v>
      </c>
      <c r="S1253" s="160">
        <v>12300</v>
      </c>
      <c r="T1253" s="160">
        <v>19100.000000000364</v>
      </c>
      <c r="U1253" s="160">
        <v>172800.00000000017</v>
      </c>
      <c r="V1253" s="160">
        <v>571899.99999999965</v>
      </c>
      <c r="W1253" s="162">
        <f>SUM(표4_256[[#This Row],[1월]:[12월]])</f>
        <v>2429100.0000000005</v>
      </c>
      <c r="X1253" s="163">
        <f t="shared" si="737"/>
        <v>202425.00000000003</v>
      </c>
    </row>
    <row r="1254" spans="1:24" x14ac:dyDescent="0.3">
      <c r="A1254" s="166"/>
      <c r="B1254" s="166">
        <v>2024</v>
      </c>
      <c r="C1254" s="158" t="s">
        <v>431</v>
      </c>
      <c r="D1254" s="159" t="s">
        <v>26</v>
      </c>
      <c r="E1254" s="159" t="s">
        <v>17</v>
      </c>
      <c r="F1254" s="159" t="s">
        <v>67</v>
      </c>
      <c r="G1254" s="159" t="s">
        <v>176</v>
      </c>
      <c r="H1254" s="159" t="s">
        <v>59</v>
      </c>
      <c r="I1254" s="159"/>
      <c r="J1254" s="159" t="s">
        <v>20</v>
      </c>
      <c r="K1254" s="160">
        <v>565.02</v>
      </c>
      <c r="L1254" s="160">
        <v>405.92</v>
      </c>
      <c r="M1254" s="160">
        <v>315.01800000000003</v>
      </c>
      <c r="N1254" s="160">
        <v>67.768000000000001</v>
      </c>
      <c r="O1254" s="160">
        <v>21.241999999999997</v>
      </c>
      <c r="P1254" s="160">
        <v>17.027999999999999</v>
      </c>
      <c r="Q1254" s="160">
        <v>16.426000000000002</v>
      </c>
      <c r="R1254" s="160">
        <v>13.158000000000001</v>
      </c>
      <c r="S1254" s="160">
        <v>10.578000000000001</v>
      </c>
      <c r="T1254" s="160">
        <v>16.426000000000311</v>
      </c>
      <c r="U1254" s="160">
        <v>148.60800000000015</v>
      </c>
      <c r="V1254" s="160">
        <v>491.83399999999966</v>
      </c>
      <c r="W1254" s="162">
        <f>SUM(표4_256[[#This Row],[1월]:[12월]])</f>
        <v>2089.0260000000003</v>
      </c>
      <c r="X1254" s="163">
        <f t="shared" si="737"/>
        <v>174.08550000000002</v>
      </c>
    </row>
    <row r="1255" spans="1:24" x14ac:dyDescent="0.3">
      <c r="A1255" s="166"/>
      <c r="B1255" s="166">
        <v>2024</v>
      </c>
      <c r="C1255" s="158" t="s">
        <v>431</v>
      </c>
      <c r="D1255" s="159" t="s">
        <v>26</v>
      </c>
      <c r="E1255" s="159" t="s">
        <v>17</v>
      </c>
      <c r="F1255" s="159" t="s">
        <v>67</v>
      </c>
      <c r="G1255" s="159" t="s">
        <v>176</v>
      </c>
      <c r="H1255" s="159" t="s">
        <v>59</v>
      </c>
      <c r="I1255" s="159"/>
      <c r="J1255" s="159" t="s">
        <v>15</v>
      </c>
      <c r="K1255" s="160">
        <v>56.502000000000002</v>
      </c>
      <c r="L1255" s="160">
        <v>40.592000000000006</v>
      </c>
      <c r="M1255" s="160">
        <v>31.501800000000003</v>
      </c>
      <c r="N1255" s="160">
        <v>6.7768000000000006</v>
      </c>
      <c r="O1255" s="160">
        <v>2.1241999999999996</v>
      </c>
      <c r="P1255" s="160">
        <v>1.7027999999999999</v>
      </c>
      <c r="Q1255" s="160">
        <v>1.6426000000000003</v>
      </c>
      <c r="R1255" s="160">
        <v>1.3158000000000003</v>
      </c>
      <c r="S1255" s="160">
        <v>1.0578000000000001</v>
      </c>
      <c r="T1255" s="160">
        <v>1.6426000000000311</v>
      </c>
      <c r="U1255" s="160">
        <v>14.860800000000015</v>
      </c>
      <c r="V1255" s="160">
        <v>49.18339999999997</v>
      </c>
      <c r="W1255" s="162">
        <f>SUM(표4_256[[#This Row],[1월]:[12월]])</f>
        <v>208.90260000000001</v>
      </c>
      <c r="X1255" s="163">
        <f t="shared" si="737"/>
        <v>17.408550000000002</v>
      </c>
    </row>
    <row r="1256" spans="1:24" x14ac:dyDescent="0.3">
      <c r="A1256" s="166"/>
      <c r="B1256" s="166">
        <v>2024</v>
      </c>
      <c r="C1256" s="158" t="s">
        <v>431</v>
      </c>
      <c r="D1256" s="159" t="s">
        <v>26</v>
      </c>
      <c r="E1256" s="159" t="s">
        <v>17</v>
      </c>
      <c r="F1256" s="159" t="s">
        <v>67</v>
      </c>
      <c r="G1256" s="159" t="s">
        <v>176</v>
      </c>
      <c r="H1256" s="160" t="s">
        <v>59</v>
      </c>
      <c r="I1256" s="160"/>
      <c r="J1256" s="160" t="s">
        <v>96</v>
      </c>
      <c r="K1256" s="160">
        <v>82.541794308839982</v>
      </c>
      <c r="L1256" s="160">
        <v>59.299432136639993</v>
      </c>
      <c r="M1256" s="160">
        <v>46.019877100956002</v>
      </c>
      <c r="N1256" s="160">
        <v>9.8999899414559991</v>
      </c>
      <c r="O1256" s="160">
        <v>3.1031694359639994</v>
      </c>
      <c r="P1256" s="160">
        <v>2.4875609243759995</v>
      </c>
      <c r="Q1256" s="160">
        <v>2.399616851292</v>
      </c>
      <c r="R1256" s="160">
        <v>1.9222061688359999</v>
      </c>
      <c r="S1256" s="160">
        <v>1.5453029984759998</v>
      </c>
      <c r="T1256" s="160">
        <v>2.3996168512920453</v>
      </c>
      <c r="U1256" s="160">
        <v>21.70962261273602</v>
      </c>
      <c r="V1256" s="160">
        <v>71.850307709627941</v>
      </c>
      <c r="W1256" s="162">
        <f>SUM(표4_256[[#This Row],[1월]:[12월]])</f>
        <v>305.17849704049195</v>
      </c>
      <c r="X1256" s="163">
        <f t="shared" si="737"/>
        <v>25.431541420040997</v>
      </c>
    </row>
    <row r="1257" spans="1:24" x14ac:dyDescent="0.3">
      <c r="A1257" s="166"/>
      <c r="B1257" s="166">
        <v>2024</v>
      </c>
      <c r="C1257" s="158" t="s">
        <v>431</v>
      </c>
      <c r="D1257" s="159" t="s">
        <v>26</v>
      </c>
      <c r="E1257" s="159" t="s">
        <v>17</v>
      </c>
      <c r="F1257" s="159" t="s">
        <v>67</v>
      </c>
      <c r="G1257" s="159" t="s">
        <v>176</v>
      </c>
      <c r="H1257" s="159" t="s">
        <v>60</v>
      </c>
      <c r="I1257" s="159"/>
      <c r="J1257" s="159" t="s">
        <v>13</v>
      </c>
      <c r="K1257" s="160">
        <v>0</v>
      </c>
      <c r="L1257" s="160">
        <v>0</v>
      </c>
      <c r="M1257" s="160">
        <v>0</v>
      </c>
      <c r="N1257" s="160">
        <v>0</v>
      </c>
      <c r="O1257" s="160">
        <v>0</v>
      </c>
      <c r="P1257" s="160">
        <v>9761248</v>
      </c>
      <c r="Q1257" s="160">
        <v>14729869</v>
      </c>
      <c r="R1257" s="160">
        <v>15811760</v>
      </c>
      <c r="S1257" s="160">
        <v>4607724</v>
      </c>
      <c r="T1257" s="160">
        <v>0</v>
      </c>
      <c r="U1257" s="160">
        <v>0</v>
      </c>
      <c r="V1257" s="160">
        <v>0</v>
      </c>
      <c r="W1257" s="162">
        <f>SUM(표4_256[[#This Row],[1월]:[12월]])</f>
        <v>44910601</v>
      </c>
      <c r="X1257" s="163">
        <f t="shared" si="737"/>
        <v>3742550.0833333335</v>
      </c>
    </row>
    <row r="1258" spans="1:24" x14ac:dyDescent="0.3">
      <c r="A1258" s="166"/>
      <c r="B1258" s="166">
        <v>2024</v>
      </c>
      <c r="C1258" s="158" t="s">
        <v>431</v>
      </c>
      <c r="D1258" s="159" t="s">
        <v>26</v>
      </c>
      <c r="E1258" s="159" t="s">
        <v>17</v>
      </c>
      <c r="F1258" s="159" t="s">
        <v>67</v>
      </c>
      <c r="G1258" s="159" t="s">
        <v>176</v>
      </c>
      <c r="H1258" s="159" t="s">
        <v>60</v>
      </c>
      <c r="I1258" s="159"/>
      <c r="J1258" s="159" t="s">
        <v>19</v>
      </c>
      <c r="K1258" s="160">
        <v>0</v>
      </c>
      <c r="L1258" s="160">
        <v>0</v>
      </c>
      <c r="M1258" s="160">
        <v>0</v>
      </c>
      <c r="N1258" s="160">
        <v>0</v>
      </c>
      <c r="O1258" s="160">
        <v>0</v>
      </c>
      <c r="P1258" s="160">
        <v>171.6</v>
      </c>
      <c r="Q1258" s="160">
        <v>234.3</v>
      </c>
      <c r="R1258" s="160">
        <v>251.5</v>
      </c>
      <c r="S1258" s="160">
        <v>73.3</v>
      </c>
      <c r="T1258" s="160">
        <v>0</v>
      </c>
      <c r="U1258" s="160">
        <v>0</v>
      </c>
      <c r="V1258" s="160">
        <v>0</v>
      </c>
      <c r="W1258" s="162">
        <f>SUM(표4_256[[#This Row],[1월]:[12월]])</f>
        <v>730.69999999999993</v>
      </c>
      <c r="X1258" s="163">
        <f t="shared" si="737"/>
        <v>60.891666666666659</v>
      </c>
    </row>
    <row r="1259" spans="1:24" x14ac:dyDescent="0.3">
      <c r="A1259" s="166"/>
      <c r="B1259" s="166">
        <v>2024</v>
      </c>
      <c r="C1259" s="158" t="s">
        <v>431</v>
      </c>
      <c r="D1259" s="159" t="s">
        <v>26</v>
      </c>
      <c r="E1259" s="159" t="s">
        <v>17</v>
      </c>
      <c r="F1259" s="159" t="s">
        <v>67</v>
      </c>
      <c r="G1259" s="159" t="s">
        <v>176</v>
      </c>
      <c r="H1259" s="159" t="s">
        <v>60</v>
      </c>
      <c r="I1259" s="159"/>
      <c r="J1259" s="159" t="s">
        <v>14</v>
      </c>
      <c r="K1259" s="160">
        <v>0</v>
      </c>
      <c r="L1259" s="160">
        <v>0</v>
      </c>
      <c r="M1259" s="160">
        <v>0</v>
      </c>
      <c r="N1259" s="160">
        <v>0</v>
      </c>
      <c r="O1259" s="160">
        <v>0</v>
      </c>
      <c r="P1259" s="160">
        <v>171600</v>
      </c>
      <c r="Q1259" s="160">
        <v>234300</v>
      </c>
      <c r="R1259" s="160">
        <v>251500</v>
      </c>
      <c r="S1259" s="160">
        <v>73300</v>
      </c>
      <c r="T1259" s="160">
        <v>0</v>
      </c>
      <c r="U1259" s="160">
        <v>0</v>
      </c>
      <c r="V1259" s="160">
        <v>0</v>
      </c>
      <c r="W1259" s="162">
        <f>SUM(표4_256[[#This Row],[1월]:[12월]])</f>
        <v>730700</v>
      </c>
      <c r="X1259" s="163">
        <f t="shared" si="737"/>
        <v>60891.666666666664</v>
      </c>
    </row>
    <row r="1260" spans="1:24" x14ac:dyDescent="0.3">
      <c r="A1260" s="166"/>
      <c r="B1260" s="166">
        <v>2024</v>
      </c>
      <c r="C1260" s="158" t="s">
        <v>431</v>
      </c>
      <c r="D1260" s="159" t="s">
        <v>26</v>
      </c>
      <c r="E1260" s="159" t="s">
        <v>17</v>
      </c>
      <c r="F1260" s="159" t="s">
        <v>67</v>
      </c>
      <c r="G1260" s="159" t="s">
        <v>176</v>
      </c>
      <c r="H1260" s="159" t="s">
        <v>60</v>
      </c>
      <c r="I1260" s="159"/>
      <c r="J1260" s="159" t="s">
        <v>20</v>
      </c>
      <c r="K1260" s="160">
        <v>0</v>
      </c>
      <c r="L1260" s="160">
        <v>0</v>
      </c>
      <c r="M1260" s="160">
        <v>0</v>
      </c>
      <c r="N1260" s="160">
        <v>0</v>
      </c>
      <c r="O1260" s="160">
        <v>0</v>
      </c>
      <c r="P1260" s="160">
        <v>147.57599999999999</v>
      </c>
      <c r="Q1260" s="160">
        <v>201.49800000000002</v>
      </c>
      <c r="R1260" s="160">
        <v>216.29</v>
      </c>
      <c r="S1260" s="160">
        <v>63.037999999999997</v>
      </c>
      <c r="T1260" s="160">
        <v>0</v>
      </c>
      <c r="U1260" s="160">
        <v>0</v>
      </c>
      <c r="V1260" s="160">
        <v>0</v>
      </c>
      <c r="W1260" s="162">
        <f>SUM(표4_256[[#This Row],[1월]:[12월]])</f>
        <v>628.40200000000004</v>
      </c>
      <c r="X1260" s="163">
        <f t="shared" si="737"/>
        <v>52.366833333333339</v>
      </c>
    </row>
    <row r="1261" spans="1:24" x14ac:dyDescent="0.3">
      <c r="A1261" s="166"/>
      <c r="B1261" s="166">
        <v>2024</v>
      </c>
      <c r="C1261" s="158" t="s">
        <v>431</v>
      </c>
      <c r="D1261" s="159" t="s">
        <v>26</v>
      </c>
      <c r="E1261" s="159" t="s">
        <v>17</v>
      </c>
      <c r="F1261" s="159" t="s">
        <v>67</v>
      </c>
      <c r="G1261" s="159" t="s">
        <v>176</v>
      </c>
      <c r="H1261" s="159" t="s">
        <v>60</v>
      </c>
      <c r="I1261" s="159"/>
      <c r="J1261" s="159" t="s">
        <v>15</v>
      </c>
      <c r="K1261" s="160">
        <v>0</v>
      </c>
      <c r="L1261" s="160">
        <v>0</v>
      </c>
      <c r="M1261" s="160">
        <v>0</v>
      </c>
      <c r="N1261" s="160">
        <v>0</v>
      </c>
      <c r="O1261" s="160">
        <v>0</v>
      </c>
      <c r="P1261" s="160">
        <v>14.7576</v>
      </c>
      <c r="Q1261" s="160">
        <v>20.149800000000003</v>
      </c>
      <c r="R1261" s="160">
        <v>21.629000000000001</v>
      </c>
      <c r="S1261" s="160">
        <v>6.3037999999999998</v>
      </c>
      <c r="T1261" s="160">
        <v>0</v>
      </c>
      <c r="U1261" s="160">
        <v>0</v>
      </c>
      <c r="V1261" s="160">
        <v>0</v>
      </c>
      <c r="W1261" s="162">
        <f>SUM(표4_256[[#This Row],[1월]:[12월]])</f>
        <v>62.840200000000003</v>
      </c>
      <c r="X1261" s="163">
        <f t="shared" si="737"/>
        <v>5.2366833333333336</v>
      </c>
    </row>
    <row r="1262" spans="1:24" x14ac:dyDescent="0.3">
      <c r="A1262" s="166"/>
      <c r="B1262" s="166">
        <v>2024</v>
      </c>
      <c r="C1262" s="158" t="s">
        <v>431</v>
      </c>
      <c r="D1262" s="159" t="s">
        <v>26</v>
      </c>
      <c r="E1262" s="159" t="s">
        <v>17</v>
      </c>
      <c r="F1262" s="159" t="s">
        <v>67</v>
      </c>
      <c r="G1262" s="159" t="s">
        <v>176</v>
      </c>
      <c r="H1262" s="160" t="s">
        <v>60</v>
      </c>
      <c r="I1262" s="160"/>
      <c r="J1262" s="160" t="s">
        <v>96</v>
      </c>
      <c r="K1262" s="160">
        <v>0</v>
      </c>
      <c r="L1262" s="160">
        <v>0</v>
      </c>
      <c r="M1262" s="160">
        <v>0</v>
      </c>
      <c r="N1262" s="160">
        <v>0</v>
      </c>
      <c r="O1262" s="160">
        <v>0</v>
      </c>
      <c r="P1262" s="160">
        <v>21.558861344592</v>
      </c>
      <c r="Q1262" s="160">
        <v>29.436137605115995</v>
      </c>
      <c r="R1262" s="160">
        <v>31.597049115179995</v>
      </c>
      <c r="S1262" s="160">
        <v>9.2090007957959994</v>
      </c>
      <c r="T1262" s="160">
        <v>0</v>
      </c>
      <c r="U1262" s="160">
        <v>0</v>
      </c>
      <c r="V1262" s="160">
        <v>0</v>
      </c>
      <c r="W1262" s="162">
        <f>SUM(표4_256[[#This Row],[1월]:[12월]])</f>
        <v>91.801048860683991</v>
      </c>
      <c r="X1262" s="163">
        <f t="shared" si="737"/>
        <v>7.6500874050569996</v>
      </c>
    </row>
    <row r="1263" spans="1:24" x14ac:dyDescent="0.3">
      <c r="A1263" s="166"/>
      <c r="B1263" s="166">
        <v>2024</v>
      </c>
      <c r="C1263" s="158" t="s">
        <v>431</v>
      </c>
      <c r="D1263" s="159" t="s">
        <v>26</v>
      </c>
      <c r="E1263" s="159" t="s">
        <v>17</v>
      </c>
      <c r="F1263" s="159" t="s">
        <v>67</v>
      </c>
      <c r="G1263" s="159" t="s">
        <v>168</v>
      </c>
      <c r="H1263" s="159" t="s">
        <v>77</v>
      </c>
      <c r="I1263" s="159"/>
      <c r="J1263" s="159" t="s">
        <v>13</v>
      </c>
      <c r="K1263" s="160">
        <v>36405351</v>
      </c>
      <c r="L1263" s="160">
        <v>23837060</v>
      </c>
      <c r="M1263" s="160">
        <v>14497621</v>
      </c>
      <c r="N1263" s="160">
        <v>1988660</v>
      </c>
      <c r="O1263" s="160">
        <v>534725</v>
      </c>
      <c r="P1263" s="160">
        <v>434580</v>
      </c>
      <c r="Q1263" s="160">
        <v>387056</v>
      </c>
      <c r="R1263" s="160">
        <v>387056</v>
      </c>
      <c r="S1263" s="160">
        <v>387056</v>
      </c>
      <c r="T1263" s="160">
        <v>482216.174</v>
      </c>
      <c r="U1263" s="160">
        <v>7225916.1739999996</v>
      </c>
      <c r="V1263" s="160">
        <v>29501205.173999999</v>
      </c>
      <c r="W1263" s="162">
        <f>SUM(표4_256[[#This Row],[1월]:[12월]])</f>
        <v>116068502.52199998</v>
      </c>
      <c r="X1263" s="163">
        <f t="shared" si="737"/>
        <v>9672375.2101666648</v>
      </c>
    </row>
    <row r="1264" spans="1:24" x14ac:dyDescent="0.3">
      <c r="A1264" s="166"/>
      <c r="B1264" s="166">
        <v>2024</v>
      </c>
      <c r="C1264" s="158" t="s">
        <v>431</v>
      </c>
      <c r="D1264" s="159" t="s">
        <v>26</v>
      </c>
      <c r="E1264" s="159" t="s">
        <v>17</v>
      </c>
      <c r="F1264" s="159" t="s">
        <v>67</v>
      </c>
      <c r="G1264" s="159" t="s">
        <v>168</v>
      </c>
      <c r="H1264" s="159" t="s">
        <v>77</v>
      </c>
      <c r="I1264" s="159"/>
      <c r="J1264" s="159" t="s">
        <v>19</v>
      </c>
      <c r="K1264" s="160">
        <v>251.2</v>
      </c>
      <c r="L1264" s="160">
        <v>163.6</v>
      </c>
      <c r="M1264" s="160">
        <v>98.4</v>
      </c>
      <c r="N1264" s="160">
        <v>13</v>
      </c>
      <c r="O1264" s="160">
        <v>1.2</v>
      </c>
      <c r="P1264" s="160">
        <v>0.5</v>
      </c>
      <c r="Q1264" s="160">
        <v>0</v>
      </c>
      <c r="R1264" s="160">
        <v>0</v>
      </c>
      <c r="S1264" s="160">
        <v>0</v>
      </c>
      <c r="T1264" s="160">
        <v>0.7</v>
      </c>
      <c r="U1264" s="160">
        <v>50.2</v>
      </c>
      <c r="V1264" s="160">
        <v>183.6</v>
      </c>
      <c r="W1264" s="162">
        <f>SUM(표4_256[[#This Row],[1월]:[12월]])</f>
        <v>762.40000000000009</v>
      </c>
      <c r="X1264" s="163">
        <f t="shared" si="737"/>
        <v>63.533333333333339</v>
      </c>
    </row>
    <row r="1265" spans="1:24" x14ac:dyDescent="0.3">
      <c r="A1265" s="166"/>
      <c r="B1265" s="166">
        <v>2024</v>
      </c>
      <c r="C1265" s="158" t="s">
        <v>431</v>
      </c>
      <c r="D1265" s="159" t="s">
        <v>26</v>
      </c>
      <c r="E1265" s="159" t="s">
        <v>17</v>
      </c>
      <c r="F1265" s="159" t="s">
        <v>67</v>
      </c>
      <c r="G1265" s="159" t="s">
        <v>168</v>
      </c>
      <c r="H1265" s="159" t="s">
        <v>77</v>
      </c>
      <c r="I1265" s="159"/>
      <c r="J1265" s="159" t="s">
        <v>14</v>
      </c>
      <c r="K1265" s="160">
        <v>251200</v>
      </c>
      <c r="L1265" s="160">
        <v>163600</v>
      </c>
      <c r="M1265" s="160">
        <v>98400</v>
      </c>
      <c r="N1265" s="160">
        <v>13000</v>
      </c>
      <c r="O1265" s="160">
        <v>1200</v>
      </c>
      <c r="P1265" s="160">
        <v>500</v>
      </c>
      <c r="Q1265" s="160">
        <v>0</v>
      </c>
      <c r="R1265" s="160">
        <v>0</v>
      </c>
      <c r="S1265" s="160">
        <v>0</v>
      </c>
      <c r="T1265" s="160">
        <v>700</v>
      </c>
      <c r="U1265" s="160">
        <v>50200</v>
      </c>
      <c r="V1265" s="160">
        <v>183600</v>
      </c>
      <c r="W1265" s="162">
        <f>SUM(표4_256[[#This Row],[1월]:[12월]])</f>
        <v>762400</v>
      </c>
      <c r="X1265" s="163">
        <f t="shared" si="737"/>
        <v>63533.333333333336</v>
      </c>
    </row>
    <row r="1266" spans="1:24" x14ac:dyDescent="0.3">
      <c r="A1266" s="166"/>
      <c r="B1266" s="166">
        <v>2024</v>
      </c>
      <c r="C1266" s="158" t="s">
        <v>431</v>
      </c>
      <c r="D1266" s="159" t="s">
        <v>26</v>
      </c>
      <c r="E1266" s="159" t="s">
        <v>17</v>
      </c>
      <c r="F1266" s="159" t="s">
        <v>67</v>
      </c>
      <c r="G1266" s="159" t="s">
        <v>168</v>
      </c>
      <c r="H1266" s="159" t="s">
        <v>77</v>
      </c>
      <c r="I1266" s="159"/>
      <c r="J1266" s="159" t="s">
        <v>20</v>
      </c>
      <c r="K1266" s="160">
        <v>216.03199999999998</v>
      </c>
      <c r="L1266" s="160">
        <v>140.696</v>
      </c>
      <c r="M1266" s="160">
        <v>84.624000000000009</v>
      </c>
      <c r="N1266" s="160">
        <v>11.18</v>
      </c>
      <c r="O1266" s="160">
        <v>1.032</v>
      </c>
      <c r="P1266" s="160">
        <v>0.43</v>
      </c>
      <c r="Q1266" s="160">
        <v>0</v>
      </c>
      <c r="R1266" s="160">
        <v>0</v>
      </c>
      <c r="S1266" s="160">
        <v>0</v>
      </c>
      <c r="T1266" s="160">
        <v>0.60199999999999998</v>
      </c>
      <c r="U1266" s="160">
        <v>43.172000000000004</v>
      </c>
      <c r="V1266" s="160">
        <v>157.89599999999999</v>
      </c>
      <c r="W1266" s="162">
        <f>SUM(표4_256[[#This Row],[1월]:[12월]])</f>
        <v>655.66399999999999</v>
      </c>
      <c r="X1266" s="163">
        <f t="shared" si="737"/>
        <v>54.638666666666666</v>
      </c>
    </row>
    <row r="1267" spans="1:24" x14ac:dyDescent="0.3">
      <c r="A1267" s="166"/>
      <c r="B1267" s="166">
        <v>2024</v>
      </c>
      <c r="C1267" s="158" t="s">
        <v>431</v>
      </c>
      <c r="D1267" s="159" t="s">
        <v>26</v>
      </c>
      <c r="E1267" s="159" t="s">
        <v>17</v>
      </c>
      <c r="F1267" s="159" t="s">
        <v>67</v>
      </c>
      <c r="G1267" s="159" t="s">
        <v>168</v>
      </c>
      <c r="H1267" s="159" t="s">
        <v>77</v>
      </c>
      <c r="I1267" s="159"/>
      <c r="J1267" s="159" t="s">
        <v>15</v>
      </c>
      <c r="K1267" s="160">
        <v>21.603200000000001</v>
      </c>
      <c r="L1267" s="160">
        <v>14.069600000000001</v>
      </c>
      <c r="M1267" s="160">
        <v>8.4624000000000006</v>
      </c>
      <c r="N1267" s="160">
        <v>1.1180000000000001</v>
      </c>
      <c r="O1267" s="160">
        <v>0.10320000000000001</v>
      </c>
      <c r="P1267" s="160">
        <v>4.3000000000000003E-2</v>
      </c>
      <c r="Q1267" s="160">
        <v>0</v>
      </c>
      <c r="R1267" s="160">
        <v>0</v>
      </c>
      <c r="S1267" s="160">
        <v>0</v>
      </c>
      <c r="T1267" s="160">
        <v>6.0200000000000004E-2</v>
      </c>
      <c r="U1267" s="160">
        <v>4.3172000000000006</v>
      </c>
      <c r="V1267" s="160">
        <v>15.7896</v>
      </c>
      <c r="W1267" s="162">
        <f>SUM(표4_256[[#This Row],[1월]:[12월]])</f>
        <v>65.566400000000016</v>
      </c>
      <c r="X1267" s="163">
        <f t="shared" si="737"/>
        <v>5.463866666666668</v>
      </c>
    </row>
    <row r="1268" spans="1:24" x14ac:dyDescent="0.3">
      <c r="A1268" s="166"/>
      <c r="B1268" s="166">
        <v>2024</v>
      </c>
      <c r="C1268" s="158" t="s">
        <v>431</v>
      </c>
      <c r="D1268" s="159" t="s">
        <v>26</v>
      </c>
      <c r="E1268" s="159" t="s">
        <v>17</v>
      </c>
      <c r="F1268" s="159" t="s">
        <v>67</v>
      </c>
      <c r="G1268" s="159" t="s">
        <v>168</v>
      </c>
      <c r="H1268" s="160" t="s">
        <v>77</v>
      </c>
      <c r="I1268" s="160"/>
      <c r="J1268" s="160" t="s">
        <v>96</v>
      </c>
      <c r="K1268" s="160">
        <v>31.559358798143993</v>
      </c>
      <c r="L1268" s="160">
        <v>20.553786223631995</v>
      </c>
      <c r="M1268" s="160">
        <v>12.362423987807999</v>
      </c>
      <c r="N1268" s="160">
        <v>1.6332470715599998</v>
      </c>
      <c r="O1268" s="160">
        <v>0.15076126814399998</v>
      </c>
      <c r="P1268" s="160">
        <v>6.2817195059999983E-2</v>
      </c>
      <c r="Q1268" s="160">
        <v>0</v>
      </c>
      <c r="R1268" s="160">
        <v>0</v>
      </c>
      <c r="S1268" s="160">
        <v>0</v>
      </c>
      <c r="T1268" s="160">
        <v>8.7944073083999985E-2</v>
      </c>
      <c r="U1268" s="160">
        <v>6.3068463840239994</v>
      </c>
      <c r="V1268" s="160">
        <v>23.066474026031997</v>
      </c>
      <c r="W1268" s="162">
        <f>SUM(표4_256[[#This Row],[1월]:[12월]])</f>
        <v>95.783659027488</v>
      </c>
      <c r="X1268" s="163">
        <f t="shared" si="737"/>
        <v>7.9819715856239997</v>
      </c>
    </row>
    <row r="1269" spans="1:24" x14ac:dyDescent="0.3">
      <c r="A1269" s="166"/>
      <c r="B1269" s="166">
        <v>2024</v>
      </c>
      <c r="C1269" s="158" t="s">
        <v>431</v>
      </c>
      <c r="D1269" s="159" t="s">
        <v>26</v>
      </c>
      <c r="E1269" s="159" t="s">
        <v>17</v>
      </c>
      <c r="F1269" s="159" t="s">
        <v>67</v>
      </c>
      <c r="G1269" s="159" t="s">
        <v>168</v>
      </c>
      <c r="H1269" s="159" t="s">
        <v>78</v>
      </c>
      <c r="I1269" s="159"/>
      <c r="J1269" s="159" t="s">
        <v>13</v>
      </c>
      <c r="K1269" s="160">
        <v>0</v>
      </c>
      <c r="L1269" s="160">
        <v>0</v>
      </c>
      <c r="M1269" s="160">
        <v>0</v>
      </c>
      <c r="N1269" s="160">
        <v>7391</v>
      </c>
      <c r="O1269" s="160">
        <v>280879</v>
      </c>
      <c r="P1269" s="160">
        <v>8711980</v>
      </c>
      <c r="Q1269" s="160">
        <v>18396719</v>
      </c>
      <c r="R1269" s="160">
        <v>23828011</v>
      </c>
      <c r="S1269" s="160">
        <v>16226410</v>
      </c>
      <c r="T1269" s="160">
        <v>0</v>
      </c>
      <c r="U1269" s="160">
        <v>0</v>
      </c>
      <c r="V1269" s="160">
        <v>0</v>
      </c>
      <c r="W1269" s="162">
        <f>SUM(표4_256[[#This Row],[1월]:[12월]])</f>
        <v>67451390</v>
      </c>
      <c r="X1269" s="163">
        <f t="shared" si="737"/>
        <v>5620949.166666667</v>
      </c>
    </row>
    <row r="1270" spans="1:24" x14ac:dyDescent="0.3">
      <c r="A1270" s="166"/>
      <c r="B1270" s="166">
        <v>2024</v>
      </c>
      <c r="C1270" s="158" t="s">
        <v>431</v>
      </c>
      <c r="D1270" s="159" t="s">
        <v>26</v>
      </c>
      <c r="E1270" s="159" t="s">
        <v>17</v>
      </c>
      <c r="F1270" s="159" t="s">
        <v>67</v>
      </c>
      <c r="G1270" s="159" t="s">
        <v>168</v>
      </c>
      <c r="H1270" s="159" t="s">
        <v>78</v>
      </c>
      <c r="I1270" s="159"/>
      <c r="J1270" s="159" t="s">
        <v>19</v>
      </c>
      <c r="K1270" s="160">
        <v>0</v>
      </c>
      <c r="L1270" s="160">
        <v>0</v>
      </c>
      <c r="M1270" s="160">
        <v>0</v>
      </c>
      <c r="N1270" s="160">
        <v>0.1</v>
      </c>
      <c r="O1270" s="160">
        <v>3.8</v>
      </c>
      <c r="P1270" s="160">
        <v>153.19999999999999</v>
      </c>
      <c r="Q1270" s="160">
        <v>292.5</v>
      </c>
      <c r="R1270" s="160">
        <v>378.9</v>
      </c>
      <c r="S1270" s="160">
        <v>258</v>
      </c>
      <c r="T1270" s="160">
        <v>0</v>
      </c>
      <c r="U1270" s="160">
        <v>0</v>
      </c>
      <c r="V1270" s="160">
        <v>0</v>
      </c>
      <c r="W1270" s="162">
        <f>SUM(표4_256[[#This Row],[1월]:[12월]])</f>
        <v>1086.5</v>
      </c>
      <c r="X1270" s="163">
        <f t="shared" si="737"/>
        <v>90.541666666666671</v>
      </c>
    </row>
    <row r="1271" spans="1:24" x14ac:dyDescent="0.3">
      <c r="A1271" s="166"/>
      <c r="B1271" s="166">
        <v>2024</v>
      </c>
      <c r="C1271" s="158" t="s">
        <v>431</v>
      </c>
      <c r="D1271" s="159" t="s">
        <v>26</v>
      </c>
      <c r="E1271" s="159" t="s">
        <v>17</v>
      </c>
      <c r="F1271" s="159" t="s">
        <v>67</v>
      </c>
      <c r="G1271" s="159" t="s">
        <v>168</v>
      </c>
      <c r="H1271" s="159" t="s">
        <v>78</v>
      </c>
      <c r="I1271" s="159"/>
      <c r="J1271" s="159" t="s">
        <v>14</v>
      </c>
      <c r="K1271" s="160">
        <v>0</v>
      </c>
      <c r="L1271" s="160">
        <v>0</v>
      </c>
      <c r="M1271" s="160">
        <v>0</v>
      </c>
      <c r="N1271" s="160">
        <v>100</v>
      </c>
      <c r="O1271" s="160">
        <v>3800</v>
      </c>
      <c r="P1271" s="160">
        <v>153200</v>
      </c>
      <c r="Q1271" s="160">
        <v>292500</v>
      </c>
      <c r="R1271" s="160">
        <v>378900</v>
      </c>
      <c r="S1271" s="160">
        <v>258000</v>
      </c>
      <c r="T1271" s="160">
        <v>0</v>
      </c>
      <c r="U1271" s="160">
        <v>0</v>
      </c>
      <c r="V1271" s="160">
        <v>0</v>
      </c>
      <c r="W1271" s="162">
        <f>SUM(표4_256[[#This Row],[1월]:[12월]])</f>
        <v>1086500</v>
      </c>
      <c r="X1271" s="163">
        <f t="shared" si="737"/>
        <v>90541.666666666672</v>
      </c>
    </row>
    <row r="1272" spans="1:24" x14ac:dyDescent="0.3">
      <c r="A1272" s="166"/>
      <c r="B1272" s="166">
        <v>2024</v>
      </c>
      <c r="C1272" s="158" t="s">
        <v>431</v>
      </c>
      <c r="D1272" s="159" t="s">
        <v>26</v>
      </c>
      <c r="E1272" s="159" t="s">
        <v>17</v>
      </c>
      <c r="F1272" s="159" t="s">
        <v>67</v>
      </c>
      <c r="G1272" s="159" t="s">
        <v>168</v>
      </c>
      <c r="H1272" s="159" t="s">
        <v>78</v>
      </c>
      <c r="I1272" s="159"/>
      <c r="J1272" s="159" t="s">
        <v>20</v>
      </c>
      <c r="K1272" s="160">
        <v>0</v>
      </c>
      <c r="L1272" s="160">
        <v>0</v>
      </c>
      <c r="M1272" s="160">
        <v>0</v>
      </c>
      <c r="N1272" s="160">
        <v>8.6000000000000007E-2</v>
      </c>
      <c r="O1272" s="160">
        <v>3.2679999999999998</v>
      </c>
      <c r="P1272" s="160">
        <v>131.75199999999998</v>
      </c>
      <c r="Q1272" s="160">
        <v>251.54999999999998</v>
      </c>
      <c r="R1272" s="160">
        <v>325.85399999999998</v>
      </c>
      <c r="S1272" s="160">
        <v>221.88</v>
      </c>
      <c r="T1272" s="160">
        <v>0</v>
      </c>
      <c r="U1272" s="160">
        <v>0</v>
      </c>
      <c r="V1272" s="160">
        <v>0</v>
      </c>
      <c r="W1272" s="162">
        <f>SUM(표4_256[[#This Row],[1월]:[12월]])</f>
        <v>934.39</v>
      </c>
      <c r="X1272" s="163">
        <f t="shared" si="737"/>
        <v>77.865833333333327</v>
      </c>
    </row>
    <row r="1273" spans="1:24" x14ac:dyDescent="0.3">
      <c r="A1273" s="166"/>
      <c r="B1273" s="166">
        <v>2024</v>
      </c>
      <c r="C1273" s="158" t="s">
        <v>431</v>
      </c>
      <c r="D1273" s="159" t="s">
        <v>26</v>
      </c>
      <c r="E1273" s="159" t="s">
        <v>17</v>
      </c>
      <c r="F1273" s="159" t="s">
        <v>67</v>
      </c>
      <c r="G1273" s="159" t="s">
        <v>168</v>
      </c>
      <c r="H1273" s="159" t="s">
        <v>78</v>
      </c>
      <c r="I1273" s="159"/>
      <c r="J1273" s="159" t="s">
        <v>15</v>
      </c>
      <c r="K1273" s="160">
        <v>0</v>
      </c>
      <c r="L1273" s="160">
        <v>0</v>
      </c>
      <c r="M1273" s="160">
        <v>0</v>
      </c>
      <c r="N1273" s="160">
        <v>8.6000000000000017E-3</v>
      </c>
      <c r="O1273" s="160">
        <v>0.32679999999999998</v>
      </c>
      <c r="P1273" s="160">
        <v>13.175199999999998</v>
      </c>
      <c r="Q1273" s="160">
        <v>25.155000000000001</v>
      </c>
      <c r="R1273" s="160">
        <v>32.5854</v>
      </c>
      <c r="S1273" s="160">
        <v>22.188000000000002</v>
      </c>
      <c r="T1273" s="160">
        <v>0</v>
      </c>
      <c r="U1273" s="160">
        <v>0</v>
      </c>
      <c r="V1273" s="160">
        <v>0</v>
      </c>
      <c r="W1273" s="162">
        <f>SUM(표4_256[[#This Row],[1월]:[12월]])</f>
        <v>93.439000000000007</v>
      </c>
      <c r="X1273" s="163">
        <f t="shared" si="737"/>
        <v>7.7865833333333336</v>
      </c>
    </row>
    <row r="1274" spans="1:24" x14ac:dyDescent="0.3">
      <c r="A1274" s="166"/>
      <c r="B1274" s="166">
        <v>2024</v>
      </c>
      <c r="C1274" s="158" t="s">
        <v>431</v>
      </c>
      <c r="D1274" s="159" t="s">
        <v>26</v>
      </c>
      <c r="E1274" s="159" t="s">
        <v>17</v>
      </c>
      <c r="F1274" s="159" t="s">
        <v>67</v>
      </c>
      <c r="G1274" s="159" t="s">
        <v>168</v>
      </c>
      <c r="H1274" s="160" t="s">
        <v>78</v>
      </c>
      <c r="I1274" s="160"/>
      <c r="J1274" s="160" t="s">
        <v>96</v>
      </c>
      <c r="K1274" s="160">
        <v>0</v>
      </c>
      <c r="L1274" s="160">
        <v>0</v>
      </c>
      <c r="M1274" s="160">
        <v>0</v>
      </c>
      <c r="N1274" s="160">
        <v>1.2563439011999999E-2</v>
      </c>
      <c r="O1274" s="160">
        <v>0.47741068245599988</v>
      </c>
      <c r="P1274" s="160">
        <v>19.247188566383993</v>
      </c>
      <c r="Q1274" s="160">
        <v>36.748059110099994</v>
      </c>
      <c r="R1274" s="160">
        <v>47.602870416467994</v>
      </c>
      <c r="S1274" s="160">
        <v>32.413672650959995</v>
      </c>
      <c r="T1274" s="160">
        <v>0</v>
      </c>
      <c r="U1274" s="160">
        <v>0</v>
      </c>
      <c r="V1274" s="160">
        <v>0</v>
      </c>
      <c r="W1274" s="162">
        <f>SUM(표4_256[[#This Row],[1월]:[12월]])</f>
        <v>136.50176486537998</v>
      </c>
      <c r="X1274" s="163">
        <f t="shared" si="737"/>
        <v>11.375147072114999</v>
      </c>
    </row>
    <row r="1275" spans="1:24" x14ac:dyDescent="0.3">
      <c r="A1275" s="166"/>
      <c r="B1275" s="166">
        <v>2024</v>
      </c>
      <c r="C1275" s="158" t="s">
        <v>431</v>
      </c>
      <c r="D1275" s="159" t="s">
        <v>26</v>
      </c>
      <c r="E1275" s="159" t="s">
        <v>17</v>
      </c>
      <c r="F1275" s="159" t="s">
        <v>67</v>
      </c>
      <c r="G1275" s="159" t="s">
        <v>177</v>
      </c>
      <c r="H1275" s="159" t="s">
        <v>79</v>
      </c>
      <c r="I1275" s="159"/>
      <c r="J1275" s="159" t="s">
        <v>13</v>
      </c>
      <c r="K1275" s="160">
        <v>18598956</v>
      </c>
      <c r="L1275" s="160">
        <v>12190091</v>
      </c>
      <c r="M1275" s="160">
        <v>7396553</v>
      </c>
      <c r="N1275" s="160">
        <v>1021700</v>
      </c>
      <c r="O1275" s="160">
        <v>271315</v>
      </c>
      <c r="P1275" s="160">
        <v>225773</v>
      </c>
      <c r="Q1275" s="160">
        <v>197621</v>
      </c>
      <c r="R1275" s="160">
        <v>197621</v>
      </c>
      <c r="S1275" s="160">
        <v>197621</v>
      </c>
      <c r="T1275" s="160">
        <v>238841</v>
      </c>
      <c r="U1275" s="160">
        <v>3687868</v>
      </c>
      <c r="V1275" s="160">
        <v>15040084</v>
      </c>
      <c r="W1275" s="162">
        <f>SUM(표4_256[[#This Row],[1월]:[12월]])</f>
        <v>59264044</v>
      </c>
      <c r="X1275" s="163">
        <f t="shared" si="737"/>
        <v>4938670.333333333</v>
      </c>
    </row>
    <row r="1276" spans="1:24" x14ac:dyDescent="0.3">
      <c r="A1276" s="166"/>
      <c r="B1276" s="166">
        <v>2024</v>
      </c>
      <c r="C1276" s="158" t="s">
        <v>431</v>
      </c>
      <c r="D1276" s="159" t="s">
        <v>26</v>
      </c>
      <c r="E1276" s="159" t="s">
        <v>17</v>
      </c>
      <c r="F1276" s="159" t="s">
        <v>67</v>
      </c>
      <c r="G1276" s="159" t="s">
        <v>177</v>
      </c>
      <c r="H1276" s="159" t="s">
        <v>79</v>
      </c>
      <c r="I1276" s="159"/>
      <c r="J1276" s="159" t="s">
        <v>19</v>
      </c>
      <c r="K1276" s="160">
        <v>128.30000000000001</v>
      </c>
      <c r="L1276" s="160">
        <v>83.6</v>
      </c>
      <c r="M1276" s="160">
        <v>50.2</v>
      </c>
      <c r="N1276" s="160">
        <v>6.7</v>
      </c>
      <c r="O1276" s="160">
        <v>0.6</v>
      </c>
      <c r="P1276" s="160">
        <v>0.3</v>
      </c>
      <c r="Q1276" s="160">
        <v>0</v>
      </c>
      <c r="R1276" s="160">
        <v>0</v>
      </c>
      <c r="S1276" s="160">
        <v>0</v>
      </c>
      <c r="T1276" s="160">
        <v>0.3</v>
      </c>
      <c r="U1276" s="160">
        <v>25.6</v>
      </c>
      <c r="V1276" s="160">
        <v>93.7</v>
      </c>
      <c r="W1276" s="162">
        <f>SUM(표4_256[[#This Row],[1월]:[12월]])</f>
        <v>389.30000000000007</v>
      </c>
      <c r="X1276" s="163">
        <f t="shared" si="737"/>
        <v>32.44166666666667</v>
      </c>
    </row>
    <row r="1277" spans="1:24" x14ac:dyDescent="0.3">
      <c r="A1277" s="166"/>
      <c r="B1277" s="166">
        <v>2024</v>
      </c>
      <c r="C1277" s="158" t="s">
        <v>431</v>
      </c>
      <c r="D1277" s="159" t="s">
        <v>26</v>
      </c>
      <c r="E1277" s="159" t="s">
        <v>17</v>
      </c>
      <c r="F1277" s="159" t="s">
        <v>67</v>
      </c>
      <c r="G1277" s="159" t="s">
        <v>177</v>
      </c>
      <c r="H1277" s="159" t="s">
        <v>79</v>
      </c>
      <c r="I1277" s="159"/>
      <c r="J1277" s="159" t="s">
        <v>14</v>
      </c>
      <c r="K1277" s="160">
        <v>128300.00000000001</v>
      </c>
      <c r="L1277" s="160">
        <v>83600</v>
      </c>
      <c r="M1277" s="160">
        <v>50200</v>
      </c>
      <c r="N1277" s="160">
        <v>6700</v>
      </c>
      <c r="O1277" s="160">
        <v>600</v>
      </c>
      <c r="P1277" s="160">
        <v>300</v>
      </c>
      <c r="Q1277" s="160">
        <v>0</v>
      </c>
      <c r="R1277" s="160">
        <v>0</v>
      </c>
      <c r="S1277" s="160">
        <v>0</v>
      </c>
      <c r="T1277" s="160">
        <v>300</v>
      </c>
      <c r="U1277" s="160">
        <v>25600</v>
      </c>
      <c r="V1277" s="160">
        <v>93700</v>
      </c>
      <c r="W1277" s="162">
        <f>SUM(표4_256[[#This Row],[1월]:[12월]])</f>
        <v>389300</v>
      </c>
      <c r="X1277" s="163">
        <f t="shared" si="737"/>
        <v>32441.666666666668</v>
      </c>
    </row>
    <row r="1278" spans="1:24" x14ac:dyDescent="0.3">
      <c r="A1278" s="166"/>
      <c r="B1278" s="166">
        <v>2024</v>
      </c>
      <c r="C1278" s="158" t="s">
        <v>431</v>
      </c>
      <c r="D1278" s="159" t="s">
        <v>26</v>
      </c>
      <c r="E1278" s="159" t="s">
        <v>17</v>
      </c>
      <c r="F1278" s="159" t="s">
        <v>67</v>
      </c>
      <c r="G1278" s="159" t="s">
        <v>177</v>
      </c>
      <c r="H1278" s="159" t="s">
        <v>79</v>
      </c>
      <c r="I1278" s="159"/>
      <c r="J1278" s="159" t="s">
        <v>20</v>
      </c>
      <c r="K1278" s="160">
        <v>110.33800000000001</v>
      </c>
      <c r="L1278" s="160">
        <v>71.896000000000001</v>
      </c>
      <c r="M1278" s="160">
        <v>43.172000000000004</v>
      </c>
      <c r="N1278" s="160">
        <v>5.7620000000000005</v>
      </c>
      <c r="O1278" s="160">
        <v>0.51600000000000001</v>
      </c>
      <c r="P1278" s="160">
        <v>0.25800000000000001</v>
      </c>
      <c r="Q1278" s="160">
        <v>0</v>
      </c>
      <c r="R1278" s="160">
        <v>0</v>
      </c>
      <c r="S1278" s="160">
        <v>0</v>
      </c>
      <c r="T1278" s="160">
        <v>0.25800000000000001</v>
      </c>
      <c r="U1278" s="160">
        <v>22.016000000000002</v>
      </c>
      <c r="V1278" s="160">
        <v>80.582000000000008</v>
      </c>
      <c r="W1278" s="162">
        <f>SUM(표4_256[[#This Row],[1월]:[12월]])</f>
        <v>334.798</v>
      </c>
      <c r="X1278" s="163">
        <f t="shared" si="737"/>
        <v>27.899833333333333</v>
      </c>
    </row>
    <row r="1279" spans="1:24" x14ac:dyDescent="0.3">
      <c r="A1279" s="166"/>
      <c r="B1279" s="166">
        <v>2024</v>
      </c>
      <c r="C1279" s="158" t="s">
        <v>431</v>
      </c>
      <c r="D1279" s="159" t="s">
        <v>26</v>
      </c>
      <c r="E1279" s="159" t="s">
        <v>17</v>
      </c>
      <c r="F1279" s="159" t="s">
        <v>67</v>
      </c>
      <c r="G1279" s="159" t="s">
        <v>177</v>
      </c>
      <c r="H1279" s="159" t="s">
        <v>79</v>
      </c>
      <c r="I1279" s="159"/>
      <c r="J1279" s="159" t="s">
        <v>15</v>
      </c>
      <c r="K1279" s="160">
        <v>11.033800000000001</v>
      </c>
      <c r="L1279" s="160">
        <v>7.1896000000000004</v>
      </c>
      <c r="M1279" s="160">
        <v>4.3172000000000006</v>
      </c>
      <c r="N1279" s="160">
        <v>0.57620000000000005</v>
      </c>
      <c r="O1279" s="160">
        <v>5.1600000000000007E-2</v>
      </c>
      <c r="P1279" s="160">
        <v>2.5800000000000003E-2</v>
      </c>
      <c r="Q1279" s="160">
        <v>0</v>
      </c>
      <c r="R1279" s="160">
        <v>0</v>
      </c>
      <c r="S1279" s="160">
        <v>0</v>
      </c>
      <c r="T1279" s="160">
        <v>2.5800000000000003E-2</v>
      </c>
      <c r="U1279" s="160">
        <v>2.2016000000000004</v>
      </c>
      <c r="V1279" s="160">
        <v>8.0582000000000011</v>
      </c>
      <c r="W1279" s="162">
        <f>SUM(표4_256[[#This Row],[1월]:[12월]])</f>
        <v>33.479800000000004</v>
      </c>
      <c r="X1279" s="163">
        <f t="shared" si="737"/>
        <v>2.7899833333333337</v>
      </c>
    </row>
    <row r="1280" spans="1:24" x14ac:dyDescent="0.3">
      <c r="A1280" s="166"/>
      <c r="B1280" s="166">
        <v>2024</v>
      </c>
      <c r="C1280" s="158" t="s">
        <v>431</v>
      </c>
      <c r="D1280" s="159" t="s">
        <v>26</v>
      </c>
      <c r="E1280" s="159" t="s">
        <v>17</v>
      </c>
      <c r="F1280" s="159" t="s">
        <v>67</v>
      </c>
      <c r="G1280" s="159" t="s">
        <v>177</v>
      </c>
      <c r="H1280" s="160" t="s">
        <v>79</v>
      </c>
      <c r="I1280" s="160"/>
      <c r="J1280" s="160" t="s">
        <v>96</v>
      </c>
      <c r="K1280" s="160">
        <v>16.118892252395998</v>
      </c>
      <c r="L1280" s="160">
        <v>10.503035014031997</v>
      </c>
      <c r="M1280" s="160">
        <v>6.3068463840239994</v>
      </c>
      <c r="N1280" s="160">
        <v>0.84175041380399984</v>
      </c>
      <c r="O1280" s="160">
        <v>7.5380634071999991E-2</v>
      </c>
      <c r="P1280" s="160">
        <v>3.7690317035999996E-2</v>
      </c>
      <c r="Q1280" s="160">
        <v>0</v>
      </c>
      <c r="R1280" s="160">
        <v>0</v>
      </c>
      <c r="S1280" s="160">
        <v>0</v>
      </c>
      <c r="T1280" s="160">
        <v>3.7690317035999996E-2</v>
      </c>
      <c r="U1280" s="160">
        <v>3.2162403870719998</v>
      </c>
      <c r="V1280" s="160">
        <v>11.771942354243999</v>
      </c>
      <c r="W1280" s="162">
        <f>SUM(표4_256[[#This Row],[1월]:[12월]])</f>
        <v>48.909468073715992</v>
      </c>
      <c r="X1280" s="163">
        <f t="shared" si="737"/>
        <v>4.0757890061429993</v>
      </c>
    </row>
    <row r="1281" spans="1:24" x14ac:dyDescent="0.3">
      <c r="A1281" s="166"/>
      <c r="B1281" s="166">
        <v>2024</v>
      </c>
      <c r="C1281" s="158" t="s">
        <v>431</v>
      </c>
      <c r="D1281" s="159" t="s">
        <v>26</v>
      </c>
      <c r="E1281" s="159" t="s">
        <v>17</v>
      </c>
      <c r="F1281" s="159" t="s">
        <v>67</v>
      </c>
      <c r="G1281" s="159" t="s">
        <v>177</v>
      </c>
      <c r="H1281" s="159" t="s">
        <v>80</v>
      </c>
      <c r="I1281" s="159"/>
      <c r="J1281" s="159" t="s">
        <v>13</v>
      </c>
      <c r="K1281" s="160">
        <v>0</v>
      </c>
      <c r="L1281" s="160">
        <v>0</v>
      </c>
      <c r="M1281" s="160">
        <v>0</v>
      </c>
      <c r="N1281" s="160">
        <v>7391</v>
      </c>
      <c r="O1281" s="160">
        <v>140418</v>
      </c>
      <c r="P1281" s="160">
        <v>4446300</v>
      </c>
      <c r="Q1281" s="160">
        <v>9393950</v>
      </c>
      <c r="R1281" s="160">
        <v>12157538</v>
      </c>
      <c r="S1281" s="160">
        <v>8279390</v>
      </c>
      <c r="T1281" s="160">
        <v>0</v>
      </c>
      <c r="U1281" s="160">
        <v>0</v>
      </c>
      <c r="V1281" s="160">
        <v>0</v>
      </c>
      <c r="W1281" s="162">
        <f>SUM(표4_256[[#This Row],[1월]:[12월]])</f>
        <v>34424987</v>
      </c>
      <c r="X1281" s="163">
        <f t="shared" si="737"/>
        <v>2868748.9166666665</v>
      </c>
    </row>
    <row r="1282" spans="1:24" x14ac:dyDescent="0.3">
      <c r="A1282" s="166"/>
      <c r="B1282" s="166">
        <v>2024</v>
      </c>
      <c r="C1282" s="158" t="s">
        <v>431</v>
      </c>
      <c r="D1282" s="159" t="s">
        <v>26</v>
      </c>
      <c r="E1282" s="159" t="s">
        <v>17</v>
      </c>
      <c r="F1282" s="159" t="s">
        <v>67</v>
      </c>
      <c r="G1282" s="159" t="s">
        <v>177</v>
      </c>
      <c r="H1282" s="159" t="s">
        <v>80</v>
      </c>
      <c r="I1282" s="159"/>
      <c r="J1282" s="159" t="s">
        <v>19</v>
      </c>
      <c r="K1282" s="160">
        <v>0</v>
      </c>
      <c r="L1282" s="160">
        <v>0</v>
      </c>
      <c r="M1282" s="160">
        <v>0</v>
      </c>
      <c r="N1282" s="160">
        <v>0.1</v>
      </c>
      <c r="O1282" s="160">
        <v>1.9</v>
      </c>
      <c r="P1282" s="160">
        <v>78.2</v>
      </c>
      <c r="Q1282" s="160">
        <v>149.30000000000001</v>
      </c>
      <c r="R1282" s="160">
        <v>193.4</v>
      </c>
      <c r="S1282" s="160">
        <v>131.69999999999999</v>
      </c>
      <c r="T1282" s="160">
        <v>0</v>
      </c>
      <c r="U1282" s="160">
        <v>0</v>
      </c>
      <c r="V1282" s="160">
        <v>0</v>
      </c>
      <c r="W1282" s="162">
        <f>SUM(표4_256[[#This Row],[1월]:[12월]])</f>
        <v>554.59999999999991</v>
      </c>
      <c r="X1282" s="163">
        <f t="shared" si="737"/>
        <v>46.216666666666661</v>
      </c>
    </row>
    <row r="1283" spans="1:24" x14ac:dyDescent="0.3">
      <c r="A1283" s="166"/>
      <c r="B1283" s="166">
        <v>2024</v>
      </c>
      <c r="C1283" s="158" t="s">
        <v>431</v>
      </c>
      <c r="D1283" s="159" t="s">
        <v>26</v>
      </c>
      <c r="E1283" s="159" t="s">
        <v>17</v>
      </c>
      <c r="F1283" s="159" t="s">
        <v>67</v>
      </c>
      <c r="G1283" s="159" t="s">
        <v>177</v>
      </c>
      <c r="H1283" s="159" t="s">
        <v>80</v>
      </c>
      <c r="I1283" s="159"/>
      <c r="J1283" s="159" t="s">
        <v>14</v>
      </c>
      <c r="K1283" s="160">
        <v>0</v>
      </c>
      <c r="L1283" s="160">
        <v>0</v>
      </c>
      <c r="M1283" s="160">
        <v>0</v>
      </c>
      <c r="N1283" s="160">
        <v>100</v>
      </c>
      <c r="O1283" s="160">
        <v>1900</v>
      </c>
      <c r="P1283" s="160">
        <v>78200</v>
      </c>
      <c r="Q1283" s="160">
        <v>149300</v>
      </c>
      <c r="R1283" s="160">
        <v>193400</v>
      </c>
      <c r="S1283" s="160">
        <v>131700</v>
      </c>
      <c r="T1283" s="160">
        <v>0</v>
      </c>
      <c r="U1283" s="160">
        <v>0</v>
      </c>
      <c r="V1283" s="160">
        <v>0</v>
      </c>
      <c r="W1283" s="162">
        <f>SUM(표4_256[[#This Row],[1월]:[12월]])</f>
        <v>554600</v>
      </c>
      <c r="X1283" s="163">
        <f t="shared" si="737"/>
        <v>46216.666666666664</v>
      </c>
    </row>
    <row r="1284" spans="1:24" x14ac:dyDescent="0.3">
      <c r="A1284" s="166"/>
      <c r="B1284" s="166">
        <v>2024</v>
      </c>
      <c r="C1284" s="158" t="s">
        <v>431</v>
      </c>
      <c r="D1284" s="159" t="s">
        <v>26</v>
      </c>
      <c r="E1284" s="159" t="s">
        <v>17</v>
      </c>
      <c r="F1284" s="159" t="s">
        <v>67</v>
      </c>
      <c r="G1284" s="159" t="s">
        <v>177</v>
      </c>
      <c r="H1284" s="159" t="s">
        <v>80</v>
      </c>
      <c r="I1284" s="159"/>
      <c r="J1284" s="159" t="s">
        <v>20</v>
      </c>
      <c r="K1284" s="160">
        <v>0</v>
      </c>
      <c r="L1284" s="160">
        <v>0</v>
      </c>
      <c r="M1284" s="160">
        <v>0</v>
      </c>
      <c r="N1284" s="160">
        <v>8.6000000000000007E-2</v>
      </c>
      <c r="O1284" s="160">
        <v>1.6339999999999999</v>
      </c>
      <c r="P1284" s="160">
        <v>67.251999999999995</v>
      </c>
      <c r="Q1284" s="160">
        <v>128.398</v>
      </c>
      <c r="R1284" s="160">
        <v>166.32400000000001</v>
      </c>
      <c r="S1284" s="160">
        <v>113.26199999999999</v>
      </c>
      <c r="T1284" s="160">
        <v>0</v>
      </c>
      <c r="U1284" s="160">
        <v>0</v>
      </c>
      <c r="V1284" s="160">
        <v>0</v>
      </c>
      <c r="W1284" s="162">
        <f>SUM(표4_256[[#This Row],[1월]:[12월]])</f>
        <v>476.95600000000002</v>
      </c>
      <c r="X1284" s="163">
        <f t="shared" si="737"/>
        <v>39.746333333333332</v>
      </c>
    </row>
    <row r="1285" spans="1:24" x14ac:dyDescent="0.3">
      <c r="A1285" s="166"/>
      <c r="B1285" s="166">
        <v>2024</v>
      </c>
      <c r="C1285" s="158" t="s">
        <v>431</v>
      </c>
      <c r="D1285" s="159" t="s">
        <v>26</v>
      </c>
      <c r="E1285" s="159" t="s">
        <v>17</v>
      </c>
      <c r="F1285" s="159" t="s">
        <v>67</v>
      </c>
      <c r="G1285" s="159" t="s">
        <v>177</v>
      </c>
      <c r="H1285" s="159" t="s">
        <v>80</v>
      </c>
      <c r="I1285" s="159"/>
      <c r="J1285" s="159" t="s">
        <v>15</v>
      </c>
      <c r="K1285" s="160">
        <v>0</v>
      </c>
      <c r="L1285" s="160">
        <v>0</v>
      </c>
      <c r="M1285" s="160">
        <v>0</v>
      </c>
      <c r="N1285" s="160">
        <v>8.6000000000000017E-3</v>
      </c>
      <c r="O1285" s="160">
        <v>0.16339999999999999</v>
      </c>
      <c r="P1285" s="160">
        <v>6.7252000000000001</v>
      </c>
      <c r="Q1285" s="160">
        <v>12.8398</v>
      </c>
      <c r="R1285" s="160">
        <v>16.632400000000001</v>
      </c>
      <c r="S1285" s="160">
        <v>11.3262</v>
      </c>
      <c r="T1285" s="160">
        <v>0</v>
      </c>
      <c r="U1285" s="160">
        <v>0</v>
      </c>
      <c r="V1285" s="160">
        <v>0</v>
      </c>
      <c r="W1285" s="162">
        <f>SUM(표4_256[[#This Row],[1월]:[12월]])</f>
        <v>47.695599999999999</v>
      </c>
      <c r="X1285" s="163">
        <f t="shared" si="737"/>
        <v>3.9746333333333332</v>
      </c>
    </row>
    <row r="1286" spans="1:24" x14ac:dyDescent="0.3">
      <c r="A1286" s="166"/>
      <c r="B1286" s="166">
        <v>2024</v>
      </c>
      <c r="C1286" s="158" t="s">
        <v>431</v>
      </c>
      <c r="D1286" s="159" t="s">
        <v>26</v>
      </c>
      <c r="E1286" s="159" t="s">
        <v>17</v>
      </c>
      <c r="F1286" s="159" t="s">
        <v>67</v>
      </c>
      <c r="G1286" s="159" t="s">
        <v>177</v>
      </c>
      <c r="H1286" s="160" t="s">
        <v>80</v>
      </c>
      <c r="I1286" s="160"/>
      <c r="J1286" s="160" t="s">
        <v>96</v>
      </c>
      <c r="K1286" s="160">
        <v>0</v>
      </c>
      <c r="L1286" s="160">
        <v>0</v>
      </c>
      <c r="M1286" s="160">
        <v>0</v>
      </c>
      <c r="N1286" s="160">
        <v>1.2563439011999999E-2</v>
      </c>
      <c r="O1286" s="160">
        <v>0.23870534122799994</v>
      </c>
      <c r="P1286" s="160">
        <v>9.824609307383998</v>
      </c>
      <c r="Q1286" s="160">
        <v>18.757214444916002</v>
      </c>
      <c r="R1286" s="160">
        <v>24.297691049207994</v>
      </c>
      <c r="S1286" s="160">
        <v>16.546049178803994</v>
      </c>
      <c r="T1286" s="160">
        <v>0</v>
      </c>
      <c r="U1286" s="160">
        <v>0</v>
      </c>
      <c r="V1286" s="160">
        <v>0</v>
      </c>
      <c r="W1286" s="162">
        <f>SUM(표4_256[[#This Row],[1월]:[12월]])</f>
        <v>69.676832760551989</v>
      </c>
      <c r="X1286" s="163">
        <f t="shared" si="737"/>
        <v>5.806402730045999</v>
      </c>
    </row>
    <row r="1287" spans="1:24" x14ac:dyDescent="0.3">
      <c r="A1287" s="166"/>
      <c r="B1287" s="166">
        <v>2024</v>
      </c>
      <c r="C1287" s="158" t="s">
        <v>431</v>
      </c>
      <c r="D1287" s="159" t="s">
        <v>26</v>
      </c>
      <c r="E1287" s="159" t="s">
        <v>18</v>
      </c>
      <c r="F1287" s="159" t="s">
        <v>67</v>
      </c>
      <c r="G1287" s="159" t="s">
        <v>178</v>
      </c>
      <c r="H1287" s="159" t="s">
        <v>61</v>
      </c>
      <c r="I1287" s="159"/>
      <c r="J1287" s="159" t="s">
        <v>13</v>
      </c>
      <c r="K1287" s="160">
        <v>64025347</v>
      </c>
      <c r="L1287" s="160">
        <v>48552016</v>
      </c>
      <c r="M1287" s="160">
        <v>38856949</v>
      </c>
      <c r="N1287" s="160">
        <v>4837441</v>
      </c>
      <c r="O1287" s="160">
        <v>1425437</v>
      </c>
      <c r="P1287" s="160">
        <v>1266457</v>
      </c>
      <c r="Q1287" s="160">
        <v>1239262</v>
      </c>
      <c r="R1287" s="160">
        <v>1228920</v>
      </c>
      <c r="S1287" s="160">
        <v>1228920</v>
      </c>
      <c r="T1287" s="160">
        <v>1242660</v>
      </c>
      <c r="U1287" s="160">
        <v>14277075</v>
      </c>
      <c r="V1287" s="160">
        <v>49029913</v>
      </c>
      <c r="W1287" s="162">
        <f>SUM(표4_256[[#This Row],[1월]:[12월]])</f>
        <v>227210397</v>
      </c>
      <c r="X1287" s="163">
        <f t="shared" ref="X1287:X1350" si="738">AVERAGE(K1287:V1287)</f>
        <v>18934199.75</v>
      </c>
    </row>
    <row r="1288" spans="1:24" x14ac:dyDescent="0.3">
      <c r="A1288" s="166"/>
      <c r="B1288" s="166">
        <v>2024</v>
      </c>
      <c r="C1288" s="158" t="s">
        <v>431</v>
      </c>
      <c r="D1288" s="159" t="s">
        <v>26</v>
      </c>
      <c r="E1288" s="159" t="s">
        <v>18</v>
      </c>
      <c r="F1288" s="159" t="s">
        <v>67</v>
      </c>
      <c r="G1288" s="159" t="s">
        <v>178</v>
      </c>
      <c r="H1288" s="159" t="s">
        <v>61</v>
      </c>
      <c r="I1288" s="159"/>
      <c r="J1288" s="159" t="s">
        <v>19</v>
      </c>
      <c r="K1288" s="160">
        <v>438</v>
      </c>
      <c r="L1288" s="160">
        <v>330.1</v>
      </c>
      <c r="M1288" s="160">
        <v>262.5</v>
      </c>
      <c r="N1288" s="160">
        <v>29.3</v>
      </c>
      <c r="O1288" s="160">
        <v>1.6</v>
      </c>
      <c r="P1288" s="160">
        <v>0.4</v>
      </c>
      <c r="Q1288" s="160">
        <v>0.1</v>
      </c>
      <c r="R1288" s="160">
        <v>0</v>
      </c>
      <c r="S1288" s="160">
        <v>0</v>
      </c>
      <c r="T1288" s="160">
        <v>9.9999999999909051E-2</v>
      </c>
      <c r="U1288" s="160">
        <v>95.800000000000182</v>
      </c>
      <c r="V1288" s="160">
        <v>301.5</v>
      </c>
      <c r="W1288" s="162">
        <f>SUM(표4_256[[#This Row],[1월]:[12월]])</f>
        <v>1459.3999999999999</v>
      </c>
      <c r="X1288" s="163">
        <f t="shared" si="738"/>
        <v>121.61666666666666</v>
      </c>
    </row>
    <row r="1289" spans="1:24" x14ac:dyDescent="0.3">
      <c r="A1289" s="166"/>
      <c r="B1289" s="166">
        <v>2024</v>
      </c>
      <c r="C1289" s="158" t="s">
        <v>431</v>
      </c>
      <c r="D1289" s="159" t="s">
        <v>26</v>
      </c>
      <c r="E1289" s="159" t="s">
        <v>18</v>
      </c>
      <c r="F1289" s="159" t="s">
        <v>67</v>
      </c>
      <c r="G1289" s="159" t="s">
        <v>178</v>
      </c>
      <c r="H1289" s="159" t="s">
        <v>61</v>
      </c>
      <c r="I1289" s="159"/>
      <c r="J1289" s="159" t="s">
        <v>14</v>
      </c>
      <c r="K1289" s="160">
        <v>438000</v>
      </c>
      <c r="L1289" s="160">
        <v>330100</v>
      </c>
      <c r="M1289" s="160">
        <v>262500</v>
      </c>
      <c r="N1289" s="160">
        <v>29300</v>
      </c>
      <c r="O1289" s="160">
        <v>1600</v>
      </c>
      <c r="P1289" s="160">
        <v>400</v>
      </c>
      <c r="Q1289" s="160">
        <v>100</v>
      </c>
      <c r="R1289" s="160">
        <v>0</v>
      </c>
      <c r="S1289" s="160">
        <v>0</v>
      </c>
      <c r="T1289" s="160">
        <v>99.999999999909051</v>
      </c>
      <c r="U1289" s="160">
        <v>95800.000000000175</v>
      </c>
      <c r="V1289" s="160">
        <v>301500</v>
      </c>
      <c r="W1289" s="162">
        <f>SUM(표4_256[[#This Row],[1월]:[12월]])</f>
        <v>1459400.0000000002</v>
      </c>
      <c r="X1289" s="163">
        <f t="shared" si="738"/>
        <v>121616.66666666669</v>
      </c>
    </row>
    <row r="1290" spans="1:24" x14ac:dyDescent="0.3">
      <c r="A1290" s="166"/>
      <c r="B1290" s="166">
        <v>2024</v>
      </c>
      <c r="C1290" s="158" t="s">
        <v>431</v>
      </c>
      <c r="D1290" s="159" t="s">
        <v>26</v>
      </c>
      <c r="E1290" s="159" t="s">
        <v>18</v>
      </c>
      <c r="F1290" s="159" t="s">
        <v>67</v>
      </c>
      <c r="G1290" s="159" t="s">
        <v>178</v>
      </c>
      <c r="H1290" s="159" t="s">
        <v>61</v>
      </c>
      <c r="I1290" s="159"/>
      <c r="J1290" s="159" t="s">
        <v>20</v>
      </c>
      <c r="K1290" s="160">
        <v>376.68</v>
      </c>
      <c r="L1290" s="160">
        <v>283.88600000000002</v>
      </c>
      <c r="M1290" s="160">
        <v>225.75</v>
      </c>
      <c r="N1290" s="160">
        <v>25.198</v>
      </c>
      <c r="O1290" s="160">
        <v>1.3760000000000001</v>
      </c>
      <c r="P1290" s="160">
        <v>0.34400000000000003</v>
      </c>
      <c r="Q1290" s="160">
        <v>8.6000000000000007E-2</v>
      </c>
      <c r="R1290" s="160">
        <v>0</v>
      </c>
      <c r="S1290" s="160">
        <v>0</v>
      </c>
      <c r="T1290" s="160">
        <v>8.5999999999921778E-2</v>
      </c>
      <c r="U1290" s="160">
        <v>82.388000000000162</v>
      </c>
      <c r="V1290" s="160">
        <v>259.29000000000002</v>
      </c>
      <c r="W1290" s="162">
        <f>SUM(표4_256[[#This Row],[1월]:[12월]])</f>
        <v>1255.0840000000001</v>
      </c>
      <c r="X1290" s="163">
        <f t="shared" si="738"/>
        <v>104.59033333333333</v>
      </c>
    </row>
    <row r="1291" spans="1:24" x14ac:dyDescent="0.3">
      <c r="A1291" s="166"/>
      <c r="B1291" s="166">
        <v>2024</v>
      </c>
      <c r="C1291" s="158" t="s">
        <v>431</v>
      </c>
      <c r="D1291" s="159" t="s">
        <v>26</v>
      </c>
      <c r="E1291" s="159" t="s">
        <v>18</v>
      </c>
      <c r="F1291" s="159" t="s">
        <v>67</v>
      </c>
      <c r="G1291" s="159" t="s">
        <v>178</v>
      </c>
      <c r="H1291" s="159" t="s">
        <v>61</v>
      </c>
      <c r="I1291" s="159"/>
      <c r="J1291" s="159" t="s">
        <v>15</v>
      </c>
      <c r="K1291" s="160">
        <v>37.667999999999999</v>
      </c>
      <c r="L1291" s="160">
        <v>28.388600000000004</v>
      </c>
      <c r="M1291" s="160">
        <v>22.575000000000003</v>
      </c>
      <c r="N1291" s="160">
        <v>2.5198</v>
      </c>
      <c r="O1291" s="160">
        <v>0.13760000000000003</v>
      </c>
      <c r="P1291" s="160">
        <v>3.4400000000000007E-2</v>
      </c>
      <c r="Q1291" s="160">
        <v>8.6000000000000017E-3</v>
      </c>
      <c r="R1291" s="160">
        <v>0</v>
      </c>
      <c r="S1291" s="160">
        <v>0</v>
      </c>
      <c r="T1291" s="160">
        <v>8.5999999999921781E-3</v>
      </c>
      <c r="U1291" s="160">
        <v>8.2388000000000172</v>
      </c>
      <c r="V1291" s="160">
        <v>25.929000000000002</v>
      </c>
      <c r="W1291" s="162">
        <f>SUM(표4_256[[#This Row],[1월]:[12월]])</f>
        <v>125.50840000000002</v>
      </c>
      <c r="X1291" s="163">
        <f t="shared" si="738"/>
        <v>10.459033333333336</v>
      </c>
    </row>
    <row r="1292" spans="1:24" x14ac:dyDescent="0.3">
      <c r="A1292" s="166"/>
      <c r="B1292" s="166">
        <v>2024</v>
      </c>
      <c r="C1292" s="158" t="s">
        <v>431</v>
      </c>
      <c r="D1292" s="159" t="s">
        <v>26</v>
      </c>
      <c r="E1292" s="159" t="s">
        <v>18</v>
      </c>
      <c r="F1292" s="159" t="s">
        <v>67</v>
      </c>
      <c r="G1292" s="159" t="s">
        <v>178</v>
      </c>
      <c r="H1292" s="160" t="s">
        <v>61</v>
      </c>
      <c r="I1292" s="160"/>
      <c r="J1292" s="160" t="s">
        <v>96</v>
      </c>
      <c r="K1292" s="160">
        <v>55.027862872559993</v>
      </c>
      <c r="L1292" s="160">
        <v>41.471912178612001</v>
      </c>
      <c r="M1292" s="160">
        <v>32.979027406499995</v>
      </c>
      <c r="N1292" s="160">
        <v>3.6810876305159996</v>
      </c>
      <c r="O1292" s="160">
        <v>0.20101502419199999</v>
      </c>
      <c r="P1292" s="160">
        <v>5.0253756047999996E-2</v>
      </c>
      <c r="Q1292" s="160">
        <v>1.2563439011999999E-2</v>
      </c>
      <c r="R1292" s="160">
        <v>0</v>
      </c>
      <c r="S1292" s="160">
        <v>0</v>
      </c>
      <c r="T1292" s="160">
        <v>1.2563439011988572E-2</v>
      </c>
      <c r="U1292" s="160">
        <v>12.03577457349602</v>
      </c>
      <c r="V1292" s="160">
        <v>37.878768621179994</v>
      </c>
      <c r="W1292" s="162">
        <f>SUM(표4_256[[#This Row],[1월]:[12월]])</f>
        <v>183.35082894112799</v>
      </c>
      <c r="X1292" s="163">
        <f t="shared" si="738"/>
        <v>15.279235745093999</v>
      </c>
    </row>
    <row r="1293" spans="1:24" x14ac:dyDescent="0.3">
      <c r="A1293" s="166"/>
      <c r="B1293" s="166">
        <v>2024</v>
      </c>
      <c r="C1293" s="158" t="s">
        <v>431</v>
      </c>
      <c r="D1293" s="159" t="s">
        <v>26</v>
      </c>
      <c r="E1293" s="159" t="s">
        <v>18</v>
      </c>
      <c r="F1293" s="159" t="s">
        <v>67</v>
      </c>
      <c r="G1293" s="159" t="s">
        <v>178</v>
      </c>
      <c r="H1293" s="159" t="s">
        <v>62</v>
      </c>
      <c r="I1293" s="159"/>
      <c r="J1293" s="159" t="s">
        <v>13</v>
      </c>
      <c r="K1293" s="160">
        <v>0</v>
      </c>
      <c r="L1293" s="160">
        <v>0</v>
      </c>
      <c r="M1293" s="160">
        <v>0</v>
      </c>
      <c r="N1293" s="160">
        <v>0</v>
      </c>
      <c r="O1293" s="160">
        <v>0</v>
      </c>
      <c r="P1293" s="160">
        <v>10875277</v>
      </c>
      <c r="Q1293" s="160">
        <v>28445231</v>
      </c>
      <c r="R1293" s="160">
        <v>32597978</v>
      </c>
      <c r="S1293" s="160">
        <v>22704829</v>
      </c>
      <c r="T1293" s="160">
        <v>0</v>
      </c>
      <c r="U1293" s="160">
        <v>0</v>
      </c>
      <c r="V1293" s="160">
        <v>0</v>
      </c>
      <c r="W1293" s="162">
        <f>SUM(표4_256[[#This Row],[1월]:[12월]])</f>
        <v>94623315</v>
      </c>
      <c r="X1293" s="163">
        <f t="shared" si="738"/>
        <v>7885276.25</v>
      </c>
    </row>
    <row r="1294" spans="1:24" x14ac:dyDescent="0.3">
      <c r="A1294" s="166"/>
      <c r="B1294" s="166">
        <v>2024</v>
      </c>
      <c r="C1294" s="158" t="s">
        <v>431</v>
      </c>
      <c r="D1294" s="159" t="s">
        <v>26</v>
      </c>
      <c r="E1294" s="159" t="s">
        <v>18</v>
      </c>
      <c r="F1294" s="159" t="s">
        <v>67</v>
      </c>
      <c r="G1294" s="159" t="s">
        <v>178</v>
      </c>
      <c r="H1294" s="159" t="s">
        <v>62</v>
      </c>
      <c r="I1294" s="159"/>
      <c r="J1294" s="159" t="s">
        <v>19</v>
      </c>
      <c r="K1294" s="160">
        <v>0</v>
      </c>
      <c r="L1294" s="160">
        <v>0</v>
      </c>
      <c r="M1294" s="160">
        <v>0</v>
      </c>
      <c r="N1294" s="160">
        <v>0</v>
      </c>
      <c r="O1294" s="160">
        <v>0</v>
      </c>
      <c r="P1294" s="160">
        <v>191.2</v>
      </c>
      <c r="Q1294" s="160">
        <v>452.3</v>
      </c>
      <c r="R1294" s="160">
        <v>518.20000000000005</v>
      </c>
      <c r="S1294" s="160">
        <v>361</v>
      </c>
      <c r="T1294" s="160">
        <v>0</v>
      </c>
      <c r="U1294" s="160">
        <v>0</v>
      </c>
      <c r="V1294" s="160">
        <v>0</v>
      </c>
      <c r="W1294" s="162">
        <f>SUM(표4_256[[#This Row],[1월]:[12월]])</f>
        <v>1522.7</v>
      </c>
      <c r="X1294" s="163">
        <f t="shared" si="738"/>
        <v>126.89166666666667</v>
      </c>
    </row>
    <row r="1295" spans="1:24" x14ac:dyDescent="0.3">
      <c r="A1295" s="166"/>
      <c r="B1295" s="166">
        <v>2024</v>
      </c>
      <c r="C1295" s="158" t="s">
        <v>431</v>
      </c>
      <c r="D1295" s="159" t="s">
        <v>26</v>
      </c>
      <c r="E1295" s="159" t="s">
        <v>18</v>
      </c>
      <c r="F1295" s="159" t="s">
        <v>67</v>
      </c>
      <c r="G1295" s="159" t="s">
        <v>178</v>
      </c>
      <c r="H1295" s="159" t="s">
        <v>62</v>
      </c>
      <c r="I1295" s="159"/>
      <c r="J1295" s="159" t="s">
        <v>14</v>
      </c>
      <c r="K1295" s="160">
        <v>0</v>
      </c>
      <c r="L1295" s="160">
        <v>0</v>
      </c>
      <c r="M1295" s="160">
        <v>0</v>
      </c>
      <c r="N1295" s="160">
        <v>0</v>
      </c>
      <c r="O1295" s="160">
        <v>0</v>
      </c>
      <c r="P1295" s="160">
        <v>191200</v>
      </c>
      <c r="Q1295" s="160">
        <v>452300</v>
      </c>
      <c r="R1295" s="160">
        <v>518200.00000000006</v>
      </c>
      <c r="S1295" s="160">
        <v>361000</v>
      </c>
      <c r="T1295" s="160">
        <v>0</v>
      </c>
      <c r="U1295" s="160">
        <v>0</v>
      </c>
      <c r="V1295" s="160">
        <v>0</v>
      </c>
      <c r="W1295" s="162">
        <f>SUM(표4_256[[#This Row],[1월]:[12월]])</f>
        <v>1522700</v>
      </c>
      <c r="X1295" s="163">
        <f t="shared" si="738"/>
        <v>126891.66666666667</v>
      </c>
    </row>
    <row r="1296" spans="1:24" x14ac:dyDescent="0.3">
      <c r="A1296" s="166"/>
      <c r="B1296" s="166">
        <v>2024</v>
      </c>
      <c r="C1296" s="158" t="s">
        <v>431</v>
      </c>
      <c r="D1296" s="159" t="s">
        <v>26</v>
      </c>
      <c r="E1296" s="159" t="s">
        <v>18</v>
      </c>
      <c r="F1296" s="159" t="s">
        <v>67</v>
      </c>
      <c r="G1296" s="159" t="s">
        <v>178</v>
      </c>
      <c r="H1296" s="159" t="s">
        <v>62</v>
      </c>
      <c r="I1296" s="159"/>
      <c r="J1296" s="159" t="s">
        <v>20</v>
      </c>
      <c r="K1296" s="160">
        <v>0</v>
      </c>
      <c r="L1296" s="160">
        <v>0</v>
      </c>
      <c r="M1296" s="160">
        <v>0</v>
      </c>
      <c r="N1296" s="160">
        <v>0</v>
      </c>
      <c r="O1296" s="160">
        <v>0</v>
      </c>
      <c r="P1296" s="160">
        <v>164.43199999999999</v>
      </c>
      <c r="Q1296" s="160">
        <v>388.97800000000001</v>
      </c>
      <c r="R1296" s="160">
        <v>445.65200000000004</v>
      </c>
      <c r="S1296" s="160">
        <v>310.45999999999998</v>
      </c>
      <c r="T1296" s="160">
        <v>0</v>
      </c>
      <c r="U1296" s="160">
        <v>0</v>
      </c>
      <c r="V1296" s="160">
        <v>0</v>
      </c>
      <c r="W1296" s="162">
        <f>SUM(표4_256[[#This Row],[1월]:[12월]])</f>
        <v>1309.5219999999999</v>
      </c>
      <c r="X1296" s="163">
        <f t="shared" si="738"/>
        <v>109.12683333333332</v>
      </c>
    </row>
    <row r="1297" spans="1:24" x14ac:dyDescent="0.3">
      <c r="A1297" s="166"/>
      <c r="B1297" s="166">
        <v>2024</v>
      </c>
      <c r="C1297" s="158" t="s">
        <v>431</v>
      </c>
      <c r="D1297" s="159" t="s">
        <v>26</v>
      </c>
      <c r="E1297" s="159" t="s">
        <v>18</v>
      </c>
      <c r="F1297" s="159" t="s">
        <v>67</v>
      </c>
      <c r="G1297" s="159" t="s">
        <v>178</v>
      </c>
      <c r="H1297" s="159" t="s">
        <v>62</v>
      </c>
      <c r="I1297" s="159"/>
      <c r="J1297" s="159" t="s">
        <v>15</v>
      </c>
      <c r="K1297" s="160">
        <v>0</v>
      </c>
      <c r="L1297" s="160">
        <v>0</v>
      </c>
      <c r="M1297" s="160">
        <v>0</v>
      </c>
      <c r="N1297" s="160">
        <v>0</v>
      </c>
      <c r="O1297" s="160">
        <v>0</v>
      </c>
      <c r="P1297" s="160">
        <v>16.443200000000001</v>
      </c>
      <c r="Q1297" s="160">
        <v>38.897800000000004</v>
      </c>
      <c r="R1297" s="160">
        <v>44.565200000000004</v>
      </c>
      <c r="S1297" s="160">
        <v>31.045999999999999</v>
      </c>
      <c r="T1297" s="160">
        <v>0</v>
      </c>
      <c r="U1297" s="160">
        <v>0</v>
      </c>
      <c r="V1297" s="160">
        <v>0</v>
      </c>
      <c r="W1297" s="162">
        <f>SUM(표4_256[[#This Row],[1월]:[12월]])</f>
        <v>130.9522</v>
      </c>
      <c r="X1297" s="163">
        <f t="shared" si="738"/>
        <v>10.912683333333334</v>
      </c>
    </row>
    <row r="1298" spans="1:24" x14ac:dyDescent="0.3">
      <c r="A1298" s="166"/>
      <c r="B1298" s="166">
        <v>2024</v>
      </c>
      <c r="C1298" s="158" t="s">
        <v>431</v>
      </c>
      <c r="D1298" s="159" t="s">
        <v>26</v>
      </c>
      <c r="E1298" s="159" t="s">
        <v>18</v>
      </c>
      <c r="F1298" s="159" t="s">
        <v>67</v>
      </c>
      <c r="G1298" s="159" t="s">
        <v>178</v>
      </c>
      <c r="H1298" s="160" t="s">
        <v>62</v>
      </c>
      <c r="I1298" s="160"/>
      <c r="J1298" s="160" t="s">
        <v>96</v>
      </c>
      <c r="K1298" s="160">
        <v>0</v>
      </c>
      <c r="L1298" s="160">
        <v>0</v>
      </c>
      <c r="M1298" s="160">
        <v>0</v>
      </c>
      <c r="N1298" s="160">
        <v>0</v>
      </c>
      <c r="O1298" s="160">
        <v>0</v>
      </c>
      <c r="P1298" s="160">
        <v>24.021295390943994</v>
      </c>
      <c r="Q1298" s="160">
        <v>56.824434651275993</v>
      </c>
      <c r="R1298" s="160">
        <v>65.103740960183998</v>
      </c>
      <c r="S1298" s="160">
        <v>45.354014833319994</v>
      </c>
      <c r="T1298" s="160">
        <v>0</v>
      </c>
      <c r="U1298" s="160">
        <v>0</v>
      </c>
      <c r="V1298" s="160">
        <v>0</v>
      </c>
      <c r="W1298" s="162">
        <f>SUM(표4_256[[#This Row],[1월]:[12월]])</f>
        <v>191.30348583572396</v>
      </c>
      <c r="X1298" s="163">
        <f t="shared" si="738"/>
        <v>15.941957152976997</v>
      </c>
    </row>
    <row r="1299" spans="1:24" x14ac:dyDescent="0.3">
      <c r="A1299" s="166"/>
      <c r="B1299" s="166">
        <v>2024</v>
      </c>
      <c r="C1299" s="158" t="s">
        <v>431</v>
      </c>
      <c r="D1299" s="159" t="s">
        <v>26</v>
      </c>
      <c r="E1299" s="159" t="s">
        <v>18</v>
      </c>
      <c r="F1299" s="159" t="s">
        <v>67</v>
      </c>
      <c r="G1299" s="159" t="s">
        <v>170</v>
      </c>
      <c r="H1299" s="159" t="s">
        <v>64</v>
      </c>
      <c r="I1299" s="159"/>
      <c r="J1299" s="159" t="s">
        <v>13</v>
      </c>
      <c r="K1299" s="160">
        <v>40684275</v>
      </c>
      <c r="L1299" s="160">
        <v>29412681</v>
      </c>
      <c r="M1299" s="160">
        <v>20502200</v>
      </c>
      <c r="N1299" s="160">
        <v>2833144</v>
      </c>
      <c r="O1299" s="160">
        <v>787759</v>
      </c>
      <c r="P1299" s="160">
        <v>639514</v>
      </c>
      <c r="Q1299" s="160">
        <v>553954</v>
      </c>
      <c r="R1299" s="160">
        <v>553954</v>
      </c>
      <c r="S1299" s="160">
        <v>564415</v>
      </c>
      <c r="T1299" s="160">
        <v>689877</v>
      </c>
      <c r="U1299" s="160">
        <v>10906799</v>
      </c>
      <c r="V1299" s="160">
        <v>42728122</v>
      </c>
      <c r="W1299" s="162">
        <f>SUM(표4_256[[#This Row],[1월]:[12월]])</f>
        <v>150856694</v>
      </c>
      <c r="X1299" s="163">
        <f t="shared" si="738"/>
        <v>12571391.166666666</v>
      </c>
    </row>
    <row r="1300" spans="1:24" x14ac:dyDescent="0.3">
      <c r="A1300" s="166"/>
      <c r="B1300" s="166">
        <v>2024</v>
      </c>
      <c r="C1300" s="158" t="s">
        <v>431</v>
      </c>
      <c r="D1300" s="159" t="s">
        <v>26</v>
      </c>
      <c r="E1300" s="159" t="s">
        <v>18</v>
      </c>
      <c r="F1300" s="159" t="s">
        <v>67</v>
      </c>
      <c r="G1300" s="159" t="s">
        <v>170</v>
      </c>
      <c r="H1300" s="159" t="s">
        <v>64</v>
      </c>
      <c r="I1300" s="159"/>
      <c r="J1300" s="159" t="s">
        <v>19</v>
      </c>
      <c r="K1300" s="160">
        <v>279.89999999999998</v>
      </c>
      <c r="L1300" s="160">
        <v>201.3</v>
      </c>
      <c r="M1300" s="160">
        <v>139.1</v>
      </c>
      <c r="N1300" s="160">
        <v>18.5</v>
      </c>
      <c r="O1300" s="160">
        <v>1.9</v>
      </c>
      <c r="P1300" s="160">
        <v>0.9</v>
      </c>
      <c r="Q1300" s="160">
        <v>0</v>
      </c>
      <c r="R1300" s="160">
        <v>0</v>
      </c>
      <c r="S1300" s="160">
        <v>0.1</v>
      </c>
      <c r="T1300" s="160">
        <v>1</v>
      </c>
      <c r="U1300" s="160">
        <v>76</v>
      </c>
      <c r="V1300" s="160">
        <v>266</v>
      </c>
      <c r="W1300" s="162">
        <f>SUM(표4_256[[#This Row],[1월]:[12월]])</f>
        <v>984.69999999999993</v>
      </c>
      <c r="X1300" s="163">
        <f t="shared" si="738"/>
        <v>82.058333333333323</v>
      </c>
    </row>
    <row r="1301" spans="1:24" x14ac:dyDescent="0.3">
      <c r="A1301" s="166"/>
      <c r="B1301" s="166">
        <v>2024</v>
      </c>
      <c r="C1301" s="158" t="s">
        <v>431</v>
      </c>
      <c r="D1301" s="159" t="s">
        <v>26</v>
      </c>
      <c r="E1301" s="159" t="s">
        <v>18</v>
      </c>
      <c r="F1301" s="159" t="s">
        <v>67</v>
      </c>
      <c r="G1301" s="159" t="s">
        <v>170</v>
      </c>
      <c r="H1301" s="159" t="s">
        <v>64</v>
      </c>
      <c r="I1301" s="159"/>
      <c r="J1301" s="159" t="s">
        <v>14</v>
      </c>
      <c r="K1301" s="160">
        <v>279900</v>
      </c>
      <c r="L1301" s="160">
        <v>201300</v>
      </c>
      <c r="M1301" s="160">
        <v>139100</v>
      </c>
      <c r="N1301" s="160">
        <v>18500</v>
      </c>
      <c r="O1301" s="160">
        <v>1900</v>
      </c>
      <c r="P1301" s="160">
        <v>900</v>
      </c>
      <c r="Q1301" s="160">
        <v>0</v>
      </c>
      <c r="R1301" s="160">
        <v>0</v>
      </c>
      <c r="S1301" s="160">
        <v>100</v>
      </c>
      <c r="T1301" s="160">
        <v>1000</v>
      </c>
      <c r="U1301" s="160">
        <v>76000</v>
      </c>
      <c r="V1301" s="160">
        <v>266000</v>
      </c>
      <c r="W1301" s="162">
        <f>SUM(표4_256[[#This Row],[1월]:[12월]])</f>
        <v>984700</v>
      </c>
      <c r="X1301" s="163">
        <f t="shared" si="738"/>
        <v>82058.333333333328</v>
      </c>
    </row>
    <row r="1302" spans="1:24" x14ac:dyDescent="0.3">
      <c r="A1302" s="166"/>
      <c r="B1302" s="166">
        <v>2024</v>
      </c>
      <c r="C1302" s="158" t="s">
        <v>431</v>
      </c>
      <c r="D1302" s="159" t="s">
        <v>26</v>
      </c>
      <c r="E1302" s="159" t="s">
        <v>18</v>
      </c>
      <c r="F1302" s="159" t="s">
        <v>67</v>
      </c>
      <c r="G1302" s="159" t="s">
        <v>170</v>
      </c>
      <c r="H1302" s="159" t="s">
        <v>64</v>
      </c>
      <c r="I1302" s="159"/>
      <c r="J1302" s="159" t="s">
        <v>20</v>
      </c>
      <c r="K1302" s="160">
        <v>240.71399999999997</v>
      </c>
      <c r="L1302" s="160">
        <v>173.11799999999999</v>
      </c>
      <c r="M1302" s="160">
        <v>119.62599999999999</v>
      </c>
      <c r="N1302" s="160">
        <v>15.91</v>
      </c>
      <c r="O1302" s="160">
        <v>1.6339999999999999</v>
      </c>
      <c r="P1302" s="160">
        <v>0.77400000000000002</v>
      </c>
      <c r="Q1302" s="160">
        <v>0</v>
      </c>
      <c r="R1302" s="160">
        <v>0</v>
      </c>
      <c r="S1302" s="160">
        <v>8.6000000000000007E-2</v>
      </c>
      <c r="T1302" s="160">
        <v>0.86</v>
      </c>
      <c r="U1302" s="160">
        <v>65.36</v>
      </c>
      <c r="V1302" s="160">
        <v>228.76</v>
      </c>
      <c r="W1302" s="162">
        <f>SUM(표4_256[[#This Row],[1월]:[12월]])</f>
        <v>846.84199999999998</v>
      </c>
      <c r="X1302" s="163">
        <f t="shared" si="738"/>
        <v>70.570166666666665</v>
      </c>
    </row>
    <row r="1303" spans="1:24" x14ac:dyDescent="0.3">
      <c r="A1303" s="166"/>
      <c r="B1303" s="166">
        <v>2024</v>
      </c>
      <c r="C1303" s="158" t="s">
        <v>431</v>
      </c>
      <c r="D1303" s="159" t="s">
        <v>26</v>
      </c>
      <c r="E1303" s="159" t="s">
        <v>18</v>
      </c>
      <c r="F1303" s="159" t="s">
        <v>67</v>
      </c>
      <c r="G1303" s="159" t="s">
        <v>170</v>
      </c>
      <c r="H1303" s="159" t="s">
        <v>64</v>
      </c>
      <c r="I1303" s="159"/>
      <c r="J1303" s="159" t="s">
        <v>15</v>
      </c>
      <c r="K1303" s="160">
        <v>24.071399999999997</v>
      </c>
      <c r="L1303" s="160">
        <v>17.311800000000002</v>
      </c>
      <c r="M1303" s="160">
        <v>11.9626</v>
      </c>
      <c r="N1303" s="160">
        <v>1.5910000000000002</v>
      </c>
      <c r="O1303" s="160">
        <v>0.16339999999999999</v>
      </c>
      <c r="P1303" s="160">
        <v>7.740000000000001E-2</v>
      </c>
      <c r="Q1303" s="160">
        <v>0</v>
      </c>
      <c r="R1303" s="160">
        <v>0</v>
      </c>
      <c r="S1303" s="160">
        <v>8.6000000000000017E-3</v>
      </c>
      <c r="T1303" s="160">
        <v>8.6000000000000007E-2</v>
      </c>
      <c r="U1303" s="160">
        <v>6.5360000000000005</v>
      </c>
      <c r="V1303" s="160">
        <v>22.876000000000001</v>
      </c>
      <c r="W1303" s="162">
        <f>SUM(표4_256[[#This Row],[1월]:[12월]])</f>
        <v>84.684200000000004</v>
      </c>
      <c r="X1303" s="163">
        <f t="shared" si="738"/>
        <v>7.0570166666666667</v>
      </c>
    </row>
    <row r="1304" spans="1:24" x14ac:dyDescent="0.3">
      <c r="A1304" s="166"/>
      <c r="B1304" s="166">
        <v>2024</v>
      </c>
      <c r="C1304" s="158" t="s">
        <v>431</v>
      </c>
      <c r="D1304" s="159" t="s">
        <v>26</v>
      </c>
      <c r="E1304" s="159" t="s">
        <v>18</v>
      </c>
      <c r="F1304" s="159" t="s">
        <v>67</v>
      </c>
      <c r="G1304" s="159" t="s">
        <v>170</v>
      </c>
      <c r="H1304" s="160" t="s">
        <v>64</v>
      </c>
      <c r="I1304" s="160"/>
      <c r="J1304" s="160" t="s">
        <v>96</v>
      </c>
      <c r="K1304" s="160">
        <v>35.165065794587996</v>
      </c>
      <c r="L1304" s="160">
        <v>25.290202731155997</v>
      </c>
      <c r="M1304" s="160">
        <v>17.475743665691997</v>
      </c>
      <c r="N1304" s="160">
        <v>2.3242362172199997</v>
      </c>
      <c r="O1304" s="160">
        <v>0.23870534122799994</v>
      </c>
      <c r="P1304" s="160">
        <v>0.11307095110799997</v>
      </c>
      <c r="Q1304" s="160">
        <v>0</v>
      </c>
      <c r="R1304" s="160">
        <v>0</v>
      </c>
      <c r="S1304" s="160">
        <v>1.2563439011999999E-2</v>
      </c>
      <c r="T1304" s="160">
        <v>0.12563439011999997</v>
      </c>
      <c r="U1304" s="160">
        <v>9.5482136491199991</v>
      </c>
      <c r="V1304" s="160">
        <v>33.418747771919996</v>
      </c>
      <c r="W1304" s="162">
        <f>SUM(표4_256[[#This Row],[1월]:[12월]])</f>
        <v>123.71218395116398</v>
      </c>
      <c r="X1304" s="163">
        <f t="shared" si="738"/>
        <v>10.309348662596998</v>
      </c>
    </row>
    <row r="1305" spans="1:24" x14ac:dyDescent="0.3">
      <c r="A1305" s="166"/>
      <c r="B1305" s="166">
        <v>2024</v>
      </c>
      <c r="C1305" s="158" t="s">
        <v>431</v>
      </c>
      <c r="D1305" s="159" t="s">
        <v>26</v>
      </c>
      <c r="E1305" s="159" t="s">
        <v>18</v>
      </c>
      <c r="F1305" s="159" t="s">
        <v>67</v>
      </c>
      <c r="G1305" s="159" t="s">
        <v>170</v>
      </c>
      <c r="H1305" s="159" t="s">
        <v>63</v>
      </c>
      <c r="I1305" s="159"/>
      <c r="J1305" s="159" t="s">
        <v>13</v>
      </c>
      <c r="K1305" s="160">
        <v>0</v>
      </c>
      <c r="L1305" s="160">
        <v>0</v>
      </c>
      <c r="M1305" s="160">
        <v>0</v>
      </c>
      <c r="N1305" s="160">
        <v>0</v>
      </c>
      <c r="O1305" s="160">
        <v>0</v>
      </c>
      <c r="P1305" s="160">
        <v>15281354</v>
      </c>
      <c r="Q1305" s="160">
        <v>26583034</v>
      </c>
      <c r="R1305" s="160">
        <v>31611753</v>
      </c>
      <c r="S1305" s="160">
        <v>20744221</v>
      </c>
      <c r="T1305" s="160">
        <v>0</v>
      </c>
      <c r="U1305" s="160">
        <v>0</v>
      </c>
      <c r="V1305" s="160">
        <v>0</v>
      </c>
      <c r="W1305" s="162">
        <f>SUM(표4_256[[#This Row],[1월]:[12월]])</f>
        <v>94220362</v>
      </c>
      <c r="X1305" s="163">
        <f t="shared" si="738"/>
        <v>7851696.833333333</v>
      </c>
    </row>
    <row r="1306" spans="1:24" x14ac:dyDescent="0.3">
      <c r="A1306" s="166"/>
      <c r="B1306" s="166">
        <v>2024</v>
      </c>
      <c r="C1306" s="158" t="s">
        <v>431</v>
      </c>
      <c r="D1306" s="159" t="s">
        <v>26</v>
      </c>
      <c r="E1306" s="159" t="s">
        <v>18</v>
      </c>
      <c r="F1306" s="159" t="s">
        <v>67</v>
      </c>
      <c r="G1306" s="159" t="s">
        <v>170</v>
      </c>
      <c r="H1306" s="159" t="s">
        <v>63</v>
      </c>
      <c r="I1306" s="159"/>
      <c r="J1306" s="159" t="s">
        <v>19</v>
      </c>
      <c r="K1306" s="160">
        <v>0</v>
      </c>
      <c r="L1306" s="160">
        <v>0</v>
      </c>
      <c r="M1306" s="160">
        <v>0</v>
      </c>
      <c r="N1306" s="160">
        <v>0</v>
      </c>
      <c r="O1306" s="160">
        <v>0</v>
      </c>
      <c r="P1306" s="160">
        <v>268.7</v>
      </c>
      <c r="Q1306" s="160">
        <v>422.7</v>
      </c>
      <c r="R1306" s="160">
        <v>502.6</v>
      </c>
      <c r="S1306" s="160">
        <v>329.8</v>
      </c>
      <c r="T1306" s="160">
        <v>0</v>
      </c>
      <c r="U1306" s="160">
        <v>0</v>
      </c>
      <c r="V1306" s="160">
        <v>0</v>
      </c>
      <c r="W1306" s="162">
        <f>SUM(표4_256[[#This Row],[1월]:[12월]])</f>
        <v>1523.8</v>
      </c>
      <c r="X1306" s="163">
        <f t="shared" si="738"/>
        <v>126.98333333333333</v>
      </c>
    </row>
    <row r="1307" spans="1:24" x14ac:dyDescent="0.3">
      <c r="A1307" s="166"/>
      <c r="B1307" s="166">
        <v>2024</v>
      </c>
      <c r="C1307" s="158" t="s">
        <v>431</v>
      </c>
      <c r="D1307" s="159" t="s">
        <v>26</v>
      </c>
      <c r="E1307" s="159" t="s">
        <v>18</v>
      </c>
      <c r="F1307" s="159" t="s">
        <v>67</v>
      </c>
      <c r="G1307" s="159" t="s">
        <v>170</v>
      </c>
      <c r="H1307" s="159" t="s">
        <v>63</v>
      </c>
      <c r="I1307" s="159"/>
      <c r="J1307" s="159" t="s">
        <v>14</v>
      </c>
      <c r="K1307" s="160">
        <v>0</v>
      </c>
      <c r="L1307" s="160">
        <v>0</v>
      </c>
      <c r="M1307" s="160">
        <v>0</v>
      </c>
      <c r="N1307" s="160">
        <v>0</v>
      </c>
      <c r="O1307" s="160">
        <v>0</v>
      </c>
      <c r="P1307" s="160">
        <v>268700</v>
      </c>
      <c r="Q1307" s="160">
        <v>422700</v>
      </c>
      <c r="R1307" s="160">
        <v>502600</v>
      </c>
      <c r="S1307" s="160">
        <v>329800</v>
      </c>
      <c r="T1307" s="160">
        <v>0</v>
      </c>
      <c r="U1307" s="160">
        <v>0</v>
      </c>
      <c r="V1307" s="160">
        <v>0</v>
      </c>
      <c r="W1307" s="162">
        <f>SUM(표4_256[[#This Row],[1월]:[12월]])</f>
        <v>1523800</v>
      </c>
      <c r="X1307" s="163">
        <f t="shared" si="738"/>
        <v>126983.33333333333</v>
      </c>
    </row>
    <row r="1308" spans="1:24" x14ac:dyDescent="0.3">
      <c r="A1308" s="166"/>
      <c r="B1308" s="166">
        <v>2024</v>
      </c>
      <c r="C1308" s="158" t="s">
        <v>431</v>
      </c>
      <c r="D1308" s="159" t="s">
        <v>26</v>
      </c>
      <c r="E1308" s="159" t="s">
        <v>18</v>
      </c>
      <c r="F1308" s="159" t="s">
        <v>67</v>
      </c>
      <c r="G1308" s="159" t="s">
        <v>170</v>
      </c>
      <c r="H1308" s="159" t="s">
        <v>63</v>
      </c>
      <c r="I1308" s="159"/>
      <c r="J1308" s="159" t="s">
        <v>20</v>
      </c>
      <c r="K1308" s="160">
        <v>0</v>
      </c>
      <c r="L1308" s="160">
        <v>0</v>
      </c>
      <c r="M1308" s="160">
        <v>0</v>
      </c>
      <c r="N1308" s="160">
        <v>0</v>
      </c>
      <c r="O1308" s="160">
        <v>0</v>
      </c>
      <c r="P1308" s="160">
        <v>231.08199999999999</v>
      </c>
      <c r="Q1308" s="160">
        <v>363.52199999999999</v>
      </c>
      <c r="R1308" s="160">
        <v>432.23599999999999</v>
      </c>
      <c r="S1308" s="160">
        <v>283.62799999999999</v>
      </c>
      <c r="T1308" s="160">
        <v>0</v>
      </c>
      <c r="U1308" s="160">
        <v>0</v>
      </c>
      <c r="V1308" s="160">
        <v>0</v>
      </c>
      <c r="W1308" s="162">
        <f>SUM(표4_256[[#This Row],[1월]:[12월]])</f>
        <v>1310.4680000000001</v>
      </c>
      <c r="X1308" s="163">
        <f t="shared" si="738"/>
        <v>109.20566666666667</v>
      </c>
    </row>
    <row r="1309" spans="1:24" x14ac:dyDescent="0.3">
      <c r="A1309" s="166"/>
      <c r="B1309" s="166">
        <v>2024</v>
      </c>
      <c r="C1309" s="158" t="s">
        <v>431</v>
      </c>
      <c r="D1309" s="159" t="s">
        <v>26</v>
      </c>
      <c r="E1309" s="159" t="s">
        <v>18</v>
      </c>
      <c r="F1309" s="159" t="s">
        <v>67</v>
      </c>
      <c r="G1309" s="159" t="s">
        <v>170</v>
      </c>
      <c r="H1309" s="159" t="s">
        <v>63</v>
      </c>
      <c r="I1309" s="159"/>
      <c r="J1309" s="159" t="s">
        <v>15</v>
      </c>
      <c r="K1309" s="160">
        <v>0</v>
      </c>
      <c r="L1309" s="160">
        <v>0</v>
      </c>
      <c r="M1309" s="160">
        <v>0</v>
      </c>
      <c r="N1309" s="160">
        <v>0</v>
      </c>
      <c r="O1309" s="160">
        <v>0</v>
      </c>
      <c r="P1309" s="160">
        <v>23.1082</v>
      </c>
      <c r="Q1309" s="160">
        <v>36.352200000000003</v>
      </c>
      <c r="R1309" s="160">
        <v>43.223600000000005</v>
      </c>
      <c r="S1309" s="160">
        <v>28.3628</v>
      </c>
      <c r="T1309" s="160">
        <v>0</v>
      </c>
      <c r="U1309" s="160">
        <v>0</v>
      </c>
      <c r="V1309" s="160">
        <v>0</v>
      </c>
      <c r="W1309" s="162">
        <f>SUM(표4_256[[#This Row],[1월]:[12월]])</f>
        <v>131.04680000000002</v>
      </c>
      <c r="X1309" s="163">
        <f t="shared" si="738"/>
        <v>10.920566666666668</v>
      </c>
    </row>
    <row r="1310" spans="1:24" x14ac:dyDescent="0.3">
      <c r="A1310" s="166"/>
      <c r="B1310" s="166">
        <v>2024</v>
      </c>
      <c r="C1310" s="158" t="s">
        <v>431</v>
      </c>
      <c r="D1310" s="159" t="s">
        <v>26</v>
      </c>
      <c r="E1310" s="159" t="s">
        <v>18</v>
      </c>
      <c r="F1310" s="159" t="s">
        <v>67</v>
      </c>
      <c r="G1310" s="159" t="s">
        <v>170</v>
      </c>
      <c r="H1310" s="160" t="s">
        <v>63</v>
      </c>
      <c r="I1310" s="160"/>
      <c r="J1310" s="160" t="s">
        <v>96</v>
      </c>
      <c r="K1310" s="160">
        <v>0</v>
      </c>
      <c r="L1310" s="160">
        <v>0</v>
      </c>
      <c r="M1310" s="160">
        <v>0</v>
      </c>
      <c r="N1310" s="160">
        <v>0</v>
      </c>
      <c r="O1310" s="160">
        <v>0</v>
      </c>
      <c r="P1310" s="160">
        <v>33.757960625243989</v>
      </c>
      <c r="Q1310" s="160">
        <v>53.105656703723994</v>
      </c>
      <c r="R1310" s="160">
        <v>63.143844474311997</v>
      </c>
      <c r="S1310" s="160">
        <v>41.434221861575999</v>
      </c>
      <c r="T1310" s="160">
        <v>0</v>
      </c>
      <c r="U1310" s="160">
        <v>0</v>
      </c>
      <c r="V1310" s="160">
        <v>0</v>
      </c>
      <c r="W1310" s="162">
        <f>SUM(표4_256[[#This Row],[1월]:[12월]])</f>
        <v>191.44168366485599</v>
      </c>
      <c r="X1310" s="163">
        <f t="shared" si="738"/>
        <v>15.953473638737998</v>
      </c>
    </row>
    <row r="1311" spans="1:24" x14ac:dyDescent="0.3">
      <c r="A1311" s="166"/>
      <c r="B1311" s="166">
        <v>2024</v>
      </c>
      <c r="C1311" s="158" t="s">
        <v>431</v>
      </c>
      <c r="D1311" s="159" t="s">
        <v>21</v>
      </c>
      <c r="E1311" s="159" t="s">
        <v>12</v>
      </c>
      <c r="F1311" s="159" t="s">
        <v>67</v>
      </c>
      <c r="G1311" s="159" t="s">
        <v>12</v>
      </c>
      <c r="H1311" s="159" t="s">
        <v>99</v>
      </c>
      <c r="I1311" s="159"/>
      <c r="J1311" s="159" t="s">
        <v>13</v>
      </c>
      <c r="K1311" s="160">
        <v>25845088</v>
      </c>
      <c r="L1311" s="160">
        <v>16998065</v>
      </c>
      <c r="M1311" s="160">
        <v>17934250</v>
      </c>
      <c r="N1311" s="160">
        <v>15135172</v>
      </c>
      <c r="O1311" s="160">
        <v>15184212</v>
      </c>
      <c r="P1311" s="160">
        <v>15331389</v>
      </c>
      <c r="Q1311" s="160">
        <v>16640431</v>
      </c>
      <c r="R1311" s="160">
        <v>18164677</v>
      </c>
      <c r="S1311" s="160">
        <v>13360765</v>
      </c>
      <c r="T1311" s="160">
        <v>15549277</v>
      </c>
      <c r="U1311" s="160">
        <v>21452643</v>
      </c>
      <c r="V1311" s="160">
        <v>26210519</v>
      </c>
      <c r="W1311" s="162">
        <f>SUM(표4_256[[#This Row],[1월]:[12월]])</f>
        <v>217806488</v>
      </c>
      <c r="X1311" s="163">
        <f t="shared" si="738"/>
        <v>18150540.666666668</v>
      </c>
    </row>
    <row r="1312" spans="1:24" x14ac:dyDescent="0.3">
      <c r="A1312" s="166"/>
      <c r="B1312" s="166">
        <v>2024</v>
      </c>
      <c r="C1312" s="158" t="s">
        <v>431</v>
      </c>
      <c r="D1312" s="159" t="s">
        <v>21</v>
      </c>
      <c r="E1312" s="159" t="s">
        <v>12</v>
      </c>
      <c r="F1312" s="159" t="s">
        <v>67</v>
      </c>
      <c r="G1312" s="159" t="s">
        <v>12</v>
      </c>
      <c r="H1312" s="159" t="s">
        <v>99</v>
      </c>
      <c r="I1312" s="159"/>
      <c r="J1312" s="159" t="s">
        <v>22</v>
      </c>
      <c r="K1312" s="160">
        <v>27357</v>
      </c>
      <c r="L1312" s="160">
        <v>18784</v>
      </c>
      <c r="M1312" s="160">
        <v>20036</v>
      </c>
      <c r="N1312" s="160">
        <v>17064</v>
      </c>
      <c r="O1312" s="160">
        <v>17489</v>
      </c>
      <c r="P1312" s="160">
        <v>18125</v>
      </c>
      <c r="Q1312" s="160">
        <v>19603</v>
      </c>
      <c r="R1312" s="160">
        <v>20442</v>
      </c>
      <c r="S1312" s="160">
        <v>14797</v>
      </c>
      <c r="T1312" s="160">
        <v>16468</v>
      </c>
      <c r="U1312" s="160">
        <v>12585</v>
      </c>
      <c r="V1312" s="160">
        <v>27609</v>
      </c>
      <c r="W1312" s="162">
        <f>SUM(표4_256[[#This Row],[1월]:[12월]])</f>
        <v>230359</v>
      </c>
      <c r="X1312" s="163">
        <f t="shared" si="738"/>
        <v>19196.583333333332</v>
      </c>
    </row>
    <row r="1313" spans="1:24" x14ac:dyDescent="0.3">
      <c r="A1313" s="166"/>
      <c r="B1313" s="166">
        <v>2024</v>
      </c>
      <c r="C1313" s="158" t="s">
        <v>431</v>
      </c>
      <c r="D1313" s="159" t="s">
        <v>21</v>
      </c>
      <c r="E1313" s="159" t="s">
        <v>12</v>
      </c>
      <c r="F1313" s="159" t="s">
        <v>67</v>
      </c>
      <c r="G1313" s="159" t="s">
        <v>12</v>
      </c>
      <c r="H1313" s="159" t="s">
        <v>99</v>
      </c>
      <c r="I1313" s="159"/>
      <c r="J1313" s="159" t="s">
        <v>15</v>
      </c>
      <c r="K1313" s="160">
        <v>27.876782999999996</v>
      </c>
      <c r="L1313" s="160">
        <v>19.140895999999998</v>
      </c>
      <c r="M1313" s="160">
        <v>20.416684</v>
      </c>
      <c r="N1313" s="160">
        <v>17.388216</v>
      </c>
      <c r="O1313" s="160">
        <v>17.821290999999999</v>
      </c>
      <c r="P1313" s="160">
        <v>18.469374999999999</v>
      </c>
      <c r="Q1313" s="160">
        <v>19.975456999999999</v>
      </c>
      <c r="R1313" s="160">
        <v>20.830397999999999</v>
      </c>
      <c r="S1313" s="160">
        <v>15.078142999999999</v>
      </c>
      <c r="T1313" s="160">
        <v>16.780891999999998</v>
      </c>
      <c r="U1313" s="160">
        <v>12.824114999999999</v>
      </c>
      <c r="V1313" s="160">
        <v>28.133571</v>
      </c>
      <c r="W1313" s="162">
        <f>SUM(표4_256[[#This Row],[1월]:[12월]])</f>
        <v>234.73582099999999</v>
      </c>
      <c r="X1313" s="163">
        <f t="shared" si="738"/>
        <v>19.561318416666666</v>
      </c>
    </row>
    <row r="1314" spans="1:24" x14ac:dyDescent="0.3">
      <c r="A1314" s="166"/>
      <c r="B1314" s="166">
        <v>2024</v>
      </c>
      <c r="C1314" s="158" t="s">
        <v>431</v>
      </c>
      <c r="D1314" s="159" t="s">
        <v>21</v>
      </c>
      <c r="E1314" s="159" t="s">
        <v>12</v>
      </c>
      <c r="F1314" s="159" t="s">
        <v>67</v>
      </c>
      <c r="G1314" s="159" t="s">
        <v>12</v>
      </c>
      <c r="H1314" s="160" t="s">
        <v>99</v>
      </c>
      <c r="I1314" s="160"/>
      <c r="J1314" s="160" t="s">
        <v>96</v>
      </c>
      <c r="K1314" s="160">
        <v>58.839855073999999</v>
      </c>
      <c r="L1314" s="160">
        <v>40.400915221333335</v>
      </c>
      <c r="M1314" s="160">
        <v>43.093736018666668</v>
      </c>
      <c r="N1314" s="160">
        <v>36.701512848</v>
      </c>
      <c r="O1314" s="160">
        <v>37.615609364666668</v>
      </c>
      <c r="P1314" s="160">
        <v>38.983527916666674</v>
      </c>
      <c r="Q1314" s="160">
        <v>42.162432979333332</v>
      </c>
      <c r="R1314" s="160">
        <v>43.966967044</v>
      </c>
      <c r="S1314" s="160">
        <v>31.825614487333336</v>
      </c>
      <c r="T1314" s="160">
        <v>35.419626909333331</v>
      </c>
      <c r="U1314" s="160">
        <v>27.068010970000003</v>
      </c>
      <c r="V1314" s="160">
        <v>59.381860538000005</v>
      </c>
      <c r="W1314" s="162">
        <f>SUM(표4_256[[#This Row],[1월]:[12월]])</f>
        <v>495.45966937133335</v>
      </c>
      <c r="X1314" s="163">
        <f t="shared" si="738"/>
        <v>41.288305780944448</v>
      </c>
    </row>
    <row r="1315" spans="1:24" x14ac:dyDescent="0.3">
      <c r="A1315" s="166"/>
      <c r="B1315" s="166">
        <v>2024</v>
      </c>
      <c r="C1315" s="158" t="s">
        <v>431</v>
      </c>
      <c r="D1315" s="159" t="s">
        <v>21</v>
      </c>
      <c r="E1315" s="159" t="s">
        <v>16</v>
      </c>
      <c r="F1315" s="159" t="s">
        <v>65</v>
      </c>
      <c r="G1315" s="159" t="s">
        <v>172</v>
      </c>
      <c r="H1315" s="159" t="s">
        <v>100</v>
      </c>
      <c r="I1315" s="159"/>
      <c r="J1315" s="159" t="s">
        <v>13</v>
      </c>
      <c r="K1315" s="226">
        <v>102432715</v>
      </c>
      <c r="L1315" s="226">
        <v>83418819</v>
      </c>
      <c r="M1315" s="226">
        <v>79320720</v>
      </c>
      <c r="N1315" s="226">
        <v>66555576</v>
      </c>
      <c r="O1315" s="226">
        <v>52327770</v>
      </c>
      <c r="P1315" s="226">
        <v>42259066</v>
      </c>
      <c r="Q1315" s="226">
        <v>47524790</v>
      </c>
      <c r="R1315" s="226">
        <v>45369523</v>
      </c>
      <c r="S1315" s="226">
        <v>46599147</v>
      </c>
      <c r="T1315" s="226">
        <v>55043396</v>
      </c>
      <c r="U1315" s="226">
        <v>70776095</v>
      </c>
      <c r="V1315" s="226">
        <v>102868844</v>
      </c>
      <c r="W1315" s="162">
        <f>SUM(표4_256[[#This Row],[1월]:[12월]])</f>
        <v>794496461</v>
      </c>
      <c r="X1315" s="163">
        <f t="shared" si="738"/>
        <v>66208038.416666664</v>
      </c>
    </row>
    <row r="1316" spans="1:24" x14ac:dyDescent="0.3">
      <c r="A1316" s="166"/>
      <c r="B1316" s="166">
        <v>2024</v>
      </c>
      <c r="C1316" s="158" t="s">
        <v>431</v>
      </c>
      <c r="D1316" s="159" t="s">
        <v>21</v>
      </c>
      <c r="E1316" s="159" t="s">
        <v>16</v>
      </c>
      <c r="F1316" s="159" t="s">
        <v>65</v>
      </c>
      <c r="G1316" s="159" t="s">
        <v>172</v>
      </c>
      <c r="H1316" s="159" t="s">
        <v>100</v>
      </c>
      <c r="I1316" s="159"/>
      <c r="J1316" s="159" t="s">
        <v>22</v>
      </c>
      <c r="K1316" s="226">
        <v>115162</v>
      </c>
      <c r="L1316" s="226">
        <v>93879</v>
      </c>
      <c r="M1316" s="226">
        <v>89169</v>
      </c>
      <c r="N1316" s="226">
        <v>75550</v>
      </c>
      <c r="O1316" s="226">
        <v>59562</v>
      </c>
      <c r="P1316" s="226">
        <v>48046</v>
      </c>
      <c r="Q1316" s="226">
        <v>53642</v>
      </c>
      <c r="R1316" s="226">
        <v>48159</v>
      </c>
      <c r="S1316" s="226">
        <v>49623</v>
      </c>
      <c r="T1316" s="226">
        <v>58575</v>
      </c>
      <c r="U1316" s="226">
        <v>75511</v>
      </c>
      <c r="V1316" s="226">
        <v>109999</v>
      </c>
      <c r="W1316" s="162">
        <f>SUM(표4_256[[#This Row],[1월]:[12월]])</f>
        <v>876877</v>
      </c>
      <c r="X1316" s="163">
        <f t="shared" si="738"/>
        <v>73073.083333333328</v>
      </c>
    </row>
    <row r="1317" spans="1:24" x14ac:dyDescent="0.3">
      <c r="A1317" s="166"/>
      <c r="B1317" s="166">
        <v>2024</v>
      </c>
      <c r="C1317" s="158" t="s">
        <v>431</v>
      </c>
      <c r="D1317" s="159" t="s">
        <v>21</v>
      </c>
      <c r="E1317" s="159" t="s">
        <v>16</v>
      </c>
      <c r="F1317" s="159" t="s">
        <v>65</v>
      </c>
      <c r="G1317" s="159" t="s">
        <v>172</v>
      </c>
      <c r="H1317" s="159" t="s">
        <v>100</v>
      </c>
      <c r="I1317" s="159"/>
      <c r="J1317" s="159" t="s">
        <v>15</v>
      </c>
      <c r="K1317" s="226">
        <v>117.350078</v>
      </c>
      <c r="L1317" s="226">
        <v>95.662700999999998</v>
      </c>
      <c r="M1317" s="226">
        <v>90.863210999999993</v>
      </c>
      <c r="N1317" s="226">
        <v>76.985449999999986</v>
      </c>
      <c r="O1317" s="226">
        <v>60.693677999999991</v>
      </c>
      <c r="P1317" s="226">
        <v>48.958873999999994</v>
      </c>
      <c r="Q1317" s="226">
        <v>54.661197999999999</v>
      </c>
      <c r="R1317" s="226">
        <v>49.074020999999995</v>
      </c>
      <c r="S1317" s="226">
        <v>50.565836999999995</v>
      </c>
      <c r="T1317" s="226">
        <v>59.687925</v>
      </c>
      <c r="U1317" s="226">
        <v>76.945708999999994</v>
      </c>
      <c r="V1317" s="226">
        <v>112.08898099999999</v>
      </c>
      <c r="W1317" s="162">
        <f>SUM(표4_256[[#This Row],[1월]:[12월]])</f>
        <v>893.53766299999984</v>
      </c>
      <c r="X1317" s="163">
        <f t="shared" si="738"/>
        <v>74.461471916666653</v>
      </c>
    </row>
    <row r="1318" spans="1:24" x14ac:dyDescent="0.3">
      <c r="A1318" s="166"/>
      <c r="B1318" s="166">
        <v>2024</v>
      </c>
      <c r="C1318" s="158" t="s">
        <v>431</v>
      </c>
      <c r="D1318" s="159" t="s">
        <v>21</v>
      </c>
      <c r="E1318" s="159" t="s">
        <v>16</v>
      </c>
      <c r="F1318" s="159" t="s">
        <v>65</v>
      </c>
      <c r="G1318" s="159" t="s">
        <v>172</v>
      </c>
      <c r="H1318" s="160" t="s">
        <v>100</v>
      </c>
      <c r="I1318" s="160"/>
      <c r="J1318" s="160" t="s">
        <v>96</v>
      </c>
      <c r="K1318" s="226">
        <v>247.69219541733332</v>
      </c>
      <c r="L1318" s="226">
        <v>201.91639267800002</v>
      </c>
      <c r="M1318" s="226">
        <v>191.786052458</v>
      </c>
      <c r="N1318" s="226">
        <v>162.49409843333333</v>
      </c>
      <c r="O1318" s="226">
        <v>128.10686288400001</v>
      </c>
      <c r="P1318" s="226">
        <v>103.33807350533334</v>
      </c>
      <c r="Q1318" s="226">
        <v>115.37403611066668</v>
      </c>
      <c r="R1318" s="226">
        <v>103.581115638</v>
      </c>
      <c r="S1318" s="226">
        <v>106.72990928599999</v>
      </c>
      <c r="T1318" s="226">
        <v>125.98400814999999</v>
      </c>
      <c r="U1318" s="226">
        <v>162.41021663533334</v>
      </c>
      <c r="V1318" s="226">
        <v>236.58753585133329</v>
      </c>
      <c r="W1318" s="162">
        <f>SUM(표4_256[[#This Row],[1월]:[12월]])</f>
        <v>1886.0004970473333</v>
      </c>
      <c r="X1318" s="163">
        <f t="shared" si="738"/>
        <v>157.16670808727778</v>
      </c>
    </row>
    <row r="1319" spans="1:24" x14ac:dyDescent="0.3">
      <c r="A1319" s="166"/>
      <c r="B1319" s="166">
        <v>2024</v>
      </c>
      <c r="C1319" s="158" t="s">
        <v>431</v>
      </c>
      <c r="D1319" s="159" t="s">
        <v>21</v>
      </c>
      <c r="E1319" s="159" t="s">
        <v>16</v>
      </c>
      <c r="F1319" s="159" t="s">
        <v>90</v>
      </c>
      <c r="G1319" s="159" t="s">
        <v>172</v>
      </c>
      <c r="H1319" s="159" t="s">
        <v>100</v>
      </c>
      <c r="I1319" s="159"/>
      <c r="J1319" s="159" t="s">
        <v>13</v>
      </c>
      <c r="K1319" s="226">
        <v>10420268</v>
      </c>
      <c r="L1319" s="226">
        <v>8581822</v>
      </c>
      <c r="M1319" s="226">
        <v>8886109</v>
      </c>
      <c r="N1319" s="226">
        <v>9563540</v>
      </c>
      <c r="O1319" s="226">
        <v>9043240</v>
      </c>
      <c r="P1319" s="226">
        <v>11636908</v>
      </c>
      <c r="Q1319" s="226">
        <v>11828356</v>
      </c>
      <c r="R1319" s="226">
        <v>9813151</v>
      </c>
      <c r="S1319" s="226">
        <v>10290437</v>
      </c>
      <c r="T1319" s="226">
        <v>11956513</v>
      </c>
      <c r="U1319" s="226">
        <v>9850943</v>
      </c>
      <c r="V1319" s="226">
        <v>8582500</v>
      </c>
      <c r="W1319" s="162">
        <f>SUM(표4_256[[#This Row],[1월]:[12월]])</f>
        <v>120453787</v>
      </c>
      <c r="X1319" s="163">
        <f t="shared" si="738"/>
        <v>10037815.583333334</v>
      </c>
    </row>
    <row r="1320" spans="1:24" x14ac:dyDescent="0.3">
      <c r="A1320" s="166"/>
      <c r="B1320" s="166">
        <v>2024</v>
      </c>
      <c r="C1320" s="158" t="s">
        <v>431</v>
      </c>
      <c r="D1320" s="159" t="s">
        <v>21</v>
      </c>
      <c r="E1320" s="159" t="s">
        <v>16</v>
      </c>
      <c r="F1320" s="159" t="s">
        <v>90</v>
      </c>
      <c r="G1320" s="159" t="s">
        <v>172</v>
      </c>
      <c r="H1320" s="159" t="s">
        <v>100</v>
      </c>
      <c r="I1320" s="159"/>
      <c r="J1320" s="159" t="s">
        <v>22</v>
      </c>
      <c r="K1320" s="226">
        <v>11668</v>
      </c>
      <c r="L1320" s="226">
        <v>9610</v>
      </c>
      <c r="M1320" s="226">
        <v>9944</v>
      </c>
      <c r="N1320" s="226">
        <v>10812</v>
      </c>
      <c r="O1320" s="226">
        <v>10253</v>
      </c>
      <c r="P1320" s="226">
        <v>13201</v>
      </c>
      <c r="Q1320" s="226">
        <v>13326</v>
      </c>
      <c r="R1320" s="226">
        <v>10390</v>
      </c>
      <c r="S1320" s="226">
        <v>10927</v>
      </c>
      <c r="T1320" s="226">
        <v>12695</v>
      </c>
      <c r="U1320" s="226">
        <v>10475</v>
      </c>
      <c r="V1320" s="226">
        <v>9134</v>
      </c>
      <c r="W1320" s="162">
        <f>SUM(표4_256[[#This Row],[1월]:[12월]])</f>
        <v>132435</v>
      </c>
      <c r="X1320" s="163">
        <f t="shared" si="738"/>
        <v>11036.25</v>
      </c>
    </row>
    <row r="1321" spans="1:24" x14ac:dyDescent="0.3">
      <c r="A1321" s="166"/>
      <c r="B1321" s="166">
        <v>2024</v>
      </c>
      <c r="C1321" s="158" t="s">
        <v>431</v>
      </c>
      <c r="D1321" s="159" t="s">
        <v>21</v>
      </c>
      <c r="E1321" s="159" t="s">
        <v>16</v>
      </c>
      <c r="F1321" s="159" t="s">
        <v>90</v>
      </c>
      <c r="G1321" s="159" t="s">
        <v>172</v>
      </c>
      <c r="H1321" s="159" t="s">
        <v>100</v>
      </c>
      <c r="I1321" s="159"/>
      <c r="J1321" s="159" t="s">
        <v>15</v>
      </c>
      <c r="K1321" s="226">
        <v>11.889691999999998</v>
      </c>
      <c r="L1321" s="226">
        <v>9.7925899999999988</v>
      </c>
      <c r="M1321" s="226">
        <v>10.132935999999999</v>
      </c>
      <c r="N1321" s="226">
        <v>11.017427999999999</v>
      </c>
      <c r="O1321" s="226">
        <v>10.447806999999999</v>
      </c>
      <c r="P1321" s="226">
        <v>13.451818999999999</v>
      </c>
      <c r="Q1321" s="226">
        <v>13.579193999999999</v>
      </c>
      <c r="R1321" s="226">
        <v>10.58741</v>
      </c>
      <c r="S1321" s="226">
        <v>11.134612999999998</v>
      </c>
      <c r="T1321" s="226">
        <v>12.936204999999999</v>
      </c>
      <c r="U1321" s="226">
        <v>10.674024999999999</v>
      </c>
      <c r="V1321" s="226">
        <v>9.3075460000000003</v>
      </c>
      <c r="W1321" s="162">
        <f>SUM(표4_256[[#This Row],[1월]:[12월]])</f>
        <v>134.95126500000001</v>
      </c>
      <c r="X1321" s="163">
        <f t="shared" si="738"/>
        <v>11.245938750000001</v>
      </c>
    </row>
    <row r="1322" spans="1:24" x14ac:dyDescent="0.3">
      <c r="A1322" s="166"/>
      <c r="B1322" s="166">
        <v>2024</v>
      </c>
      <c r="C1322" s="158" t="s">
        <v>431</v>
      </c>
      <c r="D1322" s="159" t="s">
        <v>21</v>
      </c>
      <c r="E1322" s="159" t="s">
        <v>16</v>
      </c>
      <c r="F1322" s="159" t="s">
        <v>90</v>
      </c>
      <c r="G1322" s="159" t="s">
        <v>172</v>
      </c>
      <c r="H1322" s="160" t="s">
        <v>100</v>
      </c>
      <c r="I1322" s="160"/>
      <c r="J1322" s="160" t="s">
        <v>96</v>
      </c>
      <c r="K1322" s="226">
        <v>25.095713309333334</v>
      </c>
      <c r="L1322" s="226">
        <v>20.669335353333334</v>
      </c>
      <c r="M1322" s="226">
        <v>21.387707674666668</v>
      </c>
      <c r="N1322" s="226">
        <v>23.254615384000001</v>
      </c>
      <c r="O1322" s="226">
        <v>22.052309612666665</v>
      </c>
      <c r="P1322" s="226">
        <v>28.392913215333333</v>
      </c>
      <c r="Q1322" s="226">
        <v>28.661765132000003</v>
      </c>
      <c r="R1322" s="226">
        <v>22.346971313333334</v>
      </c>
      <c r="S1322" s="226">
        <v>23.501959147333331</v>
      </c>
      <c r="T1322" s="226">
        <v>27.304600656666668</v>
      </c>
      <c r="U1322" s="226">
        <v>22.529790616666666</v>
      </c>
      <c r="V1322" s="226">
        <v>19.645547254666667</v>
      </c>
      <c r="W1322" s="162">
        <f>SUM(표4_256[[#This Row],[1월]:[12월]])</f>
        <v>284.84322867000003</v>
      </c>
      <c r="X1322" s="163">
        <f t="shared" si="738"/>
        <v>23.736935722500004</v>
      </c>
    </row>
    <row r="1323" spans="1:24" x14ac:dyDescent="0.3">
      <c r="A1323" s="166"/>
      <c r="B1323" s="166">
        <v>2024</v>
      </c>
      <c r="C1323" s="158" t="s">
        <v>431</v>
      </c>
      <c r="D1323" s="159" t="s">
        <v>21</v>
      </c>
      <c r="E1323" s="159" t="s">
        <v>16</v>
      </c>
      <c r="F1323" s="159" t="s">
        <v>88</v>
      </c>
      <c r="G1323" s="159" t="s">
        <v>86</v>
      </c>
      <c r="H1323" s="159" t="s">
        <v>101</v>
      </c>
      <c r="I1323" s="159"/>
      <c r="J1323" s="159" t="s">
        <v>13</v>
      </c>
      <c r="K1323" s="226">
        <v>879575</v>
      </c>
      <c r="L1323" s="226">
        <v>913192</v>
      </c>
      <c r="M1323" s="226">
        <v>953643</v>
      </c>
      <c r="N1323" s="226">
        <v>934139</v>
      </c>
      <c r="O1323" s="226">
        <v>942318</v>
      </c>
      <c r="P1323" s="226">
        <v>1057832</v>
      </c>
      <c r="Q1323" s="226">
        <v>1201232</v>
      </c>
      <c r="R1323" s="226">
        <v>1070799</v>
      </c>
      <c r="S1323" s="226">
        <v>1053743</v>
      </c>
      <c r="T1323" s="226">
        <v>1212805</v>
      </c>
      <c r="U1323" s="226">
        <v>1307223</v>
      </c>
      <c r="V1323" s="226">
        <v>1191554</v>
      </c>
      <c r="W1323" s="162">
        <f>SUM(표4_256[[#This Row],[1월]:[12월]])</f>
        <v>12718055</v>
      </c>
      <c r="X1323" s="163">
        <f t="shared" si="738"/>
        <v>1059837.9166666667</v>
      </c>
    </row>
    <row r="1324" spans="1:24" x14ac:dyDescent="0.3">
      <c r="A1324" s="166"/>
      <c r="B1324" s="166">
        <v>2024</v>
      </c>
      <c r="C1324" s="158" t="s">
        <v>431</v>
      </c>
      <c r="D1324" s="159" t="s">
        <v>21</v>
      </c>
      <c r="E1324" s="159" t="s">
        <v>16</v>
      </c>
      <c r="F1324" s="159" t="s">
        <v>88</v>
      </c>
      <c r="G1324" s="159" t="s">
        <v>86</v>
      </c>
      <c r="H1324" s="159" t="s">
        <v>101</v>
      </c>
      <c r="I1324" s="159"/>
      <c r="J1324" s="159" t="s">
        <v>22</v>
      </c>
      <c r="K1324" s="226">
        <v>970</v>
      </c>
      <c r="L1324" s="226">
        <v>1010</v>
      </c>
      <c r="M1324" s="226">
        <v>1055</v>
      </c>
      <c r="N1324" s="226">
        <v>1044</v>
      </c>
      <c r="O1324" s="226">
        <v>1058</v>
      </c>
      <c r="P1324" s="226">
        <v>1193</v>
      </c>
      <c r="Q1324" s="226">
        <v>1347</v>
      </c>
      <c r="R1324" s="226">
        <v>1127</v>
      </c>
      <c r="S1324" s="226">
        <v>1112</v>
      </c>
      <c r="T1324" s="226">
        <v>1281</v>
      </c>
      <c r="U1324" s="226">
        <v>1384</v>
      </c>
      <c r="V1324" s="226">
        <v>1260</v>
      </c>
      <c r="W1324" s="162">
        <f>SUM(표4_256[[#This Row],[1월]:[12월]])</f>
        <v>13841</v>
      </c>
      <c r="X1324" s="163">
        <f t="shared" si="738"/>
        <v>1153.4166666666667</v>
      </c>
    </row>
    <row r="1325" spans="1:24" x14ac:dyDescent="0.3">
      <c r="A1325" s="166"/>
      <c r="B1325" s="166">
        <v>2024</v>
      </c>
      <c r="C1325" s="158" t="s">
        <v>431</v>
      </c>
      <c r="D1325" s="159" t="s">
        <v>21</v>
      </c>
      <c r="E1325" s="159" t="s">
        <v>16</v>
      </c>
      <c r="F1325" s="159" t="s">
        <v>88</v>
      </c>
      <c r="G1325" s="159" t="s">
        <v>86</v>
      </c>
      <c r="H1325" s="159" t="s">
        <v>101</v>
      </c>
      <c r="I1325" s="159"/>
      <c r="J1325" s="159" t="s">
        <v>15</v>
      </c>
      <c r="K1325" s="226">
        <v>0.98842999999999992</v>
      </c>
      <c r="L1325" s="226">
        <v>1.0291899999999998</v>
      </c>
      <c r="M1325" s="226">
        <v>1.0750449999999998</v>
      </c>
      <c r="N1325" s="226">
        <v>1.063836</v>
      </c>
      <c r="O1325" s="226">
        <v>1.0781019999999999</v>
      </c>
      <c r="P1325" s="226">
        <v>1.2156670000000001</v>
      </c>
      <c r="Q1325" s="226">
        <v>1.372593</v>
      </c>
      <c r="R1325" s="226">
        <v>1.1484129999999999</v>
      </c>
      <c r="S1325" s="226">
        <v>1.1331279999999999</v>
      </c>
      <c r="T1325" s="226">
        <v>1.3053389999999998</v>
      </c>
      <c r="U1325" s="226">
        <v>1.4102959999999998</v>
      </c>
      <c r="V1325" s="226">
        <v>1.2839399999999999</v>
      </c>
      <c r="W1325" s="162">
        <f>SUM(표4_256[[#This Row],[1월]:[12월]])</f>
        <v>14.103978999999997</v>
      </c>
      <c r="X1325" s="163">
        <f t="shared" si="738"/>
        <v>1.1753315833333331</v>
      </c>
    </row>
    <row r="1326" spans="1:24" x14ac:dyDescent="0.3">
      <c r="A1326" s="166"/>
      <c r="B1326" s="166">
        <v>2024</v>
      </c>
      <c r="C1326" s="158" t="s">
        <v>431</v>
      </c>
      <c r="D1326" s="159" t="s">
        <v>21</v>
      </c>
      <c r="E1326" s="159" t="s">
        <v>16</v>
      </c>
      <c r="F1326" s="159" t="s">
        <v>88</v>
      </c>
      <c r="G1326" s="159" t="s">
        <v>86</v>
      </c>
      <c r="H1326" s="160" t="s">
        <v>101</v>
      </c>
      <c r="I1326" s="160"/>
      <c r="J1326" s="160" t="s">
        <v>96</v>
      </c>
      <c r="K1326" s="226">
        <v>2.0862908733333336</v>
      </c>
      <c r="L1326" s="226">
        <v>2.172323486666667</v>
      </c>
      <c r="M1326" s="226">
        <v>2.2691101766666666</v>
      </c>
      <c r="N1326" s="226">
        <v>2.245451208</v>
      </c>
      <c r="O1326" s="226">
        <v>2.275562622666667</v>
      </c>
      <c r="P1326" s="226">
        <v>2.5659226926666667</v>
      </c>
      <c r="Q1326" s="226">
        <v>2.8971482540000002</v>
      </c>
      <c r="R1326" s="226">
        <v>2.4239688806666666</v>
      </c>
      <c r="S1326" s="226">
        <v>2.3917066506666669</v>
      </c>
      <c r="T1326" s="226">
        <v>2.7551944420000001</v>
      </c>
      <c r="U1326" s="226">
        <v>2.9767284213333332</v>
      </c>
      <c r="V1326" s="226">
        <v>2.7100273199999996</v>
      </c>
      <c r="W1326" s="162">
        <f>SUM(표4_256[[#This Row],[1월]:[12월]])</f>
        <v>29.76943502866667</v>
      </c>
      <c r="X1326" s="163">
        <f t="shared" si="738"/>
        <v>2.4807862523888891</v>
      </c>
    </row>
    <row r="1327" spans="1:24" x14ac:dyDescent="0.3">
      <c r="A1327" s="166"/>
      <c r="B1327" s="166">
        <v>2024</v>
      </c>
      <c r="C1327" s="158" t="s">
        <v>431</v>
      </c>
      <c r="D1327" s="159" t="s">
        <v>21</v>
      </c>
      <c r="E1327" s="159" t="s">
        <v>16</v>
      </c>
      <c r="F1327" s="159" t="s">
        <v>90</v>
      </c>
      <c r="G1327" s="159" t="s">
        <v>86</v>
      </c>
      <c r="H1327" s="159" t="s">
        <v>101</v>
      </c>
      <c r="I1327" s="159"/>
      <c r="J1327" s="159" t="s">
        <v>13</v>
      </c>
      <c r="K1327" s="226">
        <v>0</v>
      </c>
      <c r="L1327" s="226">
        <v>0</v>
      </c>
      <c r="M1327" s="226">
        <v>0</v>
      </c>
      <c r="N1327" s="226">
        <v>0</v>
      </c>
      <c r="O1327" s="226">
        <v>0</v>
      </c>
      <c r="P1327" s="226">
        <v>0</v>
      </c>
      <c r="Q1327" s="226">
        <v>0</v>
      </c>
      <c r="R1327" s="226">
        <v>0</v>
      </c>
      <c r="S1327" s="226">
        <v>0</v>
      </c>
      <c r="T1327" s="226">
        <v>0</v>
      </c>
      <c r="U1327" s="226">
        <v>0</v>
      </c>
      <c r="V1327" s="226">
        <v>0</v>
      </c>
      <c r="W1327" s="162">
        <f>SUM(표4_256[[#This Row],[1월]:[12월]])</f>
        <v>0</v>
      </c>
      <c r="X1327" s="163">
        <f t="shared" si="738"/>
        <v>0</v>
      </c>
    </row>
    <row r="1328" spans="1:24" x14ac:dyDescent="0.3">
      <c r="A1328" s="166"/>
      <c r="B1328" s="166">
        <v>2024</v>
      </c>
      <c r="C1328" s="158" t="s">
        <v>431</v>
      </c>
      <c r="D1328" s="159" t="s">
        <v>21</v>
      </c>
      <c r="E1328" s="159" t="s">
        <v>16</v>
      </c>
      <c r="F1328" s="159" t="s">
        <v>90</v>
      </c>
      <c r="G1328" s="159" t="s">
        <v>86</v>
      </c>
      <c r="H1328" s="159" t="s">
        <v>101</v>
      </c>
      <c r="I1328" s="159"/>
      <c r="J1328" s="159" t="s">
        <v>22</v>
      </c>
      <c r="K1328" s="226">
        <v>0</v>
      </c>
      <c r="L1328" s="226">
        <v>0</v>
      </c>
      <c r="M1328" s="226">
        <v>0</v>
      </c>
      <c r="N1328" s="226">
        <v>0</v>
      </c>
      <c r="O1328" s="226">
        <v>0</v>
      </c>
      <c r="P1328" s="226">
        <v>0</v>
      </c>
      <c r="Q1328" s="226">
        <v>0</v>
      </c>
      <c r="R1328" s="226">
        <v>0</v>
      </c>
      <c r="S1328" s="226">
        <v>0</v>
      </c>
      <c r="T1328" s="226">
        <v>0</v>
      </c>
      <c r="U1328" s="226">
        <v>0</v>
      </c>
      <c r="V1328" s="226">
        <v>0</v>
      </c>
      <c r="W1328" s="162">
        <f>SUM(표4_256[[#This Row],[1월]:[12월]])</f>
        <v>0</v>
      </c>
      <c r="X1328" s="163">
        <f t="shared" si="738"/>
        <v>0</v>
      </c>
    </row>
    <row r="1329" spans="1:24" x14ac:dyDescent="0.3">
      <c r="A1329" s="166"/>
      <c r="B1329" s="166">
        <v>2024</v>
      </c>
      <c r="C1329" s="158" t="s">
        <v>431</v>
      </c>
      <c r="D1329" s="159" t="s">
        <v>21</v>
      </c>
      <c r="E1329" s="159" t="s">
        <v>16</v>
      </c>
      <c r="F1329" s="159" t="s">
        <v>90</v>
      </c>
      <c r="G1329" s="159" t="s">
        <v>86</v>
      </c>
      <c r="H1329" s="159" t="s">
        <v>101</v>
      </c>
      <c r="I1329" s="159"/>
      <c r="J1329" s="159" t="s">
        <v>15</v>
      </c>
      <c r="K1329" s="226">
        <v>0</v>
      </c>
      <c r="L1329" s="226">
        <v>0</v>
      </c>
      <c r="M1329" s="226">
        <v>0</v>
      </c>
      <c r="N1329" s="226">
        <v>0</v>
      </c>
      <c r="O1329" s="226">
        <v>0</v>
      </c>
      <c r="P1329" s="226">
        <v>0</v>
      </c>
      <c r="Q1329" s="226">
        <v>0</v>
      </c>
      <c r="R1329" s="226">
        <v>0</v>
      </c>
      <c r="S1329" s="226">
        <v>0</v>
      </c>
      <c r="T1329" s="226">
        <v>0</v>
      </c>
      <c r="U1329" s="226">
        <v>0</v>
      </c>
      <c r="V1329" s="226">
        <v>0</v>
      </c>
      <c r="W1329" s="162">
        <f>SUM(표4_256[[#This Row],[1월]:[12월]])</f>
        <v>0</v>
      </c>
      <c r="X1329" s="163">
        <f t="shared" si="738"/>
        <v>0</v>
      </c>
    </row>
    <row r="1330" spans="1:24" x14ac:dyDescent="0.3">
      <c r="A1330" s="166"/>
      <c r="B1330" s="166">
        <v>2024</v>
      </c>
      <c r="C1330" s="158" t="s">
        <v>431</v>
      </c>
      <c r="D1330" s="159" t="s">
        <v>21</v>
      </c>
      <c r="E1330" s="159" t="s">
        <v>16</v>
      </c>
      <c r="F1330" s="159" t="s">
        <v>90</v>
      </c>
      <c r="G1330" s="159" t="s">
        <v>86</v>
      </c>
      <c r="H1330" s="160" t="s">
        <v>101</v>
      </c>
      <c r="I1330" s="160"/>
      <c r="J1330" s="160" t="s">
        <v>96</v>
      </c>
      <c r="K1330" s="226">
        <v>0</v>
      </c>
      <c r="L1330" s="226">
        <v>0</v>
      </c>
      <c r="M1330" s="226">
        <v>0</v>
      </c>
      <c r="N1330" s="226">
        <v>0</v>
      </c>
      <c r="O1330" s="226">
        <v>0</v>
      </c>
      <c r="P1330" s="226">
        <v>0</v>
      </c>
      <c r="Q1330" s="226">
        <v>0</v>
      </c>
      <c r="R1330" s="226">
        <v>0</v>
      </c>
      <c r="S1330" s="226">
        <v>0</v>
      </c>
      <c r="T1330" s="226">
        <v>0</v>
      </c>
      <c r="U1330" s="226">
        <v>0</v>
      </c>
      <c r="V1330" s="226">
        <v>0</v>
      </c>
      <c r="W1330" s="162">
        <f>SUM(표4_256[[#This Row],[1월]:[12월]])</f>
        <v>0</v>
      </c>
      <c r="X1330" s="163">
        <f t="shared" si="738"/>
        <v>0</v>
      </c>
    </row>
    <row r="1331" spans="1:24" x14ac:dyDescent="0.3">
      <c r="A1331" s="166"/>
      <c r="B1331" s="166">
        <v>2024</v>
      </c>
      <c r="C1331" s="158" t="s">
        <v>431</v>
      </c>
      <c r="D1331" s="159" t="s">
        <v>21</v>
      </c>
      <c r="E1331" s="159" t="s">
        <v>16</v>
      </c>
      <c r="F1331" s="159" t="s">
        <v>88</v>
      </c>
      <c r="G1331" s="159" t="s">
        <v>87</v>
      </c>
      <c r="H1331" s="159" t="s">
        <v>102</v>
      </c>
      <c r="I1331" s="159"/>
      <c r="J1331" s="159" t="s">
        <v>13</v>
      </c>
      <c r="K1331" s="226">
        <v>34516550</v>
      </c>
      <c r="L1331" s="226">
        <v>25155291</v>
      </c>
      <c r="M1331" s="226">
        <v>25030006</v>
      </c>
      <c r="N1331" s="226">
        <v>14766525</v>
      </c>
      <c r="O1331" s="226">
        <v>6806585</v>
      </c>
      <c r="P1331" s="226">
        <v>3866619</v>
      </c>
      <c r="Q1331" s="226">
        <v>2576952</v>
      </c>
      <c r="R1331" s="226">
        <v>2407935</v>
      </c>
      <c r="S1331" s="226">
        <v>3160999</v>
      </c>
      <c r="T1331" s="226">
        <v>6904966</v>
      </c>
      <c r="U1331" s="226">
        <v>20402231</v>
      </c>
      <c r="V1331" s="226">
        <v>33181438</v>
      </c>
      <c r="W1331" s="162">
        <f>SUM(표4_256[[#This Row],[1월]:[12월]])</f>
        <v>178776097</v>
      </c>
      <c r="X1331" s="163">
        <f t="shared" si="738"/>
        <v>14898008.083333334</v>
      </c>
    </row>
    <row r="1332" spans="1:24" x14ac:dyDescent="0.3">
      <c r="A1332" s="166"/>
      <c r="B1332" s="166">
        <v>2024</v>
      </c>
      <c r="C1332" s="158" t="s">
        <v>431</v>
      </c>
      <c r="D1332" s="159" t="s">
        <v>21</v>
      </c>
      <c r="E1332" s="159" t="s">
        <v>16</v>
      </c>
      <c r="F1332" s="159" t="s">
        <v>88</v>
      </c>
      <c r="G1332" s="159" t="s">
        <v>87</v>
      </c>
      <c r="H1332" s="159" t="s">
        <v>102</v>
      </c>
      <c r="I1332" s="159"/>
      <c r="J1332" s="159" t="s">
        <v>22</v>
      </c>
      <c r="K1332" s="226">
        <v>38831</v>
      </c>
      <c r="L1332" s="226">
        <v>28333</v>
      </c>
      <c r="M1332" s="226">
        <v>28160</v>
      </c>
      <c r="N1332" s="226">
        <v>16779</v>
      </c>
      <c r="O1332" s="226">
        <v>7756</v>
      </c>
      <c r="P1332" s="226">
        <v>4401</v>
      </c>
      <c r="Q1332" s="226">
        <v>2910</v>
      </c>
      <c r="R1332" s="226">
        <v>2559</v>
      </c>
      <c r="S1332" s="226">
        <v>3370</v>
      </c>
      <c r="T1332" s="226">
        <v>7354</v>
      </c>
      <c r="U1332" s="226">
        <v>21784</v>
      </c>
      <c r="V1332" s="226">
        <v>35502</v>
      </c>
      <c r="W1332" s="162">
        <f>SUM(표4_256[[#This Row],[1월]:[12월]])</f>
        <v>197739</v>
      </c>
      <c r="X1332" s="163">
        <f t="shared" si="738"/>
        <v>16478.25</v>
      </c>
    </row>
    <row r="1333" spans="1:24" x14ac:dyDescent="0.3">
      <c r="A1333" s="166"/>
      <c r="B1333" s="166">
        <v>2024</v>
      </c>
      <c r="C1333" s="158" t="s">
        <v>431</v>
      </c>
      <c r="D1333" s="159" t="s">
        <v>21</v>
      </c>
      <c r="E1333" s="159" t="s">
        <v>16</v>
      </c>
      <c r="F1333" s="159" t="s">
        <v>88</v>
      </c>
      <c r="G1333" s="159" t="s">
        <v>87</v>
      </c>
      <c r="H1333" s="159" t="s">
        <v>102</v>
      </c>
      <c r="I1333" s="159"/>
      <c r="J1333" s="159" t="s">
        <v>15</v>
      </c>
      <c r="K1333" s="226">
        <v>39.568789000000002</v>
      </c>
      <c r="L1333" s="226">
        <v>28.871326999999997</v>
      </c>
      <c r="M1333" s="226">
        <v>28.695039999999999</v>
      </c>
      <c r="N1333" s="226">
        <v>17.097800999999997</v>
      </c>
      <c r="O1333" s="226">
        <v>7.9033639999999998</v>
      </c>
      <c r="P1333" s="226">
        <v>4.4846189999999995</v>
      </c>
      <c r="Q1333" s="226">
        <v>2.96529</v>
      </c>
      <c r="R1333" s="226">
        <v>2.607621</v>
      </c>
      <c r="S1333" s="226">
        <v>3.4340299999999999</v>
      </c>
      <c r="T1333" s="226">
        <v>7.4937259999999997</v>
      </c>
      <c r="U1333" s="226">
        <v>22.197895999999997</v>
      </c>
      <c r="V1333" s="226">
        <v>36.176538000000001</v>
      </c>
      <c r="W1333" s="162">
        <f>SUM(표4_256[[#This Row],[1월]:[12월]])</f>
        <v>201.49604099999999</v>
      </c>
      <c r="X1333" s="163">
        <f t="shared" si="738"/>
        <v>16.791336749999999</v>
      </c>
    </row>
    <row r="1334" spans="1:24" x14ac:dyDescent="0.3">
      <c r="A1334" s="166"/>
      <c r="B1334" s="166">
        <v>2024</v>
      </c>
      <c r="C1334" s="158" t="s">
        <v>431</v>
      </c>
      <c r="D1334" s="159" t="s">
        <v>21</v>
      </c>
      <c r="E1334" s="159" t="s">
        <v>16</v>
      </c>
      <c r="F1334" s="159" t="s">
        <v>88</v>
      </c>
      <c r="G1334" s="159" t="s">
        <v>87</v>
      </c>
      <c r="H1334" s="160" t="s">
        <v>102</v>
      </c>
      <c r="I1334" s="160"/>
      <c r="J1334" s="160" t="s">
        <v>96</v>
      </c>
      <c r="K1334" s="226">
        <v>83.518310208666676</v>
      </c>
      <c r="L1334" s="226">
        <v>60.939050839333341</v>
      </c>
      <c r="M1334" s="226">
        <v>60.566959786666672</v>
      </c>
      <c r="N1334" s="226">
        <v>36.088530478000003</v>
      </c>
      <c r="O1334" s="226">
        <v>16.681723725333335</v>
      </c>
      <c r="P1334" s="226">
        <v>9.4657382820000002</v>
      </c>
      <c r="Q1334" s="226">
        <v>6.25887262</v>
      </c>
      <c r="R1334" s="226">
        <v>5.5039364380000002</v>
      </c>
      <c r="S1334" s="226">
        <v>7.2482476733333332</v>
      </c>
      <c r="T1334" s="226">
        <v>15.817095961333335</v>
      </c>
      <c r="U1334" s="226">
        <v>46.853361221333337</v>
      </c>
      <c r="V1334" s="226">
        <v>76.358245963999991</v>
      </c>
      <c r="W1334" s="162">
        <f>SUM(표4_256[[#This Row],[1월]:[12월]])</f>
        <v>425.30007319799995</v>
      </c>
      <c r="X1334" s="163">
        <f t="shared" si="738"/>
        <v>35.441672766499998</v>
      </c>
    </row>
    <row r="1335" spans="1:24" x14ac:dyDescent="0.3">
      <c r="A1335" s="166"/>
      <c r="B1335" s="166">
        <v>2024</v>
      </c>
      <c r="C1335" s="158" t="s">
        <v>431</v>
      </c>
      <c r="D1335" s="159" t="s">
        <v>21</v>
      </c>
      <c r="E1335" s="159" t="s">
        <v>16</v>
      </c>
      <c r="F1335" s="159" t="s">
        <v>88</v>
      </c>
      <c r="G1335" s="159" t="s">
        <v>173</v>
      </c>
      <c r="H1335" s="159" t="s">
        <v>103</v>
      </c>
      <c r="I1335" s="159"/>
      <c r="J1335" s="159" t="s">
        <v>13</v>
      </c>
      <c r="K1335" s="226">
        <v>266027</v>
      </c>
      <c r="L1335" s="226">
        <v>241020</v>
      </c>
      <c r="M1335" s="226">
        <v>228623</v>
      </c>
      <c r="N1335" s="226">
        <v>287804</v>
      </c>
      <c r="O1335" s="226">
        <v>124786</v>
      </c>
      <c r="P1335" s="226">
        <v>168310</v>
      </c>
      <c r="Q1335" s="226">
        <v>131937</v>
      </c>
      <c r="R1335" s="226">
        <v>107879</v>
      </c>
      <c r="S1335" s="226">
        <v>181589</v>
      </c>
      <c r="T1335" s="226">
        <v>142660</v>
      </c>
      <c r="U1335" s="226">
        <v>99258</v>
      </c>
      <c r="V1335" s="226">
        <v>103674</v>
      </c>
      <c r="W1335" s="162">
        <f>SUM(표4_256[[#This Row],[1월]:[12월]])</f>
        <v>2083567</v>
      </c>
      <c r="X1335" s="163">
        <f t="shared" si="738"/>
        <v>173630.58333333334</v>
      </c>
    </row>
    <row r="1336" spans="1:24" x14ac:dyDescent="0.3">
      <c r="A1336" s="166"/>
      <c r="B1336" s="166">
        <v>2024</v>
      </c>
      <c r="C1336" s="158" t="s">
        <v>431</v>
      </c>
      <c r="D1336" s="159" t="s">
        <v>21</v>
      </c>
      <c r="E1336" s="159" t="s">
        <v>16</v>
      </c>
      <c r="F1336" s="159" t="s">
        <v>88</v>
      </c>
      <c r="G1336" s="159" t="s">
        <v>173</v>
      </c>
      <c r="H1336" s="159" t="s">
        <v>103</v>
      </c>
      <c r="I1336" s="159"/>
      <c r="J1336" s="159" t="s">
        <v>22</v>
      </c>
      <c r="K1336" s="226">
        <v>299</v>
      </c>
      <c r="L1336" s="226">
        <v>271</v>
      </c>
      <c r="M1336" s="226">
        <v>257</v>
      </c>
      <c r="N1336" s="226">
        <v>327</v>
      </c>
      <c r="O1336" s="226">
        <v>142</v>
      </c>
      <c r="P1336" s="226">
        <v>192</v>
      </c>
      <c r="Q1336" s="226">
        <v>149</v>
      </c>
      <c r="R1336" s="226">
        <v>115</v>
      </c>
      <c r="S1336" s="226">
        <v>194</v>
      </c>
      <c r="T1336" s="226">
        <v>152</v>
      </c>
      <c r="U1336" s="226">
        <v>106</v>
      </c>
      <c r="V1336" s="226">
        <v>111</v>
      </c>
      <c r="W1336" s="162">
        <f>SUM(표4_256[[#This Row],[1월]:[12월]])</f>
        <v>2315</v>
      </c>
      <c r="X1336" s="163">
        <f t="shared" si="738"/>
        <v>192.91666666666666</v>
      </c>
    </row>
    <row r="1337" spans="1:24" x14ac:dyDescent="0.3">
      <c r="A1337" s="166"/>
      <c r="B1337" s="166">
        <v>2024</v>
      </c>
      <c r="C1337" s="158" t="s">
        <v>431</v>
      </c>
      <c r="D1337" s="159" t="s">
        <v>21</v>
      </c>
      <c r="E1337" s="159" t="s">
        <v>16</v>
      </c>
      <c r="F1337" s="159" t="s">
        <v>88</v>
      </c>
      <c r="G1337" s="159" t="s">
        <v>173</v>
      </c>
      <c r="H1337" s="159" t="s">
        <v>103</v>
      </c>
      <c r="I1337" s="159"/>
      <c r="J1337" s="159" t="s">
        <v>15</v>
      </c>
      <c r="K1337" s="226">
        <v>0.30468099999999998</v>
      </c>
      <c r="L1337" s="226">
        <v>0.27614899999999998</v>
      </c>
      <c r="M1337" s="226">
        <v>0.26188299999999998</v>
      </c>
      <c r="N1337" s="226">
        <v>0.33321299999999998</v>
      </c>
      <c r="O1337" s="226">
        <v>0.14469799999999997</v>
      </c>
      <c r="P1337" s="226">
        <v>0.19564799999999999</v>
      </c>
      <c r="Q1337" s="226">
        <v>0.15183099999999997</v>
      </c>
      <c r="R1337" s="226">
        <v>0.117185</v>
      </c>
      <c r="S1337" s="226">
        <v>0.197686</v>
      </c>
      <c r="T1337" s="226">
        <v>0.15488799999999997</v>
      </c>
      <c r="U1337" s="226">
        <v>0.10801399999999999</v>
      </c>
      <c r="V1337" s="226">
        <v>0.11310899999999999</v>
      </c>
      <c r="W1337" s="162">
        <f>SUM(표4_256[[#This Row],[1월]:[12월]])</f>
        <v>2.3589850000000001</v>
      </c>
      <c r="X1337" s="163">
        <f t="shared" si="738"/>
        <v>0.19658208333333335</v>
      </c>
    </row>
    <row r="1338" spans="1:24" x14ac:dyDescent="0.3">
      <c r="A1338" s="166"/>
      <c r="B1338" s="166">
        <v>2024</v>
      </c>
      <c r="C1338" s="158" t="s">
        <v>431</v>
      </c>
      <c r="D1338" s="159" t="s">
        <v>21</v>
      </c>
      <c r="E1338" s="159" t="s">
        <v>16</v>
      </c>
      <c r="F1338" s="159" t="s">
        <v>88</v>
      </c>
      <c r="G1338" s="159" t="s">
        <v>173</v>
      </c>
      <c r="H1338" s="160" t="s">
        <v>103</v>
      </c>
      <c r="I1338" s="160"/>
      <c r="J1338" s="160" t="s">
        <v>96</v>
      </c>
      <c r="K1338" s="226">
        <v>0.64309378466666667</v>
      </c>
      <c r="L1338" s="226">
        <v>0.58287095533333333</v>
      </c>
      <c r="M1338" s="226">
        <v>0.55275954066666666</v>
      </c>
      <c r="N1338" s="226">
        <v>0.70331661400000001</v>
      </c>
      <c r="O1338" s="226">
        <v>0.30541577733333336</v>
      </c>
      <c r="P1338" s="226">
        <v>0.41295654400000004</v>
      </c>
      <c r="Q1338" s="226">
        <v>0.32047148466666669</v>
      </c>
      <c r="R1338" s="226">
        <v>0.24734376333333336</v>
      </c>
      <c r="S1338" s="226">
        <v>0.4172581746666667</v>
      </c>
      <c r="T1338" s="226">
        <v>0.3269239306666667</v>
      </c>
      <c r="U1338" s="226">
        <v>0.22798642533333338</v>
      </c>
      <c r="V1338" s="226">
        <v>0.23874050200000002</v>
      </c>
      <c r="W1338" s="162">
        <f>SUM(표4_256[[#This Row],[1월]:[12월]])</f>
        <v>4.9791374966666666</v>
      </c>
      <c r="X1338" s="163">
        <f t="shared" si="738"/>
        <v>0.41492812472222224</v>
      </c>
    </row>
    <row r="1339" spans="1:24" x14ac:dyDescent="0.3">
      <c r="A1339" s="166"/>
      <c r="B1339" s="166">
        <v>2024</v>
      </c>
      <c r="C1339" s="158" t="s">
        <v>431</v>
      </c>
      <c r="D1339" s="159" t="s">
        <v>21</v>
      </c>
      <c r="E1339" s="159" t="s">
        <v>16</v>
      </c>
      <c r="F1339" s="159" t="s">
        <v>88</v>
      </c>
      <c r="G1339" s="159" t="s">
        <v>410</v>
      </c>
      <c r="H1339" s="159" t="s">
        <v>417</v>
      </c>
      <c r="I1339" s="159"/>
      <c r="J1339" s="159" t="s">
        <v>13</v>
      </c>
      <c r="K1339" s="226">
        <v>0</v>
      </c>
      <c r="L1339" s="226">
        <v>0</v>
      </c>
      <c r="M1339" s="226">
        <v>0</v>
      </c>
      <c r="N1339" s="226">
        <v>0</v>
      </c>
      <c r="O1339" s="226">
        <v>0</v>
      </c>
      <c r="P1339" s="226">
        <v>899</v>
      </c>
      <c r="Q1339" s="226">
        <v>4431</v>
      </c>
      <c r="R1339" s="226">
        <v>29521</v>
      </c>
      <c r="S1339" s="226">
        <v>149232</v>
      </c>
      <c r="T1339" s="226">
        <v>133015</v>
      </c>
      <c r="U1339" s="226">
        <v>103225</v>
      </c>
      <c r="V1339" s="226">
        <v>94362</v>
      </c>
      <c r="W1339" s="162">
        <f>SUM(표4_256[[#This Row],[1월]:[12월]])</f>
        <v>514685</v>
      </c>
      <c r="X1339" s="163">
        <f t="shared" si="738"/>
        <v>42890.416666666664</v>
      </c>
    </row>
    <row r="1340" spans="1:24" x14ac:dyDescent="0.3">
      <c r="A1340" s="166"/>
      <c r="B1340" s="166">
        <v>2024</v>
      </c>
      <c r="C1340" s="158" t="s">
        <v>431</v>
      </c>
      <c r="D1340" s="159" t="s">
        <v>21</v>
      </c>
      <c r="E1340" s="159" t="s">
        <v>16</v>
      </c>
      <c r="F1340" s="159" t="s">
        <v>88</v>
      </c>
      <c r="G1340" s="159" t="s">
        <v>410</v>
      </c>
      <c r="H1340" s="159" t="s">
        <v>417</v>
      </c>
      <c r="I1340" s="159"/>
      <c r="J1340" s="159" t="s">
        <v>22</v>
      </c>
      <c r="K1340" s="226">
        <v>0</v>
      </c>
      <c r="L1340" s="226">
        <v>0</v>
      </c>
      <c r="M1340" s="226">
        <v>0</v>
      </c>
      <c r="N1340" s="226">
        <v>0</v>
      </c>
      <c r="O1340" s="226">
        <v>0</v>
      </c>
      <c r="P1340" s="226">
        <v>1</v>
      </c>
      <c r="Q1340" s="226">
        <v>5</v>
      </c>
      <c r="R1340" s="226">
        <v>31</v>
      </c>
      <c r="S1340" s="226">
        <v>159</v>
      </c>
      <c r="T1340" s="226">
        <v>142</v>
      </c>
      <c r="U1340" s="226">
        <v>110</v>
      </c>
      <c r="V1340" s="226">
        <v>101</v>
      </c>
      <c r="W1340" s="162">
        <f>SUM(표4_256[[#This Row],[1월]:[12월]])</f>
        <v>549</v>
      </c>
      <c r="X1340" s="163">
        <f t="shared" si="738"/>
        <v>45.75</v>
      </c>
    </row>
    <row r="1341" spans="1:24" x14ac:dyDescent="0.3">
      <c r="A1341" s="166"/>
      <c r="B1341" s="166">
        <v>2024</v>
      </c>
      <c r="C1341" s="158" t="s">
        <v>431</v>
      </c>
      <c r="D1341" s="159" t="s">
        <v>21</v>
      </c>
      <c r="E1341" s="159" t="s">
        <v>16</v>
      </c>
      <c r="F1341" s="159" t="s">
        <v>88</v>
      </c>
      <c r="G1341" s="159" t="s">
        <v>410</v>
      </c>
      <c r="H1341" s="159" t="s">
        <v>417</v>
      </c>
      <c r="I1341" s="159"/>
      <c r="J1341" s="159" t="s">
        <v>15</v>
      </c>
      <c r="K1341" s="226">
        <v>0</v>
      </c>
      <c r="L1341" s="226">
        <v>0</v>
      </c>
      <c r="M1341" s="226">
        <v>0</v>
      </c>
      <c r="N1341" s="226">
        <v>0</v>
      </c>
      <c r="O1341" s="226">
        <v>0</v>
      </c>
      <c r="P1341" s="226">
        <v>1.0189999999999999E-3</v>
      </c>
      <c r="Q1341" s="226">
        <v>5.0949999999999997E-3</v>
      </c>
      <c r="R1341" s="226">
        <v>3.1588999999999999E-2</v>
      </c>
      <c r="S1341" s="226">
        <v>0.162021</v>
      </c>
      <c r="T1341" s="226">
        <v>0.14469799999999997</v>
      </c>
      <c r="U1341" s="226">
        <v>0.11209</v>
      </c>
      <c r="V1341" s="226">
        <v>0.102919</v>
      </c>
      <c r="W1341" s="162">
        <f>SUM(표4_256[[#This Row],[1월]:[12월]])</f>
        <v>0.55943100000000001</v>
      </c>
      <c r="X1341" s="163">
        <f t="shared" si="738"/>
        <v>4.6619250000000001E-2</v>
      </c>
    </row>
    <row r="1342" spans="1:24" x14ac:dyDescent="0.3">
      <c r="A1342" s="166"/>
      <c r="B1342" s="166">
        <v>2024</v>
      </c>
      <c r="C1342" s="158" t="s">
        <v>431</v>
      </c>
      <c r="D1342" s="159" t="s">
        <v>21</v>
      </c>
      <c r="E1342" s="159" t="s">
        <v>16</v>
      </c>
      <c r="F1342" s="159" t="s">
        <v>88</v>
      </c>
      <c r="G1342" s="159" t="s">
        <v>410</v>
      </c>
      <c r="H1342" s="160" t="s">
        <v>417</v>
      </c>
      <c r="I1342" s="160"/>
      <c r="J1342" s="160" t="s">
        <v>96</v>
      </c>
      <c r="K1342" s="226">
        <v>0</v>
      </c>
      <c r="L1342" s="226">
        <v>0</v>
      </c>
      <c r="M1342" s="226">
        <v>0</v>
      </c>
      <c r="N1342" s="226">
        <v>0</v>
      </c>
      <c r="O1342" s="226">
        <v>0</v>
      </c>
      <c r="P1342" s="226">
        <v>2.1508153333333335E-3</v>
      </c>
      <c r="Q1342" s="226">
        <v>1.0754076666666668E-2</v>
      </c>
      <c r="R1342" s="226">
        <v>6.6675275333333339E-2</v>
      </c>
      <c r="S1342" s="226">
        <v>0.34197963800000003</v>
      </c>
      <c r="T1342" s="226">
        <v>0.30541577733333336</v>
      </c>
      <c r="U1342" s="226">
        <v>0.23658968666666669</v>
      </c>
      <c r="V1342" s="226">
        <v>0.21723234866666669</v>
      </c>
      <c r="W1342" s="162">
        <f>SUM(표4_256[[#This Row],[1월]:[12월]])</f>
        <v>1.1807976180000002</v>
      </c>
      <c r="X1342" s="163">
        <f t="shared" si="738"/>
        <v>9.8399801500000009E-2</v>
      </c>
    </row>
    <row r="1343" spans="1:24" x14ac:dyDescent="0.3">
      <c r="A1343" s="166"/>
      <c r="B1343" s="166">
        <v>2024</v>
      </c>
      <c r="C1343" s="158" t="s">
        <v>431</v>
      </c>
      <c r="D1343" s="159" t="s">
        <v>21</v>
      </c>
      <c r="E1343" s="159" t="s">
        <v>16</v>
      </c>
      <c r="F1343" s="159" t="s">
        <v>88</v>
      </c>
      <c r="G1343" s="159" t="s">
        <v>76</v>
      </c>
      <c r="H1343" s="159" t="s">
        <v>105</v>
      </c>
      <c r="I1343" s="159"/>
      <c r="J1343" s="159" t="s">
        <v>13</v>
      </c>
      <c r="K1343" s="226">
        <v>51755351</v>
      </c>
      <c r="L1343" s="226">
        <v>42921001</v>
      </c>
      <c r="M1343" s="226">
        <v>38134807</v>
      </c>
      <c r="N1343" s="226">
        <v>28677084</v>
      </c>
      <c r="O1343" s="226">
        <v>19820734</v>
      </c>
      <c r="P1343" s="226">
        <v>21130955</v>
      </c>
      <c r="Q1343" s="226">
        <v>22128577</v>
      </c>
      <c r="R1343" s="226">
        <v>17031244</v>
      </c>
      <c r="S1343" s="226">
        <v>22273677</v>
      </c>
      <c r="T1343" s="226">
        <v>19694166</v>
      </c>
      <c r="U1343" s="226">
        <v>29156242</v>
      </c>
      <c r="V1343" s="226">
        <v>54801711</v>
      </c>
      <c r="W1343" s="162">
        <f>SUM(표4_256[[#This Row],[1월]:[12월]])</f>
        <v>367525549</v>
      </c>
      <c r="X1343" s="163">
        <f t="shared" si="738"/>
        <v>30627129.083333332</v>
      </c>
    </row>
    <row r="1344" spans="1:24" x14ac:dyDescent="0.3">
      <c r="A1344" s="166"/>
      <c r="B1344" s="166">
        <v>2024</v>
      </c>
      <c r="C1344" s="158" t="s">
        <v>431</v>
      </c>
      <c r="D1344" s="159" t="s">
        <v>21</v>
      </c>
      <c r="E1344" s="159" t="s">
        <v>16</v>
      </c>
      <c r="F1344" s="159" t="s">
        <v>88</v>
      </c>
      <c r="G1344" s="159" t="s">
        <v>76</v>
      </c>
      <c r="H1344" s="159" t="s">
        <v>105</v>
      </c>
      <c r="I1344" s="159"/>
      <c r="J1344" s="159" t="s">
        <v>22</v>
      </c>
      <c r="K1344" s="226">
        <v>58225</v>
      </c>
      <c r="L1344" s="226">
        <v>48341</v>
      </c>
      <c r="M1344" s="226">
        <v>42904</v>
      </c>
      <c r="N1344" s="226">
        <v>32583</v>
      </c>
      <c r="O1344" s="226">
        <v>22587</v>
      </c>
      <c r="P1344" s="226">
        <v>24053</v>
      </c>
      <c r="Q1344" s="226">
        <v>24999</v>
      </c>
      <c r="R1344" s="226">
        <v>18095</v>
      </c>
      <c r="S1344" s="226">
        <v>23745</v>
      </c>
      <c r="T1344" s="226">
        <v>20976</v>
      </c>
      <c r="U1344" s="226">
        <v>31128</v>
      </c>
      <c r="V1344" s="226">
        <v>58634</v>
      </c>
      <c r="W1344" s="162">
        <f>SUM(표4_256[[#This Row],[1월]:[12월]])</f>
        <v>406270</v>
      </c>
      <c r="X1344" s="163">
        <f t="shared" si="738"/>
        <v>33855.833333333336</v>
      </c>
    </row>
    <row r="1345" spans="1:24" x14ac:dyDescent="0.3">
      <c r="A1345" s="166"/>
      <c r="B1345" s="166">
        <v>2024</v>
      </c>
      <c r="C1345" s="158" t="s">
        <v>431</v>
      </c>
      <c r="D1345" s="159" t="s">
        <v>21</v>
      </c>
      <c r="E1345" s="159" t="s">
        <v>16</v>
      </c>
      <c r="F1345" s="159" t="s">
        <v>88</v>
      </c>
      <c r="G1345" s="159" t="s">
        <v>76</v>
      </c>
      <c r="H1345" s="159" t="s">
        <v>105</v>
      </c>
      <c r="I1345" s="159"/>
      <c r="J1345" s="159" t="s">
        <v>15</v>
      </c>
      <c r="K1345" s="226">
        <v>59.331274999999998</v>
      </c>
      <c r="L1345" s="226">
        <v>49.259478999999999</v>
      </c>
      <c r="M1345" s="226">
        <v>43.719175999999997</v>
      </c>
      <c r="N1345" s="226">
        <v>33.202076999999996</v>
      </c>
      <c r="O1345" s="226">
        <v>23.016152999999999</v>
      </c>
      <c r="P1345" s="226">
        <v>24.510006999999998</v>
      </c>
      <c r="Q1345" s="226">
        <v>25.473980999999995</v>
      </c>
      <c r="R1345" s="226">
        <v>18.438804999999999</v>
      </c>
      <c r="S1345" s="226">
        <v>24.196154999999997</v>
      </c>
      <c r="T1345" s="226">
        <v>21.374543999999997</v>
      </c>
      <c r="U1345" s="226">
        <v>31.719431999999998</v>
      </c>
      <c r="V1345" s="226">
        <v>59.748045999999995</v>
      </c>
      <c r="W1345" s="162">
        <f>SUM(표4_256[[#This Row],[1월]:[12월]])</f>
        <v>413.98912999999999</v>
      </c>
      <c r="X1345" s="163">
        <f t="shared" si="738"/>
        <v>34.499094166666666</v>
      </c>
    </row>
    <row r="1346" spans="1:24" x14ac:dyDescent="0.3">
      <c r="A1346" s="166"/>
      <c r="B1346" s="166">
        <v>2024</v>
      </c>
      <c r="C1346" s="158" t="s">
        <v>431</v>
      </c>
      <c r="D1346" s="159" t="s">
        <v>21</v>
      </c>
      <c r="E1346" s="159" t="s">
        <v>16</v>
      </c>
      <c r="F1346" s="159" t="s">
        <v>88</v>
      </c>
      <c r="G1346" s="159" t="s">
        <v>76</v>
      </c>
      <c r="H1346" s="160" t="s">
        <v>105</v>
      </c>
      <c r="I1346" s="160"/>
      <c r="J1346" s="160" t="s">
        <v>96</v>
      </c>
      <c r="K1346" s="226">
        <v>125.23122278333334</v>
      </c>
      <c r="L1346" s="226">
        <v>103.97256402866667</v>
      </c>
      <c r="M1346" s="226">
        <v>92.278581061333341</v>
      </c>
      <c r="N1346" s="226">
        <v>70.080016006000008</v>
      </c>
      <c r="O1346" s="226">
        <v>48.580465933999996</v>
      </c>
      <c r="P1346" s="226">
        <v>51.733561212666665</v>
      </c>
      <c r="Q1346" s="226">
        <v>53.768232518000005</v>
      </c>
      <c r="R1346" s="226">
        <v>38.919003456666672</v>
      </c>
      <c r="S1346" s="226">
        <v>51.071110089999998</v>
      </c>
      <c r="T1346" s="226">
        <v>45.115502432</v>
      </c>
      <c r="U1346" s="226">
        <v>66.950579696000005</v>
      </c>
      <c r="V1346" s="226">
        <v>126.11090625466667</v>
      </c>
      <c r="W1346" s="162">
        <f>SUM(표4_256[[#This Row],[1월]:[12월]])</f>
        <v>873.81174547333342</v>
      </c>
      <c r="X1346" s="163">
        <f t="shared" si="738"/>
        <v>72.817645456111123</v>
      </c>
    </row>
    <row r="1347" spans="1:24" x14ac:dyDescent="0.3">
      <c r="A1347" s="166"/>
      <c r="B1347" s="166">
        <v>2024</v>
      </c>
      <c r="C1347" s="158" t="s">
        <v>431</v>
      </c>
      <c r="D1347" s="159" t="s">
        <v>21</v>
      </c>
      <c r="E1347" s="159" t="s">
        <v>16</v>
      </c>
      <c r="F1347" s="159" t="s">
        <v>88</v>
      </c>
      <c r="G1347" s="159" t="s">
        <v>175</v>
      </c>
      <c r="H1347" s="159" t="s">
        <v>106</v>
      </c>
      <c r="I1347" s="159"/>
      <c r="J1347" s="159" t="s">
        <v>13</v>
      </c>
      <c r="K1347" s="226">
        <v>4293</v>
      </c>
      <c r="L1347" s="226">
        <v>3749</v>
      </c>
      <c r="M1347" s="226">
        <v>3468</v>
      </c>
      <c r="N1347" s="226">
        <v>4729</v>
      </c>
      <c r="O1347" s="226">
        <v>4235</v>
      </c>
      <c r="P1347" s="226">
        <v>6337</v>
      </c>
      <c r="Q1347" s="226">
        <v>5044</v>
      </c>
      <c r="R1347" s="226">
        <v>3818</v>
      </c>
      <c r="S1347" s="226">
        <v>4870</v>
      </c>
      <c r="T1347" s="226">
        <v>17398</v>
      </c>
      <c r="U1347" s="226">
        <v>2629</v>
      </c>
      <c r="V1347" s="226">
        <v>2287</v>
      </c>
      <c r="W1347" s="162">
        <f>SUM(표4_256[[#This Row],[1월]:[12월]])</f>
        <v>62857</v>
      </c>
      <c r="X1347" s="163">
        <f t="shared" si="738"/>
        <v>5238.083333333333</v>
      </c>
    </row>
    <row r="1348" spans="1:24" x14ac:dyDescent="0.3">
      <c r="A1348" s="166"/>
      <c r="B1348" s="166">
        <v>2024</v>
      </c>
      <c r="C1348" s="158" t="s">
        <v>431</v>
      </c>
      <c r="D1348" s="159" t="s">
        <v>21</v>
      </c>
      <c r="E1348" s="159" t="s">
        <v>16</v>
      </c>
      <c r="F1348" s="159" t="s">
        <v>88</v>
      </c>
      <c r="G1348" s="159" t="s">
        <v>175</v>
      </c>
      <c r="H1348" s="159" t="s">
        <v>106</v>
      </c>
      <c r="I1348" s="159"/>
      <c r="J1348" s="159" t="s">
        <v>22</v>
      </c>
      <c r="K1348" s="226">
        <v>5</v>
      </c>
      <c r="L1348" s="226">
        <v>4</v>
      </c>
      <c r="M1348" s="226">
        <v>4</v>
      </c>
      <c r="N1348" s="226">
        <v>5</v>
      </c>
      <c r="O1348" s="226">
        <v>5</v>
      </c>
      <c r="P1348" s="226">
        <v>7</v>
      </c>
      <c r="Q1348" s="226">
        <v>6</v>
      </c>
      <c r="R1348" s="226">
        <v>4</v>
      </c>
      <c r="S1348" s="226">
        <v>5</v>
      </c>
      <c r="T1348" s="226">
        <v>19</v>
      </c>
      <c r="U1348" s="226">
        <v>3</v>
      </c>
      <c r="V1348" s="226">
        <v>2</v>
      </c>
      <c r="W1348" s="162">
        <f>SUM(표4_256[[#This Row],[1월]:[12월]])</f>
        <v>69</v>
      </c>
      <c r="X1348" s="163">
        <f t="shared" si="738"/>
        <v>5.75</v>
      </c>
    </row>
    <row r="1349" spans="1:24" x14ac:dyDescent="0.3">
      <c r="A1349" s="166"/>
      <c r="B1349" s="166">
        <v>2024</v>
      </c>
      <c r="C1349" s="158" t="s">
        <v>431</v>
      </c>
      <c r="D1349" s="159" t="s">
        <v>21</v>
      </c>
      <c r="E1349" s="159" t="s">
        <v>16</v>
      </c>
      <c r="F1349" s="159" t="s">
        <v>88</v>
      </c>
      <c r="G1349" s="159" t="s">
        <v>175</v>
      </c>
      <c r="H1349" s="159" t="s">
        <v>106</v>
      </c>
      <c r="I1349" s="159"/>
      <c r="J1349" s="159" t="s">
        <v>15</v>
      </c>
      <c r="K1349" s="226">
        <v>5.0949999999999997E-3</v>
      </c>
      <c r="L1349" s="226">
        <v>4.0759999999999998E-3</v>
      </c>
      <c r="M1349" s="226">
        <v>4.0759999999999998E-3</v>
      </c>
      <c r="N1349" s="226">
        <v>5.0949999999999997E-3</v>
      </c>
      <c r="O1349" s="226">
        <v>5.0949999999999997E-3</v>
      </c>
      <c r="P1349" s="226">
        <v>7.1329999999999996E-3</v>
      </c>
      <c r="Q1349" s="226">
        <v>6.1139999999999996E-3</v>
      </c>
      <c r="R1349" s="226">
        <v>4.0759999999999998E-3</v>
      </c>
      <c r="S1349" s="226">
        <v>5.0949999999999997E-3</v>
      </c>
      <c r="T1349" s="226">
        <v>1.9360999999999996E-2</v>
      </c>
      <c r="U1349" s="226">
        <v>3.0569999999999998E-3</v>
      </c>
      <c r="V1349" s="226">
        <v>2.0379999999999999E-3</v>
      </c>
      <c r="W1349" s="162">
        <f>SUM(표4_256[[#This Row],[1월]:[12월]])</f>
        <v>7.0310999999999998E-2</v>
      </c>
      <c r="X1349" s="163">
        <f t="shared" si="738"/>
        <v>5.8592499999999999E-3</v>
      </c>
    </row>
    <row r="1350" spans="1:24" x14ac:dyDescent="0.3">
      <c r="A1350" s="166"/>
      <c r="B1350" s="166">
        <v>2024</v>
      </c>
      <c r="C1350" s="158" t="s">
        <v>431</v>
      </c>
      <c r="D1350" s="159" t="s">
        <v>21</v>
      </c>
      <c r="E1350" s="159" t="s">
        <v>16</v>
      </c>
      <c r="F1350" s="159" t="s">
        <v>88</v>
      </c>
      <c r="G1350" s="159" t="s">
        <v>175</v>
      </c>
      <c r="H1350" s="160" t="s">
        <v>106</v>
      </c>
      <c r="I1350" s="160"/>
      <c r="J1350" s="160" t="s">
        <v>96</v>
      </c>
      <c r="K1350" s="226">
        <v>1.0754076666666668E-2</v>
      </c>
      <c r="L1350" s="226">
        <v>8.6032613333333341E-3</v>
      </c>
      <c r="M1350" s="226">
        <v>8.6032613333333341E-3</v>
      </c>
      <c r="N1350" s="226">
        <v>1.0754076666666668E-2</v>
      </c>
      <c r="O1350" s="226">
        <v>1.0754076666666668E-2</v>
      </c>
      <c r="P1350" s="226">
        <v>1.5055707333333335E-2</v>
      </c>
      <c r="Q1350" s="226">
        <v>1.2904892000000001E-2</v>
      </c>
      <c r="R1350" s="226">
        <v>8.6032613333333341E-3</v>
      </c>
      <c r="S1350" s="226">
        <v>1.0754076666666668E-2</v>
      </c>
      <c r="T1350" s="226">
        <v>4.0865491333333337E-2</v>
      </c>
      <c r="U1350" s="226">
        <v>6.4524460000000006E-3</v>
      </c>
      <c r="V1350" s="226">
        <v>4.301630666666667E-3</v>
      </c>
      <c r="W1350" s="162">
        <f>SUM(표4_256[[#This Row],[1월]:[12월]])</f>
        <v>0.14840625800000001</v>
      </c>
      <c r="X1350" s="163">
        <f t="shared" si="738"/>
        <v>1.2367188166666668E-2</v>
      </c>
    </row>
    <row r="1351" spans="1:24" x14ac:dyDescent="0.3">
      <c r="A1351" s="166"/>
      <c r="B1351" s="166">
        <v>2024</v>
      </c>
      <c r="C1351" s="158" t="s">
        <v>431</v>
      </c>
      <c r="D1351" s="160" t="s">
        <v>25</v>
      </c>
      <c r="E1351" s="160" t="s">
        <v>81</v>
      </c>
      <c r="F1351" s="160" t="s">
        <v>89</v>
      </c>
      <c r="G1351" s="160" t="s">
        <v>189</v>
      </c>
      <c r="H1351" s="160" t="s">
        <v>117</v>
      </c>
      <c r="I1351" s="160"/>
      <c r="J1351" s="160" t="s">
        <v>13</v>
      </c>
      <c r="K1351" s="226">
        <v>3719884</v>
      </c>
      <c r="L1351" s="226">
        <v>4569367</v>
      </c>
      <c r="M1351" s="226">
        <v>5002977</v>
      </c>
      <c r="N1351" s="226">
        <v>10115124</v>
      </c>
      <c r="O1351" s="226">
        <v>12636583</v>
      </c>
      <c r="P1351" s="226">
        <v>3567835</v>
      </c>
      <c r="Q1351" s="226">
        <v>7865149</v>
      </c>
      <c r="R1351" s="226">
        <v>12219540</v>
      </c>
      <c r="S1351" s="226">
        <v>7687521</v>
      </c>
      <c r="T1351" s="226">
        <v>12090015</v>
      </c>
      <c r="U1351" s="226">
        <v>7948222</v>
      </c>
      <c r="V1351" s="226">
        <v>4021093</v>
      </c>
      <c r="W1351" s="162">
        <f>SUM(표4_256[[#This Row],[1월]:[12월]])</f>
        <v>91443310</v>
      </c>
      <c r="X1351" s="163">
        <f t="shared" ref="X1351:X1414" si="739">AVERAGE(K1351:V1351)</f>
        <v>7620275.833333333</v>
      </c>
    </row>
    <row r="1352" spans="1:24" x14ac:dyDescent="0.3">
      <c r="A1352" s="166"/>
      <c r="B1352" s="166">
        <v>2024</v>
      </c>
      <c r="C1352" s="158" t="s">
        <v>431</v>
      </c>
      <c r="D1352" s="160" t="s">
        <v>21</v>
      </c>
      <c r="E1352" s="160" t="s">
        <v>16</v>
      </c>
      <c r="F1352" s="160" t="s">
        <v>88</v>
      </c>
      <c r="G1352" s="160" t="s">
        <v>189</v>
      </c>
      <c r="H1352" s="160" t="s">
        <v>117</v>
      </c>
      <c r="I1352" s="160"/>
      <c r="J1352" s="160" t="s">
        <v>84</v>
      </c>
      <c r="K1352" s="226">
        <v>4184</v>
      </c>
      <c r="L1352" s="226">
        <v>5146</v>
      </c>
      <c r="M1352" s="226">
        <v>5629</v>
      </c>
      <c r="N1352" s="226">
        <v>11493</v>
      </c>
      <c r="O1352" s="226">
        <v>14400</v>
      </c>
      <c r="P1352" s="226">
        <v>4061</v>
      </c>
      <c r="Q1352" s="226">
        <v>8886</v>
      </c>
      <c r="R1352" s="226">
        <v>12984</v>
      </c>
      <c r="S1352" s="226">
        <v>8195</v>
      </c>
      <c r="T1352" s="226">
        <v>12876</v>
      </c>
      <c r="U1352" s="226">
        <v>8486</v>
      </c>
      <c r="V1352" s="226">
        <v>4302</v>
      </c>
      <c r="W1352" s="162">
        <f>SUM(표4_256[[#This Row],[1월]:[12월]])</f>
        <v>100642</v>
      </c>
      <c r="X1352" s="163">
        <f t="shared" si="739"/>
        <v>8386.8333333333339</v>
      </c>
    </row>
    <row r="1353" spans="1:24" x14ac:dyDescent="0.3">
      <c r="A1353" s="166"/>
      <c r="B1353" s="166">
        <v>2024</v>
      </c>
      <c r="C1353" s="158" t="s">
        <v>431</v>
      </c>
      <c r="D1353" s="160" t="s">
        <v>21</v>
      </c>
      <c r="E1353" s="160" t="s">
        <v>16</v>
      </c>
      <c r="F1353" s="160" t="s">
        <v>88</v>
      </c>
      <c r="G1353" s="160" t="s">
        <v>189</v>
      </c>
      <c r="H1353" s="160" t="s">
        <v>117</v>
      </c>
      <c r="I1353" s="160"/>
      <c r="J1353" s="160" t="s">
        <v>15</v>
      </c>
      <c r="K1353" s="226">
        <v>4.263496</v>
      </c>
      <c r="L1353" s="226">
        <v>5.2437739999999993</v>
      </c>
      <c r="M1353" s="226">
        <v>5.7359509999999991</v>
      </c>
      <c r="N1353" s="226">
        <v>11.711366999999999</v>
      </c>
      <c r="O1353" s="226">
        <v>14.673599999999999</v>
      </c>
      <c r="P1353" s="226">
        <v>4.1381589999999999</v>
      </c>
      <c r="Q1353" s="226">
        <v>9.0548339999999978</v>
      </c>
      <c r="R1353" s="226">
        <v>13.230695999999998</v>
      </c>
      <c r="S1353" s="226">
        <v>8.3507049999999996</v>
      </c>
      <c r="T1353" s="226">
        <v>13.120643999999999</v>
      </c>
      <c r="U1353" s="226">
        <v>8.6472339999999992</v>
      </c>
      <c r="V1353" s="226">
        <v>4.3837379999999992</v>
      </c>
      <c r="W1353" s="162">
        <f>SUM(표4_256[[#This Row],[1월]:[12월]])</f>
        <v>102.55419799999999</v>
      </c>
      <c r="X1353" s="163">
        <f t="shared" si="739"/>
        <v>8.5461831666666654</v>
      </c>
    </row>
    <row r="1354" spans="1:24" x14ac:dyDescent="0.3">
      <c r="A1354" s="166"/>
      <c r="B1354" s="166">
        <v>2024</v>
      </c>
      <c r="C1354" s="158" t="s">
        <v>431</v>
      </c>
      <c r="D1354" s="160" t="s">
        <v>21</v>
      </c>
      <c r="E1354" s="160" t="s">
        <v>16</v>
      </c>
      <c r="F1354" s="160" t="s">
        <v>88</v>
      </c>
      <c r="G1354" s="160" t="s">
        <v>189</v>
      </c>
      <c r="H1354" s="160" t="s">
        <v>117</v>
      </c>
      <c r="I1354" s="160"/>
      <c r="J1354" s="160" t="s">
        <v>96</v>
      </c>
      <c r="K1354" s="226">
        <v>8.999011354666667</v>
      </c>
      <c r="L1354" s="226">
        <v>11.068095705333333</v>
      </c>
      <c r="M1354" s="226">
        <v>12.106939511333334</v>
      </c>
      <c r="N1354" s="226">
        <v>24.719320626000002</v>
      </c>
      <c r="O1354" s="226">
        <v>30.971740800000003</v>
      </c>
      <c r="P1354" s="226">
        <v>8.7344610686666666</v>
      </c>
      <c r="Q1354" s="226">
        <v>19.112145051999999</v>
      </c>
      <c r="R1354" s="226">
        <v>27.926186288</v>
      </c>
      <c r="S1354" s="226">
        <v>17.625931656666666</v>
      </c>
      <c r="T1354" s="226">
        <v>27.693898232000002</v>
      </c>
      <c r="U1354" s="226">
        <v>18.251818918666668</v>
      </c>
      <c r="V1354" s="226">
        <v>9.2528075639999994</v>
      </c>
      <c r="W1354" s="162">
        <f>SUM(표4_256[[#This Row],[1월]:[12월]])</f>
        <v>216.46235677733333</v>
      </c>
      <c r="X1354" s="163">
        <f t="shared" si="739"/>
        <v>18.038529731444445</v>
      </c>
    </row>
    <row r="1355" spans="1:24" x14ac:dyDescent="0.3">
      <c r="A1355" s="166"/>
      <c r="B1355" s="166">
        <v>2024</v>
      </c>
      <c r="C1355" s="158" t="s">
        <v>431</v>
      </c>
      <c r="D1355" s="160" t="s">
        <v>25</v>
      </c>
      <c r="E1355" s="160" t="s">
        <v>81</v>
      </c>
      <c r="F1355" s="160" t="s">
        <v>89</v>
      </c>
      <c r="G1355" s="160" t="s">
        <v>188</v>
      </c>
      <c r="H1355" s="160" t="s">
        <v>119</v>
      </c>
      <c r="I1355" s="160"/>
      <c r="J1355" s="160" t="s">
        <v>13</v>
      </c>
      <c r="K1355" s="226">
        <v>870767</v>
      </c>
      <c r="L1355" s="226">
        <v>1033377</v>
      </c>
      <c r="M1355" s="226">
        <v>1081087</v>
      </c>
      <c r="N1355" s="226">
        <v>2206631</v>
      </c>
      <c r="O1355" s="226">
        <v>2949289</v>
      </c>
      <c r="P1355" s="226">
        <v>823371</v>
      </c>
      <c r="Q1355" s="226">
        <v>1783112</v>
      </c>
      <c r="R1355" s="226">
        <v>2685636</v>
      </c>
      <c r="S1355" s="226">
        <v>1797079</v>
      </c>
      <c r="T1355" s="226">
        <v>2887764</v>
      </c>
      <c r="U1355" s="226">
        <v>1903273</v>
      </c>
      <c r="V1355" s="226">
        <v>887250</v>
      </c>
      <c r="W1355" s="162">
        <f>SUM(표4_256[[#This Row],[1월]:[12월]])</f>
        <v>20908636</v>
      </c>
      <c r="X1355" s="163">
        <f t="shared" si="739"/>
        <v>1742386.3333333333</v>
      </c>
    </row>
    <row r="1356" spans="1:24" x14ac:dyDescent="0.3">
      <c r="A1356" s="166"/>
      <c r="B1356" s="166">
        <v>2024</v>
      </c>
      <c r="C1356" s="158" t="s">
        <v>431</v>
      </c>
      <c r="D1356" s="160" t="s">
        <v>21</v>
      </c>
      <c r="E1356" s="160" t="s">
        <v>16</v>
      </c>
      <c r="F1356" s="160" t="s">
        <v>88</v>
      </c>
      <c r="G1356" s="160" t="s">
        <v>188</v>
      </c>
      <c r="H1356" s="160" t="s">
        <v>118</v>
      </c>
      <c r="I1356" s="160"/>
      <c r="J1356" s="160" t="s">
        <v>84</v>
      </c>
      <c r="K1356" s="226">
        <v>980</v>
      </c>
      <c r="L1356" s="226">
        <v>1164</v>
      </c>
      <c r="M1356" s="226">
        <v>1216</v>
      </c>
      <c r="N1356" s="226">
        <v>2507</v>
      </c>
      <c r="O1356" s="226">
        <v>3361</v>
      </c>
      <c r="P1356" s="226">
        <v>937</v>
      </c>
      <c r="Q1356" s="226">
        <v>2014</v>
      </c>
      <c r="R1356" s="226">
        <v>2854</v>
      </c>
      <c r="S1356" s="226">
        <v>1916</v>
      </c>
      <c r="T1356" s="226">
        <v>3076</v>
      </c>
      <c r="U1356" s="226">
        <v>2032</v>
      </c>
      <c r="V1356" s="226">
        <v>949</v>
      </c>
      <c r="W1356" s="162">
        <f>SUM(표4_256[[#This Row],[1월]:[12월]])</f>
        <v>23006</v>
      </c>
      <c r="X1356" s="163">
        <f t="shared" si="739"/>
        <v>1917.1666666666667</v>
      </c>
    </row>
    <row r="1357" spans="1:24" x14ac:dyDescent="0.3">
      <c r="A1357" s="166"/>
      <c r="B1357" s="166">
        <v>2024</v>
      </c>
      <c r="C1357" s="158" t="s">
        <v>431</v>
      </c>
      <c r="D1357" s="160" t="s">
        <v>21</v>
      </c>
      <c r="E1357" s="160" t="s">
        <v>16</v>
      </c>
      <c r="F1357" s="160" t="s">
        <v>88</v>
      </c>
      <c r="G1357" s="160" t="s">
        <v>188</v>
      </c>
      <c r="H1357" s="160" t="s">
        <v>118</v>
      </c>
      <c r="I1357" s="160"/>
      <c r="J1357" s="160" t="s">
        <v>15</v>
      </c>
      <c r="K1357" s="226">
        <v>0.99861999999999984</v>
      </c>
      <c r="L1357" s="226">
        <v>1.1861159999999997</v>
      </c>
      <c r="M1357" s="226">
        <v>1.2391039999999998</v>
      </c>
      <c r="N1357" s="226">
        <v>2.5546329999999999</v>
      </c>
      <c r="O1357" s="226">
        <v>3.4248590000000001</v>
      </c>
      <c r="P1357" s="226">
        <v>0.95480299999999996</v>
      </c>
      <c r="Q1357" s="226">
        <v>2.0522659999999995</v>
      </c>
      <c r="R1357" s="226">
        <v>2.908226</v>
      </c>
      <c r="S1357" s="226">
        <v>1.9524039999999998</v>
      </c>
      <c r="T1357" s="226">
        <v>3.1344439999999998</v>
      </c>
      <c r="U1357" s="226">
        <v>2.070608</v>
      </c>
      <c r="V1357" s="226">
        <v>0.96703099999999986</v>
      </c>
      <c r="W1357" s="162">
        <f>SUM(표4_256[[#This Row],[1월]:[12월]])</f>
        <v>23.443113999999998</v>
      </c>
      <c r="X1357" s="163">
        <f t="shared" si="739"/>
        <v>1.9535928333333332</v>
      </c>
    </row>
    <row r="1358" spans="1:24" x14ac:dyDescent="0.3">
      <c r="A1358" s="166"/>
      <c r="B1358" s="166">
        <v>2024</v>
      </c>
      <c r="C1358" s="158" t="s">
        <v>431</v>
      </c>
      <c r="D1358" s="160" t="s">
        <v>21</v>
      </c>
      <c r="E1358" s="160" t="s">
        <v>16</v>
      </c>
      <c r="F1358" s="160" t="s">
        <v>88</v>
      </c>
      <c r="G1358" s="160" t="s">
        <v>188</v>
      </c>
      <c r="H1358" s="160" t="s">
        <v>118</v>
      </c>
      <c r="I1358" s="160"/>
      <c r="J1358" s="160" t="s">
        <v>96</v>
      </c>
      <c r="K1358" s="226">
        <v>2.1077990266666666</v>
      </c>
      <c r="L1358" s="226">
        <v>2.503549048</v>
      </c>
      <c r="M1358" s="226">
        <v>2.6153914453333336</v>
      </c>
      <c r="N1358" s="226">
        <v>5.3920940406666675</v>
      </c>
      <c r="O1358" s="226">
        <v>7.2288903353333334</v>
      </c>
      <c r="P1358" s="226">
        <v>2.0153139673333338</v>
      </c>
      <c r="Q1358" s="226">
        <v>4.3317420813333332</v>
      </c>
      <c r="R1358" s="226">
        <v>6.1384269613333329</v>
      </c>
      <c r="S1358" s="226">
        <v>4.1209621786666668</v>
      </c>
      <c r="T1358" s="226">
        <v>6.6159079653333333</v>
      </c>
      <c r="U1358" s="226">
        <v>4.3704567573333328</v>
      </c>
      <c r="V1358" s="226">
        <v>2.0411237513333331</v>
      </c>
      <c r="W1358" s="162">
        <f>SUM(표4_256[[#This Row],[1월]:[12월]])</f>
        <v>49.481657558666669</v>
      </c>
      <c r="X1358" s="163">
        <f t="shared" si="739"/>
        <v>4.1234714632222227</v>
      </c>
    </row>
    <row r="1359" spans="1:24" x14ac:dyDescent="0.3">
      <c r="A1359" s="166"/>
      <c r="B1359" s="166">
        <v>2024</v>
      </c>
      <c r="C1359" s="158" t="s">
        <v>431</v>
      </c>
      <c r="D1359" s="159" t="s">
        <v>21</v>
      </c>
      <c r="E1359" s="159" t="s">
        <v>17</v>
      </c>
      <c r="F1359" s="159" t="s">
        <v>65</v>
      </c>
      <c r="G1359" s="159" t="s">
        <v>167</v>
      </c>
      <c r="H1359" s="159" t="s">
        <v>124</v>
      </c>
      <c r="I1359" s="159"/>
      <c r="J1359" s="159" t="s">
        <v>13</v>
      </c>
      <c r="K1359" s="160">
        <v>4541484</v>
      </c>
      <c r="L1359" s="160">
        <v>3831674</v>
      </c>
      <c r="M1359" s="160">
        <v>4096353</v>
      </c>
      <c r="N1359" s="160">
        <v>3959213</v>
      </c>
      <c r="O1359" s="160">
        <v>3885063</v>
      </c>
      <c r="P1359" s="160">
        <v>3654366</v>
      </c>
      <c r="Q1359" s="160">
        <v>4458329</v>
      </c>
      <c r="R1359" s="160">
        <v>4115890</v>
      </c>
      <c r="S1359" s="160">
        <v>3309976</v>
      </c>
      <c r="T1359" s="160">
        <v>4111238</v>
      </c>
      <c r="U1359" s="160">
        <v>4322961</v>
      </c>
      <c r="V1359" s="160">
        <v>3609343</v>
      </c>
      <c r="W1359" s="162">
        <f>SUM(표4_256[[#This Row],[1월]:[12월]])</f>
        <v>47895890</v>
      </c>
      <c r="X1359" s="163">
        <f t="shared" si="739"/>
        <v>3991324.1666666665</v>
      </c>
    </row>
    <row r="1360" spans="1:24" x14ac:dyDescent="0.3">
      <c r="A1360" s="166"/>
      <c r="B1360" s="166">
        <v>2024</v>
      </c>
      <c r="C1360" s="158" t="s">
        <v>431</v>
      </c>
      <c r="D1360" s="159" t="s">
        <v>21</v>
      </c>
      <c r="E1360" s="159" t="s">
        <v>17</v>
      </c>
      <c r="F1360" s="159" t="s">
        <v>65</v>
      </c>
      <c r="G1360" s="159" t="s">
        <v>167</v>
      </c>
      <c r="H1360" s="159" t="s">
        <v>124</v>
      </c>
      <c r="I1360" s="159"/>
      <c r="J1360" s="159" t="s">
        <v>22</v>
      </c>
      <c r="K1360" s="160">
        <v>4958</v>
      </c>
      <c r="L1360" s="160">
        <v>4164</v>
      </c>
      <c r="M1360" s="160">
        <v>4460</v>
      </c>
      <c r="N1360" s="160">
        <v>4351</v>
      </c>
      <c r="O1360" s="160">
        <v>4285</v>
      </c>
      <c r="P1360" s="160">
        <v>4024</v>
      </c>
      <c r="Q1360" s="160">
        <v>4906</v>
      </c>
      <c r="R1360" s="160">
        <v>4249</v>
      </c>
      <c r="S1360" s="160">
        <v>3395</v>
      </c>
      <c r="T1360" s="160">
        <v>4248</v>
      </c>
      <c r="U1360" s="160">
        <v>4480</v>
      </c>
      <c r="V1360" s="160">
        <v>3715</v>
      </c>
      <c r="W1360" s="162">
        <f>SUM(표4_256[[#This Row],[1월]:[12월]])</f>
        <v>51235</v>
      </c>
      <c r="X1360" s="163">
        <f t="shared" si="739"/>
        <v>4269.583333333333</v>
      </c>
    </row>
    <row r="1361" spans="1:24" x14ac:dyDescent="0.3">
      <c r="A1361" s="166"/>
      <c r="B1361" s="166">
        <v>2024</v>
      </c>
      <c r="C1361" s="158" t="s">
        <v>431</v>
      </c>
      <c r="D1361" s="159" t="s">
        <v>21</v>
      </c>
      <c r="E1361" s="159" t="s">
        <v>17</v>
      </c>
      <c r="F1361" s="159" t="s">
        <v>65</v>
      </c>
      <c r="G1361" s="159" t="s">
        <v>167</v>
      </c>
      <c r="H1361" s="159" t="s">
        <v>124</v>
      </c>
      <c r="I1361" s="159"/>
      <c r="J1361" s="159" t="s">
        <v>15</v>
      </c>
      <c r="K1361" s="160">
        <v>5.0522019999999994</v>
      </c>
      <c r="L1361" s="160">
        <v>4.2431159999999997</v>
      </c>
      <c r="M1361" s="160">
        <v>4.5447399999999991</v>
      </c>
      <c r="N1361" s="160">
        <v>4.4336689999999992</v>
      </c>
      <c r="O1361" s="160">
        <v>4.3664149999999999</v>
      </c>
      <c r="P1361" s="160">
        <v>4.1004559999999994</v>
      </c>
      <c r="Q1361" s="160">
        <v>4.9992139999999994</v>
      </c>
      <c r="R1361" s="160">
        <v>4.3297309999999989</v>
      </c>
      <c r="S1361" s="160">
        <v>3.4595049999999996</v>
      </c>
      <c r="T1361" s="160">
        <v>4.3287119999999994</v>
      </c>
      <c r="U1361" s="160">
        <v>4.5651200000000003</v>
      </c>
      <c r="V1361" s="160">
        <v>3.7855849999999993</v>
      </c>
      <c r="W1361" s="162">
        <f>SUM(표4_256[[#This Row],[1월]:[12월]])</f>
        <v>52.208464999999997</v>
      </c>
      <c r="X1361" s="163">
        <f t="shared" si="739"/>
        <v>4.3507054166666661</v>
      </c>
    </row>
    <row r="1362" spans="1:24" x14ac:dyDescent="0.3">
      <c r="A1362" s="166"/>
      <c r="B1362" s="166">
        <v>2024</v>
      </c>
      <c r="C1362" s="158" t="s">
        <v>431</v>
      </c>
      <c r="D1362" s="159" t="s">
        <v>21</v>
      </c>
      <c r="E1362" s="159" t="s">
        <v>17</v>
      </c>
      <c r="F1362" s="159" t="s">
        <v>65</v>
      </c>
      <c r="G1362" s="159" t="s">
        <v>167</v>
      </c>
      <c r="H1362" s="160" t="s">
        <v>124</v>
      </c>
      <c r="I1362" s="160"/>
      <c r="J1362" s="160" t="s">
        <v>96</v>
      </c>
      <c r="K1362" s="160">
        <v>10.663742422666667</v>
      </c>
      <c r="L1362" s="160">
        <v>8.9559950480000019</v>
      </c>
      <c r="M1362" s="160">
        <v>9.5926363866666655</v>
      </c>
      <c r="N1362" s="160">
        <v>9.3581975153333339</v>
      </c>
      <c r="O1362" s="160">
        <v>9.2162437033333315</v>
      </c>
      <c r="P1362" s="160">
        <v>8.6548809013333337</v>
      </c>
      <c r="Q1362" s="160">
        <v>10.551900025333333</v>
      </c>
      <c r="R1362" s="160">
        <v>9.138814351333334</v>
      </c>
      <c r="S1362" s="160">
        <v>7.3020180566666673</v>
      </c>
      <c r="T1362" s="160">
        <v>9.1366635360000004</v>
      </c>
      <c r="U1362" s="160">
        <v>9.6356526933333342</v>
      </c>
      <c r="V1362" s="160">
        <v>7.9902789633333331</v>
      </c>
      <c r="W1362" s="162">
        <f>SUM(표4_256[[#This Row],[1월]:[12월]])</f>
        <v>110.19702360333335</v>
      </c>
      <c r="X1362" s="163">
        <f t="shared" si="739"/>
        <v>9.1830853002777797</v>
      </c>
    </row>
    <row r="1363" spans="1:24" x14ac:dyDescent="0.3">
      <c r="A1363" s="166"/>
      <c r="B1363" s="166">
        <v>2024</v>
      </c>
      <c r="C1363" s="158" t="s">
        <v>431</v>
      </c>
      <c r="D1363" s="159" t="s">
        <v>21</v>
      </c>
      <c r="E1363" s="159" t="s">
        <v>18</v>
      </c>
      <c r="F1363" s="159" t="s">
        <v>65</v>
      </c>
      <c r="G1363" s="159" t="s">
        <v>72</v>
      </c>
      <c r="H1363" s="159" t="s">
        <v>125</v>
      </c>
      <c r="I1363" s="159"/>
      <c r="J1363" s="159" t="s">
        <v>13</v>
      </c>
      <c r="K1363" s="160">
        <v>5078821</v>
      </c>
      <c r="L1363" s="160">
        <v>4198177</v>
      </c>
      <c r="M1363" s="160">
        <v>4428253</v>
      </c>
      <c r="N1363" s="160">
        <v>4205847</v>
      </c>
      <c r="O1363" s="160">
        <v>4133132</v>
      </c>
      <c r="P1363" s="160">
        <v>3945140</v>
      </c>
      <c r="Q1363" s="160">
        <v>4498391</v>
      </c>
      <c r="R1363" s="160">
        <v>4363365</v>
      </c>
      <c r="S1363" s="160">
        <v>3600060</v>
      </c>
      <c r="T1363" s="160">
        <v>4458799</v>
      </c>
      <c r="U1363" s="160">
        <v>4822118</v>
      </c>
      <c r="V1363" s="160">
        <v>4713477</v>
      </c>
      <c r="W1363" s="162">
        <f>SUM(표4_256[[#This Row],[1월]:[12월]])</f>
        <v>52445580</v>
      </c>
      <c r="X1363" s="163">
        <f t="shared" si="739"/>
        <v>4370465</v>
      </c>
    </row>
    <row r="1364" spans="1:24" x14ac:dyDescent="0.3">
      <c r="A1364" s="166"/>
      <c r="B1364" s="166">
        <v>2024</v>
      </c>
      <c r="C1364" s="158" t="s">
        <v>431</v>
      </c>
      <c r="D1364" s="159" t="s">
        <v>21</v>
      </c>
      <c r="E1364" s="159" t="s">
        <v>18</v>
      </c>
      <c r="F1364" s="159" t="s">
        <v>65</v>
      </c>
      <c r="G1364" s="159" t="s">
        <v>72</v>
      </c>
      <c r="H1364" s="159" t="s">
        <v>125</v>
      </c>
      <c r="I1364" s="159"/>
      <c r="J1364" s="159" t="s">
        <v>22</v>
      </c>
      <c r="K1364" s="160">
        <v>5564</v>
      </c>
      <c r="L1364" s="160">
        <v>4578</v>
      </c>
      <c r="M1364" s="160">
        <v>4834</v>
      </c>
      <c r="N1364" s="160">
        <v>4632</v>
      </c>
      <c r="O1364" s="160">
        <v>4569</v>
      </c>
      <c r="P1364" s="160">
        <v>4357</v>
      </c>
      <c r="Q1364" s="160">
        <v>4951</v>
      </c>
      <c r="R1364" s="160">
        <v>4513</v>
      </c>
      <c r="S1364" s="160">
        <v>3706</v>
      </c>
      <c r="T1364" s="160">
        <v>4620</v>
      </c>
      <c r="U1364" s="160">
        <v>5014</v>
      </c>
      <c r="V1364" s="160">
        <v>4900</v>
      </c>
      <c r="W1364" s="162">
        <f>SUM(표4_256[[#This Row],[1월]:[12월]])</f>
        <v>56238</v>
      </c>
      <c r="X1364" s="163">
        <f t="shared" si="739"/>
        <v>4686.5</v>
      </c>
    </row>
    <row r="1365" spans="1:24" x14ac:dyDescent="0.3">
      <c r="A1365" s="166"/>
      <c r="B1365" s="166">
        <v>2024</v>
      </c>
      <c r="C1365" s="158" t="s">
        <v>431</v>
      </c>
      <c r="D1365" s="159" t="s">
        <v>21</v>
      </c>
      <c r="E1365" s="159" t="s">
        <v>18</v>
      </c>
      <c r="F1365" s="159" t="s">
        <v>65</v>
      </c>
      <c r="G1365" s="159" t="s">
        <v>72</v>
      </c>
      <c r="H1365" s="159" t="s">
        <v>125</v>
      </c>
      <c r="I1365" s="159"/>
      <c r="J1365" s="159" t="s">
        <v>15</v>
      </c>
      <c r="K1365" s="160">
        <v>5.6697159999999993</v>
      </c>
      <c r="L1365" s="160">
        <v>4.6649820000000002</v>
      </c>
      <c r="M1365" s="160">
        <v>4.9258459999999991</v>
      </c>
      <c r="N1365" s="160">
        <v>4.7200079999999991</v>
      </c>
      <c r="O1365" s="160">
        <v>4.6558109999999999</v>
      </c>
      <c r="P1365" s="160">
        <v>4.4397829999999994</v>
      </c>
      <c r="Q1365" s="160">
        <v>5.0450689999999989</v>
      </c>
      <c r="R1365" s="160">
        <v>4.5987469999999995</v>
      </c>
      <c r="S1365" s="160">
        <v>3.7764139999999995</v>
      </c>
      <c r="T1365" s="160">
        <v>4.7077799999999996</v>
      </c>
      <c r="U1365" s="160">
        <v>5.1092659999999999</v>
      </c>
      <c r="V1365" s="160">
        <v>4.9931000000000001</v>
      </c>
      <c r="W1365" s="162">
        <f>SUM(표4_256[[#This Row],[1월]:[12월]])</f>
        <v>57.306521999999994</v>
      </c>
      <c r="X1365" s="163">
        <f t="shared" si="739"/>
        <v>4.7755434999999995</v>
      </c>
    </row>
    <row r="1366" spans="1:24" x14ac:dyDescent="0.3">
      <c r="A1366" s="166"/>
      <c r="B1366" s="166">
        <v>2024</v>
      </c>
      <c r="C1366" s="158" t="s">
        <v>431</v>
      </c>
      <c r="D1366" s="159" t="s">
        <v>21</v>
      </c>
      <c r="E1366" s="159" t="s">
        <v>18</v>
      </c>
      <c r="F1366" s="159" t="s">
        <v>65</v>
      </c>
      <c r="G1366" s="159" t="s">
        <v>72</v>
      </c>
      <c r="H1366" s="160" t="s">
        <v>125</v>
      </c>
      <c r="I1366" s="160"/>
      <c r="J1366" s="160" t="s">
        <v>96</v>
      </c>
      <c r="K1366" s="160">
        <v>11.967136514666668</v>
      </c>
      <c r="L1366" s="160">
        <v>9.8464325959999996</v>
      </c>
      <c r="M1366" s="160">
        <v>10.397041321333333</v>
      </c>
      <c r="N1366" s="160">
        <v>9.9625766239999987</v>
      </c>
      <c r="O1366" s="160">
        <v>9.8270752580000007</v>
      </c>
      <c r="P1366" s="160">
        <v>9.371102407333332</v>
      </c>
      <c r="Q1366" s="160">
        <v>10.648686715333334</v>
      </c>
      <c r="R1366" s="160">
        <v>9.7066295993333327</v>
      </c>
      <c r="S1366" s="160">
        <v>7.9709216253333341</v>
      </c>
      <c r="T1366" s="160">
        <v>9.9367668399999989</v>
      </c>
      <c r="U1366" s="160">
        <v>10.784188081333335</v>
      </c>
      <c r="V1366" s="160">
        <v>10.538995133333335</v>
      </c>
      <c r="W1366" s="162">
        <f>SUM(표4_256[[#This Row],[1월]:[12월]])</f>
        <v>120.95755271600001</v>
      </c>
      <c r="X1366" s="163">
        <f t="shared" si="739"/>
        <v>10.079796059666668</v>
      </c>
    </row>
    <row r="1367" spans="1:24" x14ac:dyDescent="0.3">
      <c r="A1367" s="166"/>
      <c r="B1367" s="166">
        <v>2024</v>
      </c>
      <c r="C1367" s="158" t="s">
        <v>431</v>
      </c>
      <c r="D1367" s="159" t="s">
        <v>21</v>
      </c>
      <c r="E1367" s="159" t="s">
        <v>17</v>
      </c>
      <c r="F1367" s="159" t="s">
        <v>89</v>
      </c>
      <c r="G1367" s="159" t="s">
        <v>176</v>
      </c>
      <c r="H1367" s="159" t="s">
        <v>420</v>
      </c>
      <c r="I1367" s="159"/>
      <c r="J1367" s="159" t="s">
        <v>13</v>
      </c>
      <c r="K1367" s="160">
        <v>1866339</v>
      </c>
      <c r="L1367" s="160">
        <v>1512020</v>
      </c>
      <c r="M1367" s="160">
        <v>1614560</v>
      </c>
      <c r="N1367" s="160">
        <v>1549728</v>
      </c>
      <c r="O1367" s="160">
        <v>1517042</v>
      </c>
      <c r="P1367" s="160">
        <v>1419588</v>
      </c>
      <c r="Q1367" s="160">
        <v>1652515</v>
      </c>
      <c r="R1367" s="160">
        <v>1697547</v>
      </c>
      <c r="S1367" s="160">
        <v>1383389</v>
      </c>
      <c r="T1367" s="160">
        <v>1560604</v>
      </c>
      <c r="U1367" s="160">
        <v>1797008</v>
      </c>
      <c r="V1367" s="160">
        <v>1726152</v>
      </c>
      <c r="W1367" s="162">
        <f>SUM(표4_256[[#This Row],[1월]:[12월]])</f>
        <v>19296492</v>
      </c>
      <c r="X1367" s="163">
        <f t="shared" si="739"/>
        <v>1608041</v>
      </c>
    </row>
    <row r="1368" spans="1:24" x14ac:dyDescent="0.3">
      <c r="A1368" s="166"/>
      <c r="B1368" s="166">
        <v>2024</v>
      </c>
      <c r="C1368" s="158" t="s">
        <v>431</v>
      </c>
      <c r="D1368" s="159" t="s">
        <v>21</v>
      </c>
      <c r="E1368" s="159" t="s">
        <v>17</v>
      </c>
      <c r="F1368" s="159" t="s">
        <v>89</v>
      </c>
      <c r="G1368" s="159" t="s">
        <v>176</v>
      </c>
      <c r="H1368" s="159" t="s">
        <v>420</v>
      </c>
      <c r="I1368" s="159"/>
      <c r="J1368" s="159" t="s">
        <v>22</v>
      </c>
      <c r="K1368" s="160">
        <v>2041</v>
      </c>
      <c r="L1368" s="160">
        <v>1646</v>
      </c>
      <c r="M1368" s="160">
        <v>1760</v>
      </c>
      <c r="N1368" s="160">
        <v>1705</v>
      </c>
      <c r="O1368" s="160">
        <v>1675</v>
      </c>
      <c r="P1368" s="160">
        <v>1565</v>
      </c>
      <c r="Q1368" s="160">
        <v>1819</v>
      </c>
      <c r="R1368" s="160">
        <v>1755</v>
      </c>
      <c r="S1368" s="160">
        <v>1422</v>
      </c>
      <c r="T1368" s="160">
        <v>1615</v>
      </c>
      <c r="U1368" s="160">
        <v>1866</v>
      </c>
      <c r="V1368" s="160">
        <v>1787</v>
      </c>
      <c r="W1368" s="162">
        <f>SUM(표4_256[[#This Row],[1월]:[12월]])</f>
        <v>20656</v>
      </c>
      <c r="X1368" s="163">
        <f t="shared" si="739"/>
        <v>1721.3333333333333</v>
      </c>
    </row>
    <row r="1369" spans="1:24" x14ac:dyDescent="0.3">
      <c r="A1369" s="166"/>
      <c r="B1369" s="166">
        <v>2024</v>
      </c>
      <c r="C1369" s="158" t="s">
        <v>431</v>
      </c>
      <c r="D1369" s="159" t="s">
        <v>21</v>
      </c>
      <c r="E1369" s="159" t="s">
        <v>17</v>
      </c>
      <c r="F1369" s="159" t="s">
        <v>89</v>
      </c>
      <c r="G1369" s="159" t="s">
        <v>176</v>
      </c>
      <c r="H1369" s="159" t="s">
        <v>420</v>
      </c>
      <c r="I1369" s="159"/>
      <c r="J1369" s="159" t="s">
        <v>15</v>
      </c>
      <c r="K1369" s="160">
        <v>2.0797789999999998</v>
      </c>
      <c r="L1369" s="160">
        <v>1.6772739999999997</v>
      </c>
      <c r="M1369" s="160">
        <v>1.7934399999999999</v>
      </c>
      <c r="N1369" s="160">
        <v>1.737395</v>
      </c>
      <c r="O1369" s="160">
        <v>1.7068249999999998</v>
      </c>
      <c r="P1369" s="160">
        <v>1.5947349999999998</v>
      </c>
      <c r="Q1369" s="160">
        <v>1.8535609999999998</v>
      </c>
      <c r="R1369" s="160">
        <v>1.7883449999999996</v>
      </c>
      <c r="S1369" s="160">
        <v>1.4490179999999997</v>
      </c>
      <c r="T1369" s="160">
        <v>1.6456849999999998</v>
      </c>
      <c r="U1369" s="160">
        <v>1.901454</v>
      </c>
      <c r="V1369" s="160">
        <v>1.8209529999999998</v>
      </c>
      <c r="W1369" s="162">
        <f>SUM(표4_256[[#This Row],[1월]:[12월]])</f>
        <v>21.048463999999999</v>
      </c>
      <c r="X1369" s="163">
        <f t="shared" si="739"/>
        <v>1.7540386666666665</v>
      </c>
    </row>
    <row r="1370" spans="1:24" x14ac:dyDescent="0.3">
      <c r="A1370" s="166"/>
      <c r="B1370" s="166">
        <v>2024</v>
      </c>
      <c r="C1370" s="158" t="s">
        <v>431</v>
      </c>
      <c r="D1370" s="159" t="s">
        <v>21</v>
      </c>
      <c r="E1370" s="159" t="s">
        <v>17</v>
      </c>
      <c r="F1370" s="159" t="s">
        <v>89</v>
      </c>
      <c r="G1370" s="159" t="s">
        <v>176</v>
      </c>
      <c r="H1370" s="160" t="s">
        <v>420</v>
      </c>
      <c r="I1370" s="160"/>
      <c r="J1370" s="160" t="s">
        <v>96</v>
      </c>
      <c r="K1370" s="160">
        <v>4.3898140953333327</v>
      </c>
      <c r="L1370" s="160">
        <v>3.5402420386666664</v>
      </c>
      <c r="M1370" s="160">
        <v>3.785434986666667</v>
      </c>
      <c r="N1370" s="160">
        <v>3.6671401433333335</v>
      </c>
      <c r="O1370" s="160">
        <v>3.6026156833333336</v>
      </c>
      <c r="P1370" s="160">
        <v>3.3660259966666666</v>
      </c>
      <c r="Q1370" s="160">
        <v>3.9123330913333332</v>
      </c>
      <c r="R1370" s="160">
        <v>3.7746809099999998</v>
      </c>
      <c r="S1370" s="160">
        <v>3.0584594040000002</v>
      </c>
      <c r="T1370" s="160">
        <v>3.4735667633333338</v>
      </c>
      <c r="U1370" s="160">
        <v>4.0134214119999996</v>
      </c>
      <c r="V1370" s="160">
        <v>3.8435070006666665</v>
      </c>
      <c r="W1370" s="162">
        <f>SUM(표4_256[[#This Row],[1월]:[12월]])</f>
        <v>44.427241525333336</v>
      </c>
      <c r="X1370" s="163">
        <f t="shared" si="739"/>
        <v>3.7022701271111114</v>
      </c>
    </row>
    <row r="1371" spans="1:24" x14ac:dyDescent="0.3">
      <c r="A1371" s="166"/>
      <c r="B1371" s="166">
        <v>2024</v>
      </c>
      <c r="C1371" s="158" t="s">
        <v>431</v>
      </c>
      <c r="D1371" s="159" t="s">
        <v>21</v>
      </c>
      <c r="E1371" s="159" t="s">
        <v>18</v>
      </c>
      <c r="F1371" s="159" t="s">
        <v>89</v>
      </c>
      <c r="G1371" s="159" t="s">
        <v>95</v>
      </c>
      <c r="H1371" s="159" t="s">
        <v>366</v>
      </c>
      <c r="I1371" s="159"/>
      <c r="J1371" s="159" t="s">
        <v>13</v>
      </c>
      <c r="K1371" s="160">
        <v>3510449</v>
      </c>
      <c r="L1371" s="160">
        <v>2876293</v>
      </c>
      <c r="M1371" s="160">
        <v>3131088</v>
      </c>
      <c r="N1371" s="160">
        <v>2999844</v>
      </c>
      <c r="O1371" s="160">
        <v>2944282</v>
      </c>
      <c r="P1371" s="160">
        <v>2723663</v>
      </c>
      <c r="Q1371" s="160">
        <v>3393701</v>
      </c>
      <c r="R1371" s="160">
        <v>3259426</v>
      </c>
      <c r="S1371" s="160">
        <v>2656218</v>
      </c>
      <c r="T1371" s="160">
        <v>3361169</v>
      </c>
      <c r="U1371" s="160">
        <v>3638827</v>
      </c>
      <c r="V1371" s="160">
        <v>3203453</v>
      </c>
      <c r="W1371" s="162">
        <f>SUM(표4_256[[#This Row],[1월]:[12월]])</f>
        <v>37698413</v>
      </c>
      <c r="X1371" s="163">
        <f t="shared" si="739"/>
        <v>3141534.4166666665</v>
      </c>
    </row>
    <row r="1372" spans="1:24" x14ac:dyDescent="0.3">
      <c r="A1372" s="166"/>
      <c r="B1372" s="166">
        <v>2024</v>
      </c>
      <c r="C1372" s="158" t="s">
        <v>431</v>
      </c>
      <c r="D1372" s="159" t="s">
        <v>21</v>
      </c>
      <c r="E1372" s="159" t="s">
        <v>18</v>
      </c>
      <c r="F1372" s="159" t="s">
        <v>89</v>
      </c>
      <c r="G1372" s="159" t="s">
        <v>95</v>
      </c>
      <c r="H1372" s="159" t="s">
        <v>366</v>
      </c>
      <c r="I1372" s="159"/>
      <c r="J1372" s="159" t="s">
        <v>22</v>
      </c>
      <c r="K1372" s="160">
        <v>3840</v>
      </c>
      <c r="L1372" s="160">
        <v>3132</v>
      </c>
      <c r="M1372" s="160">
        <v>3414</v>
      </c>
      <c r="N1372" s="160">
        <v>3301</v>
      </c>
      <c r="O1372" s="160">
        <v>3251</v>
      </c>
      <c r="P1372" s="160">
        <v>3004</v>
      </c>
      <c r="Q1372" s="160">
        <v>3735</v>
      </c>
      <c r="R1372" s="160">
        <v>3368</v>
      </c>
      <c r="S1372" s="160">
        <v>2729</v>
      </c>
      <c r="T1372" s="160">
        <v>3478</v>
      </c>
      <c r="U1372" s="160">
        <v>3777</v>
      </c>
      <c r="V1372" s="160">
        <v>3315</v>
      </c>
      <c r="W1372" s="162">
        <f>SUM(표4_256[[#This Row],[1월]:[12월]])</f>
        <v>40344</v>
      </c>
      <c r="X1372" s="163">
        <f t="shared" si="739"/>
        <v>3362</v>
      </c>
    </row>
    <row r="1373" spans="1:24" x14ac:dyDescent="0.3">
      <c r="A1373" s="166"/>
      <c r="B1373" s="166">
        <v>2024</v>
      </c>
      <c r="C1373" s="158" t="s">
        <v>431</v>
      </c>
      <c r="D1373" s="159" t="s">
        <v>21</v>
      </c>
      <c r="E1373" s="159" t="s">
        <v>18</v>
      </c>
      <c r="F1373" s="159" t="s">
        <v>89</v>
      </c>
      <c r="G1373" s="159" t="s">
        <v>95</v>
      </c>
      <c r="H1373" s="159" t="s">
        <v>366</v>
      </c>
      <c r="I1373" s="159"/>
      <c r="J1373" s="159" t="s">
        <v>15</v>
      </c>
      <c r="K1373" s="160">
        <v>3.9129599999999995</v>
      </c>
      <c r="L1373" s="160">
        <v>3.1915079999999998</v>
      </c>
      <c r="M1373" s="160">
        <v>3.478866</v>
      </c>
      <c r="N1373" s="160">
        <v>3.3637189999999997</v>
      </c>
      <c r="O1373" s="160">
        <v>3.3127689999999994</v>
      </c>
      <c r="P1373" s="160">
        <v>3.0610759999999999</v>
      </c>
      <c r="Q1373" s="160">
        <v>3.8059649999999996</v>
      </c>
      <c r="R1373" s="160">
        <v>3.4319919999999997</v>
      </c>
      <c r="S1373" s="160">
        <v>2.7808509999999997</v>
      </c>
      <c r="T1373" s="160">
        <v>3.544082</v>
      </c>
      <c r="U1373" s="160">
        <v>3.8487629999999999</v>
      </c>
      <c r="V1373" s="160">
        <v>3.3779849999999998</v>
      </c>
      <c r="W1373" s="162">
        <f>SUM(표4_256[[#This Row],[1월]:[12월]])</f>
        <v>41.110536000000003</v>
      </c>
      <c r="X1373" s="163">
        <f t="shared" si="739"/>
        <v>3.4258780000000004</v>
      </c>
    </row>
    <row r="1374" spans="1:24" x14ac:dyDescent="0.3">
      <c r="A1374" s="166"/>
      <c r="B1374" s="166">
        <v>2024</v>
      </c>
      <c r="C1374" s="158" t="s">
        <v>431</v>
      </c>
      <c r="D1374" s="159" t="s">
        <v>21</v>
      </c>
      <c r="E1374" s="159" t="s">
        <v>18</v>
      </c>
      <c r="F1374" s="159" t="s">
        <v>89</v>
      </c>
      <c r="G1374" s="159" t="s">
        <v>95</v>
      </c>
      <c r="H1374" s="160" t="s">
        <v>366</v>
      </c>
      <c r="I1374" s="160"/>
      <c r="J1374" s="160" t="s">
        <v>96</v>
      </c>
      <c r="K1374" s="160">
        <v>8.2591308800000007</v>
      </c>
      <c r="L1374" s="160">
        <v>6.7363536240000004</v>
      </c>
      <c r="M1374" s="160">
        <v>7.3428835479999996</v>
      </c>
      <c r="N1374" s="160">
        <v>7.0998414153333327</v>
      </c>
      <c r="O1374" s="160">
        <v>6.9923006486666672</v>
      </c>
      <c r="P1374" s="160">
        <v>6.4610492613333337</v>
      </c>
      <c r="Q1374" s="160">
        <v>8.03329527</v>
      </c>
      <c r="R1374" s="160">
        <v>7.2439460426666669</v>
      </c>
      <c r="S1374" s="160">
        <v>5.869575044666667</v>
      </c>
      <c r="T1374" s="160">
        <v>7.480535729333333</v>
      </c>
      <c r="U1374" s="160">
        <v>8.1236295139999992</v>
      </c>
      <c r="V1374" s="160">
        <v>7.1299528300000006</v>
      </c>
      <c r="W1374" s="162">
        <f>SUM(표4_256[[#This Row],[1월]:[12월]])</f>
        <v>86.772493807999979</v>
      </c>
      <c r="X1374" s="163">
        <f t="shared" si="739"/>
        <v>7.2310411506666652</v>
      </c>
    </row>
    <row r="1375" spans="1:24" x14ac:dyDescent="0.3">
      <c r="A1375" s="166"/>
      <c r="B1375" s="166">
        <v>2024</v>
      </c>
      <c r="C1375" s="158" t="s">
        <v>431</v>
      </c>
      <c r="D1375" s="159" t="s">
        <v>21</v>
      </c>
      <c r="E1375" s="159" t="s">
        <v>83</v>
      </c>
      <c r="F1375" s="159" t="s">
        <v>89</v>
      </c>
      <c r="G1375" s="159" t="s">
        <v>171</v>
      </c>
      <c r="H1375" s="159" t="s">
        <v>369</v>
      </c>
      <c r="I1375" s="159"/>
      <c r="J1375" s="159" t="s">
        <v>13</v>
      </c>
      <c r="K1375" s="160">
        <v>3590298</v>
      </c>
      <c r="L1375" s="160">
        <v>3150914</v>
      </c>
      <c r="M1375" s="160">
        <v>3249580</v>
      </c>
      <c r="N1375" s="160">
        <v>3128034</v>
      </c>
      <c r="O1375" s="160">
        <v>3100636</v>
      </c>
      <c r="P1375" s="160">
        <v>2968367</v>
      </c>
      <c r="Q1375" s="160">
        <v>3363248</v>
      </c>
      <c r="R1375" s="160">
        <v>3010983</v>
      </c>
      <c r="S1375" s="160">
        <v>2453754</v>
      </c>
      <c r="T1375" s="160">
        <v>3099782</v>
      </c>
      <c r="U1375" s="160">
        <v>3134933</v>
      </c>
      <c r="V1375" s="160">
        <v>2884690</v>
      </c>
      <c r="W1375" s="162">
        <f>SUM(표4_256[[#This Row],[1월]:[12월]])</f>
        <v>37135219</v>
      </c>
      <c r="X1375" s="163">
        <f t="shared" si="739"/>
        <v>3094601.5833333335</v>
      </c>
    </row>
    <row r="1376" spans="1:24" x14ac:dyDescent="0.3">
      <c r="A1376" s="166"/>
      <c r="B1376" s="166">
        <v>2024</v>
      </c>
      <c r="C1376" s="158" t="s">
        <v>431</v>
      </c>
      <c r="D1376" s="159" t="s">
        <v>21</v>
      </c>
      <c r="E1376" s="159" t="s">
        <v>17</v>
      </c>
      <c r="F1376" s="159" t="s">
        <v>89</v>
      </c>
      <c r="G1376" s="159" t="s">
        <v>171</v>
      </c>
      <c r="H1376" s="159" t="s">
        <v>369</v>
      </c>
      <c r="I1376" s="159"/>
      <c r="J1376" s="159" t="s">
        <v>22</v>
      </c>
      <c r="K1376" s="160">
        <v>3927</v>
      </c>
      <c r="L1376" s="160">
        <v>3430</v>
      </c>
      <c r="M1376" s="160">
        <v>3543</v>
      </c>
      <c r="N1376" s="160">
        <v>3441</v>
      </c>
      <c r="O1376" s="160">
        <v>3424</v>
      </c>
      <c r="P1376" s="160">
        <v>3274</v>
      </c>
      <c r="Q1376" s="160">
        <v>3701</v>
      </c>
      <c r="R1376" s="160">
        <v>3111</v>
      </c>
      <c r="S1376" s="160">
        <v>2522</v>
      </c>
      <c r="T1376" s="160">
        <v>3208</v>
      </c>
      <c r="U1376" s="160">
        <v>3255</v>
      </c>
      <c r="V1376" s="160">
        <v>2986</v>
      </c>
      <c r="W1376" s="162">
        <f>SUM(표4_256[[#This Row],[1월]:[12월]])</f>
        <v>39822</v>
      </c>
      <c r="X1376" s="163">
        <f t="shared" si="739"/>
        <v>3318.5</v>
      </c>
    </row>
    <row r="1377" spans="1:24" x14ac:dyDescent="0.3">
      <c r="A1377" s="166"/>
      <c r="B1377" s="166">
        <v>2024</v>
      </c>
      <c r="C1377" s="158" t="s">
        <v>431</v>
      </c>
      <c r="D1377" s="159" t="s">
        <v>21</v>
      </c>
      <c r="E1377" s="159" t="s">
        <v>17</v>
      </c>
      <c r="F1377" s="159" t="s">
        <v>89</v>
      </c>
      <c r="G1377" s="159" t="s">
        <v>169</v>
      </c>
      <c r="H1377" s="159" t="s">
        <v>367</v>
      </c>
      <c r="I1377" s="159"/>
      <c r="J1377" s="159" t="s">
        <v>15</v>
      </c>
      <c r="K1377" s="160">
        <v>4.0016129999999999</v>
      </c>
      <c r="L1377" s="160">
        <v>3.4951699999999999</v>
      </c>
      <c r="M1377" s="160">
        <v>3.6103169999999998</v>
      </c>
      <c r="N1377" s="160">
        <v>3.5063789999999995</v>
      </c>
      <c r="O1377" s="160">
        <v>3.4890559999999997</v>
      </c>
      <c r="P1377" s="160">
        <v>3.3362059999999998</v>
      </c>
      <c r="Q1377" s="160">
        <v>3.7713189999999996</v>
      </c>
      <c r="R1377" s="160">
        <v>3.1701090000000001</v>
      </c>
      <c r="S1377" s="160">
        <v>2.5699179999999995</v>
      </c>
      <c r="T1377" s="160">
        <v>3.2689520000000001</v>
      </c>
      <c r="U1377" s="160">
        <v>3.3168449999999994</v>
      </c>
      <c r="V1377" s="160">
        <v>3.0427339999999998</v>
      </c>
      <c r="W1377" s="162">
        <f>SUM(표4_256[[#This Row],[1월]:[12월]])</f>
        <v>40.578617999999999</v>
      </c>
      <c r="X1377" s="163">
        <f t="shared" si="739"/>
        <v>3.3815515</v>
      </c>
    </row>
    <row r="1378" spans="1:24" x14ac:dyDescent="0.3">
      <c r="A1378" s="166"/>
      <c r="B1378" s="166">
        <v>2024</v>
      </c>
      <c r="C1378" s="158" t="s">
        <v>431</v>
      </c>
      <c r="D1378" s="159" t="s">
        <v>21</v>
      </c>
      <c r="E1378" s="159" t="s">
        <v>17</v>
      </c>
      <c r="F1378" s="159" t="s">
        <v>89</v>
      </c>
      <c r="G1378" s="159" t="s">
        <v>169</v>
      </c>
      <c r="H1378" s="160" t="s">
        <v>367</v>
      </c>
      <c r="I1378" s="160"/>
      <c r="J1378" s="160" t="s">
        <v>96</v>
      </c>
      <c r="K1378" s="160">
        <v>8.4462518140000018</v>
      </c>
      <c r="L1378" s="160">
        <v>7.377296593333333</v>
      </c>
      <c r="M1378" s="160">
        <v>7.6203387260000008</v>
      </c>
      <c r="N1378" s="160">
        <v>7.400955562</v>
      </c>
      <c r="O1378" s="160">
        <v>7.364391701333334</v>
      </c>
      <c r="P1378" s="160">
        <v>7.0417694013333332</v>
      </c>
      <c r="Q1378" s="160">
        <v>7.9601675486666652</v>
      </c>
      <c r="R1378" s="160">
        <v>6.6911865019999999</v>
      </c>
      <c r="S1378" s="160">
        <v>5.4243562706666664</v>
      </c>
      <c r="T1378" s="160">
        <v>6.8998155893333335</v>
      </c>
      <c r="U1378" s="160">
        <v>7.0009039099999999</v>
      </c>
      <c r="V1378" s="160">
        <v>6.422334585333334</v>
      </c>
      <c r="W1378" s="162">
        <f>SUM(표4_256[[#This Row],[1월]:[12월]])</f>
        <v>85.649768203999997</v>
      </c>
      <c r="X1378" s="163">
        <f t="shared" si="739"/>
        <v>7.1374806836666664</v>
      </c>
    </row>
    <row r="1379" spans="1:24" x14ac:dyDescent="0.3">
      <c r="A1379" s="166"/>
      <c r="B1379" s="166">
        <v>2024</v>
      </c>
      <c r="C1379" s="158" t="s">
        <v>431</v>
      </c>
      <c r="D1379" s="159" t="s">
        <v>21</v>
      </c>
      <c r="E1379" s="159" t="s">
        <v>18</v>
      </c>
      <c r="F1379" s="159" t="s">
        <v>89</v>
      </c>
      <c r="G1379" s="159" t="s">
        <v>94</v>
      </c>
      <c r="H1379" s="159" t="s">
        <v>368</v>
      </c>
      <c r="I1379" s="159"/>
      <c r="J1379" s="159" t="s">
        <v>13</v>
      </c>
      <c r="K1379" s="160">
        <v>653219</v>
      </c>
      <c r="L1379" s="160">
        <v>490624</v>
      </c>
      <c r="M1379" s="160">
        <v>529378</v>
      </c>
      <c r="N1379" s="160">
        <v>487454</v>
      </c>
      <c r="O1379" s="160">
        <v>456235</v>
      </c>
      <c r="P1379" s="160">
        <v>487888</v>
      </c>
      <c r="Q1379" s="160">
        <v>547256</v>
      </c>
      <c r="R1379" s="160">
        <v>511299</v>
      </c>
      <c r="S1379" s="160">
        <v>416675</v>
      </c>
      <c r="T1379" s="160">
        <v>548482</v>
      </c>
      <c r="U1379" s="160">
        <v>574311</v>
      </c>
      <c r="V1379" s="160">
        <v>508525</v>
      </c>
      <c r="W1379" s="162">
        <f>SUM(표4_256[[#This Row],[1월]:[12월]])</f>
        <v>6211346</v>
      </c>
      <c r="X1379" s="163">
        <f t="shared" si="739"/>
        <v>517612.16666666669</v>
      </c>
    </row>
    <row r="1380" spans="1:24" x14ac:dyDescent="0.3">
      <c r="A1380" s="166"/>
      <c r="B1380" s="166">
        <v>2024</v>
      </c>
      <c r="C1380" s="158" t="s">
        <v>431</v>
      </c>
      <c r="D1380" s="159" t="s">
        <v>21</v>
      </c>
      <c r="E1380" s="159" t="s">
        <v>18</v>
      </c>
      <c r="F1380" s="159" t="s">
        <v>89</v>
      </c>
      <c r="G1380" s="159" t="s">
        <v>94</v>
      </c>
      <c r="H1380" s="159" t="s">
        <v>368</v>
      </c>
      <c r="I1380" s="159"/>
      <c r="J1380" s="159" t="s">
        <v>22</v>
      </c>
      <c r="K1380" s="160">
        <v>714</v>
      </c>
      <c r="L1380" s="160">
        <v>534</v>
      </c>
      <c r="M1380" s="160">
        <v>577</v>
      </c>
      <c r="N1380" s="160">
        <v>536</v>
      </c>
      <c r="O1380" s="160">
        <v>504</v>
      </c>
      <c r="P1380" s="160">
        <v>538</v>
      </c>
      <c r="Q1380" s="160">
        <v>602</v>
      </c>
      <c r="R1380" s="160">
        <v>528</v>
      </c>
      <c r="S1380" s="160">
        <v>428</v>
      </c>
      <c r="T1380" s="160">
        <v>568</v>
      </c>
      <c r="U1380" s="160">
        <v>596</v>
      </c>
      <c r="V1380" s="160">
        <v>527</v>
      </c>
      <c r="W1380" s="162">
        <f>SUM(표4_256[[#This Row],[1월]:[12월]])</f>
        <v>6652</v>
      </c>
      <c r="X1380" s="163">
        <f t="shared" si="739"/>
        <v>554.33333333333337</v>
      </c>
    </row>
    <row r="1381" spans="1:24" x14ac:dyDescent="0.3">
      <c r="A1381" s="166"/>
      <c r="B1381" s="166">
        <v>2024</v>
      </c>
      <c r="C1381" s="158" t="s">
        <v>431</v>
      </c>
      <c r="D1381" s="159" t="s">
        <v>21</v>
      </c>
      <c r="E1381" s="159" t="s">
        <v>18</v>
      </c>
      <c r="F1381" s="159" t="s">
        <v>89</v>
      </c>
      <c r="G1381" s="159" t="s">
        <v>94</v>
      </c>
      <c r="H1381" s="159" t="s">
        <v>368</v>
      </c>
      <c r="I1381" s="159"/>
      <c r="J1381" s="159" t="s">
        <v>15</v>
      </c>
      <c r="K1381" s="160">
        <v>0.72756599999999993</v>
      </c>
      <c r="L1381" s="160">
        <v>0.54414600000000002</v>
      </c>
      <c r="M1381" s="160">
        <v>0.5879629999999999</v>
      </c>
      <c r="N1381" s="160">
        <v>0.546184</v>
      </c>
      <c r="O1381" s="160">
        <v>0.51357599999999992</v>
      </c>
      <c r="P1381" s="160">
        <v>0.54822199999999999</v>
      </c>
      <c r="Q1381" s="160">
        <v>0.61343799999999993</v>
      </c>
      <c r="R1381" s="160">
        <v>0.53803199999999995</v>
      </c>
      <c r="S1381" s="160">
        <v>0.43613199999999996</v>
      </c>
      <c r="T1381" s="160">
        <v>0.57879199999999986</v>
      </c>
      <c r="U1381" s="160">
        <v>0.60732399999999986</v>
      </c>
      <c r="V1381" s="160">
        <v>0.53701299999999996</v>
      </c>
      <c r="W1381" s="162">
        <f>SUM(표4_256[[#This Row],[1월]:[12월]])</f>
        <v>6.7783879999999996</v>
      </c>
      <c r="X1381" s="163">
        <f t="shared" si="739"/>
        <v>0.5648656666666666</v>
      </c>
    </row>
    <row r="1382" spans="1:24" x14ac:dyDescent="0.3">
      <c r="A1382" s="166"/>
      <c r="B1382" s="166">
        <v>2024</v>
      </c>
      <c r="C1382" s="158" t="s">
        <v>431</v>
      </c>
      <c r="D1382" s="159" t="s">
        <v>21</v>
      </c>
      <c r="E1382" s="159" t="s">
        <v>18</v>
      </c>
      <c r="F1382" s="159" t="s">
        <v>89</v>
      </c>
      <c r="G1382" s="159" t="s">
        <v>94</v>
      </c>
      <c r="H1382" s="160" t="s">
        <v>368</v>
      </c>
      <c r="I1382" s="160"/>
      <c r="J1382" s="160" t="s">
        <v>96</v>
      </c>
      <c r="K1382" s="160">
        <v>1.535682148</v>
      </c>
      <c r="L1382" s="160">
        <v>1.148535388</v>
      </c>
      <c r="M1382" s="160">
        <v>1.2410204473333335</v>
      </c>
      <c r="N1382" s="160">
        <v>1.1528370186666668</v>
      </c>
      <c r="O1382" s="160">
        <v>1.0840109280000001</v>
      </c>
      <c r="P1382" s="160">
        <v>1.1571386493333331</v>
      </c>
      <c r="Q1382" s="160">
        <v>1.2947908306666667</v>
      </c>
      <c r="R1382" s="160">
        <v>1.1356304959999999</v>
      </c>
      <c r="S1382" s="160">
        <v>0.92054896266666675</v>
      </c>
      <c r="T1382" s="160">
        <v>1.2216631093333334</v>
      </c>
      <c r="U1382" s="160">
        <v>1.2818859386666668</v>
      </c>
      <c r="V1382" s="160">
        <v>1.1334796806666667</v>
      </c>
      <c r="W1382" s="162">
        <f>SUM(표4_256[[#This Row],[1월]:[12월]])</f>
        <v>14.307223597333333</v>
      </c>
      <c r="X1382" s="163">
        <f t="shared" si="739"/>
        <v>1.1922686331111112</v>
      </c>
    </row>
    <row r="1383" spans="1:24" x14ac:dyDescent="0.3">
      <c r="A1383" s="166"/>
      <c r="B1383" s="166">
        <v>2024</v>
      </c>
      <c r="C1383" s="158" t="s">
        <v>431</v>
      </c>
      <c r="D1383" s="159" t="s">
        <v>27</v>
      </c>
      <c r="E1383" s="159" t="s">
        <v>12</v>
      </c>
      <c r="F1383" s="159" t="s">
        <v>67</v>
      </c>
      <c r="G1383" s="159" t="s">
        <v>12</v>
      </c>
      <c r="H1383" s="159" t="s">
        <v>51</v>
      </c>
      <c r="I1383" s="159"/>
      <c r="J1383" s="159" t="s">
        <v>13</v>
      </c>
      <c r="K1383" s="160">
        <v>36547540</v>
      </c>
      <c r="L1383" s="160">
        <v>22986780</v>
      </c>
      <c r="M1383" s="160">
        <v>29767160</v>
      </c>
      <c r="N1383" s="160">
        <v>28885780</v>
      </c>
      <c r="O1383" s="160">
        <v>36391390</v>
      </c>
      <c r="P1383" s="160">
        <v>38442160</v>
      </c>
      <c r="Q1383" s="160">
        <v>56534740</v>
      </c>
      <c r="R1383" s="160">
        <v>42196700</v>
      </c>
      <c r="S1383" s="160">
        <v>43747790</v>
      </c>
      <c r="T1383" s="160">
        <v>34757020</v>
      </c>
      <c r="U1383" s="160">
        <v>34566170</v>
      </c>
      <c r="V1383" s="160">
        <v>28223010</v>
      </c>
      <c r="W1383" s="162">
        <f>SUM(표4_256[[#This Row],[1월]:[12월]])</f>
        <v>433046240</v>
      </c>
      <c r="X1383" s="163">
        <f t="shared" si="739"/>
        <v>36087186.666666664</v>
      </c>
    </row>
    <row r="1384" spans="1:24" x14ac:dyDescent="0.3">
      <c r="A1384" s="166"/>
      <c r="B1384" s="166">
        <v>2024</v>
      </c>
      <c r="C1384" s="158" t="s">
        <v>431</v>
      </c>
      <c r="D1384" s="159" t="s">
        <v>27</v>
      </c>
      <c r="E1384" s="159" t="s">
        <v>12</v>
      </c>
      <c r="F1384" s="159" t="s">
        <v>67</v>
      </c>
      <c r="G1384" s="159" t="s">
        <v>12</v>
      </c>
      <c r="H1384" s="159" t="s">
        <v>51</v>
      </c>
      <c r="I1384" s="159"/>
      <c r="J1384" s="159" t="s">
        <v>22</v>
      </c>
      <c r="K1384" s="160">
        <v>10482</v>
      </c>
      <c r="L1384" s="160">
        <v>6574</v>
      </c>
      <c r="M1384" s="160">
        <v>8528</v>
      </c>
      <c r="N1384" s="160">
        <v>8274</v>
      </c>
      <c r="O1384" s="160">
        <v>10437</v>
      </c>
      <c r="P1384" s="160">
        <v>11028</v>
      </c>
      <c r="Q1384" s="160">
        <v>16242</v>
      </c>
      <c r="R1384" s="160">
        <v>12110</v>
      </c>
      <c r="S1384" s="160">
        <v>12557</v>
      </c>
      <c r="T1384" s="160">
        <v>9966</v>
      </c>
      <c r="U1384" s="160">
        <v>9911</v>
      </c>
      <c r="V1384" s="160">
        <v>8083</v>
      </c>
      <c r="W1384" s="162">
        <f>SUM(표4_256[[#This Row],[1월]:[12월]])</f>
        <v>124192</v>
      </c>
      <c r="X1384" s="163">
        <f t="shared" si="739"/>
        <v>10349.333333333334</v>
      </c>
    </row>
    <row r="1385" spans="1:24" x14ac:dyDescent="0.3">
      <c r="A1385" s="166"/>
      <c r="B1385" s="166">
        <v>2024</v>
      </c>
      <c r="C1385" s="158" t="s">
        <v>431</v>
      </c>
      <c r="D1385" s="159" t="s">
        <v>27</v>
      </c>
      <c r="E1385" s="159" t="s">
        <v>16</v>
      </c>
      <c r="F1385" s="159" t="s">
        <v>65</v>
      </c>
      <c r="G1385" s="159" t="s">
        <v>172</v>
      </c>
      <c r="H1385" s="159" t="s">
        <v>148</v>
      </c>
      <c r="I1385" s="159"/>
      <c r="J1385" s="159" t="s">
        <v>13</v>
      </c>
      <c r="K1385" s="226">
        <v>32630250</v>
      </c>
      <c r="L1385" s="226">
        <v>69896693</v>
      </c>
      <c r="M1385" s="226">
        <v>45056336</v>
      </c>
      <c r="N1385" s="226">
        <v>32035502</v>
      </c>
      <c r="O1385" s="226">
        <v>31045705</v>
      </c>
      <c r="P1385" s="226">
        <v>25768815</v>
      </c>
      <c r="Q1385" s="226">
        <v>105678625</v>
      </c>
      <c r="R1385" s="226">
        <v>76366941</v>
      </c>
      <c r="S1385" s="226">
        <v>90074690</v>
      </c>
      <c r="T1385" s="226">
        <v>52820845</v>
      </c>
      <c r="U1385" s="226">
        <v>32930113</v>
      </c>
      <c r="V1385" s="226">
        <v>37117381</v>
      </c>
      <c r="W1385" s="162">
        <f>SUM(표4_256[[#This Row],[1월]:[12월]])</f>
        <v>631421896</v>
      </c>
      <c r="X1385" s="163">
        <f t="shared" si="739"/>
        <v>52618491.333333336</v>
      </c>
    </row>
    <row r="1386" spans="1:24" x14ac:dyDescent="0.3">
      <c r="A1386" s="166"/>
      <c r="B1386" s="166">
        <v>2024</v>
      </c>
      <c r="C1386" s="158" t="s">
        <v>431</v>
      </c>
      <c r="D1386" s="159" t="s">
        <v>27</v>
      </c>
      <c r="E1386" s="159" t="s">
        <v>16</v>
      </c>
      <c r="F1386" s="159" t="s">
        <v>65</v>
      </c>
      <c r="G1386" s="159" t="s">
        <v>172</v>
      </c>
      <c r="H1386" s="159" t="s">
        <v>148</v>
      </c>
      <c r="I1386" s="159"/>
      <c r="J1386" s="159" t="s">
        <v>22</v>
      </c>
      <c r="K1386" s="226">
        <v>9318</v>
      </c>
      <c r="L1386" s="226">
        <v>20005</v>
      </c>
      <c r="M1386" s="226">
        <v>12883</v>
      </c>
      <c r="N1386" s="226">
        <v>9157</v>
      </c>
      <c r="O1386" s="226">
        <v>8879</v>
      </c>
      <c r="P1386" s="226">
        <v>7368</v>
      </c>
      <c r="Q1386" s="226">
        <v>30343</v>
      </c>
      <c r="R1386" s="226">
        <v>21933</v>
      </c>
      <c r="S1386" s="226">
        <v>25854</v>
      </c>
      <c r="T1386" s="226">
        <v>15114.372469265199</v>
      </c>
      <c r="U1386" s="226">
        <v>9415</v>
      </c>
      <c r="V1386" s="226">
        <v>10607</v>
      </c>
      <c r="W1386" s="162">
        <f>SUM(표4_256[[#This Row],[1월]:[12월]])</f>
        <v>180876.37246926519</v>
      </c>
      <c r="X1386" s="163">
        <f t="shared" si="739"/>
        <v>15073.031039105432</v>
      </c>
    </row>
    <row r="1387" spans="1:24" x14ac:dyDescent="0.3">
      <c r="A1387" s="166"/>
      <c r="B1387" s="166">
        <v>2024</v>
      </c>
      <c r="C1387" s="158" t="s">
        <v>431</v>
      </c>
      <c r="D1387" s="159" t="s">
        <v>27</v>
      </c>
      <c r="E1387" s="159" t="s">
        <v>16</v>
      </c>
      <c r="F1387" s="159" t="s">
        <v>65</v>
      </c>
      <c r="G1387" s="159" t="s">
        <v>172</v>
      </c>
      <c r="H1387" s="159" t="s">
        <v>147</v>
      </c>
      <c r="I1387" s="159"/>
      <c r="J1387" s="159" t="s">
        <v>13</v>
      </c>
      <c r="K1387" s="226">
        <v>4797536</v>
      </c>
      <c r="L1387" s="226">
        <v>5911782</v>
      </c>
      <c r="M1387" s="226">
        <v>6830321</v>
      </c>
      <c r="N1387" s="226">
        <v>18517409</v>
      </c>
      <c r="O1387" s="226">
        <v>21954722</v>
      </c>
      <c r="P1387" s="226">
        <v>25695369</v>
      </c>
      <c r="Q1387" s="226">
        <v>71891975</v>
      </c>
      <c r="R1387" s="226">
        <v>111923371</v>
      </c>
      <c r="S1387" s="226">
        <v>78124655</v>
      </c>
      <c r="T1387" s="226">
        <v>26030711</v>
      </c>
      <c r="U1387" s="226">
        <v>29380027</v>
      </c>
      <c r="V1387" s="226">
        <v>8685334</v>
      </c>
      <c r="W1387" s="162">
        <f>SUM(표4_256[[#This Row],[1월]:[12월]])</f>
        <v>409743212</v>
      </c>
      <c r="X1387" s="163">
        <f t="shared" si="739"/>
        <v>34145267.666666664</v>
      </c>
    </row>
    <row r="1388" spans="1:24" x14ac:dyDescent="0.3">
      <c r="A1388" s="166"/>
      <c r="B1388" s="166">
        <v>2024</v>
      </c>
      <c r="C1388" s="158" t="s">
        <v>431</v>
      </c>
      <c r="D1388" s="159" t="s">
        <v>27</v>
      </c>
      <c r="E1388" s="159" t="s">
        <v>16</v>
      </c>
      <c r="F1388" s="159" t="s">
        <v>65</v>
      </c>
      <c r="G1388" s="159" t="s">
        <v>172</v>
      </c>
      <c r="H1388" s="159" t="s">
        <v>147</v>
      </c>
      <c r="I1388" s="159"/>
      <c r="J1388" s="159" t="s">
        <v>22</v>
      </c>
      <c r="K1388" s="226">
        <v>1370</v>
      </c>
      <c r="L1388" s="226">
        <v>1692</v>
      </c>
      <c r="M1388" s="226">
        <v>1953</v>
      </c>
      <c r="N1388" s="226">
        <v>5293</v>
      </c>
      <c r="O1388" s="226">
        <v>6279</v>
      </c>
      <c r="P1388" s="226">
        <v>7347</v>
      </c>
      <c r="Q1388" s="226">
        <v>20642</v>
      </c>
      <c r="R1388" s="226">
        <v>32145</v>
      </c>
      <c r="S1388" s="226">
        <v>22424</v>
      </c>
      <c r="T1388" s="226">
        <v>7448.5339419354441</v>
      </c>
      <c r="U1388" s="226">
        <v>8400</v>
      </c>
      <c r="V1388" s="226">
        <v>2482</v>
      </c>
      <c r="W1388" s="162">
        <f>SUM(표4_256[[#This Row],[1월]:[12월]])</f>
        <v>117475.53394193544</v>
      </c>
      <c r="X1388" s="163">
        <f t="shared" si="739"/>
        <v>9789.6278284946202</v>
      </c>
    </row>
    <row r="1389" spans="1:24" x14ac:dyDescent="0.3">
      <c r="A1389" s="166"/>
      <c r="B1389" s="166">
        <v>2024</v>
      </c>
      <c r="C1389" s="158" t="s">
        <v>431</v>
      </c>
      <c r="D1389" s="159" t="s">
        <v>27</v>
      </c>
      <c r="E1389" s="159" t="s">
        <v>16</v>
      </c>
      <c r="F1389" s="159" t="s">
        <v>90</v>
      </c>
      <c r="G1389" s="159" t="s">
        <v>172</v>
      </c>
      <c r="H1389" s="159" t="s">
        <v>148</v>
      </c>
      <c r="I1389" s="159"/>
      <c r="J1389" s="159" t="s">
        <v>13</v>
      </c>
      <c r="K1389" s="226">
        <v>11781768</v>
      </c>
      <c r="L1389" s="226">
        <v>41560669</v>
      </c>
      <c r="M1389" s="226">
        <v>18955628</v>
      </c>
      <c r="N1389" s="226">
        <v>10823571</v>
      </c>
      <c r="O1389" s="226">
        <v>11447645</v>
      </c>
      <c r="P1389" s="226">
        <v>9058257</v>
      </c>
      <c r="Q1389" s="226">
        <v>78335156</v>
      </c>
      <c r="R1389" s="226">
        <v>49027626</v>
      </c>
      <c r="S1389" s="226">
        <v>67421885</v>
      </c>
      <c r="T1389" s="226">
        <v>28797983</v>
      </c>
      <c r="U1389" s="226">
        <v>9398111</v>
      </c>
      <c r="V1389" s="226">
        <v>15481032</v>
      </c>
      <c r="W1389" s="162">
        <f>SUM(표4_256[[#This Row],[1월]:[12월]])</f>
        <v>352089331</v>
      </c>
      <c r="X1389" s="163">
        <f t="shared" si="739"/>
        <v>29340777.583333332</v>
      </c>
    </row>
    <row r="1390" spans="1:24" x14ac:dyDescent="0.3">
      <c r="A1390" s="166"/>
      <c r="B1390" s="166">
        <v>2024</v>
      </c>
      <c r="C1390" s="158" t="s">
        <v>431</v>
      </c>
      <c r="D1390" s="159" t="s">
        <v>27</v>
      </c>
      <c r="E1390" s="159" t="s">
        <v>16</v>
      </c>
      <c r="F1390" s="159" t="s">
        <v>90</v>
      </c>
      <c r="G1390" s="159" t="s">
        <v>172</v>
      </c>
      <c r="H1390" s="159" t="s">
        <v>148</v>
      </c>
      <c r="I1390" s="159"/>
      <c r="J1390" s="159" t="s">
        <v>22</v>
      </c>
      <c r="K1390" s="226">
        <v>3385</v>
      </c>
      <c r="L1390" s="226">
        <v>11895</v>
      </c>
      <c r="M1390" s="226">
        <v>5420</v>
      </c>
      <c r="N1390" s="226">
        <v>3094</v>
      </c>
      <c r="O1390" s="226">
        <v>3274</v>
      </c>
      <c r="P1390" s="226">
        <v>2590</v>
      </c>
      <c r="Q1390" s="226">
        <v>22492</v>
      </c>
      <c r="R1390" s="226">
        <v>14081</v>
      </c>
      <c r="S1390" s="226">
        <v>19352</v>
      </c>
      <c r="T1390" s="226">
        <v>8240</v>
      </c>
      <c r="U1390" s="226">
        <v>2686.9999999999995</v>
      </c>
      <c r="V1390" s="226">
        <v>4424</v>
      </c>
      <c r="W1390" s="162">
        <f>SUM(표4_256[[#This Row],[1월]:[12월]])</f>
        <v>100934</v>
      </c>
      <c r="X1390" s="163">
        <f t="shared" si="739"/>
        <v>8411.1666666666661</v>
      </c>
    </row>
    <row r="1391" spans="1:24" x14ac:dyDescent="0.3">
      <c r="A1391" s="166"/>
      <c r="B1391" s="166">
        <v>2024</v>
      </c>
      <c r="C1391" s="158" t="s">
        <v>431</v>
      </c>
      <c r="D1391" s="159" t="s">
        <v>27</v>
      </c>
      <c r="E1391" s="159" t="s">
        <v>16</v>
      </c>
      <c r="F1391" s="159" t="s">
        <v>90</v>
      </c>
      <c r="G1391" s="159" t="s">
        <v>172</v>
      </c>
      <c r="H1391" s="159" t="s">
        <v>147</v>
      </c>
      <c r="I1391" s="159"/>
      <c r="J1391" s="159" t="s">
        <v>13</v>
      </c>
      <c r="K1391" s="226">
        <v>0</v>
      </c>
      <c r="L1391" s="226">
        <v>0</v>
      </c>
      <c r="M1391" s="226">
        <v>0</v>
      </c>
      <c r="N1391" s="226">
        <v>7556</v>
      </c>
      <c r="O1391" s="226">
        <v>38715</v>
      </c>
      <c r="P1391" s="226">
        <v>8866</v>
      </c>
      <c r="Q1391" s="226">
        <v>2453353</v>
      </c>
      <c r="R1391" s="226">
        <v>3690193</v>
      </c>
      <c r="S1391" s="226">
        <v>1413069</v>
      </c>
      <c r="T1391" s="226">
        <v>188193</v>
      </c>
      <c r="U1391" s="226">
        <v>4778</v>
      </c>
      <c r="V1391" s="226">
        <v>12</v>
      </c>
      <c r="W1391" s="162">
        <f>SUM(표4_256[[#This Row],[1월]:[12월]])</f>
        <v>7804735</v>
      </c>
      <c r="X1391" s="163">
        <f t="shared" si="739"/>
        <v>650394.58333333337</v>
      </c>
    </row>
    <row r="1392" spans="1:24" x14ac:dyDescent="0.3">
      <c r="A1392" s="166"/>
      <c r="B1392" s="166">
        <v>2024</v>
      </c>
      <c r="C1392" s="158" t="s">
        <v>431</v>
      </c>
      <c r="D1392" s="159" t="s">
        <v>27</v>
      </c>
      <c r="E1392" s="159" t="s">
        <v>16</v>
      </c>
      <c r="F1392" s="159" t="s">
        <v>90</v>
      </c>
      <c r="G1392" s="159" t="s">
        <v>172</v>
      </c>
      <c r="H1392" s="159" t="s">
        <v>147</v>
      </c>
      <c r="I1392" s="159"/>
      <c r="J1392" s="159" t="s">
        <v>22</v>
      </c>
      <c r="K1392" s="226">
        <v>0</v>
      </c>
      <c r="L1392" s="226">
        <v>0</v>
      </c>
      <c r="M1392" s="226">
        <v>0</v>
      </c>
      <c r="N1392" s="226">
        <v>2</v>
      </c>
      <c r="O1392" s="226">
        <v>11</v>
      </c>
      <c r="P1392" s="226">
        <v>3</v>
      </c>
      <c r="Q1392" s="226">
        <v>704</v>
      </c>
      <c r="R1392" s="226">
        <v>1060</v>
      </c>
      <c r="S1392" s="226">
        <v>406</v>
      </c>
      <c r="T1392" s="226">
        <v>54</v>
      </c>
      <c r="U1392" s="226">
        <v>1</v>
      </c>
      <c r="V1392" s="226">
        <v>0</v>
      </c>
      <c r="W1392" s="162">
        <f>SUM(표4_256[[#This Row],[1월]:[12월]])</f>
        <v>2241</v>
      </c>
      <c r="X1392" s="163">
        <f t="shared" si="739"/>
        <v>186.75</v>
      </c>
    </row>
    <row r="1393" spans="1:24" x14ac:dyDescent="0.3">
      <c r="A1393" s="166"/>
      <c r="B1393" s="166">
        <v>2024</v>
      </c>
      <c r="C1393" s="158" t="s">
        <v>431</v>
      </c>
      <c r="D1393" s="159" t="s">
        <v>27</v>
      </c>
      <c r="E1393" s="159" t="s">
        <v>16</v>
      </c>
      <c r="F1393" s="159" t="s">
        <v>67</v>
      </c>
      <c r="G1393" s="159" t="s">
        <v>86</v>
      </c>
      <c r="H1393" s="159" t="s">
        <v>52</v>
      </c>
      <c r="I1393" s="159"/>
      <c r="J1393" s="159" t="s">
        <v>13</v>
      </c>
      <c r="K1393" s="226">
        <v>2342738</v>
      </c>
      <c r="L1393" s="226">
        <v>2274568</v>
      </c>
      <c r="M1393" s="226">
        <v>2318741</v>
      </c>
      <c r="N1393" s="226">
        <v>2452428</v>
      </c>
      <c r="O1393" s="226">
        <v>2321697</v>
      </c>
      <c r="P1393" s="226">
        <v>1962039</v>
      </c>
      <c r="Q1393" s="226">
        <v>2897690</v>
      </c>
      <c r="R1393" s="226">
        <v>2545216</v>
      </c>
      <c r="S1393" s="226">
        <v>2160064</v>
      </c>
      <c r="T1393" s="226">
        <v>2292551</v>
      </c>
      <c r="U1393" s="226">
        <v>2514790</v>
      </c>
      <c r="V1393" s="226">
        <v>2624496</v>
      </c>
      <c r="W1393" s="162">
        <f>SUM(표4_256[[#This Row],[1월]:[12월]])</f>
        <v>28707018</v>
      </c>
      <c r="X1393" s="163">
        <f t="shared" si="739"/>
        <v>2392251.5</v>
      </c>
    </row>
    <row r="1394" spans="1:24" x14ac:dyDescent="0.3">
      <c r="A1394" s="166"/>
      <c r="B1394" s="166">
        <v>2024</v>
      </c>
      <c r="C1394" s="158" t="s">
        <v>431</v>
      </c>
      <c r="D1394" s="159" t="s">
        <v>27</v>
      </c>
      <c r="E1394" s="159" t="s">
        <v>16</v>
      </c>
      <c r="F1394" s="159" t="s">
        <v>67</v>
      </c>
      <c r="G1394" s="159" t="s">
        <v>86</v>
      </c>
      <c r="H1394" s="159" t="s">
        <v>52</v>
      </c>
      <c r="I1394" s="159"/>
      <c r="J1394" s="159" t="s">
        <v>22</v>
      </c>
      <c r="K1394" s="226">
        <v>669</v>
      </c>
      <c r="L1394" s="226">
        <v>651</v>
      </c>
      <c r="M1394" s="226">
        <v>663</v>
      </c>
      <c r="N1394" s="226">
        <v>701</v>
      </c>
      <c r="O1394" s="226">
        <v>664</v>
      </c>
      <c r="P1394" s="226">
        <v>561</v>
      </c>
      <c r="Q1394" s="226">
        <v>832</v>
      </c>
      <c r="R1394" s="226">
        <v>731</v>
      </c>
      <c r="S1394" s="226">
        <v>620</v>
      </c>
      <c r="T1394" s="226">
        <v>656</v>
      </c>
      <c r="U1394" s="226">
        <v>719</v>
      </c>
      <c r="V1394" s="226">
        <v>750</v>
      </c>
      <c r="W1394" s="162">
        <f>SUM(표4_256[[#This Row],[1월]:[12월]])</f>
        <v>8217</v>
      </c>
      <c r="X1394" s="163">
        <f t="shared" si="739"/>
        <v>684.75</v>
      </c>
    </row>
    <row r="1395" spans="1:24" x14ac:dyDescent="0.3">
      <c r="A1395" s="166"/>
      <c r="B1395" s="166">
        <v>2024</v>
      </c>
      <c r="C1395" s="158" t="s">
        <v>431</v>
      </c>
      <c r="D1395" s="159" t="s">
        <v>27</v>
      </c>
      <c r="E1395" s="159" t="s">
        <v>16</v>
      </c>
      <c r="F1395" s="159" t="s">
        <v>88</v>
      </c>
      <c r="G1395" s="159" t="s">
        <v>86</v>
      </c>
      <c r="H1395" s="159" t="s">
        <v>149</v>
      </c>
      <c r="I1395" s="159"/>
      <c r="J1395" s="159" t="s">
        <v>13</v>
      </c>
      <c r="K1395" s="226">
        <v>0</v>
      </c>
      <c r="L1395" s="226">
        <v>0</v>
      </c>
      <c r="M1395" s="226">
        <v>0</v>
      </c>
      <c r="N1395" s="226">
        <v>165017</v>
      </c>
      <c r="O1395" s="226">
        <v>534026</v>
      </c>
      <c r="P1395" s="226">
        <v>95103</v>
      </c>
      <c r="Q1395" s="226">
        <v>4567701</v>
      </c>
      <c r="R1395" s="226">
        <v>6051300</v>
      </c>
      <c r="S1395" s="226">
        <v>7088852</v>
      </c>
      <c r="T1395" s="226">
        <v>698767</v>
      </c>
      <c r="U1395" s="226">
        <v>248072</v>
      </c>
      <c r="V1395" s="226">
        <v>2840</v>
      </c>
      <c r="W1395" s="162">
        <f>SUM(표4_256[[#This Row],[1월]:[12월]])</f>
        <v>19451678</v>
      </c>
      <c r="X1395" s="163">
        <f t="shared" si="739"/>
        <v>1620973.1666666667</v>
      </c>
    </row>
    <row r="1396" spans="1:24" x14ac:dyDescent="0.3">
      <c r="A1396" s="166"/>
      <c r="B1396" s="166">
        <v>2024</v>
      </c>
      <c r="C1396" s="158" t="s">
        <v>431</v>
      </c>
      <c r="D1396" s="159" t="s">
        <v>27</v>
      </c>
      <c r="E1396" s="159" t="s">
        <v>16</v>
      </c>
      <c r="F1396" s="159" t="s">
        <v>88</v>
      </c>
      <c r="G1396" s="159" t="s">
        <v>86</v>
      </c>
      <c r="H1396" s="159" t="s">
        <v>149</v>
      </c>
      <c r="I1396" s="159"/>
      <c r="J1396" s="159" t="s">
        <v>22</v>
      </c>
      <c r="K1396" s="226">
        <v>0</v>
      </c>
      <c r="L1396" s="226">
        <v>0</v>
      </c>
      <c r="M1396" s="226">
        <v>0</v>
      </c>
      <c r="N1396" s="226">
        <v>48</v>
      </c>
      <c r="O1396" s="226">
        <v>153</v>
      </c>
      <c r="P1396" s="226">
        <v>27</v>
      </c>
      <c r="Q1396" s="226">
        <v>1312</v>
      </c>
      <c r="R1396" s="226">
        <v>1738</v>
      </c>
      <c r="S1396" s="226">
        <v>2035</v>
      </c>
      <c r="T1396" s="226">
        <v>200</v>
      </c>
      <c r="U1396" s="226">
        <v>71</v>
      </c>
      <c r="V1396" s="226">
        <v>1</v>
      </c>
      <c r="W1396" s="162">
        <f>SUM(표4_256[[#This Row],[1월]:[12월]])</f>
        <v>5585</v>
      </c>
      <c r="X1396" s="163">
        <f t="shared" si="739"/>
        <v>465.41666666666669</v>
      </c>
    </row>
    <row r="1397" spans="1:24" x14ac:dyDescent="0.3">
      <c r="A1397" s="166"/>
      <c r="B1397" s="166">
        <v>2024</v>
      </c>
      <c r="C1397" s="158" t="s">
        <v>431</v>
      </c>
      <c r="D1397" s="159" t="s">
        <v>27</v>
      </c>
      <c r="E1397" s="159" t="s">
        <v>16</v>
      </c>
      <c r="F1397" s="159" t="s">
        <v>67</v>
      </c>
      <c r="G1397" s="159" t="s">
        <v>87</v>
      </c>
      <c r="H1397" s="159" t="s">
        <v>107</v>
      </c>
      <c r="I1397" s="159"/>
      <c r="J1397" s="159" t="s">
        <v>13</v>
      </c>
      <c r="K1397" s="226">
        <v>10904764</v>
      </c>
      <c r="L1397" s="226">
        <v>10904653</v>
      </c>
      <c r="M1397" s="226">
        <v>10943202</v>
      </c>
      <c r="N1397" s="226">
        <v>10957212</v>
      </c>
      <c r="O1397" s="226">
        <v>10954634</v>
      </c>
      <c r="P1397" s="226">
        <v>7456448</v>
      </c>
      <c r="Q1397" s="226">
        <v>10897684</v>
      </c>
      <c r="R1397" s="226">
        <v>10880713</v>
      </c>
      <c r="S1397" s="226">
        <v>10876970</v>
      </c>
      <c r="T1397" s="226">
        <v>10908175</v>
      </c>
      <c r="U1397" s="226">
        <v>10930070</v>
      </c>
      <c r="V1397" s="226">
        <v>10938902</v>
      </c>
      <c r="W1397" s="162">
        <f>SUM(표4_256[[#This Row],[1월]:[12월]])</f>
        <v>127553427</v>
      </c>
      <c r="X1397" s="163">
        <f t="shared" si="739"/>
        <v>10629452.25</v>
      </c>
    </row>
    <row r="1398" spans="1:24" x14ac:dyDescent="0.3">
      <c r="A1398" s="166"/>
      <c r="B1398" s="166">
        <v>2024</v>
      </c>
      <c r="C1398" s="158" t="s">
        <v>431</v>
      </c>
      <c r="D1398" s="159" t="s">
        <v>27</v>
      </c>
      <c r="E1398" s="159" t="s">
        <v>16</v>
      </c>
      <c r="F1398" s="159" t="s">
        <v>67</v>
      </c>
      <c r="G1398" s="159" t="s">
        <v>87</v>
      </c>
      <c r="H1398" s="159" t="s">
        <v>107</v>
      </c>
      <c r="I1398" s="159"/>
      <c r="J1398" s="159" t="s">
        <v>22</v>
      </c>
      <c r="K1398" s="226">
        <v>3114</v>
      </c>
      <c r="L1398" s="226">
        <v>3121</v>
      </c>
      <c r="M1398" s="226">
        <v>3129</v>
      </c>
      <c r="N1398" s="226">
        <v>3132</v>
      </c>
      <c r="O1398" s="226">
        <v>3133</v>
      </c>
      <c r="P1398" s="226">
        <v>2132</v>
      </c>
      <c r="Q1398" s="226">
        <v>3129</v>
      </c>
      <c r="R1398" s="226">
        <v>3125</v>
      </c>
      <c r="S1398" s="226">
        <v>3122</v>
      </c>
      <c r="T1398" s="226">
        <v>3121.3097392878217</v>
      </c>
      <c r="U1398" s="226">
        <v>3125</v>
      </c>
      <c r="V1398" s="226">
        <v>3126</v>
      </c>
      <c r="W1398" s="162">
        <f>SUM(표4_256[[#This Row],[1월]:[12월]])</f>
        <v>36509.309739287826</v>
      </c>
      <c r="X1398" s="163">
        <f t="shared" si="739"/>
        <v>3042.4424782739857</v>
      </c>
    </row>
    <row r="1399" spans="1:24" x14ac:dyDescent="0.3">
      <c r="A1399" s="166"/>
      <c r="B1399" s="166">
        <v>2024</v>
      </c>
      <c r="C1399" s="158" t="s">
        <v>431</v>
      </c>
      <c r="D1399" s="159" t="s">
        <v>27</v>
      </c>
      <c r="E1399" s="159" t="s">
        <v>16</v>
      </c>
      <c r="F1399" s="159" t="s">
        <v>88</v>
      </c>
      <c r="G1399" s="159" t="s">
        <v>87</v>
      </c>
      <c r="H1399" s="159" t="s">
        <v>162</v>
      </c>
      <c r="I1399" s="159"/>
      <c r="J1399" s="159" t="s">
        <v>13</v>
      </c>
      <c r="K1399" s="226">
        <v>726557</v>
      </c>
      <c r="L1399" s="226">
        <v>1469493</v>
      </c>
      <c r="M1399" s="226">
        <v>1641170</v>
      </c>
      <c r="N1399" s="226">
        <v>4143858</v>
      </c>
      <c r="O1399" s="226">
        <v>4854006</v>
      </c>
      <c r="P1399" s="226">
        <v>6076238</v>
      </c>
      <c r="Q1399" s="226">
        <v>13368370</v>
      </c>
      <c r="R1399" s="226">
        <v>19831658</v>
      </c>
      <c r="S1399" s="226">
        <v>13938369</v>
      </c>
      <c r="T1399" s="226">
        <v>5689680</v>
      </c>
      <c r="U1399" s="226">
        <v>7705448</v>
      </c>
      <c r="V1399" s="226">
        <v>2343195</v>
      </c>
      <c r="W1399" s="162">
        <f>SUM(표4_256[[#This Row],[1월]:[12월]])</f>
        <v>81788042</v>
      </c>
      <c r="X1399" s="163">
        <f t="shared" si="739"/>
        <v>6815670.166666667</v>
      </c>
    </row>
    <row r="1400" spans="1:24" x14ac:dyDescent="0.3">
      <c r="A1400" s="166"/>
      <c r="B1400" s="166">
        <v>2024</v>
      </c>
      <c r="C1400" s="158" t="s">
        <v>431</v>
      </c>
      <c r="D1400" s="159" t="s">
        <v>27</v>
      </c>
      <c r="E1400" s="159" t="s">
        <v>16</v>
      </c>
      <c r="F1400" s="159" t="s">
        <v>88</v>
      </c>
      <c r="G1400" s="159" t="s">
        <v>87</v>
      </c>
      <c r="H1400" s="159" t="s">
        <v>162</v>
      </c>
      <c r="I1400" s="159"/>
      <c r="J1400" s="159" t="s">
        <v>22</v>
      </c>
      <c r="K1400" s="226">
        <v>207</v>
      </c>
      <c r="L1400" s="226">
        <v>420</v>
      </c>
      <c r="M1400" s="226">
        <v>469</v>
      </c>
      <c r="N1400" s="226">
        <v>1184</v>
      </c>
      <c r="O1400" s="226">
        <v>1388</v>
      </c>
      <c r="P1400" s="226">
        <v>1737</v>
      </c>
      <c r="Q1400" s="226">
        <v>3838</v>
      </c>
      <c r="R1400" s="226">
        <v>5696</v>
      </c>
      <c r="S1400" s="226">
        <v>4001</v>
      </c>
      <c r="T1400" s="226">
        <v>1629</v>
      </c>
      <c r="U1400" s="226">
        <v>2204</v>
      </c>
      <c r="V1400" s="226">
        <v>670</v>
      </c>
      <c r="W1400" s="162">
        <f>SUM(표4_256[[#This Row],[1월]:[12월]])</f>
        <v>23443</v>
      </c>
      <c r="X1400" s="163">
        <f t="shared" si="739"/>
        <v>1953.5833333333333</v>
      </c>
    </row>
    <row r="1401" spans="1:24" x14ac:dyDescent="0.3">
      <c r="A1401" s="166"/>
      <c r="B1401" s="166">
        <v>2024</v>
      </c>
      <c r="C1401" s="158" t="s">
        <v>431</v>
      </c>
      <c r="D1401" s="159" t="s">
        <v>27</v>
      </c>
      <c r="E1401" s="159" t="s">
        <v>16</v>
      </c>
      <c r="F1401" s="159" t="s">
        <v>88</v>
      </c>
      <c r="G1401" s="159" t="s">
        <v>87</v>
      </c>
      <c r="H1401" s="159" t="s">
        <v>163</v>
      </c>
      <c r="I1401" s="159"/>
      <c r="J1401" s="159" t="s">
        <v>13</v>
      </c>
      <c r="K1401" s="226">
        <v>16296715</v>
      </c>
      <c r="L1401" s="226">
        <v>23352078</v>
      </c>
      <c r="M1401" s="226">
        <v>23651621</v>
      </c>
      <c r="N1401" s="226">
        <v>16791387</v>
      </c>
      <c r="O1401" s="226">
        <v>15453232</v>
      </c>
      <c r="P1401" s="226">
        <v>12772566</v>
      </c>
      <c r="Q1401" s="226">
        <v>19561955</v>
      </c>
      <c r="R1401" s="226">
        <v>20076418</v>
      </c>
      <c r="S1401" s="226">
        <v>16254167</v>
      </c>
      <c r="T1401" s="226">
        <v>16814884</v>
      </c>
      <c r="U1401" s="226">
        <v>17756209</v>
      </c>
      <c r="V1401" s="226">
        <v>14614785</v>
      </c>
      <c r="W1401" s="162">
        <f>SUM(표4_256[[#This Row],[1월]:[12월]])</f>
        <v>213396017</v>
      </c>
      <c r="X1401" s="163">
        <f t="shared" si="739"/>
        <v>17783001.416666668</v>
      </c>
    </row>
    <row r="1402" spans="1:24" x14ac:dyDescent="0.3">
      <c r="A1402" s="166"/>
      <c r="B1402" s="166">
        <v>2024</v>
      </c>
      <c r="C1402" s="158" t="s">
        <v>431</v>
      </c>
      <c r="D1402" s="159" t="s">
        <v>27</v>
      </c>
      <c r="E1402" s="159" t="s">
        <v>16</v>
      </c>
      <c r="F1402" s="159" t="s">
        <v>88</v>
      </c>
      <c r="G1402" s="159" t="s">
        <v>87</v>
      </c>
      <c r="H1402" s="159" t="s">
        <v>163</v>
      </c>
      <c r="I1402" s="159"/>
      <c r="J1402" s="159" t="s">
        <v>22</v>
      </c>
      <c r="K1402" s="226">
        <v>4654</v>
      </c>
      <c r="L1402" s="226">
        <v>6683</v>
      </c>
      <c r="M1402" s="226">
        <v>6763</v>
      </c>
      <c r="N1402" s="226">
        <v>4800</v>
      </c>
      <c r="O1402" s="226">
        <v>4420</v>
      </c>
      <c r="P1402" s="226">
        <v>3652</v>
      </c>
      <c r="Q1402" s="226">
        <v>5617</v>
      </c>
      <c r="R1402" s="226">
        <v>5766</v>
      </c>
      <c r="S1402" s="226">
        <v>4666</v>
      </c>
      <c r="T1402" s="226">
        <v>4812</v>
      </c>
      <c r="U1402" s="226">
        <v>5076</v>
      </c>
      <c r="V1402" s="226">
        <v>4177</v>
      </c>
      <c r="W1402" s="162">
        <f>SUM(표4_256[[#This Row],[1월]:[12월]])</f>
        <v>61086</v>
      </c>
      <c r="X1402" s="163">
        <f t="shared" si="739"/>
        <v>5090.5</v>
      </c>
    </row>
    <row r="1403" spans="1:24" x14ac:dyDescent="0.3">
      <c r="A1403" s="166"/>
      <c r="B1403" s="166">
        <v>2024</v>
      </c>
      <c r="C1403" s="158" t="s">
        <v>431</v>
      </c>
      <c r="D1403" s="159" t="s">
        <v>27</v>
      </c>
      <c r="E1403" s="159" t="s">
        <v>16</v>
      </c>
      <c r="F1403" s="159" t="s">
        <v>67</v>
      </c>
      <c r="G1403" s="159" t="s">
        <v>173</v>
      </c>
      <c r="H1403" s="159" t="s">
        <v>108</v>
      </c>
      <c r="I1403" s="159"/>
      <c r="J1403" s="159" t="s">
        <v>13</v>
      </c>
      <c r="K1403" s="226">
        <v>2433786</v>
      </c>
      <c r="L1403" s="226">
        <v>2155774</v>
      </c>
      <c r="M1403" s="226">
        <v>2500604</v>
      </c>
      <c r="N1403" s="226">
        <v>2543389</v>
      </c>
      <c r="O1403" s="226">
        <v>2650371</v>
      </c>
      <c r="P1403" s="226">
        <v>3077709</v>
      </c>
      <c r="Q1403" s="226">
        <v>3144969</v>
      </c>
      <c r="R1403" s="226">
        <v>3370410</v>
      </c>
      <c r="S1403" s="226">
        <v>2714016</v>
      </c>
      <c r="T1403" s="226">
        <v>3043921</v>
      </c>
      <c r="U1403" s="226">
        <v>2626714</v>
      </c>
      <c r="V1403" s="226">
        <v>2383042</v>
      </c>
      <c r="W1403" s="162">
        <f>SUM(표4_256[[#This Row],[1월]:[12월]])</f>
        <v>32644705</v>
      </c>
      <c r="X1403" s="163">
        <f t="shared" si="739"/>
        <v>2720392.0833333335</v>
      </c>
    </row>
    <row r="1404" spans="1:24" x14ac:dyDescent="0.3">
      <c r="A1404" s="166"/>
      <c r="B1404" s="166">
        <v>2024</v>
      </c>
      <c r="C1404" s="158" t="s">
        <v>431</v>
      </c>
      <c r="D1404" s="159" t="s">
        <v>27</v>
      </c>
      <c r="E1404" s="159" t="s">
        <v>16</v>
      </c>
      <c r="F1404" s="159" t="s">
        <v>67</v>
      </c>
      <c r="G1404" s="159" t="s">
        <v>173</v>
      </c>
      <c r="H1404" s="159" t="s">
        <v>108</v>
      </c>
      <c r="I1404" s="159"/>
      <c r="J1404" s="159" t="s">
        <v>22</v>
      </c>
      <c r="K1404" s="226">
        <v>695</v>
      </c>
      <c r="L1404" s="226">
        <v>617</v>
      </c>
      <c r="M1404" s="226">
        <v>715</v>
      </c>
      <c r="N1404" s="226">
        <v>727</v>
      </c>
      <c r="O1404" s="226">
        <v>758</v>
      </c>
      <c r="P1404" s="226">
        <v>880</v>
      </c>
      <c r="Q1404" s="226">
        <v>903</v>
      </c>
      <c r="R1404" s="226">
        <v>968</v>
      </c>
      <c r="S1404" s="226">
        <v>779</v>
      </c>
      <c r="T1404" s="226">
        <v>871</v>
      </c>
      <c r="U1404" s="226">
        <v>751</v>
      </c>
      <c r="V1404" s="226">
        <v>681</v>
      </c>
      <c r="W1404" s="162">
        <f>SUM(표4_256[[#This Row],[1월]:[12월]])</f>
        <v>9345</v>
      </c>
      <c r="X1404" s="163">
        <f t="shared" si="739"/>
        <v>778.75</v>
      </c>
    </row>
    <row r="1405" spans="1:24" x14ac:dyDescent="0.3">
      <c r="A1405" s="166"/>
      <c r="B1405" s="166">
        <v>2024</v>
      </c>
      <c r="C1405" s="158" t="s">
        <v>431</v>
      </c>
      <c r="D1405" s="159" t="s">
        <v>27</v>
      </c>
      <c r="E1405" s="159" t="s">
        <v>16</v>
      </c>
      <c r="F1405" s="159" t="s">
        <v>88</v>
      </c>
      <c r="G1405" s="159" t="s">
        <v>173</v>
      </c>
      <c r="H1405" s="159" t="s">
        <v>150</v>
      </c>
      <c r="I1405" s="159"/>
      <c r="J1405" s="159" t="s">
        <v>13</v>
      </c>
      <c r="K1405" s="226">
        <v>1488596</v>
      </c>
      <c r="L1405" s="226">
        <v>388207</v>
      </c>
      <c r="M1405" s="226">
        <v>481481</v>
      </c>
      <c r="N1405" s="226">
        <v>1330305</v>
      </c>
      <c r="O1405" s="226">
        <v>1537991</v>
      </c>
      <c r="P1405" s="226">
        <v>1957596</v>
      </c>
      <c r="Q1405" s="226">
        <v>4425727</v>
      </c>
      <c r="R1405" s="226">
        <v>5644872</v>
      </c>
      <c r="S1405" s="226">
        <v>4210627</v>
      </c>
      <c r="T1405" s="226">
        <v>1698835</v>
      </c>
      <c r="U1405" s="226">
        <v>2113610</v>
      </c>
      <c r="V1405" s="226">
        <v>635974</v>
      </c>
      <c r="W1405" s="162">
        <f>SUM(표4_256[[#This Row],[1월]:[12월]])</f>
        <v>25913821</v>
      </c>
      <c r="X1405" s="163">
        <f t="shared" si="739"/>
        <v>2159485.0833333335</v>
      </c>
    </row>
    <row r="1406" spans="1:24" x14ac:dyDescent="0.3">
      <c r="A1406" s="166"/>
      <c r="B1406" s="166">
        <v>2024</v>
      </c>
      <c r="C1406" s="158" t="s">
        <v>431</v>
      </c>
      <c r="D1406" s="159" t="s">
        <v>27</v>
      </c>
      <c r="E1406" s="159" t="s">
        <v>16</v>
      </c>
      <c r="F1406" s="159" t="s">
        <v>88</v>
      </c>
      <c r="G1406" s="159" t="s">
        <v>173</v>
      </c>
      <c r="H1406" s="159" t="s">
        <v>150</v>
      </c>
      <c r="I1406" s="159"/>
      <c r="J1406" s="159" t="s">
        <v>22</v>
      </c>
      <c r="K1406" s="226">
        <v>425</v>
      </c>
      <c r="L1406" s="226">
        <v>111</v>
      </c>
      <c r="M1406" s="226">
        <v>138</v>
      </c>
      <c r="N1406" s="226">
        <v>380</v>
      </c>
      <c r="O1406" s="226">
        <v>440</v>
      </c>
      <c r="P1406" s="226">
        <v>560</v>
      </c>
      <c r="Q1406" s="226">
        <v>1271</v>
      </c>
      <c r="R1406" s="226">
        <v>1621</v>
      </c>
      <c r="S1406" s="226">
        <v>1208</v>
      </c>
      <c r="T1406" s="226">
        <v>486</v>
      </c>
      <c r="U1406" s="226">
        <v>604</v>
      </c>
      <c r="V1406" s="226">
        <v>181</v>
      </c>
      <c r="W1406" s="162">
        <f>SUM(표4_256[[#This Row],[1월]:[12월]])</f>
        <v>7425</v>
      </c>
      <c r="X1406" s="163">
        <f t="shared" si="739"/>
        <v>618.75</v>
      </c>
    </row>
    <row r="1407" spans="1:24" x14ac:dyDescent="0.3">
      <c r="A1407" s="166"/>
      <c r="B1407" s="166">
        <v>2024</v>
      </c>
      <c r="C1407" s="158" t="s">
        <v>431</v>
      </c>
      <c r="D1407" s="159" t="s">
        <v>27</v>
      </c>
      <c r="E1407" s="159" t="s">
        <v>16</v>
      </c>
      <c r="F1407" s="159" t="s">
        <v>88</v>
      </c>
      <c r="G1407" s="159" t="s">
        <v>173</v>
      </c>
      <c r="H1407" s="159" t="s">
        <v>164</v>
      </c>
      <c r="I1407" s="159"/>
      <c r="J1407" s="159" t="s">
        <v>13</v>
      </c>
      <c r="K1407" s="226">
        <v>1980996</v>
      </c>
      <c r="L1407" s="226">
        <v>2832124</v>
      </c>
      <c r="M1407" s="226">
        <v>1007101</v>
      </c>
      <c r="N1407" s="226">
        <v>2405132</v>
      </c>
      <c r="O1407" s="226">
        <v>2204583</v>
      </c>
      <c r="P1407" s="226">
        <v>2206485</v>
      </c>
      <c r="Q1407" s="226">
        <v>4641375</v>
      </c>
      <c r="R1407" s="226">
        <v>3788407</v>
      </c>
      <c r="S1407" s="226">
        <v>3578899</v>
      </c>
      <c r="T1407" s="226">
        <v>4451142</v>
      </c>
      <c r="U1407" s="226">
        <v>4294992</v>
      </c>
      <c r="V1407" s="226">
        <v>5687698</v>
      </c>
      <c r="W1407" s="162">
        <f>SUM(표4_256[[#This Row],[1월]:[12월]])</f>
        <v>39078934</v>
      </c>
      <c r="X1407" s="163">
        <f t="shared" si="739"/>
        <v>3256577.8333333335</v>
      </c>
    </row>
    <row r="1408" spans="1:24" x14ac:dyDescent="0.3">
      <c r="A1408" s="166"/>
      <c r="B1408" s="166">
        <v>2024</v>
      </c>
      <c r="C1408" s="158" t="s">
        <v>431</v>
      </c>
      <c r="D1408" s="159" t="s">
        <v>27</v>
      </c>
      <c r="E1408" s="159" t="s">
        <v>16</v>
      </c>
      <c r="F1408" s="159" t="s">
        <v>88</v>
      </c>
      <c r="G1408" s="159" t="s">
        <v>173</v>
      </c>
      <c r="H1408" s="159" t="s">
        <v>164</v>
      </c>
      <c r="I1408" s="159"/>
      <c r="J1408" s="159" t="s">
        <v>22</v>
      </c>
      <c r="K1408" s="226">
        <v>545</v>
      </c>
      <c r="L1408" s="226">
        <v>811</v>
      </c>
      <c r="M1408" s="226">
        <v>288</v>
      </c>
      <c r="N1408" s="226">
        <v>687</v>
      </c>
      <c r="O1408" s="226">
        <v>631</v>
      </c>
      <c r="P1408" s="226">
        <v>631</v>
      </c>
      <c r="Q1408" s="226">
        <v>1333</v>
      </c>
      <c r="R1408" s="226">
        <v>1088</v>
      </c>
      <c r="S1408" s="226">
        <v>1027</v>
      </c>
      <c r="T1408" s="226">
        <v>1274</v>
      </c>
      <c r="U1408" s="226">
        <v>1228</v>
      </c>
      <c r="V1408" s="226">
        <v>1625</v>
      </c>
      <c r="W1408" s="162">
        <f>SUM(표4_256[[#This Row],[1월]:[12월]])</f>
        <v>11168</v>
      </c>
      <c r="X1408" s="163">
        <f t="shared" si="739"/>
        <v>930.66666666666663</v>
      </c>
    </row>
    <row r="1409" spans="1:24" x14ac:dyDescent="0.3">
      <c r="A1409" s="166"/>
      <c r="B1409" s="166">
        <v>2024</v>
      </c>
      <c r="C1409" s="158" t="s">
        <v>431</v>
      </c>
      <c r="D1409" s="159" t="s">
        <v>27</v>
      </c>
      <c r="E1409" s="159" t="s">
        <v>16</v>
      </c>
      <c r="F1409" s="159" t="s">
        <v>67</v>
      </c>
      <c r="G1409" s="159" t="s">
        <v>410</v>
      </c>
      <c r="H1409" s="159" t="s">
        <v>418</v>
      </c>
      <c r="I1409" s="159"/>
      <c r="J1409" s="159" t="s">
        <v>13</v>
      </c>
      <c r="K1409" s="226">
        <v>1743922</v>
      </c>
      <c r="L1409" s="226">
        <v>1663126</v>
      </c>
      <c r="M1409" s="226">
        <v>1461891</v>
      </c>
      <c r="N1409" s="226">
        <v>1584808</v>
      </c>
      <c r="O1409" s="226">
        <v>1734279</v>
      </c>
      <c r="P1409" s="226">
        <v>2021495</v>
      </c>
      <c r="Q1409" s="226">
        <v>1831953</v>
      </c>
      <c r="R1409" s="226">
        <v>1915006</v>
      </c>
      <c r="S1409" s="226">
        <v>1874379</v>
      </c>
      <c r="T1409" s="226">
        <v>1255398</v>
      </c>
      <c r="U1409" s="226">
        <v>979533</v>
      </c>
      <c r="V1409" s="226">
        <v>955770</v>
      </c>
      <c r="W1409" s="162">
        <f>SUM(표4_256[[#This Row],[1월]:[12월]])</f>
        <v>19021560</v>
      </c>
      <c r="X1409" s="163">
        <f t="shared" si="739"/>
        <v>1585130</v>
      </c>
    </row>
    <row r="1410" spans="1:24" x14ac:dyDescent="0.3">
      <c r="A1410" s="166"/>
      <c r="B1410" s="166">
        <v>2024</v>
      </c>
      <c r="C1410" s="158" t="s">
        <v>431</v>
      </c>
      <c r="D1410" s="159" t="s">
        <v>27</v>
      </c>
      <c r="E1410" s="159" t="s">
        <v>16</v>
      </c>
      <c r="F1410" s="159" t="s">
        <v>67</v>
      </c>
      <c r="G1410" s="159" t="s">
        <v>410</v>
      </c>
      <c r="H1410" s="159" t="s">
        <v>418</v>
      </c>
      <c r="I1410" s="159"/>
      <c r="J1410" s="159" t="s">
        <v>22</v>
      </c>
      <c r="K1410" s="226">
        <v>498</v>
      </c>
      <c r="L1410" s="226">
        <v>476</v>
      </c>
      <c r="M1410" s="226">
        <v>418</v>
      </c>
      <c r="N1410" s="226">
        <v>453</v>
      </c>
      <c r="O1410" s="226">
        <v>496</v>
      </c>
      <c r="P1410" s="226">
        <v>578</v>
      </c>
      <c r="Q1410" s="226">
        <v>526</v>
      </c>
      <c r="R1410" s="226">
        <v>550</v>
      </c>
      <c r="S1410" s="226">
        <v>538</v>
      </c>
      <c r="T1410" s="226">
        <v>359.22480000000002</v>
      </c>
      <c r="U1410" s="226">
        <v>280.05680000000001</v>
      </c>
      <c r="V1410" s="226">
        <v>273.12959999999998</v>
      </c>
      <c r="W1410" s="162">
        <f>SUM(표4_256[[#This Row],[1월]:[12월]])</f>
        <v>5445.4112000000005</v>
      </c>
      <c r="X1410" s="163">
        <f t="shared" si="739"/>
        <v>453.78426666666672</v>
      </c>
    </row>
    <row r="1411" spans="1:24" x14ac:dyDescent="0.3">
      <c r="A1411" s="166"/>
      <c r="B1411" s="166">
        <v>2024</v>
      </c>
      <c r="C1411" s="158" t="s">
        <v>431</v>
      </c>
      <c r="D1411" s="159" t="s">
        <v>27</v>
      </c>
      <c r="E1411" s="159" t="s">
        <v>16</v>
      </c>
      <c r="F1411" s="159" t="s">
        <v>88</v>
      </c>
      <c r="G1411" s="159" t="s">
        <v>410</v>
      </c>
      <c r="H1411" s="159" t="s">
        <v>419</v>
      </c>
      <c r="I1411" s="159"/>
      <c r="J1411" s="159" t="s">
        <v>13</v>
      </c>
      <c r="K1411" s="226">
        <v>149064</v>
      </c>
      <c r="L1411" s="226">
        <v>292743</v>
      </c>
      <c r="M1411" s="226">
        <v>336509</v>
      </c>
      <c r="N1411" s="226">
        <v>1028612</v>
      </c>
      <c r="O1411" s="226">
        <v>1113796</v>
      </c>
      <c r="P1411" s="226">
        <v>1380243</v>
      </c>
      <c r="Q1411" s="226">
        <v>3560253</v>
      </c>
      <c r="R1411" s="226">
        <v>5621973</v>
      </c>
      <c r="S1411" s="226">
        <v>3633563</v>
      </c>
      <c r="T1411" s="226">
        <v>1192313</v>
      </c>
      <c r="U1411" s="226">
        <v>841965</v>
      </c>
      <c r="V1411" s="226">
        <v>219360</v>
      </c>
      <c r="W1411" s="162">
        <f>SUM(표4_256[[#This Row],[1월]:[12월]])</f>
        <v>19370394</v>
      </c>
      <c r="X1411" s="163">
        <f t="shared" si="739"/>
        <v>1614199.5</v>
      </c>
    </row>
    <row r="1412" spans="1:24" x14ac:dyDescent="0.3">
      <c r="A1412" s="166"/>
      <c r="B1412" s="166">
        <v>2024</v>
      </c>
      <c r="C1412" s="158" t="s">
        <v>431</v>
      </c>
      <c r="D1412" s="159" t="s">
        <v>27</v>
      </c>
      <c r="E1412" s="159" t="s">
        <v>16</v>
      </c>
      <c r="F1412" s="159" t="s">
        <v>88</v>
      </c>
      <c r="G1412" s="159" t="s">
        <v>410</v>
      </c>
      <c r="H1412" s="159" t="s">
        <v>419</v>
      </c>
      <c r="I1412" s="159"/>
      <c r="J1412" s="159" t="s">
        <v>22</v>
      </c>
      <c r="K1412" s="226">
        <v>43</v>
      </c>
      <c r="L1412" s="226">
        <v>84</v>
      </c>
      <c r="M1412" s="226">
        <v>96</v>
      </c>
      <c r="N1412" s="226">
        <v>294</v>
      </c>
      <c r="O1412" s="226">
        <v>319</v>
      </c>
      <c r="P1412" s="226">
        <v>395</v>
      </c>
      <c r="Q1412" s="226">
        <v>1022</v>
      </c>
      <c r="R1412" s="226">
        <v>1615</v>
      </c>
      <c r="S1412" s="226">
        <v>1043</v>
      </c>
      <c r="T1412" s="226">
        <v>341</v>
      </c>
      <c r="U1412" s="226">
        <v>241</v>
      </c>
      <c r="V1412" s="226">
        <v>63</v>
      </c>
      <c r="W1412" s="162">
        <f>SUM(표4_256[[#This Row],[1월]:[12월]])</f>
        <v>5556</v>
      </c>
      <c r="X1412" s="163">
        <f t="shared" si="739"/>
        <v>463</v>
      </c>
    </row>
    <row r="1413" spans="1:24" x14ac:dyDescent="0.3">
      <c r="A1413" s="166"/>
      <c r="B1413" s="166">
        <v>2024</v>
      </c>
      <c r="C1413" s="158" t="s">
        <v>431</v>
      </c>
      <c r="D1413" s="159" t="s">
        <v>27</v>
      </c>
      <c r="E1413" s="159" t="s">
        <v>16</v>
      </c>
      <c r="F1413" s="159" t="s">
        <v>67</v>
      </c>
      <c r="G1413" s="159" t="s">
        <v>76</v>
      </c>
      <c r="H1413" s="159" t="s">
        <v>110</v>
      </c>
      <c r="I1413" s="159"/>
      <c r="J1413" s="159" t="s">
        <v>13</v>
      </c>
      <c r="K1413" s="226">
        <v>26502009</v>
      </c>
      <c r="L1413" s="226">
        <v>25519892</v>
      </c>
      <c r="M1413" s="226">
        <v>29524612</v>
      </c>
      <c r="N1413" s="226">
        <v>28771428</v>
      </c>
      <c r="O1413" s="226">
        <v>34384893</v>
      </c>
      <c r="P1413" s="226">
        <v>34393393</v>
      </c>
      <c r="Q1413" s="226">
        <v>30140159</v>
      </c>
      <c r="R1413" s="226">
        <v>28951402</v>
      </c>
      <c r="S1413" s="226">
        <v>26307495</v>
      </c>
      <c r="T1413" s="226">
        <v>25092254</v>
      </c>
      <c r="U1413" s="226">
        <v>25784472</v>
      </c>
      <c r="V1413" s="226">
        <v>39916844</v>
      </c>
      <c r="W1413" s="162">
        <f>SUM(표4_256[[#This Row],[1월]:[12월]])</f>
        <v>355288853</v>
      </c>
      <c r="X1413" s="163">
        <f t="shared" si="739"/>
        <v>29607404.416666668</v>
      </c>
    </row>
    <row r="1414" spans="1:24" x14ac:dyDescent="0.3">
      <c r="A1414" s="166"/>
      <c r="B1414" s="166">
        <v>2024</v>
      </c>
      <c r="C1414" s="158" t="s">
        <v>431</v>
      </c>
      <c r="D1414" s="159" t="s">
        <v>27</v>
      </c>
      <c r="E1414" s="159" t="s">
        <v>16</v>
      </c>
      <c r="F1414" s="159" t="s">
        <v>67</v>
      </c>
      <c r="G1414" s="159" t="s">
        <v>76</v>
      </c>
      <c r="H1414" s="159" t="s">
        <v>110</v>
      </c>
      <c r="I1414" s="159"/>
      <c r="J1414" s="159" t="s">
        <v>22</v>
      </c>
      <c r="K1414" s="226">
        <v>7568</v>
      </c>
      <c r="L1414" s="226">
        <v>7304</v>
      </c>
      <c r="M1414" s="226">
        <v>8442</v>
      </c>
      <c r="N1414" s="226">
        <v>8224</v>
      </c>
      <c r="O1414" s="226">
        <v>9834</v>
      </c>
      <c r="P1414" s="226">
        <v>9834</v>
      </c>
      <c r="Q1414" s="226">
        <v>8654</v>
      </c>
      <c r="R1414" s="226">
        <v>8315</v>
      </c>
      <c r="S1414" s="226">
        <v>7551</v>
      </c>
      <c r="T1414" s="226">
        <v>7180</v>
      </c>
      <c r="U1414" s="226">
        <v>7372</v>
      </c>
      <c r="V1414" s="226">
        <v>11407</v>
      </c>
      <c r="W1414" s="162">
        <f>SUM(표4_256[[#This Row],[1월]:[12월]])</f>
        <v>101685</v>
      </c>
      <c r="X1414" s="163">
        <f t="shared" si="739"/>
        <v>8473.75</v>
      </c>
    </row>
    <row r="1415" spans="1:24" x14ac:dyDescent="0.3">
      <c r="A1415" s="166"/>
      <c r="B1415" s="166">
        <v>2024</v>
      </c>
      <c r="C1415" s="158" t="s">
        <v>431</v>
      </c>
      <c r="D1415" s="159" t="s">
        <v>27</v>
      </c>
      <c r="E1415" s="159" t="s">
        <v>16</v>
      </c>
      <c r="F1415" s="159" t="s">
        <v>88</v>
      </c>
      <c r="G1415" s="159" t="s">
        <v>76</v>
      </c>
      <c r="H1415" s="159" t="s">
        <v>152</v>
      </c>
      <c r="I1415" s="159"/>
      <c r="J1415" s="159" t="s">
        <v>13</v>
      </c>
      <c r="K1415" s="226">
        <v>537823</v>
      </c>
      <c r="L1415" s="226">
        <v>938493</v>
      </c>
      <c r="M1415" s="226">
        <v>1084832</v>
      </c>
      <c r="N1415" s="226">
        <v>3953497</v>
      </c>
      <c r="O1415" s="226">
        <v>5402982</v>
      </c>
      <c r="P1415" s="226">
        <v>6914724</v>
      </c>
      <c r="Q1415" s="226">
        <v>20385079</v>
      </c>
      <c r="R1415" s="226">
        <v>34913794</v>
      </c>
      <c r="S1415" s="226">
        <v>22599044</v>
      </c>
      <c r="T1415" s="226">
        <v>5999528</v>
      </c>
      <c r="U1415" s="226">
        <v>5131694</v>
      </c>
      <c r="V1415" s="226">
        <v>1479159</v>
      </c>
      <c r="W1415" s="162">
        <f>SUM(표4_256[[#This Row],[1월]:[12월]])</f>
        <v>109340649</v>
      </c>
      <c r="X1415" s="163">
        <f t="shared" ref="X1415:X1478" si="740">AVERAGE(K1415:V1415)</f>
        <v>9111720.75</v>
      </c>
    </row>
    <row r="1416" spans="1:24" x14ac:dyDescent="0.3">
      <c r="A1416" s="166"/>
      <c r="B1416" s="166">
        <v>2024</v>
      </c>
      <c r="C1416" s="158" t="s">
        <v>431</v>
      </c>
      <c r="D1416" s="159" t="s">
        <v>27</v>
      </c>
      <c r="E1416" s="159" t="s">
        <v>16</v>
      </c>
      <c r="F1416" s="159" t="s">
        <v>88</v>
      </c>
      <c r="G1416" s="159" t="s">
        <v>76</v>
      </c>
      <c r="H1416" s="159" t="s">
        <v>152</v>
      </c>
      <c r="I1416" s="159"/>
      <c r="J1416" s="159" t="s">
        <v>22</v>
      </c>
      <c r="K1416" s="226">
        <v>154</v>
      </c>
      <c r="L1416" s="226">
        <v>269</v>
      </c>
      <c r="M1416" s="226">
        <v>310</v>
      </c>
      <c r="N1416" s="226">
        <v>1130</v>
      </c>
      <c r="O1416" s="226">
        <v>1545</v>
      </c>
      <c r="P1416" s="226">
        <v>1977</v>
      </c>
      <c r="Q1416" s="226">
        <v>5853</v>
      </c>
      <c r="R1416" s="226">
        <v>10027</v>
      </c>
      <c r="S1416" s="226">
        <v>6487</v>
      </c>
      <c r="T1416" s="226">
        <v>1716</v>
      </c>
      <c r="U1416" s="226">
        <v>1467</v>
      </c>
      <c r="V1416" s="226">
        <v>423</v>
      </c>
      <c r="W1416" s="162">
        <f>SUM(표4_256[[#This Row],[1월]:[12월]])</f>
        <v>31358</v>
      </c>
      <c r="X1416" s="163">
        <f t="shared" si="740"/>
        <v>2613.1666666666665</v>
      </c>
    </row>
    <row r="1417" spans="1:24" x14ac:dyDescent="0.3">
      <c r="A1417" s="166"/>
      <c r="B1417" s="166">
        <v>2024</v>
      </c>
      <c r="C1417" s="158" t="s">
        <v>431</v>
      </c>
      <c r="D1417" s="159" t="s">
        <v>27</v>
      </c>
      <c r="E1417" s="159" t="s">
        <v>16</v>
      </c>
      <c r="F1417" s="159" t="s">
        <v>88</v>
      </c>
      <c r="G1417" s="159" t="s">
        <v>76</v>
      </c>
      <c r="H1417" s="159" t="s">
        <v>153</v>
      </c>
      <c r="I1417" s="159"/>
      <c r="J1417" s="159" t="s">
        <v>13</v>
      </c>
      <c r="K1417" s="226">
        <v>1395345</v>
      </c>
      <c r="L1417" s="226">
        <v>806009</v>
      </c>
      <c r="M1417" s="226">
        <v>549328</v>
      </c>
      <c r="N1417" s="226">
        <v>606851</v>
      </c>
      <c r="O1417" s="226">
        <v>576258</v>
      </c>
      <c r="P1417" s="226">
        <v>742691</v>
      </c>
      <c r="Q1417" s="226">
        <v>1475013</v>
      </c>
      <c r="R1417" s="226">
        <v>1291340</v>
      </c>
      <c r="S1417" s="226">
        <v>1009955</v>
      </c>
      <c r="T1417" s="226">
        <v>905211</v>
      </c>
      <c r="U1417" s="226">
        <v>335023</v>
      </c>
      <c r="V1417" s="226">
        <v>242521</v>
      </c>
      <c r="W1417" s="162">
        <f>SUM(표4_256[[#This Row],[1월]:[12월]])</f>
        <v>9935545</v>
      </c>
      <c r="X1417" s="163">
        <f t="shared" si="740"/>
        <v>827962.08333333337</v>
      </c>
    </row>
    <row r="1418" spans="1:24" x14ac:dyDescent="0.3">
      <c r="A1418" s="166"/>
      <c r="B1418" s="166">
        <v>2024</v>
      </c>
      <c r="C1418" s="158" t="s">
        <v>431</v>
      </c>
      <c r="D1418" s="159" t="s">
        <v>27</v>
      </c>
      <c r="E1418" s="159" t="s">
        <v>16</v>
      </c>
      <c r="F1418" s="159" t="s">
        <v>88</v>
      </c>
      <c r="G1418" s="159" t="s">
        <v>76</v>
      </c>
      <c r="H1418" s="159" t="s">
        <v>153</v>
      </c>
      <c r="I1418" s="159"/>
      <c r="J1418" s="159" t="s">
        <v>22</v>
      </c>
      <c r="K1418" s="226">
        <v>398</v>
      </c>
      <c r="L1418" s="226">
        <v>231</v>
      </c>
      <c r="M1418" s="226">
        <v>157</v>
      </c>
      <c r="N1418" s="226">
        <v>173</v>
      </c>
      <c r="O1418" s="226">
        <v>164</v>
      </c>
      <c r="P1418" s="226">
        <v>212</v>
      </c>
      <c r="Q1418" s="226">
        <v>423</v>
      </c>
      <c r="R1418" s="226">
        <v>371</v>
      </c>
      <c r="S1418" s="226">
        <v>290</v>
      </c>
      <c r="T1418" s="226">
        <v>259</v>
      </c>
      <c r="U1418" s="226">
        <v>96</v>
      </c>
      <c r="V1418" s="226">
        <v>69</v>
      </c>
      <c r="W1418" s="162">
        <f>SUM(표4_256[[#This Row],[1월]:[12월]])</f>
        <v>2843</v>
      </c>
      <c r="X1418" s="163">
        <f t="shared" si="740"/>
        <v>236.91666666666666</v>
      </c>
    </row>
    <row r="1419" spans="1:24" x14ac:dyDescent="0.3">
      <c r="A1419" s="166"/>
      <c r="B1419" s="166">
        <v>2024</v>
      </c>
      <c r="C1419" s="158" t="s">
        <v>431</v>
      </c>
      <c r="D1419" s="159" t="s">
        <v>27</v>
      </c>
      <c r="E1419" s="159" t="s">
        <v>16</v>
      </c>
      <c r="F1419" s="159" t="s">
        <v>67</v>
      </c>
      <c r="G1419" s="159" t="s">
        <v>175</v>
      </c>
      <c r="H1419" s="159" t="s">
        <v>111</v>
      </c>
      <c r="I1419" s="159"/>
      <c r="J1419" s="159" t="s">
        <v>13</v>
      </c>
      <c r="K1419" s="226">
        <v>4454355</v>
      </c>
      <c r="L1419" s="226">
        <v>3165529</v>
      </c>
      <c r="M1419" s="226">
        <v>3773639</v>
      </c>
      <c r="N1419" s="226">
        <v>2851254</v>
      </c>
      <c r="O1419" s="226">
        <v>2919604</v>
      </c>
      <c r="P1419" s="226">
        <v>2818901</v>
      </c>
      <c r="Q1419" s="226">
        <v>3127555</v>
      </c>
      <c r="R1419" s="226">
        <v>3015263</v>
      </c>
      <c r="S1419" s="226">
        <v>2529366</v>
      </c>
      <c r="T1419" s="226">
        <v>3124650</v>
      </c>
      <c r="U1419" s="226">
        <v>3322741</v>
      </c>
      <c r="V1419" s="226">
        <v>2876449</v>
      </c>
      <c r="W1419" s="162">
        <f>SUM(표4_256[[#This Row],[1월]:[12월]])</f>
        <v>37979306</v>
      </c>
      <c r="X1419" s="163">
        <f t="shared" si="740"/>
        <v>3164942.1666666665</v>
      </c>
    </row>
    <row r="1420" spans="1:24" x14ac:dyDescent="0.3">
      <c r="A1420" s="166"/>
      <c r="B1420" s="166">
        <v>2024</v>
      </c>
      <c r="C1420" s="158" t="s">
        <v>431</v>
      </c>
      <c r="D1420" s="159" t="s">
        <v>27</v>
      </c>
      <c r="E1420" s="159" t="s">
        <v>16</v>
      </c>
      <c r="F1420" s="159" t="s">
        <v>67</v>
      </c>
      <c r="G1420" s="159" t="s">
        <v>175</v>
      </c>
      <c r="H1420" s="159" t="s">
        <v>111</v>
      </c>
      <c r="I1420" s="159"/>
      <c r="J1420" s="159" t="s">
        <v>22</v>
      </c>
      <c r="K1420" s="226">
        <v>1272</v>
      </c>
      <c r="L1420" s="226">
        <v>906</v>
      </c>
      <c r="M1420" s="226">
        <v>1079</v>
      </c>
      <c r="N1420" s="226">
        <v>815</v>
      </c>
      <c r="O1420" s="226">
        <v>835</v>
      </c>
      <c r="P1420" s="226">
        <v>806</v>
      </c>
      <c r="Q1420" s="226">
        <v>898</v>
      </c>
      <c r="R1420" s="226">
        <v>866</v>
      </c>
      <c r="S1420" s="226">
        <v>726</v>
      </c>
      <c r="T1420" s="226">
        <v>894.09999999999854</v>
      </c>
      <c r="U1420" s="226">
        <v>950</v>
      </c>
      <c r="V1420" s="226">
        <v>822</v>
      </c>
      <c r="W1420" s="162">
        <f>SUM(표4_256[[#This Row],[1월]:[12월]])</f>
        <v>10869.099999999999</v>
      </c>
      <c r="X1420" s="163">
        <f t="shared" si="740"/>
        <v>905.75833333333321</v>
      </c>
    </row>
    <row r="1421" spans="1:24" x14ac:dyDescent="0.3">
      <c r="A1421" s="166"/>
      <c r="B1421" s="166">
        <v>2024</v>
      </c>
      <c r="C1421" s="158" t="s">
        <v>431</v>
      </c>
      <c r="D1421" s="159" t="s">
        <v>27</v>
      </c>
      <c r="E1421" s="159" t="s">
        <v>16</v>
      </c>
      <c r="F1421" s="159" t="s">
        <v>88</v>
      </c>
      <c r="G1421" s="159" t="s">
        <v>175</v>
      </c>
      <c r="H1421" s="159" t="s">
        <v>165</v>
      </c>
      <c r="I1421" s="159"/>
      <c r="J1421" s="159" t="s">
        <v>13</v>
      </c>
      <c r="K1421" s="226">
        <v>275843</v>
      </c>
      <c r="L1421" s="226">
        <v>547803</v>
      </c>
      <c r="M1421" s="226">
        <v>639654</v>
      </c>
      <c r="N1421" s="226">
        <v>1738877</v>
      </c>
      <c r="O1421" s="226">
        <v>1665249</v>
      </c>
      <c r="P1421" s="226">
        <v>2032834</v>
      </c>
      <c r="Q1421" s="226">
        <v>4547323</v>
      </c>
      <c r="R1421" s="226">
        <v>7439691</v>
      </c>
      <c r="S1421" s="226">
        <v>4566258</v>
      </c>
      <c r="T1421" s="226">
        <v>1831147</v>
      </c>
      <c r="U1421" s="226">
        <v>2267683</v>
      </c>
      <c r="V1421" s="226">
        <v>687423</v>
      </c>
      <c r="W1421" s="162">
        <f>SUM(표4_256[[#This Row],[1월]:[12월]])</f>
        <v>28239785</v>
      </c>
      <c r="X1421" s="163">
        <f t="shared" si="740"/>
        <v>2353315.4166666665</v>
      </c>
    </row>
    <row r="1422" spans="1:24" x14ac:dyDescent="0.3">
      <c r="A1422" s="166"/>
      <c r="B1422" s="166">
        <v>2024</v>
      </c>
      <c r="C1422" s="158" t="s">
        <v>431</v>
      </c>
      <c r="D1422" s="159" t="s">
        <v>27</v>
      </c>
      <c r="E1422" s="159" t="s">
        <v>16</v>
      </c>
      <c r="F1422" s="159" t="s">
        <v>88</v>
      </c>
      <c r="G1422" s="159" t="s">
        <v>175</v>
      </c>
      <c r="H1422" s="159" t="s">
        <v>165</v>
      </c>
      <c r="I1422" s="159"/>
      <c r="J1422" s="159" t="s">
        <v>22</v>
      </c>
      <c r="K1422" s="226">
        <v>79</v>
      </c>
      <c r="L1422" s="226">
        <v>157</v>
      </c>
      <c r="M1422" s="226">
        <v>183</v>
      </c>
      <c r="N1422" s="226">
        <v>497</v>
      </c>
      <c r="O1422" s="226">
        <v>476</v>
      </c>
      <c r="P1422" s="226">
        <v>581</v>
      </c>
      <c r="Q1422" s="226">
        <v>1306</v>
      </c>
      <c r="R1422" s="226">
        <v>2137</v>
      </c>
      <c r="S1422" s="226">
        <v>1310</v>
      </c>
      <c r="T1422" s="226">
        <v>524</v>
      </c>
      <c r="U1422" s="226">
        <v>648</v>
      </c>
      <c r="V1422" s="226">
        <v>196</v>
      </c>
      <c r="W1422" s="162">
        <f>SUM(표4_256[[#This Row],[1월]:[12월]])</f>
        <v>8094</v>
      </c>
      <c r="X1422" s="163">
        <f t="shared" si="740"/>
        <v>674.5</v>
      </c>
    </row>
    <row r="1423" spans="1:24" x14ac:dyDescent="0.3">
      <c r="A1423" s="166"/>
      <c r="B1423" s="166">
        <v>2024</v>
      </c>
      <c r="C1423" s="158" t="s">
        <v>431</v>
      </c>
      <c r="D1423" s="159" t="s">
        <v>27</v>
      </c>
      <c r="E1423" s="159" t="s">
        <v>16</v>
      </c>
      <c r="F1423" s="159" t="s">
        <v>88</v>
      </c>
      <c r="G1423" s="159" t="s">
        <v>175</v>
      </c>
      <c r="H1423" s="159" t="s">
        <v>166</v>
      </c>
      <c r="I1423" s="159"/>
      <c r="J1423" s="159" t="s">
        <v>13</v>
      </c>
      <c r="K1423" s="226">
        <v>1175426</v>
      </c>
      <c r="L1423" s="226">
        <v>1345813</v>
      </c>
      <c r="M1423" s="226">
        <v>892658</v>
      </c>
      <c r="N1423" s="226">
        <v>1408561</v>
      </c>
      <c r="O1423" s="226">
        <v>1363987</v>
      </c>
      <c r="P1423" s="226">
        <v>988816</v>
      </c>
      <c r="Q1423" s="226">
        <v>1665126</v>
      </c>
      <c r="R1423" s="226">
        <v>2183150</v>
      </c>
      <c r="S1423" s="226">
        <v>1809784</v>
      </c>
      <c r="T1423" s="226">
        <v>1851625</v>
      </c>
      <c r="U1423" s="226">
        <v>1145778</v>
      </c>
      <c r="V1423" s="226">
        <v>1091345</v>
      </c>
      <c r="W1423" s="162">
        <f>SUM(표4_256[[#This Row],[1월]:[12월]])</f>
        <v>16922069</v>
      </c>
      <c r="X1423" s="163">
        <f t="shared" si="740"/>
        <v>1410172.4166666667</v>
      </c>
    </row>
    <row r="1424" spans="1:24" x14ac:dyDescent="0.3">
      <c r="A1424" s="166"/>
      <c r="B1424" s="166">
        <v>2024</v>
      </c>
      <c r="C1424" s="158" t="s">
        <v>431</v>
      </c>
      <c r="D1424" s="159" t="s">
        <v>27</v>
      </c>
      <c r="E1424" s="159" t="s">
        <v>16</v>
      </c>
      <c r="F1424" s="159" t="s">
        <v>88</v>
      </c>
      <c r="G1424" s="159" t="s">
        <v>175</v>
      </c>
      <c r="H1424" s="159" t="s">
        <v>166</v>
      </c>
      <c r="I1424" s="159"/>
      <c r="J1424" s="159" t="s">
        <v>22</v>
      </c>
      <c r="K1424" s="226">
        <v>336</v>
      </c>
      <c r="L1424" s="226">
        <v>385</v>
      </c>
      <c r="M1424" s="226">
        <v>255</v>
      </c>
      <c r="N1424" s="226">
        <v>403</v>
      </c>
      <c r="O1424" s="226">
        <v>390</v>
      </c>
      <c r="P1424" s="226">
        <v>283</v>
      </c>
      <c r="Q1424" s="226">
        <v>478</v>
      </c>
      <c r="R1424" s="226">
        <v>627</v>
      </c>
      <c r="S1424" s="226">
        <v>519</v>
      </c>
      <c r="T1424" s="226">
        <v>529</v>
      </c>
      <c r="U1424" s="226">
        <v>328</v>
      </c>
      <c r="V1424" s="226">
        <v>312</v>
      </c>
      <c r="W1424" s="162">
        <f>SUM(표4_256[[#This Row],[1월]:[12월]])</f>
        <v>4845</v>
      </c>
      <c r="X1424" s="163">
        <f t="shared" si="740"/>
        <v>403.75</v>
      </c>
    </row>
    <row r="1425" spans="1:24" x14ac:dyDescent="0.3">
      <c r="A1425" s="166"/>
      <c r="B1425" s="166">
        <v>2024</v>
      </c>
      <c r="C1425" s="158" t="s">
        <v>431</v>
      </c>
      <c r="D1425" s="160" t="s">
        <v>30</v>
      </c>
      <c r="E1425" s="160" t="s">
        <v>81</v>
      </c>
      <c r="F1425" s="160" t="s">
        <v>31</v>
      </c>
      <c r="G1425" s="160" t="s">
        <v>189</v>
      </c>
      <c r="H1425" s="160" t="s">
        <v>123</v>
      </c>
      <c r="I1425" s="160"/>
      <c r="J1425" s="160" t="s">
        <v>13</v>
      </c>
      <c r="K1425" s="226">
        <v>20377272</v>
      </c>
      <c r="L1425" s="226">
        <v>19394978</v>
      </c>
      <c r="M1425" s="226">
        <v>21130977</v>
      </c>
      <c r="N1425" s="226">
        <v>18905739</v>
      </c>
      <c r="O1425" s="226">
        <v>18367281</v>
      </c>
      <c r="P1425" s="226">
        <v>17931150</v>
      </c>
      <c r="Q1425" s="226">
        <v>29224182</v>
      </c>
      <c r="R1425" s="226">
        <v>38338412</v>
      </c>
      <c r="S1425" s="226">
        <v>18259513</v>
      </c>
      <c r="T1425" s="226">
        <v>9015331</v>
      </c>
      <c r="U1425" s="226">
        <v>13696689</v>
      </c>
      <c r="V1425" s="226">
        <v>9696641</v>
      </c>
      <c r="W1425" s="162">
        <f>SUM(표4_256[[#This Row],[1월]:[12월]])</f>
        <v>234338165</v>
      </c>
      <c r="X1425" s="163">
        <f t="shared" si="740"/>
        <v>19528180.416666668</v>
      </c>
    </row>
    <row r="1426" spans="1:24" x14ac:dyDescent="0.3">
      <c r="A1426" s="166"/>
      <c r="B1426" s="166">
        <v>2024</v>
      </c>
      <c r="C1426" s="158" t="s">
        <v>431</v>
      </c>
      <c r="D1426" s="160" t="s">
        <v>30</v>
      </c>
      <c r="E1426" s="160" t="s">
        <v>16</v>
      </c>
      <c r="F1426" s="160" t="s">
        <v>31</v>
      </c>
      <c r="G1426" s="160" t="s">
        <v>189</v>
      </c>
      <c r="H1426" s="160" t="s">
        <v>122</v>
      </c>
      <c r="I1426" s="160"/>
      <c r="J1426" s="160" t="s">
        <v>84</v>
      </c>
      <c r="K1426" s="226">
        <v>5819</v>
      </c>
      <c r="L1426" s="226">
        <v>5551</v>
      </c>
      <c r="M1426" s="226">
        <v>6042</v>
      </c>
      <c r="N1426" s="226">
        <v>5404</v>
      </c>
      <c r="O1426" s="226">
        <v>5253</v>
      </c>
      <c r="P1426" s="226">
        <v>5127</v>
      </c>
      <c r="Q1426" s="226">
        <v>8391</v>
      </c>
      <c r="R1426" s="226">
        <v>11011</v>
      </c>
      <c r="S1426" s="226">
        <v>5241</v>
      </c>
      <c r="T1426" s="226">
        <v>2579.6838495115362</v>
      </c>
      <c r="U1426" s="226">
        <v>3916</v>
      </c>
      <c r="V1426" s="226">
        <v>2771</v>
      </c>
      <c r="W1426" s="162">
        <f>SUM(표4_256[[#This Row],[1월]:[12월]])</f>
        <v>67105.683849511537</v>
      </c>
      <c r="X1426" s="163">
        <f t="shared" si="740"/>
        <v>5592.1403207926278</v>
      </c>
    </row>
    <row r="1427" spans="1:24" x14ac:dyDescent="0.3">
      <c r="A1427" s="166"/>
      <c r="B1427" s="166">
        <v>2024</v>
      </c>
      <c r="C1427" s="158" t="s">
        <v>431</v>
      </c>
      <c r="D1427" s="160" t="s">
        <v>30</v>
      </c>
      <c r="E1427" s="160" t="s">
        <v>81</v>
      </c>
      <c r="F1427" s="160" t="s">
        <v>31</v>
      </c>
      <c r="G1427" s="160" t="s">
        <v>188</v>
      </c>
      <c r="H1427" s="160" t="s">
        <v>121</v>
      </c>
      <c r="I1427" s="160"/>
      <c r="J1427" s="160" t="s">
        <v>13</v>
      </c>
      <c r="K1427" s="226">
        <v>129568</v>
      </c>
      <c r="L1427" s="226">
        <v>118795</v>
      </c>
      <c r="M1427" s="226">
        <v>122407</v>
      </c>
      <c r="N1427" s="226">
        <v>202911</v>
      </c>
      <c r="O1427" s="226">
        <v>1104904</v>
      </c>
      <c r="P1427" s="226">
        <v>2322271</v>
      </c>
      <c r="Q1427" s="226">
        <v>4262948</v>
      </c>
      <c r="R1427" s="226">
        <v>7343176</v>
      </c>
      <c r="S1427" s="226">
        <v>8152502</v>
      </c>
      <c r="T1427" s="226">
        <v>2984511</v>
      </c>
      <c r="U1427" s="226">
        <v>269317</v>
      </c>
      <c r="V1427" s="226">
        <v>171467</v>
      </c>
      <c r="W1427" s="162">
        <f>SUM(표4_256[[#This Row],[1월]:[12월]])</f>
        <v>27184777</v>
      </c>
      <c r="X1427" s="163">
        <f t="shared" si="740"/>
        <v>2265398.0833333335</v>
      </c>
    </row>
    <row r="1428" spans="1:24" x14ac:dyDescent="0.3">
      <c r="A1428" s="166"/>
      <c r="B1428" s="166">
        <v>2024</v>
      </c>
      <c r="C1428" s="158" t="s">
        <v>431</v>
      </c>
      <c r="D1428" s="160" t="s">
        <v>30</v>
      </c>
      <c r="E1428" s="160" t="s">
        <v>16</v>
      </c>
      <c r="F1428" s="160" t="s">
        <v>31</v>
      </c>
      <c r="G1428" s="160" t="s">
        <v>188</v>
      </c>
      <c r="H1428" s="160" t="s">
        <v>120</v>
      </c>
      <c r="I1428" s="160"/>
      <c r="J1428" s="160" t="s">
        <v>84</v>
      </c>
      <c r="K1428" s="226">
        <v>37</v>
      </c>
      <c r="L1428" s="226">
        <v>34</v>
      </c>
      <c r="M1428" s="226">
        <v>35</v>
      </c>
      <c r="N1428" s="226">
        <v>58</v>
      </c>
      <c r="O1428" s="226">
        <v>316</v>
      </c>
      <c r="P1428" s="226">
        <v>664</v>
      </c>
      <c r="Q1428" s="226">
        <v>1224</v>
      </c>
      <c r="R1428" s="226">
        <v>2109</v>
      </c>
      <c r="S1428" s="226">
        <v>2340</v>
      </c>
      <c r="T1428" s="226">
        <v>854</v>
      </c>
      <c r="U1428" s="226">
        <v>77</v>
      </c>
      <c r="V1428" s="226">
        <v>49</v>
      </c>
      <c r="W1428" s="162">
        <f>SUM(표4_256[[#This Row],[1월]:[12월]])</f>
        <v>7797</v>
      </c>
      <c r="X1428" s="163">
        <f t="shared" si="740"/>
        <v>649.75</v>
      </c>
    </row>
    <row r="1429" spans="1:24" x14ac:dyDescent="0.3">
      <c r="A1429" s="166"/>
      <c r="B1429" s="166">
        <v>2024</v>
      </c>
      <c r="C1429" s="158" t="s">
        <v>431</v>
      </c>
      <c r="D1429" s="160" t="s">
        <v>30</v>
      </c>
      <c r="E1429" s="160" t="s">
        <v>81</v>
      </c>
      <c r="F1429" s="160" t="s">
        <v>89</v>
      </c>
      <c r="G1429" s="160" t="s">
        <v>189</v>
      </c>
      <c r="H1429" s="160" t="s">
        <v>198</v>
      </c>
      <c r="I1429" s="160"/>
      <c r="J1429" s="160" t="s">
        <v>13</v>
      </c>
      <c r="K1429" s="226">
        <v>1359358</v>
      </c>
      <c r="L1429" s="226">
        <v>1909420</v>
      </c>
      <c r="M1429" s="226">
        <v>2221326</v>
      </c>
      <c r="N1429" s="226">
        <v>5161367</v>
      </c>
      <c r="O1429" s="226">
        <v>5713847</v>
      </c>
      <c r="P1429" s="226">
        <v>6067866</v>
      </c>
      <c r="Q1429" s="226">
        <v>15597497</v>
      </c>
      <c r="R1429" s="226">
        <v>24112694</v>
      </c>
      <c r="S1429" s="226">
        <v>17352203</v>
      </c>
      <c r="T1429" s="226">
        <v>7299316</v>
      </c>
      <c r="U1429" s="226">
        <v>9267349</v>
      </c>
      <c r="V1429" s="226">
        <v>2778794</v>
      </c>
      <c r="W1429" s="162">
        <f>SUM(표4_256[[#This Row],[1월]:[12월]])</f>
        <v>98841037</v>
      </c>
      <c r="X1429" s="163">
        <f t="shared" si="740"/>
        <v>8236753.083333333</v>
      </c>
    </row>
    <row r="1430" spans="1:24" x14ac:dyDescent="0.3">
      <c r="A1430" s="166"/>
      <c r="B1430" s="166">
        <v>2024</v>
      </c>
      <c r="C1430" s="158" t="s">
        <v>431</v>
      </c>
      <c r="D1430" s="160" t="s">
        <v>30</v>
      </c>
      <c r="E1430" s="160" t="s">
        <v>16</v>
      </c>
      <c r="F1430" s="160" t="s">
        <v>88</v>
      </c>
      <c r="G1430" s="160" t="s">
        <v>189</v>
      </c>
      <c r="H1430" s="160" t="s">
        <v>198</v>
      </c>
      <c r="I1430" s="160"/>
      <c r="J1430" s="160" t="s">
        <v>84</v>
      </c>
      <c r="K1430" s="226">
        <v>388</v>
      </c>
      <c r="L1430" s="226">
        <v>546</v>
      </c>
      <c r="M1430" s="226">
        <v>635</v>
      </c>
      <c r="N1430" s="226">
        <v>1475</v>
      </c>
      <c r="O1430" s="226">
        <v>1634</v>
      </c>
      <c r="P1430" s="226">
        <v>1735</v>
      </c>
      <c r="Q1430" s="226">
        <v>4478</v>
      </c>
      <c r="R1430" s="226">
        <v>6925</v>
      </c>
      <c r="S1430" s="226">
        <v>4980</v>
      </c>
      <c r="T1430" s="226">
        <v>2089</v>
      </c>
      <c r="U1430" s="226">
        <v>2650</v>
      </c>
      <c r="V1430" s="226">
        <v>794</v>
      </c>
      <c r="W1430" s="162">
        <f>SUM(표4_256[[#This Row],[1월]:[12월]])</f>
        <v>28329</v>
      </c>
      <c r="X1430" s="163">
        <f t="shared" si="740"/>
        <v>2360.75</v>
      </c>
    </row>
    <row r="1431" spans="1:24" x14ac:dyDescent="0.3">
      <c r="A1431" s="166"/>
      <c r="B1431" s="166">
        <v>2024</v>
      </c>
      <c r="C1431" s="158" t="s">
        <v>431</v>
      </c>
      <c r="D1431" s="160" t="s">
        <v>30</v>
      </c>
      <c r="E1431" s="160" t="s">
        <v>81</v>
      </c>
      <c r="F1431" s="160" t="s">
        <v>88</v>
      </c>
      <c r="G1431" s="160" t="s">
        <v>188</v>
      </c>
      <c r="H1431" s="160" t="s">
        <v>200</v>
      </c>
      <c r="I1431" s="160"/>
      <c r="J1431" s="160" t="s">
        <v>13</v>
      </c>
      <c r="K1431" s="226">
        <v>260295</v>
      </c>
      <c r="L1431" s="226">
        <v>365623</v>
      </c>
      <c r="M1431" s="226">
        <v>425349</v>
      </c>
      <c r="N1431" s="226">
        <v>988320</v>
      </c>
      <c r="O1431" s="226">
        <v>1094110</v>
      </c>
      <c r="P1431" s="226">
        <v>1161899</v>
      </c>
      <c r="Q1431" s="226">
        <v>2986672</v>
      </c>
      <c r="R1431" s="226">
        <v>4617196</v>
      </c>
      <c r="S1431" s="226">
        <v>3322670</v>
      </c>
      <c r="T1431" s="226">
        <v>1397702</v>
      </c>
      <c r="U1431" s="226">
        <v>1774550</v>
      </c>
      <c r="V1431" s="226">
        <v>532095</v>
      </c>
      <c r="W1431" s="162">
        <f>SUM(표4_256[[#This Row],[1월]:[12월]])</f>
        <v>18926481</v>
      </c>
      <c r="X1431" s="163">
        <f t="shared" si="740"/>
        <v>1577206.75</v>
      </c>
    </row>
    <row r="1432" spans="1:24" x14ac:dyDescent="0.3">
      <c r="A1432" s="166"/>
      <c r="B1432" s="166">
        <v>2024</v>
      </c>
      <c r="C1432" s="158" t="s">
        <v>431</v>
      </c>
      <c r="D1432" s="160" t="s">
        <v>30</v>
      </c>
      <c r="E1432" s="160" t="s">
        <v>16</v>
      </c>
      <c r="F1432" s="160" t="s">
        <v>88</v>
      </c>
      <c r="G1432" s="160" t="s">
        <v>188</v>
      </c>
      <c r="H1432" s="160" t="s">
        <v>200</v>
      </c>
      <c r="I1432" s="160"/>
      <c r="J1432" s="160" t="s">
        <v>84</v>
      </c>
      <c r="K1432" s="226">
        <v>74</v>
      </c>
      <c r="L1432" s="226">
        <v>105</v>
      </c>
      <c r="M1432" s="226">
        <v>122</v>
      </c>
      <c r="N1432" s="226">
        <v>283</v>
      </c>
      <c r="O1432" s="226">
        <v>313</v>
      </c>
      <c r="P1432" s="226">
        <v>332</v>
      </c>
      <c r="Q1432" s="226">
        <v>858</v>
      </c>
      <c r="R1432" s="226">
        <v>1326</v>
      </c>
      <c r="S1432" s="226">
        <v>954</v>
      </c>
      <c r="T1432" s="226">
        <v>400</v>
      </c>
      <c r="U1432" s="226">
        <v>507</v>
      </c>
      <c r="V1432" s="226">
        <v>152</v>
      </c>
      <c r="W1432" s="162">
        <f>SUM(표4_256[[#This Row],[1월]:[12월]])</f>
        <v>5426</v>
      </c>
      <c r="X1432" s="163">
        <f t="shared" si="740"/>
        <v>452.16666666666669</v>
      </c>
    </row>
    <row r="1433" spans="1:24" x14ac:dyDescent="0.3">
      <c r="A1433" s="166"/>
      <c r="B1433" s="166">
        <v>2024</v>
      </c>
      <c r="C1433" s="158" t="s">
        <v>431</v>
      </c>
      <c r="D1433" s="159" t="s">
        <v>27</v>
      </c>
      <c r="E1433" s="159" t="s">
        <v>17</v>
      </c>
      <c r="F1433" s="159" t="s">
        <v>65</v>
      </c>
      <c r="G1433" s="159" t="s">
        <v>167</v>
      </c>
      <c r="H1433" s="159" t="s">
        <v>128</v>
      </c>
      <c r="I1433" s="159"/>
      <c r="J1433" s="159" t="s">
        <v>13</v>
      </c>
      <c r="K1433" s="160">
        <v>18319070</v>
      </c>
      <c r="L1433" s="160">
        <v>16018460</v>
      </c>
      <c r="M1433" s="160">
        <v>20748070</v>
      </c>
      <c r="N1433" s="160">
        <v>21091600</v>
      </c>
      <c r="O1433" s="160">
        <v>21313680</v>
      </c>
      <c r="P1433" s="160">
        <v>26726880</v>
      </c>
      <c r="Q1433" s="160">
        <v>34565610</v>
      </c>
      <c r="R1433" s="160">
        <v>35075700</v>
      </c>
      <c r="S1433" s="160">
        <v>26320890</v>
      </c>
      <c r="T1433" s="160">
        <v>24266650</v>
      </c>
      <c r="U1433" s="160">
        <v>20598860</v>
      </c>
      <c r="V1433" s="160">
        <v>19006130</v>
      </c>
      <c r="W1433" s="162">
        <f>SUM(표4_256[[#This Row],[1월]:[12월]])</f>
        <v>284051600</v>
      </c>
      <c r="X1433" s="163">
        <f t="shared" si="740"/>
        <v>23670966.666666668</v>
      </c>
    </row>
    <row r="1434" spans="1:24" x14ac:dyDescent="0.3">
      <c r="A1434" s="166"/>
      <c r="B1434" s="166">
        <v>2024</v>
      </c>
      <c r="C1434" s="158" t="s">
        <v>431</v>
      </c>
      <c r="D1434" s="159" t="s">
        <v>27</v>
      </c>
      <c r="E1434" s="159" t="s">
        <v>17</v>
      </c>
      <c r="F1434" s="159" t="s">
        <v>65</v>
      </c>
      <c r="G1434" s="159" t="s">
        <v>167</v>
      </c>
      <c r="H1434" s="159" t="s">
        <v>128</v>
      </c>
      <c r="I1434" s="159"/>
      <c r="J1434" s="159" t="s">
        <v>22</v>
      </c>
      <c r="K1434" s="160">
        <v>5281</v>
      </c>
      <c r="L1434" s="160">
        <v>4618</v>
      </c>
      <c r="M1434" s="160">
        <v>5981</v>
      </c>
      <c r="N1434" s="160">
        <v>6080</v>
      </c>
      <c r="O1434" s="160">
        <v>6144</v>
      </c>
      <c r="P1434" s="160">
        <v>7704</v>
      </c>
      <c r="Q1434" s="160">
        <v>9963</v>
      </c>
      <c r="R1434" s="160">
        <v>10110</v>
      </c>
      <c r="S1434" s="160">
        <v>7587</v>
      </c>
      <c r="T1434" s="160">
        <v>6995</v>
      </c>
      <c r="U1434" s="160">
        <v>5938</v>
      </c>
      <c r="V1434" s="160">
        <v>5479</v>
      </c>
      <c r="W1434" s="162">
        <f>SUM(표4_256[[#This Row],[1월]:[12월]])</f>
        <v>81880</v>
      </c>
      <c r="X1434" s="163">
        <f t="shared" si="740"/>
        <v>6823.333333333333</v>
      </c>
    </row>
    <row r="1435" spans="1:24" x14ac:dyDescent="0.3">
      <c r="A1435" s="166"/>
      <c r="B1435" s="166">
        <v>2024</v>
      </c>
      <c r="C1435" s="158" t="s">
        <v>431</v>
      </c>
      <c r="D1435" s="159" t="s">
        <v>27</v>
      </c>
      <c r="E1435" s="159" t="s">
        <v>17</v>
      </c>
      <c r="F1435" s="159" t="s">
        <v>89</v>
      </c>
      <c r="G1435" s="159" t="s">
        <v>176</v>
      </c>
      <c r="H1435" s="159" t="s">
        <v>421</v>
      </c>
      <c r="I1435" s="159"/>
      <c r="J1435" s="159" t="s">
        <v>13</v>
      </c>
      <c r="K1435" s="160">
        <v>15053268</v>
      </c>
      <c r="L1435" s="160">
        <v>13622150</v>
      </c>
      <c r="M1435" s="160">
        <v>15982847</v>
      </c>
      <c r="N1435" s="160">
        <v>16806497</v>
      </c>
      <c r="O1435" s="160">
        <v>17140496</v>
      </c>
      <c r="P1435" s="160">
        <v>21915935</v>
      </c>
      <c r="Q1435" s="160">
        <v>25228909</v>
      </c>
      <c r="R1435" s="160">
        <v>27371262</v>
      </c>
      <c r="S1435" s="160">
        <v>20406991</v>
      </c>
      <c r="T1435" s="160">
        <v>19951930</v>
      </c>
      <c r="U1435" s="160">
        <v>16678950</v>
      </c>
      <c r="V1435" s="160">
        <v>16753532</v>
      </c>
      <c r="W1435" s="162">
        <f>SUM(표4_256[[#This Row],[1월]:[12월]])</f>
        <v>226912767</v>
      </c>
      <c r="X1435" s="163">
        <f t="shared" si="740"/>
        <v>18909397.25</v>
      </c>
    </row>
    <row r="1436" spans="1:24" x14ac:dyDescent="0.3">
      <c r="A1436" s="166"/>
      <c r="B1436" s="166">
        <v>2024</v>
      </c>
      <c r="C1436" s="158" t="s">
        <v>431</v>
      </c>
      <c r="D1436" s="159" t="s">
        <v>27</v>
      </c>
      <c r="E1436" s="159" t="s">
        <v>17</v>
      </c>
      <c r="F1436" s="159" t="s">
        <v>89</v>
      </c>
      <c r="G1436" s="159" t="s">
        <v>176</v>
      </c>
      <c r="H1436" s="159" t="s">
        <v>421</v>
      </c>
      <c r="I1436" s="159"/>
      <c r="J1436" s="159" t="s">
        <v>22</v>
      </c>
      <c r="K1436" s="160">
        <v>4339</v>
      </c>
      <c r="L1436" s="160">
        <v>3927</v>
      </c>
      <c r="M1436" s="160">
        <v>4607</v>
      </c>
      <c r="N1436" s="160">
        <v>4844</v>
      </c>
      <c r="O1436" s="160">
        <v>4940</v>
      </c>
      <c r="P1436" s="160">
        <v>6316</v>
      </c>
      <c r="Q1436" s="160">
        <v>7272</v>
      </c>
      <c r="R1436" s="160">
        <v>7889</v>
      </c>
      <c r="S1436" s="160">
        <v>5882</v>
      </c>
      <c r="T1436" s="160">
        <v>5751</v>
      </c>
      <c r="U1436" s="160">
        <v>4808</v>
      </c>
      <c r="V1436" s="160">
        <v>4829</v>
      </c>
      <c r="W1436" s="162">
        <f>SUM(표4_256[[#This Row],[1월]:[12월]])</f>
        <v>65404</v>
      </c>
      <c r="X1436" s="163">
        <f t="shared" si="740"/>
        <v>5450.333333333333</v>
      </c>
    </row>
    <row r="1437" spans="1:24" x14ac:dyDescent="0.3">
      <c r="A1437" s="166"/>
      <c r="B1437" s="166">
        <v>2024</v>
      </c>
      <c r="C1437" s="158" t="s">
        <v>431</v>
      </c>
      <c r="D1437" s="159" t="s">
        <v>27</v>
      </c>
      <c r="E1437" s="159" t="s">
        <v>17</v>
      </c>
      <c r="F1437" s="159" t="s">
        <v>89</v>
      </c>
      <c r="G1437" s="159" t="s">
        <v>94</v>
      </c>
      <c r="H1437" s="159" t="s">
        <v>374</v>
      </c>
      <c r="I1437" s="159"/>
      <c r="J1437" s="159" t="s">
        <v>13</v>
      </c>
      <c r="K1437" s="160">
        <v>3228117</v>
      </c>
      <c r="L1437" s="160">
        <v>2921219</v>
      </c>
      <c r="M1437" s="160">
        <v>3427461</v>
      </c>
      <c r="N1437" s="160">
        <v>3604090</v>
      </c>
      <c r="O1437" s="160">
        <v>3675715</v>
      </c>
      <c r="P1437" s="160">
        <v>4699789</v>
      </c>
      <c r="Q1437" s="160">
        <v>5410244</v>
      </c>
      <c r="R1437" s="160">
        <v>5869664</v>
      </c>
      <c r="S1437" s="160">
        <v>4376202</v>
      </c>
      <c r="T1437" s="160">
        <v>4278616</v>
      </c>
      <c r="U1437" s="160">
        <v>3576737</v>
      </c>
      <c r="V1437" s="160">
        <v>3592732</v>
      </c>
      <c r="W1437" s="162">
        <f>SUM(표4_256[[#This Row],[1월]:[12월]])</f>
        <v>48660586</v>
      </c>
      <c r="X1437" s="163">
        <f t="shared" si="740"/>
        <v>4055048.8333333335</v>
      </c>
    </row>
    <row r="1438" spans="1:24" x14ac:dyDescent="0.3">
      <c r="A1438" s="166"/>
      <c r="B1438" s="166">
        <v>2024</v>
      </c>
      <c r="C1438" s="158" t="s">
        <v>431</v>
      </c>
      <c r="D1438" s="159" t="s">
        <v>27</v>
      </c>
      <c r="E1438" s="159" t="s">
        <v>17</v>
      </c>
      <c r="F1438" s="159" t="s">
        <v>89</v>
      </c>
      <c r="G1438" s="159" t="s">
        <v>94</v>
      </c>
      <c r="H1438" s="159" t="s">
        <v>374</v>
      </c>
      <c r="I1438" s="159"/>
      <c r="J1438" s="159" t="s">
        <v>22</v>
      </c>
      <c r="K1438" s="160">
        <v>931</v>
      </c>
      <c r="L1438" s="160">
        <v>842</v>
      </c>
      <c r="M1438" s="160">
        <v>988</v>
      </c>
      <c r="N1438" s="160">
        <v>1039</v>
      </c>
      <c r="O1438" s="160">
        <v>1060</v>
      </c>
      <c r="P1438" s="160">
        <v>1355</v>
      </c>
      <c r="Q1438" s="160">
        <v>1559</v>
      </c>
      <c r="R1438" s="160">
        <v>1692</v>
      </c>
      <c r="S1438" s="160">
        <v>1261</v>
      </c>
      <c r="T1438" s="160">
        <v>1233</v>
      </c>
      <c r="U1438" s="160">
        <v>1031</v>
      </c>
      <c r="V1438" s="160">
        <v>1036</v>
      </c>
      <c r="W1438" s="162">
        <f>SUM(표4_256[[#This Row],[1월]:[12월]])</f>
        <v>14027</v>
      </c>
      <c r="X1438" s="163">
        <f t="shared" si="740"/>
        <v>1168.9166666666667</v>
      </c>
    </row>
    <row r="1439" spans="1:24" x14ac:dyDescent="0.3">
      <c r="A1439" s="166"/>
      <c r="B1439" s="166">
        <v>2024</v>
      </c>
      <c r="C1439" s="158" t="s">
        <v>431</v>
      </c>
      <c r="D1439" s="159" t="s">
        <v>27</v>
      </c>
      <c r="E1439" s="159" t="s">
        <v>18</v>
      </c>
      <c r="F1439" s="159" t="s">
        <v>65</v>
      </c>
      <c r="G1439" s="159" t="s">
        <v>72</v>
      </c>
      <c r="H1439" s="159" t="s">
        <v>53</v>
      </c>
      <c r="I1439" s="159"/>
      <c r="J1439" s="159" t="s">
        <v>13</v>
      </c>
      <c r="K1439" s="160">
        <v>30006030</v>
      </c>
      <c r="L1439" s="160">
        <v>27712360</v>
      </c>
      <c r="M1439" s="160">
        <v>30561230</v>
      </c>
      <c r="N1439" s="160">
        <v>32861840</v>
      </c>
      <c r="O1439" s="160">
        <v>33711990</v>
      </c>
      <c r="P1439" s="160">
        <v>43629250</v>
      </c>
      <c r="Q1439" s="160">
        <v>46426070</v>
      </c>
      <c r="R1439" s="160">
        <v>52793520</v>
      </c>
      <c r="S1439" s="160">
        <v>39191120</v>
      </c>
      <c r="T1439" s="160">
        <v>39784490</v>
      </c>
      <c r="U1439" s="160">
        <v>32945120</v>
      </c>
      <c r="V1439" s="160">
        <v>34777280</v>
      </c>
      <c r="W1439" s="162">
        <f>SUM(표4_256[[#This Row],[1월]:[12월]])</f>
        <v>444400300</v>
      </c>
      <c r="X1439" s="163">
        <f t="shared" si="740"/>
        <v>37033358.333333336</v>
      </c>
    </row>
    <row r="1440" spans="1:24" x14ac:dyDescent="0.3">
      <c r="A1440" s="166"/>
      <c r="B1440" s="166">
        <v>2024</v>
      </c>
      <c r="C1440" s="158" t="s">
        <v>431</v>
      </c>
      <c r="D1440" s="159" t="s">
        <v>27</v>
      </c>
      <c r="E1440" s="159" t="s">
        <v>18</v>
      </c>
      <c r="F1440" s="159" t="s">
        <v>65</v>
      </c>
      <c r="G1440" s="159" t="s">
        <v>72</v>
      </c>
      <c r="H1440" s="159" t="s">
        <v>53</v>
      </c>
      <c r="I1440" s="159"/>
      <c r="J1440" s="159" t="s">
        <v>22</v>
      </c>
      <c r="K1440" s="160">
        <v>8649</v>
      </c>
      <c r="L1440" s="160">
        <v>7988</v>
      </c>
      <c r="M1440" s="160">
        <v>8809</v>
      </c>
      <c r="N1440" s="160">
        <v>9472</v>
      </c>
      <c r="O1440" s="160">
        <v>9717</v>
      </c>
      <c r="P1440" s="160">
        <v>12575</v>
      </c>
      <c r="Q1440" s="160">
        <v>13381</v>
      </c>
      <c r="R1440" s="160">
        <v>15216</v>
      </c>
      <c r="S1440" s="160">
        <v>11296</v>
      </c>
      <c r="T1440" s="160">
        <v>11467</v>
      </c>
      <c r="U1440" s="160">
        <v>9496</v>
      </c>
      <c r="V1440" s="160">
        <v>10024</v>
      </c>
      <c r="W1440" s="162">
        <f>SUM(표4_256[[#This Row],[1월]:[12월]])</f>
        <v>128090</v>
      </c>
      <c r="X1440" s="163">
        <f t="shared" si="740"/>
        <v>10674.166666666666</v>
      </c>
    </row>
    <row r="1441" spans="1:24" x14ac:dyDescent="0.3">
      <c r="A1441" s="166"/>
      <c r="B1441" s="166">
        <v>2024</v>
      </c>
      <c r="C1441" s="158" t="s">
        <v>431</v>
      </c>
      <c r="D1441" s="159" t="s">
        <v>27</v>
      </c>
      <c r="E1441" s="159" t="s">
        <v>18</v>
      </c>
      <c r="F1441" s="159" t="s">
        <v>89</v>
      </c>
      <c r="G1441" s="159" t="s">
        <v>95</v>
      </c>
      <c r="H1441" s="159" t="s">
        <v>376</v>
      </c>
      <c r="I1441" s="159"/>
      <c r="J1441" s="159" t="s">
        <v>13</v>
      </c>
      <c r="K1441" s="160">
        <v>15029106</v>
      </c>
      <c r="L1441" s="160">
        <v>13600285</v>
      </c>
      <c r="M1441" s="160">
        <v>15957192</v>
      </c>
      <c r="N1441" s="160">
        <v>16779519</v>
      </c>
      <c r="O1441" s="160">
        <v>17112983</v>
      </c>
      <c r="P1441" s="160">
        <v>21880756</v>
      </c>
      <c r="Q1441" s="160">
        <v>25188412</v>
      </c>
      <c r="R1441" s="160">
        <v>27327327</v>
      </c>
      <c r="S1441" s="160">
        <v>20374235</v>
      </c>
      <c r="T1441" s="160">
        <v>19919905</v>
      </c>
      <c r="U1441" s="160">
        <v>16652178</v>
      </c>
      <c r="V1441" s="160">
        <v>16726641</v>
      </c>
      <c r="W1441" s="162">
        <f>SUM(표4_256[[#This Row],[1월]:[12월]])</f>
        <v>226548539</v>
      </c>
      <c r="X1441" s="163">
        <f t="shared" si="740"/>
        <v>18879044.916666668</v>
      </c>
    </row>
    <row r="1442" spans="1:24" x14ac:dyDescent="0.3">
      <c r="A1442" s="166"/>
      <c r="B1442" s="166">
        <v>2024</v>
      </c>
      <c r="C1442" s="158" t="s">
        <v>431</v>
      </c>
      <c r="D1442" s="159" t="s">
        <v>27</v>
      </c>
      <c r="E1442" s="159" t="s">
        <v>18</v>
      </c>
      <c r="F1442" s="159" t="s">
        <v>89</v>
      </c>
      <c r="G1442" s="159" t="s">
        <v>95</v>
      </c>
      <c r="H1442" s="159" t="s">
        <v>376</v>
      </c>
      <c r="I1442" s="159"/>
      <c r="J1442" s="159" t="s">
        <v>22</v>
      </c>
      <c r="K1442" s="160">
        <v>4332</v>
      </c>
      <c r="L1442" s="160">
        <v>3920</v>
      </c>
      <c r="M1442" s="160">
        <v>4600</v>
      </c>
      <c r="N1442" s="160">
        <v>4837</v>
      </c>
      <c r="O1442" s="160">
        <v>4933</v>
      </c>
      <c r="P1442" s="160">
        <v>6307</v>
      </c>
      <c r="Q1442" s="160">
        <v>7260</v>
      </c>
      <c r="R1442" s="160">
        <v>7876</v>
      </c>
      <c r="S1442" s="160">
        <v>5873</v>
      </c>
      <c r="T1442" s="160">
        <v>5742</v>
      </c>
      <c r="U1442" s="160">
        <v>4800</v>
      </c>
      <c r="V1442" s="160">
        <v>4821</v>
      </c>
      <c r="W1442" s="162">
        <f>SUM(표4_256[[#This Row],[1월]:[12월]])</f>
        <v>65301</v>
      </c>
      <c r="X1442" s="163">
        <f t="shared" si="740"/>
        <v>5441.75</v>
      </c>
    </row>
    <row r="1443" spans="1:24" x14ac:dyDescent="0.3">
      <c r="A1443" s="166"/>
      <c r="B1443" s="166">
        <v>2024</v>
      </c>
      <c r="C1443" s="158" t="s">
        <v>431</v>
      </c>
      <c r="D1443" s="159" t="s">
        <v>27</v>
      </c>
      <c r="E1443" s="159" t="s">
        <v>18</v>
      </c>
      <c r="F1443" s="159" t="s">
        <v>89</v>
      </c>
      <c r="G1443" s="159" t="s">
        <v>171</v>
      </c>
      <c r="H1443" s="159" t="s">
        <v>378</v>
      </c>
      <c r="I1443" s="159"/>
      <c r="J1443" s="159" t="s">
        <v>13</v>
      </c>
      <c r="K1443" s="160">
        <v>15014609</v>
      </c>
      <c r="L1443" s="160">
        <v>13587166</v>
      </c>
      <c r="M1443" s="160">
        <v>15941800</v>
      </c>
      <c r="N1443" s="160">
        <v>16763334</v>
      </c>
      <c r="O1443" s="160">
        <v>17096476</v>
      </c>
      <c r="P1443" s="160">
        <v>21859650</v>
      </c>
      <c r="Q1443" s="160">
        <v>25164115</v>
      </c>
      <c r="R1443" s="160">
        <v>27300967</v>
      </c>
      <c r="S1443" s="160">
        <v>20354582</v>
      </c>
      <c r="T1443" s="160">
        <v>19900689</v>
      </c>
      <c r="U1443" s="160">
        <v>16636115</v>
      </c>
      <c r="V1443" s="160">
        <v>16710505</v>
      </c>
      <c r="W1443" s="162">
        <f>SUM(표4_256[[#This Row],[1월]:[12월]])</f>
        <v>226330008</v>
      </c>
      <c r="X1443" s="163">
        <f t="shared" si="740"/>
        <v>18860834</v>
      </c>
    </row>
    <row r="1444" spans="1:24" x14ac:dyDescent="0.3">
      <c r="A1444" s="166"/>
      <c r="B1444" s="166">
        <v>2024</v>
      </c>
      <c r="C1444" s="158" t="s">
        <v>431</v>
      </c>
      <c r="D1444" s="159" t="s">
        <v>27</v>
      </c>
      <c r="E1444" s="159" t="s">
        <v>18</v>
      </c>
      <c r="F1444" s="159" t="s">
        <v>89</v>
      </c>
      <c r="G1444" s="159" t="s">
        <v>171</v>
      </c>
      <c r="H1444" s="159" t="s">
        <v>378</v>
      </c>
      <c r="I1444" s="159"/>
      <c r="J1444" s="159" t="s">
        <v>22</v>
      </c>
      <c r="K1444" s="160">
        <v>4328</v>
      </c>
      <c r="L1444" s="160">
        <v>3917</v>
      </c>
      <c r="M1444" s="160">
        <v>4595</v>
      </c>
      <c r="N1444" s="160">
        <v>4832</v>
      </c>
      <c r="O1444" s="160">
        <v>4928</v>
      </c>
      <c r="P1444" s="160">
        <v>6301</v>
      </c>
      <c r="Q1444" s="160">
        <v>7253</v>
      </c>
      <c r="R1444" s="160">
        <v>7869</v>
      </c>
      <c r="S1444" s="160">
        <v>5867</v>
      </c>
      <c r="T1444" s="160">
        <v>5736</v>
      </c>
      <c r="U1444" s="160">
        <v>4795</v>
      </c>
      <c r="V1444" s="160">
        <v>4817</v>
      </c>
      <c r="W1444" s="162">
        <f>SUM(표4_256[[#This Row],[1월]:[12월]])</f>
        <v>65238</v>
      </c>
      <c r="X1444" s="163">
        <f t="shared" si="740"/>
        <v>5436.5</v>
      </c>
    </row>
    <row r="1445" spans="1:24" x14ac:dyDescent="0.3">
      <c r="A1445" s="166"/>
      <c r="B1445" s="166">
        <v>2024</v>
      </c>
      <c r="C1445" s="158" t="s">
        <v>431</v>
      </c>
      <c r="D1445" s="159" t="s">
        <v>28</v>
      </c>
      <c r="E1445" s="159" t="s">
        <v>12</v>
      </c>
      <c r="F1445" s="159" t="s">
        <v>67</v>
      </c>
      <c r="G1445" s="159" t="s">
        <v>12</v>
      </c>
      <c r="H1445" s="159" t="s">
        <v>112</v>
      </c>
      <c r="I1445" s="159"/>
      <c r="J1445" s="159" t="s">
        <v>13</v>
      </c>
      <c r="K1445" s="160">
        <v>18601120</v>
      </c>
      <c r="L1445" s="160">
        <v>12632760</v>
      </c>
      <c r="M1445" s="160">
        <v>16421280</v>
      </c>
      <c r="N1445" s="160">
        <v>14461520</v>
      </c>
      <c r="O1445" s="160">
        <v>13772460</v>
      </c>
      <c r="P1445" s="160">
        <v>11037180</v>
      </c>
      <c r="Q1445" s="160">
        <v>16733060</v>
      </c>
      <c r="R1445" s="160">
        <v>16814280</v>
      </c>
      <c r="S1445" s="160">
        <v>13002180</v>
      </c>
      <c r="T1445" s="160">
        <v>12410060</v>
      </c>
      <c r="U1445" s="160">
        <v>16119980</v>
      </c>
      <c r="V1445" s="160">
        <v>13987300</v>
      </c>
      <c r="W1445" s="162">
        <f>SUM(표4_256[[#This Row],[1월]:[12월]])</f>
        <v>175993180</v>
      </c>
      <c r="X1445" s="163">
        <f t="shared" si="740"/>
        <v>14666098.333333334</v>
      </c>
    </row>
    <row r="1446" spans="1:24" x14ac:dyDescent="0.3">
      <c r="A1446" s="166"/>
      <c r="B1446" s="166">
        <v>2024</v>
      </c>
      <c r="C1446" s="158" t="s">
        <v>431</v>
      </c>
      <c r="D1446" s="159" t="s">
        <v>28</v>
      </c>
      <c r="E1446" s="159" t="s">
        <v>12</v>
      </c>
      <c r="F1446" s="159" t="s">
        <v>67</v>
      </c>
      <c r="G1446" s="159" t="s">
        <v>12</v>
      </c>
      <c r="H1446" s="159" t="s">
        <v>409</v>
      </c>
      <c r="I1446" s="159"/>
      <c r="J1446" s="159" t="s">
        <v>22</v>
      </c>
      <c r="K1446" s="160">
        <v>7176</v>
      </c>
      <c r="L1446" s="160">
        <v>4898</v>
      </c>
      <c r="M1446" s="160">
        <v>6344</v>
      </c>
      <c r="N1446" s="160">
        <v>5596</v>
      </c>
      <c r="O1446" s="160">
        <v>5333</v>
      </c>
      <c r="P1446" s="160">
        <v>4289</v>
      </c>
      <c r="Q1446" s="160">
        <v>6463</v>
      </c>
      <c r="R1446" s="160">
        <v>6494</v>
      </c>
      <c r="S1446" s="160">
        <v>5039</v>
      </c>
      <c r="T1446" s="160">
        <v>4813</v>
      </c>
      <c r="U1446" s="160">
        <v>6229</v>
      </c>
      <c r="V1446" s="160">
        <v>5415</v>
      </c>
      <c r="W1446" s="162">
        <f>SUM(표4_256[[#This Row],[1월]:[12월]])</f>
        <v>68089</v>
      </c>
      <c r="X1446" s="163">
        <f t="shared" si="740"/>
        <v>5674.083333333333</v>
      </c>
    </row>
    <row r="1447" spans="1:24" x14ac:dyDescent="0.3">
      <c r="A1447" s="166"/>
      <c r="B1447" s="166">
        <v>2024</v>
      </c>
      <c r="C1447" s="158" t="s">
        <v>431</v>
      </c>
      <c r="D1447" s="159" t="s">
        <v>28</v>
      </c>
      <c r="E1447" s="159" t="s">
        <v>16</v>
      </c>
      <c r="F1447" s="159" t="s">
        <v>65</v>
      </c>
      <c r="G1447" s="159" t="s">
        <v>172</v>
      </c>
      <c r="H1447" s="159" t="s">
        <v>113</v>
      </c>
      <c r="I1447" s="159"/>
      <c r="J1447" s="159" t="s">
        <v>13</v>
      </c>
      <c r="K1447" s="226">
        <v>2174020</v>
      </c>
      <c r="L1447" s="226">
        <v>2560180</v>
      </c>
      <c r="M1447" s="226">
        <v>2566720</v>
      </c>
      <c r="N1447" s="226">
        <v>2820860</v>
      </c>
      <c r="O1447" s="226">
        <v>2461920</v>
      </c>
      <c r="P1447" s="226">
        <v>2820860</v>
      </c>
      <c r="Q1447" s="226">
        <v>2996400</v>
      </c>
      <c r="R1447" s="226">
        <v>2485500</v>
      </c>
      <c r="S1447" s="226">
        <v>2239280</v>
      </c>
      <c r="T1447" s="226">
        <v>2574580</v>
      </c>
      <c r="U1447" s="226">
        <v>2820860</v>
      </c>
      <c r="V1447" s="226">
        <v>2121310</v>
      </c>
      <c r="W1447" s="162">
        <f>SUM(표4_256[[#This Row],[1월]:[12월]])</f>
        <v>30642490</v>
      </c>
      <c r="X1447" s="163">
        <f t="shared" si="740"/>
        <v>2553540.8333333335</v>
      </c>
    </row>
    <row r="1448" spans="1:24" x14ac:dyDescent="0.3">
      <c r="A1448" s="166"/>
      <c r="B1448" s="166">
        <v>2024</v>
      </c>
      <c r="C1448" s="158" t="s">
        <v>431</v>
      </c>
      <c r="D1448" s="159" t="s">
        <v>28</v>
      </c>
      <c r="E1448" s="159" t="s">
        <v>16</v>
      </c>
      <c r="F1448" s="159" t="s">
        <v>65</v>
      </c>
      <c r="G1448" s="159" t="s">
        <v>172</v>
      </c>
      <c r="H1448" s="159" t="s">
        <v>113</v>
      </c>
      <c r="I1448" s="159"/>
      <c r="J1448" s="159" t="s">
        <v>22</v>
      </c>
      <c r="K1448" s="226">
        <v>902</v>
      </c>
      <c r="L1448" s="226">
        <v>1056</v>
      </c>
      <c r="M1448" s="226">
        <v>1056</v>
      </c>
      <c r="N1448" s="226">
        <v>1153</v>
      </c>
      <c r="O1448" s="226">
        <v>1016</v>
      </c>
      <c r="P1448" s="226">
        <v>1153</v>
      </c>
      <c r="Q1448" s="226">
        <v>1220</v>
      </c>
      <c r="R1448" s="226">
        <v>1025</v>
      </c>
      <c r="S1448" s="226">
        <v>928</v>
      </c>
      <c r="T1448" s="226">
        <v>1059</v>
      </c>
      <c r="U1448" s="226">
        <v>1153</v>
      </c>
      <c r="V1448" s="226">
        <v>881</v>
      </c>
      <c r="W1448" s="162">
        <f>SUM(표4_256[[#This Row],[1월]:[12월]])</f>
        <v>12602</v>
      </c>
      <c r="X1448" s="163">
        <f t="shared" si="740"/>
        <v>1050.1666666666667</v>
      </c>
    </row>
    <row r="1449" spans="1:24" x14ac:dyDescent="0.3">
      <c r="A1449" s="166"/>
      <c r="B1449" s="166">
        <v>2024</v>
      </c>
      <c r="C1449" s="158" t="s">
        <v>431</v>
      </c>
      <c r="D1449" s="159" t="s">
        <v>28</v>
      </c>
      <c r="E1449" s="159" t="s">
        <v>16</v>
      </c>
      <c r="F1449" s="159" t="s">
        <v>90</v>
      </c>
      <c r="G1449" s="159" t="s">
        <v>172</v>
      </c>
      <c r="H1449" s="159" t="s">
        <v>113</v>
      </c>
      <c r="I1449" s="159"/>
      <c r="J1449" s="159" t="s">
        <v>13</v>
      </c>
      <c r="K1449" s="226">
        <v>2174020</v>
      </c>
      <c r="L1449" s="226">
        <v>2560180</v>
      </c>
      <c r="M1449" s="226">
        <v>2566720</v>
      </c>
      <c r="N1449" s="226">
        <v>2820860</v>
      </c>
      <c r="O1449" s="226">
        <v>2461920</v>
      </c>
      <c r="P1449" s="226">
        <v>2820860</v>
      </c>
      <c r="Q1449" s="226">
        <v>2996400</v>
      </c>
      <c r="R1449" s="226">
        <v>2485500</v>
      </c>
      <c r="S1449" s="226">
        <v>2239280</v>
      </c>
      <c r="T1449" s="226">
        <v>2574580</v>
      </c>
      <c r="U1449" s="226">
        <v>2820860</v>
      </c>
      <c r="V1449" s="226">
        <v>2121310</v>
      </c>
      <c r="W1449" s="162">
        <f>SUM(표4_256[[#This Row],[1월]:[12월]])</f>
        <v>30642490</v>
      </c>
      <c r="X1449" s="163">
        <f t="shared" si="740"/>
        <v>2553540.8333333335</v>
      </c>
    </row>
    <row r="1450" spans="1:24" x14ac:dyDescent="0.3">
      <c r="A1450" s="166"/>
      <c r="B1450" s="166">
        <v>2024</v>
      </c>
      <c r="C1450" s="158" t="s">
        <v>431</v>
      </c>
      <c r="D1450" s="159" t="s">
        <v>28</v>
      </c>
      <c r="E1450" s="159" t="s">
        <v>16</v>
      </c>
      <c r="F1450" s="159" t="s">
        <v>90</v>
      </c>
      <c r="G1450" s="159" t="s">
        <v>172</v>
      </c>
      <c r="H1450" s="159" t="s">
        <v>113</v>
      </c>
      <c r="I1450" s="159"/>
      <c r="J1450" s="159" t="s">
        <v>22</v>
      </c>
      <c r="K1450" s="226">
        <v>902</v>
      </c>
      <c r="L1450" s="226">
        <v>1056</v>
      </c>
      <c r="M1450" s="226">
        <v>1056</v>
      </c>
      <c r="N1450" s="226">
        <v>1153</v>
      </c>
      <c r="O1450" s="226">
        <v>1016</v>
      </c>
      <c r="P1450" s="226">
        <v>1153</v>
      </c>
      <c r="Q1450" s="226">
        <v>1220</v>
      </c>
      <c r="R1450" s="226">
        <v>1025</v>
      </c>
      <c r="S1450" s="226">
        <v>928</v>
      </c>
      <c r="T1450" s="226">
        <v>1059</v>
      </c>
      <c r="U1450" s="226">
        <v>1153</v>
      </c>
      <c r="V1450" s="226">
        <v>881</v>
      </c>
      <c r="W1450" s="162">
        <f>SUM(표4_256[[#This Row],[1월]:[12월]])</f>
        <v>12602</v>
      </c>
      <c r="X1450" s="163">
        <f t="shared" si="740"/>
        <v>1050.1666666666667</v>
      </c>
    </row>
    <row r="1451" spans="1:24" x14ac:dyDescent="0.3">
      <c r="A1451" s="166"/>
      <c r="B1451" s="166">
        <v>2024</v>
      </c>
      <c r="C1451" s="158" t="s">
        <v>431</v>
      </c>
      <c r="D1451" s="159" t="s">
        <v>28</v>
      </c>
      <c r="E1451" s="159" t="s">
        <v>17</v>
      </c>
      <c r="F1451" s="159" t="s">
        <v>65</v>
      </c>
      <c r="G1451" s="159" t="s">
        <v>167</v>
      </c>
      <c r="H1451" s="159" t="s">
        <v>129</v>
      </c>
      <c r="I1451" s="159"/>
      <c r="J1451" s="159" t="s">
        <v>13</v>
      </c>
      <c r="K1451" s="160">
        <v>1232770</v>
      </c>
      <c r="L1451" s="160">
        <v>1069620</v>
      </c>
      <c r="M1451" s="160">
        <v>1222730</v>
      </c>
      <c r="N1451" s="160">
        <v>8720</v>
      </c>
      <c r="O1451" s="160">
        <v>29430</v>
      </c>
      <c r="P1451" s="160">
        <v>0</v>
      </c>
      <c r="Q1451" s="160">
        <v>0</v>
      </c>
      <c r="R1451" s="160">
        <v>0</v>
      </c>
      <c r="S1451" s="160">
        <v>0</v>
      </c>
      <c r="T1451" s="160">
        <v>0</v>
      </c>
      <c r="U1451" s="160">
        <v>0</v>
      </c>
      <c r="V1451" s="160">
        <v>0</v>
      </c>
      <c r="W1451" s="162">
        <f>SUM(표4_256[[#This Row],[1월]:[12월]])</f>
        <v>3563270</v>
      </c>
      <c r="X1451" s="163">
        <f t="shared" si="740"/>
        <v>296939.16666666669</v>
      </c>
    </row>
    <row r="1452" spans="1:24" x14ac:dyDescent="0.3">
      <c r="A1452" s="166"/>
      <c r="B1452" s="166">
        <v>2024</v>
      </c>
      <c r="C1452" s="158" t="s">
        <v>431</v>
      </c>
      <c r="D1452" s="159" t="s">
        <v>28</v>
      </c>
      <c r="E1452" s="159" t="s">
        <v>17</v>
      </c>
      <c r="F1452" s="159" t="s">
        <v>65</v>
      </c>
      <c r="G1452" s="159" t="s">
        <v>167</v>
      </c>
      <c r="H1452" s="159" t="s">
        <v>129</v>
      </c>
      <c r="I1452" s="159"/>
      <c r="J1452" s="159" t="s">
        <v>22</v>
      </c>
      <c r="K1452" s="160">
        <v>527</v>
      </c>
      <c r="L1452" s="160">
        <v>462</v>
      </c>
      <c r="M1452" s="160">
        <v>523</v>
      </c>
      <c r="N1452" s="160">
        <v>8</v>
      </c>
      <c r="O1452" s="160">
        <v>27</v>
      </c>
      <c r="P1452" s="160">
        <v>0</v>
      </c>
      <c r="Q1452" s="160">
        <v>0</v>
      </c>
      <c r="R1452" s="160">
        <v>0</v>
      </c>
      <c r="S1452" s="160">
        <v>0</v>
      </c>
      <c r="T1452" s="160">
        <v>0</v>
      </c>
      <c r="U1452" s="160">
        <v>0</v>
      </c>
      <c r="V1452" s="160">
        <v>0</v>
      </c>
      <c r="W1452" s="162">
        <f>SUM(표4_256[[#This Row],[1월]:[12월]])</f>
        <v>1547</v>
      </c>
      <c r="X1452" s="163">
        <f t="shared" si="740"/>
        <v>128.91666666666666</v>
      </c>
    </row>
    <row r="1453" spans="1:24" x14ac:dyDescent="0.3">
      <c r="A1453" s="166"/>
      <c r="B1453" s="166">
        <v>2024</v>
      </c>
      <c r="C1453" s="158" t="s">
        <v>431</v>
      </c>
      <c r="D1453" s="159" t="s">
        <v>28</v>
      </c>
      <c r="E1453" s="159" t="s">
        <v>17</v>
      </c>
      <c r="F1453" s="159" t="s">
        <v>90</v>
      </c>
      <c r="G1453" s="159" t="s">
        <v>167</v>
      </c>
      <c r="H1453" s="159" t="s">
        <v>129</v>
      </c>
      <c r="I1453" s="159"/>
      <c r="J1453" s="159" t="s">
        <v>13</v>
      </c>
      <c r="K1453" s="160">
        <v>1232770</v>
      </c>
      <c r="L1453" s="160">
        <v>1069620</v>
      </c>
      <c r="M1453" s="160">
        <v>1222730</v>
      </c>
      <c r="N1453" s="160">
        <v>8720</v>
      </c>
      <c r="O1453" s="160">
        <v>29430</v>
      </c>
      <c r="P1453" s="160">
        <v>0</v>
      </c>
      <c r="Q1453" s="160">
        <v>0</v>
      </c>
      <c r="R1453" s="160">
        <v>0</v>
      </c>
      <c r="S1453" s="160">
        <v>0</v>
      </c>
      <c r="T1453" s="160">
        <v>0</v>
      </c>
      <c r="U1453" s="160">
        <v>0</v>
      </c>
      <c r="V1453" s="160">
        <v>0</v>
      </c>
      <c r="W1453" s="162">
        <f>SUM(표4_256[[#This Row],[1월]:[12월]])</f>
        <v>3563270</v>
      </c>
      <c r="X1453" s="163">
        <f t="shared" si="740"/>
        <v>296939.16666666669</v>
      </c>
    </row>
    <row r="1454" spans="1:24" x14ac:dyDescent="0.3">
      <c r="A1454" s="166"/>
      <c r="B1454" s="166">
        <v>2024</v>
      </c>
      <c r="C1454" s="158" t="s">
        <v>431</v>
      </c>
      <c r="D1454" s="159" t="s">
        <v>28</v>
      </c>
      <c r="E1454" s="159" t="s">
        <v>17</v>
      </c>
      <c r="F1454" s="159" t="s">
        <v>90</v>
      </c>
      <c r="G1454" s="159" t="s">
        <v>167</v>
      </c>
      <c r="H1454" s="159" t="s">
        <v>129</v>
      </c>
      <c r="I1454" s="159"/>
      <c r="J1454" s="159" t="s">
        <v>22</v>
      </c>
      <c r="K1454" s="160">
        <v>527</v>
      </c>
      <c r="L1454" s="160">
        <v>462</v>
      </c>
      <c r="M1454" s="160">
        <v>523</v>
      </c>
      <c r="N1454" s="160">
        <v>8</v>
      </c>
      <c r="O1454" s="160">
        <v>27</v>
      </c>
      <c r="P1454" s="160">
        <v>0</v>
      </c>
      <c r="Q1454" s="160">
        <v>0</v>
      </c>
      <c r="R1454" s="160">
        <v>0</v>
      </c>
      <c r="S1454" s="160">
        <v>0</v>
      </c>
      <c r="T1454" s="160">
        <v>0</v>
      </c>
      <c r="U1454" s="160">
        <v>0</v>
      </c>
      <c r="V1454" s="160">
        <v>0</v>
      </c>
      <c r="W1454" s="162">
        <f>SUM(표4_256[[#This Row],[1월]:[12월]])</f>
        <v>1547</v>
      </c>
      <c r="X1454" s="163">
        <f t="shared" si="740"/>
        <v>128.91666666666666</v>
      </c>
    </row>
    <row r="1455" spans="1:24" x14ac:dyDescent="0.3">
      <c r="A1455" s="166"/>
      <c r="B1455" s="166">
        <v>2024</v>
      </c>
      <c r="C1455" s="158" t="s">
        <v>431</v>
      </c>
      <c r="D1455" s="159" t="s">
        <v>28</v>
      </c>
      <c r="E1455" s="159" t="s">
        <v>18</v>
      </c>
      <c r="F1455" s="159" t="s">
        <v>65</v>
      </c>
      <c r="G1455" s="159" t="s">
        <v>72</v>
      </c>
      <c r="H1455" s="159" t="s">
        <v>130</v>
      </c>
      <c r="I1455" s="159"/>
      <c r="J1455" s="159" t="s">
        <v>13</v>
      </c>
      <c r="K1455" s="160">
        <v>1157470</v>
      </c>
      <c r="L1455" s="160">
        <v>1157470</v>
      </c>
      <c r="M1455" s="160">
        <v>1157470</v>
      </c>
      <c r="N1455" s="160">
        <v>4360</v>
      </c>
      <c r="O1455" s="160">
        <v>28340</v>
      </c>
      <c r="P1455" s="160">
        <v>0</v>
      </c>
      <c r="Q1455" s="160">
        <v>0</v>
      </c>
      <c r="R1455" s="160">
        <v>0</v>
      </c>
      <c r="S1455" s="160">
        <v>0</v>
      </c>
      <c r="T1455" s="160">
        <v>0</v>
      </c>
      <c r="U1455" s="160">
        <v>0</v>
      </c>
      <c r="V1455" s="160">
        <v>0</v>
      </c>
      <c r="W1455" s="162">
        <f>SUM(표4_256[[#This Row],[1월]:[12월]])</f>
        <v>3505110</v>
      </c>
      <c r="X1455" s="163">
        <f t="shared" si="740"/>
        <v>292092.5</v>
      </c>
    </row>
    <row r="1456" spans="1:24" x14ac:dyDescent="0.3">
      <c r="A1456" s="166"/>
      <c r="B1456" s="166">
        <v>2024</v>
      </c>
      <c r="C1456" s="158" t="s">
        <v>431</v>
      </c>
      <c r="D1456" s="159" t="s">
        <v>28</v>
      </c>
      <c r="E1456" s="159" t="s">
        <v>18</v>
      </c>
      <c r="F1456" s="159" t="s">
        <v>65</v>
      </c>
      <c r="G1456" s="159" t="s">
        <v>72</v>
      </c>
      <c r="H1456" s="159" t="s">
        <v>130</v>
      </c>
      <c r="I1456" s="159"/>
      <c r="J1456" s="159" t="s">
        <v>22</v>
      </c>
      <c r="K1456" s="160">
        <v>497</v>
      </c>
      <c r="L1456" s="160">
        <v>497</v>
      </c>
      <c r="M1456" s="160">
        <v>497</v>
      </c>
      <c r="N1456" s="160">
        <v>4</v>
      </c>
      <c r="O1456" s="160">
        <v>26</v>
      </c>
      <c r="P1456" s="160">
        <v>0</v>
      </c>
      <c r="Q1456" s="160">
        <v>0</v>
      </c>
      <c r="R1456" s="160">
        <v>0</v>
      </c>
      <c r="S1456" s="160">
        <v>0</v>
      </c>
      <c r="T1456" s="160">
        <v>0</v>
      </c>
      <c r="U1456" s="160">
        <v>0</v>
      </c>
      <c r="V1456" s="160">
        <v>0</v>
      </c>
      <c r="W1456" s="162">
        <f>SUM(표4_256[[#This Row],[1월]:[12월]])</f>
        <v>1521</v>
      </c>
      <c r="X1456" s="163">
        <f t="shared" si="740"/>
        <v>126.75</v>
      </c>
    </row>
    <row r="1457" spans="1:24" x14ac:dyDescent="0.3">
      <c r="A1457" s="166"/>
      <c r="B1457" s="166">
        <v>2024</v>
      </c>
      <c r="C1457" s="158" t="s">
        <v>431</v>
      </c>
      <c r="D1457" s="159" t="s">
        <v>28</v>
      </c>
      <c r="E1457" s="159" t="s">
        <v>18</v>
      </c>
      <c r="F1457" s="159" t="s">
        <v>90</v>
      </c>
      <c r="G1457" s="159" t="s">
        <v>72</v>
      </c>
      <c r="H1457" s="159" t="s">
        <v>130</v>
      </c>
      <c r="I1457" s="159"/>
      <c r="J1457" s="159" t="s">
        <v>13</v>
      </c>
      <c r="K1457" s="160">
        <v>1157470</v>
      </c>
      <c r="L1457" s="160">
        <v>1157470</v>
      </c>
      <c r="M1457" s="160">
        <v>1157470</v>
      </c>
      <c r="N1457" s="160">
        <v>4360</v>
      </c>
      <c r="O1457" s="160">
        <v>28340</v>
      </c>
      <c r="P1457" s="160">
        <v>0</v>
      </c>
      <c r="Q1457" s="160">
        <v>0</v>
      </c>
      <c r="R1457" s="160">
        <v>0</v>
      </c>
      <c r="S1457" s="160">
        <v>0</v>
      </c>
      <c r="T1457" s="160">
        <v>0</v>
      </c>
      <c r="U1457" s="160">
        <v>0</v>
      </c>
      <c r="V1457" s="160">
        <v>0</v>
      </c>
      <c r="W1457" s="162">
        <f>SUM(표4_256[[#This Row],[1월]:[12월]])</f>
        <v>3505110</v>
      </c>
      <c r="X1457" s="163">
        <f t="shared" si="740"/>
        <v>292092.5</v>
      </c>
    </row>
    <row r="1458" spans="1:24" x14ac:dyDescent="0.3">
      <c r="A1458" s="166"/>
      <c r="B1458" s="166">
        <v>2024</v>
      </c>
      <c r="C1458" s="158" t="s">
        <v>431</v>
      </c>
      <c r="D1458" s="159" t="s">
        <v>28</v>
      </c>
      <c r="E1458" s="159" t="s">
        <v>18</v>
      </c>
      <c r="F1458" s="159" t="s">
        <v>90</v>
      </c>
      <c r="G1458" s="159" t="s">
        <v>72</v>
      </c>
      <c r="H1458" s="159" t="s">
        <v>130</v>
      </c>
      <c r="I1458" s="159"/>
      <c r="J1458" s="159" t="s">
        <v>22</v>
      </c>
      <c r="K1458" s="160">
        <v>497</v>
      </c>
      <c r="L1458" s="160">
        <v>497</v>
      </c>
      <c r="M1458" s="160">
        <v>497</v>
      </c>
      <c r="N1458" s="160">
        <v>4</v>
      </c>
      <c r="O1458" s="160">
        <v>26</v>
      </c>
      <c r="P1458" s="160">
        <v>0</v>
      </c>
      <c r="Q1458" s="160">
        <v>0</v>
      </c>
      <c r="R1458" s="160">
        <v>0</v>
      </c>
      <c r="S1458" s="160">
        <v>0</v>
      </c>
      <c r="T1458" s="160">
        <v>0</v>
      </c>
      <c r="U1458" s="160">
        <v>0</v>
      </c>
      <c r="V1458" s="160">
        <v>0</v>
      </c>
      <c r="W1458" s="162">
        <f>SUM(표4_256[[#This Row],[1월]:[12월]])</f>
        <v>1521</v>
      </c>
      <c r="X1458" s="163">
        <f t="shared" si="740"/>
        <v>126.75</v>
      </c>
    </row>
    <row r="1459" spans="1:24" x14ac:dyDescent="0.3">
      <c r="A1459" s="166"/>
      <c r="B1459" s="166">
        <v>2024</v>
      </c>
      <c r="C1459" s="158" t="s">
        <v>431</v>
      </c>
      <c r="D1459" s="159" t="s">
        <v>11</v>
      </c>
      <c r="E1459" s="159" t="s">
        <v>16</v>
      </c>
      <c r="F1459" s="159" t="s">
        <v>67</v>
      </c>
      <c r="G1459" s="159" t="s">
        <v>390</v>
      </c>
      <c r="H1459" s="159" t="s">
        <v>394</v>
      </c>
      <c r="I1459" s="159"/>
      <c r="J1459" s="159" t="s">
        <v>13</v>
      </c>
      <c r="K1459" s="226">
        <v>0</v>
      </c>
      <c r="L1459" s="226"/>
      <c r="M1459" s="226"/>
      <c r="N1459" s="226"/>
      <c r="O1459" s="226"/>
      <c r="P1459" s="226"/>
      <c r="Q1459" s="226"/>
      <c r="R1459" s="226"/>
      <c r="S1459" s="226"/>
      <c r="T1459" s="226">
        <v>0</v>
      </c>
      <c r="U1459" s="226">
        <v>0</v>
      </c>
      <c r="V1459" s="226"/>
      <c r="W1459" s="162">
        <f>SUM(표4_256[[#This Row],[1월]:[12월]])</f>
        <v>0</v>
      </c>
      <c r="X1459" s="163">
        <f t="shared" si="740"/>
        <v>0</v>
      </c>
    </row>
    <row r="1460" spans="1:24" x14ac:dyDescent="0.3">
      <c r="A1460" s="166"/>
      <c r="B1460" s="166">
        <v>2024</v>
      </c>
      <c r="C1460" s="158" t="s">
        <v>431</v>
      </c>
      <c r="D1460" s="159" t="s">
        <v>11</v>
      </c>
      <c r="E1460" s="159" t="s">
        <v>16</v>
      </c>
      <c r="F1460" s="159" t="s">
        <v>67</v>
      </c>
      <c r="G1460" s="159" t="s">
        <v>389</v>
      </c>
      <c r="H1460" s="159" t="s">
        <v>393</v>
      </c>
      <c r="I1460" s="159"/>
      <c r="J1460" s="159" t="s">
        <v>14</v>
      </c>
      <c r="K1460" s="226">
        <v>0</v>
      </c>
      <c r="L1460" s="226">
        <v>0</v>
      </c>
      <c r="M1460" s="226">
        <v>0</v>
      </c>
      <c r="N1460" s="226">
        <v>0</v>
      </c>
      <c r="O1460" s="226">
        <v>0</v>
      </c>
      <c r="P1460" s="226">
        <v>0</v>
      </c>
      <c r="Q1460" s="226">
        <v>0</v>
      </c>
      <c r="R1460" s="226">
        <v>0</v>
      </c>
      <c r="S1460" s="226">
        <v>0</v>
      </c>
      <c r="T1460" s="226">
        <v>0</v>
      </c>
      <c r="U1460" s="226">
        <v>0</v>
      </c>
      <c r="V1460" s="226">
        <v>0</v>
      </c>
      <c r="W1460" s="162">
        <f>SUM(표4_256[[#This Row],[1월]:[12월]])</f>
        <v>0</v>
      </c>
      <c r="X1460" s="163">
        <f t="shared" si="740"/>
        <v>0</v>
      </c>
    </row>
    <row r="1461" spans="1:24" x14ac:dyDescent="0.3">
      <c r="A1461" s="166"/>
      <c r="B1461" s="166">
        <v>2024</v>
      </c>
      <c r="C1461" s="158" t="s">
        <v>431</v>
      </c>
      <c r="D1461" s="159" t="s">
        <v>11</v>
      </c>
      <c r="E1461" s="159" t="s">
        <v>16</v>
      </c>
      <c r="F1461" s="159" t="s">
        <v>67</v>
      </c>
      <c r="G1461" s="159" t="s">
        <v>389</v>
      </c>
      <c r="H1461" s="159" t="s">
        <v>393</v>
      </c>
      <c r="I1461" s="159"/>
      <c r="J1461" s="159" t="s">
        <v>15</v>
      </c>
      <c r="K1461" s="226">
        <v>0</v>
      </c>
      <c r="L1461" s="226">
        <v>0</v>
      </c>
      <c r="M1461" s="226">
        <v>0</v>
      </c>
      <c r="N1461" s="226">
        <v>0</v>
      </c>
      <c r="O1461" s="226">
        <v>0</v>
      </c>
      <c r="P1461" s="226">
        <v>0</v>
      </c>
      <c r="Q1461" s="226">
        <v>0</v>
      </c>
      <c r="R1461" s="226">
        <v>0</v>
      </c>
      <c r="S1461" s="226">
        <v>0</v>
      </c>
      <c r="T1461" s="226">
        <v>0</v>
      </c>
      <c r="U1461" s="226">
        <v>0</v>
      </c>
      <c r="V1461" s="226">
        <v>0</v>
      </c>
      <c r="W1461" s="162">
        <f>SUM(표4_256[[#This Row],[1월]:[12월]])</f>
        <v>0</v>
      </c>
      <c r="X1461" s="163">
        <f t="shared" si="740"/>
        <v>0</v>
      </c>
    </row>
    <row r="1462" spans="1:24" x14ac:dyDescent="0.3">
      <c r="A1462" s="166"/>
      <c r="B1462" s="166">
        <v>2024</v>
      </c>
      <c r="C1462" s="158" t="s">
        <v>431</v>
      </c>
      <c r="D1462" s="159" t="s">
        <v>11</v>
      </c>
      <c r="E1462" s="159" t="s">
        <v>16</v>
      </c>
      <c r="F1462" s="159" t="s">
        <v>67</v>
      </c>
      <c r="G1462" s="159" t="s">
        <v>389</v>
      </c>
      <c r="H1462" s="160" t="s">
        <v>393</v>
      </c>
      <c r="I1462" s="160"/>
      <c r="J1462" s="160" t="s">
        <v>96</v>
      </c>
      <c r="K1462" s="226">
        <v>0</v>
      </c>
      <c r="L1462" s="226">
        <v>0</v>
      </c>
      <c r="M1462" s="226">
        <v>0</v>
      </c>
      <c r="N1462" s="226">
        <v>0</v>
      </c>
      <c r="O1462" s="226">
        <v>0</v>
      </c>
      <c r="P1462" s="226">
        <v>0</v>
      </c>
      <c r="Q1462" s="226">
        <v>0</v>
      </c>
      <c r="R1462" s="226">
        <v>0</v>
      </c>
      <c r="S1462" s="226">
        <v>0</v>
      </c>
      <c r="T1462" s="226">
        <v>0</v>
      </c>
      <c r="U1462" s="226">
        <v>0</v>
      </c>
      <c r="V1462" s="226">
        <v>0</v>
      </c>
      <c r="W1462" s="162">
        <f>SUM(표4_256[[#This Row],[1월]:[12월]])</f>
        <v>0</v>
      </c>
      <c r="X1462" s="163">
        <f t="shared" si="740"/>
        <v>0</v>
      </c>
    </row>
    <row r="1463" spans="1:24" x14ac:dyDescent="0.3">
      <c r="A1463" s="166"/>
      <c r="B1463" s="166">
        <v>2024</v>
      </c>
      <c r="C1463" s="158" t="s">
        <v>431</v>
      </c>
      <c r="D1463" s="159" t="s">
        <v>11</v>
      </c>
      <c r="E1463" s="159" t="s">
        <v>16</v>
      </c>
      <c r="F1463" s="159" t="s">
        <v>88</v>
      </c>
      <c r="G1463" s="159" t="s">
        <v>389</v>
      </c>
      <c r="H1463" s="159" t="s">
        <v>392</v>
      </c>
      <c r="I1463" s="159"/>
      <c r="J1463" s="159" t="s">
        <v>13</v>
      </c>
      <c r="K1463" s="226">
        <v>0</v>
      </c>
      <c r="L1463" s="226"/>
      <c r="M1463" s="226"/>
      <c r="N1463" s="226"/>
      <c r="O1463" s="226"/>
      <c r="P1463" s="226"/>
      <c r="Q1463" s="226"/>
      <c r="R1463" s="226"/>
      <c r="S1463" s="226"/>
      <c r="T1463" s="226">
        <v>291003</v>
      </c>
      <c r="U1463" s="226">
        <v>130627</v>
      </c>
      <c r="V1463" s="226">
        <v>69938</v>
      </c>
      <c r="W1463" s="162">
        <f>SUM(표4_256[[#This Row],[1월]:[12월]])</f>
        <v>491568</v>
      </c>
      <c r="X1463" s="163">
        <f t="shared" si="740"/>
        <v>122892</v>
      </c>
    </row>
    <row r="1464" spans="1:24" x14ac:dyDescent="0.3">
      <c r="A1464" s="166"/>
      <c r="B1464" s="166">
        <v>2024</v>
      </c>
      <c r="C1464" s="158" t="s">
        <v>431</v>
      </c>
      <c r="D1464" s="159" t="s">
        <v>11</v>
      </c>
      <c r="E1464" s="159" t="s">
        <v>16</v>
      </c>
      <c r="F1464" s="159" t="s">
        <v>88</v>
      </c>
      <c r="G1464" s="159" t="s">
        <v>389</v>
      </c>
      <c r="H1464" s="159" t="s">
        <v>391</v>
      </c>
      <c r="I1464" s="159"/>
      <c r="J1464" s="159" t="s">
        <v>14</v>
      </c>
      <c r="K1464" s="226">
        <v>0</v>
      </c>
      <c r="L1464" s="226"/>
      <c r="M1464" s="226"/>
      <c r="N1464" s="226"/>
      <c r="O1464" s="226"/>
      <c r="P1464" s="226"/>
      <c r="Q1464" s="226"/>
      <c r="R1464" s="226"/>
      <c r="S1464" s="226"/>
      <c r="T1464" s="226">
        <v>2106</v>
      </c>
      <c r="U1464" s="226">
        <v>760</v>
      </c>
      <c r="V1464" s="226">
        <v>417</v>
      </c>
      <c r="W1464" s="162">
        <f>SUM(표4_256[[#This Row],[1월]:[12월]])</f>
        <v>3283</v>
      </c>
      <c r="X1464" s="163">
        <f t="shared" si="740"/>
        <v>820.75</v>
      </c>
    </row>
    <row r="1465" spans="1:24" x14ac:dyDescent="0.3">
      <c r="A1465" s="166"/>
      <c r="B1465" s="166">
        <v>2024</v>
      </c>
      <c r="C1465" s="158" t="s">
        <v>431</v>
      </c>
      <c r="D1465" s="159" t="s">
        <v>11</v>
      </c>
      <c r="E1465" s="159" t="s">
        <v>16</v>
      </c>
      <c r="F1465" s="159" t="s">
        <v>88</v>
      </c>
      <c r="G1465" s="159" t="s">
        <v>389</v>
      </c>
      <c r="H1465" s="159" t="s">
        <v>391</v>
      </c>
      <c r="I1465" s="159"/>
      <c r="J1465" s="159" t="s">
        <v>15</v>
      </c>
      <c r="K1465" s="226">
        <v>0</v>
      </c>
      <c r="L1465" s="226">
        <v>0</v>
      </c>
      <c r="M1465" s="226">
        <v>0</v>
      </c>
      <c r="N1465" s="226">
        <v>0</v>
      </c>
      <c r="O1465" s="226">
        <v>0</v>
      </c>
      <c r="P1465" s="226">
        <v>0</v>
      </c>
      <c r="Q1465" s="226">
        <v>0</v>
      </c>
      <c r="R1465" s="226">
        <v>0</v>
      </c>
      <c r="S1465" s="226">
        <v>0</v>
      </c>
      <c r="T1465" s="226">
        <v>0.48227399999999998</v>
      </c>
      <c r="U1465" s="226">
        <v>0.17404</v>
      </c>
      <c r="V1465" s="226">
        <v>9.5492999999999995E-2</v>
      </c>
      <c r="W1465" s="162">
        <f>SUM(표4_256[[#This Row],[1월]:[12월]])</f>
        <v>0.75180699999999989</v>
      </c>
      <c r="X1465" s="163">
        <f t="shared" si="740"/>
        <v>6.2650583333333329E-2</v>
      </c>
    </row>
    <row r="1466" spans="1:24" x14ac:dyDescent="0.3">
      <c r="A1466" s="166"/>
      <c r="B1466" s="166">
        <v>2024</v>
      </c>
      <c r="C1466" s="158" t="s">
        <v>431</v>
      </c>
      <c r="D1466" s="159" t="s">
        <v>11</v>
      </c>
      <c r="E1466" s="159" t="s">
        <v>16</v>
      </c>
      <c r="F1466" s="159" t="s">
        <v>88</v>
      </c>
      <c r="G1466" s="159" t="s">
        <v>389</v>
      </c>
      <c r="H1466" s="160" t="s">
        <v>391</v>
      </c>
      <c r="I1466" s="160"/>
      <c r="J1466" s="160" t="s">
        <v>96</v>
      </c>
      <c r="K1466" s="226">
        <v>0</v>
      </c>
      <c r="L1466" s="226">
        <v>0</v>
      </c>
      <c r="M1466" s="226">
        <v>0</v>
      </c>
      <c r="N1466" s="226">
        <v>0</v>
      </c>
      <c r="O1466" s="226">
        <v>0</v>
      </c>
      <c r="P1466" s="226">
        <v>0</v>
      </c>
      <c r="Q1466" s="226">
        <v>0</v>
      </c>
      <c r="R1466" s="226">
        <v>0</v>
      </c>
      <c r="S1466" s="226">
        <v>0</v>
      </c>
      <c r="T1466" s="226">
        <v>0.9997182</v>
      </c>
      <c r="U1466" s="226">
        <v>0.36077199999999998</v>
      </c>
      <c r="V1466" s="226">
        <v>0.19794990000000001</v>
      </c>
      <c r="W1466" s="162">
        <f>SUM(표4_256[[#This Row],[1월]:[12월]])</f>
        <v>1.5584401000000001</v>
      </c>
      <c r="X1466" s="163">
        <f t="shared" si="740"/>
        <v>0.12987000833333334</v>
      </c>
    </row>
    <row r="1467" spans="1:24" x14ac:dyDescent="0.3">
      <c r="A1467" s="166"/>
      <c r="B1467" s="166">
        <v>2024</v>
      </c>
      <c r="C1467" s="158" t="s">
        <v>431</v>
      </c>
      <c r="D1467" s="159" t="s">
        <v>11</v>
      </c>
      <c r="E1467" s="159" t="s">
        <v>16</v>
      </c>
      <c r="F1467" s="159" t="s">
        <v>88</v>
      </c>
      <c r="G1467" s="159" t="s">
        <v>389</v>
      </c>
      <c r="H1467" s="159" t="s">
        <v>396</v>
      </c>
      <c r="I1467" s="159"/>
      <c r="J1467" s="159" t="s">
        <v>13</v>
      </c>
      <c r="K1467" s="226">
        <v>0</v>
      </c>
      <c r="L1467" s="226"/>
      <c r="M1467" s="226"/>
      <c r="N1467" s="226"/>
      <c r="O1467" s="226"/>
      <c r="P1467" s="226"/>
      <c r="Q1467" s="226"/>
      <c r="R1467" s="226"/>
      <c r="S1467" s="226"/>
      <c r="T1467" s="226">
        <v>2274</v>
      </c>
      <c r="U1467" s="226">
        <v>1300</v>
      </c>
      <c r="V1467" s="226">
        <v>7288</v>
      </c>
      <c r="W1467" s="162">
        <f>SUM(표4_256[[#This Row],[1월]:[12월]])</f>
        <v>10862</v>
      </c>
      <c r="X1467" s="163">
        <f t="shared" si="740"/>
        <v>2715.5</v>
      </c>
    </row>
    <row r="1468" spans="1:24" x14ac:dyDescent="0.3">
      <c r="A1468" s="166"/>
      <c r="B1468" s="166">
        <v>2024</v>
      </c>
      <c r="C1468" s="158" t="s">
        <v>431</v>
      </c>
      <c r="D1468" s="159" t="s">
        <v>11</v>
      </c>
      <c r="E1468" s="159" t="s">
        <v>16</v>
      </c>
      <c r="F1468" s="159" t="s">
        <v>88</v>
      </c>
      <c r="G1468" s="159" t="s">
        <v>389</v>
      </c>
      <c r="H1468" s="159" t="s">
        <v>395</v>
      </c>
      <c r="I1468" s="159"/>
      <c r="J1468" s="159" t="s">
        <v>14</v>
      </c>
      <c r="K1468" s="226">
        <v>0</v>
      </c>
      <c r="L1468" s="226"/>
      <c r="M1468" s="226"/>
      <c r="N1468" s="226"/>
      <c r="O1468" s="226"/>
      <c r="P1468" s="226"/>
      <c r="Q1468" s="226"/>
      <c r="R1468" s="226"/>
      <c r="S1468" s="226"/>
      <c r="T1468" s="226">
        <v>1</v>
      </c>
      <c r="U1468" s="226">
        <v>1</v>
      </c>
      <c r="V1468" s="226">
        <v>16</v>
      </c>
      <c r="W1468" s="162">
        <f>SUM(표4_256[[#This Row],[1월]:[12월]])</f>
        <v>18</v>
      </c>
      <c r="X1468" s="163">
        <f t="shared" si="740"/>
        <v>4.5</v>
      </c>
    </row>
    <row r="1469" spans="1:24" x14ac:dyDescent="0.3">
      <c r="A1469" s="166"/>
      <c r="B1469" s="166">
        <v>2024</v>
      </c>
      <c r="C1469" s="158" t="s">
        <v>431</v>
      </c>
      <c r="D1469" s="159" t="s">
        <v>11</v>
      </c>
      <c r="E1469" s="159" t="s">
        <v>16</v>
      </c>
      <c r="F1469" s="159" t="s">
        <v>88</v>
      </c>
      <c r="G1469" s="159" t="s">
        <v>389</v>
      </c>
      <c r="H1469" s="159" t="s">
        <v>395</v>
      </c>
      <c r="I1469" s="159"/>
      <c r="J1469" s="159" t="s">
        <v>15</v>
      </c>
      <c r="K1469" s="226">
        <v>0</v>
      </c>
      <c r="L1469" s="226">
        <v>0</v>
      </c>
      <c r="M1469" s="226">
        <v>0</v>
      </c>
      <c r="N1469" s="226">
        <v>0</v>
      </c>
      <c r="O1469" s="226">
        <v>0</v>
      </c>
      <c r="P1469" s="226">
        <v>0</v>
      </c>
      <c r="Q1469" s="226">
        <v>0</v>
      </c>
      <c r="R1469" s="226">
        <v>0</v>
      </c>
      <c r="S1469" s="226">
        <v>0</v>
      </c>
      <c r="T1469" s="226">
        <v>2.2900000000000001E-4</v>
      </c>
      <c r="U1469" s="226">
        <v>2.2900000000000001E-4</v>
      </c>
      <c r="V1469" s="226">
        <v>3.6640000000000002E-3</v>
      </c>
      <c r="W1469" s="162">
        <f>SUM(표4_256[[#This Row],[1월]:[12월]])</f>
        <v>4.1219999999999998E-3</v>
      </c>
      <c r="X1469" s="163">
        <f t="shared" si="740"/>
        <v>3.435E-4</v>
      </c>
    </row>
    <row r="1470" spans="1:24" x14ac:dyDescent="0.3">
      <c r="A1470" s="166"/>
      <c r="B1470" s="166">
        <v>2024</v>
      </c>
      <c r="C1470" s="158" t="s">
        <v>431</v>
      </c>
      <c r="D1470" s="159" t="s">
        <v>11</v>
      </c>
      <c r="E1470" s="159" t="s">
        <v>16</v>
      </c>
      <c r="F1470" s="159" t="s">
        <v>88</v>
      </c>
      <c r="G1470" s="159" t="s">
        <v>389</v>
      </c>
      <c r="H1470" s="160" t="s">
        <v>395</v>
      </c>
      <c r="I1470" s="160"/>
      <c r="J1470" s="160" t="s">
        <v>96</v>
      </c>
      <c r="K1470" s="226">
        <v>0</v>
      </c>
      <c r="L1470" s="226">
        <v>0</v>
      </c>
      <c r="M1470" s="226">
        <v>0</v>
      </c>
      <c r="N1470" s="226">
        <v>0</v>
      </c>
      <c r="O1470" s="226">
        <v>0</v>
      </c>
      <c r="P1470" s="226">
        <v>0</v>
      </c>
      <c r="Q1470" s="226">
        <v>0</v>
      </c>
      <c r="R1470" s="226">
        <v>0</v>
      </c>
      <c r="S1470" s="226">
        <v>0</v>
      </c>
      <c r="T1470" s="226">
        <v>4.7469999999999999E-4</v>
      </c>
      <c r="U1470" s="226">
        <v>4.7469999999999999E-4</v>
      </c>
      <c r="V1470" s="226">
        <v>7.5951999999999999E-3</v>
      </c>
      <c r="W1470" s="162">
        <f>SUM(표4_256[[#This Row],[1월]:[12월]])</f>
        <v>8.5445999999999994E-3</v>
      </c>
      <c r="X1470" s="163">
        <f t="shared" si="740"/>
        <v>7.1204999999999999E-4</v>
      </c>
    </row>
    <row r="1471" spans="1:24" x14ac:dyDescent="0.3">
      <c r="A1471" s="166"/>
      <c r="B1471" s="166">
        <v>2024</v>
      </c>
      <c r="C1471" s="158" t="s">
        <v>431</v>
      </c>
      <c r="D1471" s="159" t="s">
        <v>26</v>
      </c>
      <c r="E1471" s="159" t="s">
        <v>16</v>
      </c>
      <c r="F1471" s="159" t="s">
        <v>67</v>
      </c>
      <c r="G1471" s="159" t="s">
        <v>389</v>
      </c>
      <c r="H1471" s="159" t="s">
        <v>398</v>
      </c>
      <c r="I1471" s="159"/>
      <c r="J1471" s="159" t="s">
        <v>13</v>
      </c>
      <c r="K1471" s="226">
        <v>0</v>
      </c>
      <c r="L1471" s="226"/>
      <c r="M1471" s="226"/>
      <c r="N1471" s="226"/>
      <c r="O1471" s="226"/>
      <c r="P1471" s="226"/>
      <c r="Q1471" s="226"/>
      <c r="R1471" s="226"/>
      <c r="S1471" s="226"/>
      <c r="T1471" s="226">
        <v>89306</v>
      </c>
      <c r="U1471" s="226">
        <v>985942</v>
      </c>
      <c r="V1471" s="226">
        <v>4277248</v>
      </c>
      <c r="W1471" s="162">
        <f>SUM(표4_256[[#This Row],[1월]:[12월]])</f>
        <v>5352496</v>
      </c>
      <c r="X1471" s="163">
        <f t="shared" si="740"/>
        <v>1338124</v>
      </c>
    </row>
    <row r="1472" spans="1:24" x14ac:dyDescent="0.3">
      <c r="A1472" s="166"/>
      <c r="B1472" s="166">
        <v>2024</v>
      </c>
      <c r="C1472" s="158" t="s">
        <v>431</v>
      </c>
      <c r="D1472" s="159" t="s">
        <v>26</v>
      </c>
      <c r="E1472" s="159" t="s">
        <v>16</v>
      </c>
      <c r="F1472" s="159" t="s">
        <v>67</v>
      </c>
      <c r="G1472" s="159" t="s">
        <v>389</v>
      </c>
      <c r="H1472" s="159" t="s">
        <v>397</v>
      </c>
      <c r="I1472" s="159"/>
      <c r="J1472" s="159" t="s">
        <v>19</v>
      </c>
      <c r="K1472" s="226">
        <v>0</v>
      </c>
      <c r="L1472" s="226"/>
      <c r="M1472" s="226"/>
      <c r="N1472" s="226"/>
      <c r="O1472" s="226"/>
      <c r="P1472" s="226"/>
      <c r="Q1472" s="226"/>
      <c r="R1472" s="226"/>
      <c r="S1472" s="226"/>
      <c r="T1472" s="226">
        <v>0.39318999999999477</v>
      </c>
      <c r="U1472" s="226">
        <v>6.9741</v>
      </c>
      <c r="V1472" s="226">
        <v>26.754139999999996</v>
      </c>
      <c r="W1472" s="162">
        <f>SUM(표4_256[[#This Row],[1월]:[12월]])</f>
        <v>34.121429999999989</v>
      </c>
      <c r="X1472" s="163">
        <f t="shared" si="740"/>
        <v>8.5303574999999974</v>
      </c>
    </row>
    <row r="1473" spans="1:24" x14ac:dyDescent="0.3">
      <c r="A1473" s="166"/>
      <c r="B1473" s="166">
        <v>2024</v>
      </c>
      <c r="C1473" s="158" t="s">
        <v>431</v>
      </c>
      <c r="D1473" s="159" t="s">
        <v>26</v>
      </c>
      <c r="E1473" s="159" t="s">
        <v>16</v>
      </c>
      <c r="F1473" s="159" t="s">
        <v>67</v>
      </c>
      <c r="G1473" s="159" t="s">
        <v>389</v>
      </c>
      <c r="H1473" s="159" t="s">
        <v>397</v>
      </c>
      <c r="I1473" s="159"/>
      <c r="J1473" s="159" t="s">
        <v>14</v>
      </c>
      <c r="K1473" s="226">
        <v>0</v>
      </c>
      <c r="L1473" s="226">
        <v>0</v>
      </c>
      <c r="M1473" s="226">
        <v>0</v>
      </c>
      <c r="N1473" s="226">
        <v>0</v>
      </c>
      <c r="O1473" s="226">
        <v>0</v>
      </c>
      <c r="P1473" s="226">
        <v>0</v>
      </c>
      <c r="Q1473" s="226">
        <v>0</v>
      </c>
      <c r="R1473" s="226">
        <v>0</v>
      </c>
      <c r="S1473" s="226">
        <v>0</v>
      </c>
      <c r="T1473" s="226">
        <v>393.18999999999477</v>
      </c>
      <c r="U1473" s="226">
        <v>6974.1</v>
      </c>
      <c r="V1473" s="226">
        <v>26754.139999999996</v>
      </c>
      <c r="W1473" s="162">
        <f>SUM(표4_256[[#This Row],[1월]:[12월]])</f>
        <v>34121.429999999993</v>
      </c>
      <c r="X1473" s="163">
        <f t="shared" si="740"/>
        <v>2843.4524999999994</v>
      </c>
    </row>
    <row r="1474" spans="1:24" x14ac:dyDescent="0.3">
      <c r="A1474" s="166"/>
      <c r="B1474" s="166">
        <v>2024</v>
      </c>
      <c r="C1474" s="158" t="s">
        <v>431</v>
      </c>
      <c r="D1474" s="159" t="s">
        <v>26</v>
      </c>
      <c r="E1474" s="159" t="s">
        <v>16</v>
      </c>
      <c r="F1474" s="159" t="s">
        <v>67</v>
      </c>
      <c r="G1474" s="159" t="s">
        <v>389</v>
      </c>
      <c r="H1474" s="159" t="s">
        <v>397</v>
      </c>
      <c r="I1474" s="159"/>
      <c r="J1474" s="159" t="s">
        <v>20</v>
      </c>
      <c r="K1474" s="226">
        <v>0</v>
      </c>
      <c r="L1474" s="226">
        <v>0</v>
      </c>
      <c r="M1474" s="226">
        <v>0</v>
      </c>
      <c r="N1474" s="226">
        <v>0</v>
      </c>
      <c r="O1474" s="226">
        <v>0</v>
      </c>
      <c r="P1474" s="226">
        <v>0</v>
      </c>
      <c r="Q1474" s="226">
        <v>0</v>
      </c>
      <c r="R1474" s="226">
        <v>0</v>
      </c>
      <c r="S1474" s="226">
        <v>0</v>
      </c>
      <c r="T1474" s="226">
        <v>0.33814339999999549</v>
      </c>
      <c r="U1474" s="226">
        <v>5.9977260000000001</v>
      </c>
      <c r="V1474" s="226">
        <v>23.008560399999997</v>
      </c>
      <c r="W1474" s="162">
        <f>SUM(표4_256[[#This Row],[1월]:[12월]])</f>
        <v>29.344429799999993</v>
      </c>
      <c r="X1474" s="163">
        <f t="shared" si="740"/>
        <v>2.4453691499999994</v>
      </c>
    </row>
    <row r="1475" spans="1:24" x14ac:dyDescent="0.3">
      <c r="A1475" s="166"/>
      <c r="B1475" s="166">
        <v>2024</v>
      </c>
      <c r="C1475" s="158" t="s">
        <v>431</v>
      </c>
      <c r="D1475" s="159" t="s">
        <v>26</v>
      </c>
      <c r="E1475" s="159" t="s">
        <v>16</v>
      </c>
      <c r="F1475" s="159" t="s">
        <v>67</v>
      </c>
      <c r="G1475" s="159" t="s">
        <v>389</v>
      </c>
      <c r="H1475" s="159" t="s">
        <v>397</v>
      </c>
      <c r="I1475" s="159"/>
      <c r="J1475" s="159" t="s">
        <v>15</v>
      </c>
      <c r="K1475" s="226">
        <v>0</v>
      </c>
      <c r="L1475" s="226">
        <v>0</v>
      </c>
      <c r="M1475" s="226">
        <v>0</v>
      </c>
      <c r="N1475" s="226">
        <v>0</v>
      </c>
      <c r="O1475" s="226">
        <v>0</v>
      </c>
      <c r="P1475" s="226">
        <v>0</v>
      </c>
      <c r="Q1475" s="226">
        <v>0</v>
      </c>
      <c r="R1475" s="226">
        <v>0</v>
      </c>
      <c r="S1475" s="226">
        <v>0</v>
      </c>
      <c r="T1475" s="226">
        <v>3.3814339999999547E-2</v>
      </c>
      <c r="U1475" s="226">
        <v>0.5997726000000001</v>
      </c>
      <c r="V1475" s="226">
        <v>2.3008560399999998</v>
      </c>
      <c r="W1475" s="162">
        <f>SUM(표4_256[[#This Row],[1월]:[12월]])</f>
        <v>2.9344429799999991</v>
      </c>
      <c r="X1475" s="163">
        <f t="shared" si="740"/>
        <v>0.24453691499999994</v>
      </c>
    </row>
    <row r="1476" spans="1:24" x14ac:dyDescent="0.3">
      <c r="A1476" s="166"/>
      <c r="B1476" s="166">
        <v>2024</v>
      </c>
      <c r="C1476" s="158" t="s">
        <v>431</v>
      </c>
      <c r="D1476" s="159" t="s">
        <v>26</v>
      </c>
      <c r="E1476" s="159" t="s">
        <v>16</v>
      </c>
      <c r="F1476" s="159" t="s">
        <v>67</v>
      </c>
      <c r="G1476" s="159" t="s">
        <v>389</v>
      </c>
      <c r="H1476" s="160" t="s">
        <v>397</v>
      </c>
      <c r="I1476" s="160"/>
      <c r="J1476" s="160" t="s">
        <v>96</v>
      </c>
      <c r="K1476" s="226">
        <v>0</v>
      </c>
      <c r="L1476" s="226">
        <v>0</v>
      </c>
      <c r="M1476" s="226">
        <v>0</v>
      </c>
      <c r="N1476" s="226">
        <v>0</v>
      </c>
      <c r="O1476" s="226">
        <v>0</v>
      </c>
      <c r="P1476" s="226">
        <v>0</v>
      </c>
      <c r="Q1476" s="226">
        <v>0</v>
      </c>
      <c r="R1476" s="226">
        <v>0</v>
      </c>
      <c r="S1476" s="226">
        <v>0</v>
      </c>
      <c r="T1476" s="226">
        <v>4.9398185851282139E-2</v>
      </c>
      <c r="U1476" s="226">
        <v>0.8761868001358919</v>
      </c>
      <c r="V1476" s="226">
        <v>3.3612400620850957</v>
      </c>
      <c r="W1476" s="162">
        <f>SUM(표4_256[[#This Row],[1월]:[12월]])</f>
        <v>4.2868250480722701</v>
      </c>
      <c r="X1476" s="163">
        <f t="shared" si="740"/>
        <v>0.35723542067268915</v>
      </c>
    </row>
    <row r="1477" spans="1:24" x14ac:dyDescent="0.3">
      <c r="A1477" s="166"/>
      <c r="B1477" s="166">
        <v>2024</v>
      </c>
      <c r="C1477" s="158" t="s">
        <v>431</v>
      </c>
      <c r="D1477" s="159" t="s">
        <v>26</v>
      </c>
      <c r="E1477" s="159" t="s">
        <v>16</v>
      </c>
      <c r="F1477" s="159" t="s">
        <v>88</v>
      </c>
      <c r="G1477" s="159" t="s">
        <v>389</v>
      </c>
      <c r="H1477" s="159" t="s">
        <v>400</v>
      </c>
      <c r="I1477" s="159"/>
      <c r="J1477" s="159" t="s">
        <v>13</v>
      </c>
      <c r="K1477" s="226">
        <v>0</v>
      </c>
      <c r="L1477" s="226"/>
      <c r="M1477" s="226"/>
      <c r="N1477" s="226"/>
      <c r="O1477" s="226"/>
      <c r="P1477" s="226"/>
      <c r="Q1477" s="226"/>
      <c r="R1477" s="226"/>
      <c r="S1477" s="226"/>
      <c r="T1477" s="226">
        <v>0</v>
      </c>
      <c r="U1477" s="226">
        <v>0</v>
      </c>
      <c r="V1477" s="226">
        <v>0</v>
      </c>
      <c r="W1477" s="162">
        <f>SUM(표4_256[[#This Row],[1월]:[12월]])</f>
        <v>0</v>
      </c>
      <c r="X1477" s="163">
        <f t="shared" si="740"/>
        <v>0</v>
      </c>
    </row>
    <row r="1478" spans="1:24" x14ac:dyDescent="0.3">
      <c r="A1478" s="166"/>
      <c r="B1478" s="166">
        <v>2024</v>
      </c>
      <c r="C1478" s="158" t="s">
        <v>431</v>
      </c>
      <c r="D1478" s="159" t="s">
        <v>26</v>
      </c>
      <c r="E1478" s="159" t="s">
        <v>16</v>
      </c>
      <c r="F1478" s="159" t="s">
        <v>88</v>
      </c>
      <c r="G1478" s="159" t="s">
        <v>389</v>
      </c>
      <c r="H1478" s="159" t="s">
        <v>399</v>
      </c>
      <c r="I1478" s="159"/>
      <c r="J1478" s="159" t="s">
        <v>19</v>
      </c>
      <c r="K1478" s="226">
        <v>0</v>
      </c>
      <c r="L1478" s="226"/>
      <c r="M1478" s="226"/>
      <c r="N1478" s="226"/>
      <c r="O1478" s="226"/>
      <c r="P1478" s="226"/>
      <c r="Q1478" s="226"/>
      <c r="R1478" s="226"/>
      <c r="S1478" s="226"/>
      <c r="T1478" s="226">
        <v>0</v>
      </c>
      <c r="U1478" s="226">
        <v>0</v>
      </c>
      <c r="V1478" s="226">
        <v>0</v>
      </c>
      <c r="W1478" s="162">
        <f>SUM(표4_256[[#This Row],[1월]:[12월]])</f>
        <v>0</v>
      </c>
      <c r="X1478" s="163">
        <f t="shared" si="740"/>
        <v>0</v>
      </c>
    </row>
    <row r="1479" spans="1:24" x14ac:dyDescent="0.3">
      <c r="A1479" s="166"/>
      <c r="B1479" s="166">
        <v>2024</v>
      </c>
      <c r="C1479" s="158" t="s">
        <v>431</v>
      </c>
      <c r="D1479" s="159" t="s">
        <v>26</v>
      </c>
      <c r="E1479" s="159" t="s">
        <v>16</v>
      </c>
      <c r="F1479" s="159" t="s">
        <v>88</v>
      </c>
      <c r="G1479" s="159" t="s">
        <v>389</v>
      </c>
      <c r="H1479" s="159" t="s">
        <v>399</v>
      </c>
      <c r="I1479" s="159"/>
      <c r="J1479" s="159" t="s">
        <v>14</v>
      </c>
      <c r="K1479" s="226">
        <v>0</v>
      </c>
      <c r="L1479" s="226"/>
      <c r="M1479" s="226"/>
      <c r="N1479" s="226"/>
      <c r="O1479" s="226"/>
      <c r="P1479" s="226"/>
      <c r="Q1479" s="226"/>
      <c r="R1479" s="226"/>
      <c r="S1479" s="226"/>
      <c r="T1479" s="226">
        <v>0</v>
      </c>
      <c r="U1479" s="226">
        <v>0</v>
      </c>
      <c r="V1479" s="226">
        <v>0</v>
      </c>
      <c r="W1479" s="162">
        <f>SUM(표4_256[[#This Row],[1월]:[12월]])</f>
        <v>0</v>
      </c>
      <c r="X1479" s="163">
        <f t="shared" ref="X1479:X1570" si="741">AVERAGE(K1479:V1479)</f>
        <v>0</v>
      </c>
    </row>
    <row r="1480" spans="1:24" x14ac:dyDescent="0.3">
      <c r="A1480" s="166"/>
      <c r="B1480" s="166">
        <v>2024</v>
      </c>
      <c r="C1480" s="158" t="s">
        <v>431</v>
      </c>
      <c r="D1480" s="159" t="s">
        <v>26</v>
      </c>
      <c r="E1480" s="159" t="s">
        <v>16</v>
      </c>
      <c r="F1480" s="159" t="s">
        <v>88</v>
      </c>
      <c r="G1480" s="159" t="s">
        <v>389</v>
      </c>
      <c r="H1480" s="159" t="s">
        <v>399</v>
      </c>
      <c r="I1480" s="159"/>
      <c r="J1480" s="159" t="s">
        <v>20</v>
      </c>
      <c r="K1480" s="226">
        <v>0</v>
      </c>
      <c r="L1480" s="226">
        <v>0</v>
      </c>
      <c r="M1480" s="226">
        <v>0</v>
      </c>
      <c r="N1480" s="226">
        <v>0</v>
      </c>
      <c r="O1480" s="226">
        <v>0</v>
      </c>
      <c r="P1480" s="226">
        <v>0</v>
      </c>
      <c r="Q1480" s="226">
        <v>0</v>
      </c>
      <c r="R1480" s="226">
        <v>0</v>
      </c>
      <c r="S1480" s="226">
        <v>0</v>
      </c>
      <c r="T1480" s="226">
        <v>0</v>
      </c>
      <c r="U1480" s="226">
        <v>0</v>
      </c>
      <c r="V1480" s="226">
        <v>0</v>
      </c>
      <c r="W1480" s="162">
        <f>SUM(표4_256[[#This Row],[1월]:[12월]])</f>
        <v>0</v>
      </c>
      <c r="X1480" s="163">
        <f t="shared" si="741"/>
        <v>0</v>
      </c>
    </row>
    <row r="1481" spans="1:24" x14ac:dyDescent="0.3">
      <c r="A1481" s="166"/>
      <c r="B1481" s="166">
        <v>2024</v>
      </c>
      <c r="C1481" s="158" t="s">
        <v>431</v>
      </c>
      <c r="D1481" s="159" t="s">
        <v>26</v>
      </c>
      <c r="E1481" s="159" t="s">
        <v>16</v>
      </c>
      <c r="F1481" s="159" t="s">
        <v>88</v>
      </c>
      <c r="G1481" s="159" t="s">
        <v>389</v>
      </c>
      <c r="H1481" s="159" t="s">
        <v>399</v>
      </c>
      <c r="I1481" s="159"/>
      <c r="J1481" s="159" t="s">
        <v>15</v>
      </c>
      <c r="K1481" s="226">
        <v>0</v>
      </c>
      <c r="L1481" s="226">
        <v>0</v>
      </c>
      <c r="M1481" s="226">
        <v>0</v>
      </c>
      <c r="N1481" s="226">
        <v>0</v>
      </c>
      <c r="O1481" s="226">
        <v>0</v>
      </c>
      <c r="P1481" s="226">
        <v>0</v>
      </c>
      <c r="Q1481" s="226">
        <v>0</v>
      </c>
      <c r="R1481" s="226">
        <v>0</v>
      </c>
      <c r="S1481" s="226">
        <v>0</v>
      </c>
      <c r="T1481" s="226">
        <v>0</v>
      </c>
      <c r="U1481" s="226">
        <v>0</v>
      </c>
      <c r="V1481" s="226">
        <v>0</v>
      </c>
      <c r="W1481" s="162">
        <f>SUM(표4_256[[#This Row],[1월]:[12월]])</f>
        <v>0</v>
      </c>
      <c r="X1481" s="163">
        <f t="shared" si="741"/>
        <v>0</v>
      </c>
    </row>
    <row r="1482" spans="1:24" x14ac:dyDescent="0.3">
      <c r="A1482" s="166"/>
      <c r="B1482" s="166">
        <v>2024</v>
      </c>
      <c r="C1482" s="158" t="s">
        <v>431</v>
      </c>
      <c r="D1482" s="159" t="s">
        <v>26</v>
      </c>
      <c r="E1482" s="159" t="s">
        <v>16</v>
      </c>
      <c r="F1482" s="159" t="s">
        <v>88</v>
      </c>
      <c r="G1482" s="159" t="s">
        <v>389</v>
      </c>
      <c r="H1482" s="160" t="s">
        <v>399</v>
      </c>
      <c r="I1482" s="160"/>
      <c r="J1482" s="160" t="s">
        <v>96</v>
      </c>
      <c r="K1482" s="226">
        <v>0</v>
      </c>
      <c r="L1482" s="226">
        <v>0</v>
      </c>
      <c r="M1482" s="226">
        <v>0</v>
      </c>
      <c r="N1482" s="226">
        <v>0</v>
      </c>
      <c r="O1482" s="226">
        <v>0</v>
      </c>
      <c r="P1482" s="226">
        <v>0</v>
      </c>
      <c r="Q1482" s="226">
        <v>0</v>
      </c>
      <c r="R1482" s="226">
        <v>0</v>
      </c>
      <c r="S1482" s="226">
        <v>0</v>
      </c>
      <c r="T1482" s="226">
        <v>0</v>
      </c>
      <c r="U1482" s="226">
        <v>0</v>
      </c>
      <c r="V1482" s="226">
        <v>0</v>
      </c>
      <c r="W1482" s="162">
        <f>SUM(표4_256[[#This Row],[1월]:[12월]])</f>
        <v>0</v>
      </c>
      <c r="X1482" s="163">
        <f t="shared" si="741"/>
        <v>0</v>
      </c>
    </row>
    <row r="1483" spans="1:24" x14ac:dyDescent="0.3">
      <c r="A1483" s="166"/>
      <c r="B1483" s="166">
        <v>2024</v>
      </c>
      <c r="C1483" s="158" t="s">
        <v>431</v>
      </c>
      <c r="D1483" s="159" t="s">
        <v>21</v>
      </c>
      <c r="E1483" s="159" t="s">
        <v>16</v>
      </c>
      <c r="F1483" s="159" t="s">
        <v>88</v>
      </c>
      <c r="G1483" s="159" t="s">
        <v>389</v>
      </c>
      <c r="H1483" s="159" t="s">
        <v>402</v>
      </c>
      <c r="I1483" s="159"/>
      <c r="J1483" s="159" t="s">
        <v>13</v>
      </c>
      <c r="K1483" s="226">
        <v>0</v>
      </c>
      <c r="L1483" s="226">
        <v>0</v>
      </c>
      <c r="M1483" s="226">
        <v>0</v>
      </c>
      <c r="N1483" s="226">
        <v>0</v>
      </c>
      <c r="O1483" s="226">
        <v>0</v>
      </c>
      <c r="P1483" s="226"/>
      <c r="Q1483" s="226"/>
      <c r="R1483" s="226"/>
      <c r="S1483" s="226"/>
      <c r="T1483" s="226">
        <v>4094</v>
      </c>
      <c r="U1483" s="226">
        <v>2849</v>
      </c>
      <c r="V1483" s="226">
        <v>2975</v>
      </c>
      <c r="W1483" s="162">
        <f>SUM(표4_256[[#This Row],[1월]:[12월]])</f>
        <v>9918</v>
      </c>
      <c r="X1483" s="163">
        <f t="shared" si="741"/>
        <v>1239.75</v>
      </c>
    </row>
    <row r="1484" spans="1:24" x14ac:dyDescent="0.3">
      <c r="A1484" s="166"/>
      <c r="B1484" s="166">
        <v>2024</v>
      </c>
      <c r="C1484" s="158" t="s">
        <v>431</v>
      </c>
      <c r="D1484" s="159" t="s">
        <v>21</v>
      </c>
      <c r="E1484" s="159" t="s">
        <v>16</v>
      </c>
      <c r="F1484" s="159" t="s">
        <v>88</v>
      </c>
      <c r="G1484" s="159" t="s">
        <v>389</v>
      </c>
      <c r="H1484" s="159" t="s">
        <v>401</v>
      </c>
      <c r="I1484" s="159"/>
      <c r="J1484" s="159" t="s">
        <v>22</v>
      </c>
      <c r="K1484" s="226">
        <v>0</v>
      </c>
      <c r="L1484" s="226">
        <v>0</v>
      </c>
      <c r="M1484" s="226">
        <v>0</v>
      </c>
      <c r="N1484" s="226">
        <v>0</v>
      </c>
      <c r="O1484" s="226">
        <v>0</v>
      </c>
      <c r="P1484" s="226"/>
      <c r="Q1484" s="226"/>
      <c r="R1484" s="226"/>
      <c r="S1484" s="226"/>
      <c r="T1484" s="226">
        <v>4</v>
      </c>
      <c r="U1484" s="226">
        <v>3</v>
      </c>
      <c r="V1484" s="226">
        <v>3</v>
      </c>
      <c r="W1484" s="162">
        <f>SUM(표4_256[[#This Row],[1월]:[12월]])</f>
        <v>10</v>
      </c>
      <c r="X1484" s="163">
        <f t="shared" si="741"/>
        <v>1.25</v>
      </c>
    </row>
    <row r="1485" spans="1:24" x14ac:dyDescent="0.3">
      <c r="A1485" s="166"/>
      <c r="B1485" s="166">
        <v>2024</v>
      </c>
      <c r="C1485" s="158" t="s">
        <v>431</v>
      </c>
      <c r="D1485" s="159" t="s">
        <v>21</v>
      </c>
      <c r="E1485" s="159" t="s">
        <v>16</v>
      </c>
      <c r="F1485" s="159" t="s">
        <v>88</v>
      </c>
      <c r="G1485" s="159" t="s">
        <v>389</v>
      </c>
      <c r="H1485" s="159" t="s">
        <v>401</v>
      </c>
      <c r="I1485" s="159"/>
      <c r="J1485" s="159" t="s">
        <v>15</v>
      </c>
      <c r="K1485" s="226">
        <v>0</v>
      </c>
      <c r="L1485" s="226">
        <v>0</v>
      </c>
      <c r="M1485" s="226">
        <v>0</v>
      </c>
      <c r="N1485" s="226">
        <v>0</v>
      </c>
      <c r="O1485" s="226">
        <v>0</v>
      </c>
      <c r="P1485" s="226">
        <v>0</v>
      </c>
      <c r="Q1485" s="226">
        <v>0</v>
      </c>
      <c r="R1485" s="226">
        <v>0</v>
      </c>
      <c r="S1485" s="226">
        <v>0</v>
      </c>
      <c r="T1485" s="226">
        <v>4.0759999999999998E-3</v>
      </c>
      <c r="U1485" s="226">
        <v>3.0569999999999998E-3</v>
      </c>
      <c r="V1485" s="226">
        <v>3.0569999999999998E-3</v>
      </c>
      <c r="W1485" s="162">
        <f>SUM(표4_256[[#This Row],[1월]:[12월]])</f>
        <v>1.0189999999999999E-2</v>
      </c>
      <c r="X1485" s="163">
        <f t="shared" si="741"/>
        <v>8.4916666666666658E-4</v>
      </c>
    </row>
    <row r="1486" spans="1:24" x14ac:dyDescent="0.3">
      <c r="A1486" s="166"/>
      <c r="B1486" s="166">
        <v>2024</v>
      </c>
      <c r="C1486" s="158" t="s">
        <v>431</v>
      </c>
      <c r="D1486" s="159" t="s">
        <v>21</v>
      </c>
      <c r="E1486" s="159" t="s">
        <v>16</v>
      </c>
      <c r="F1486" s="159" t="s">
        <v>88</v>
      </c>
      <c r="G1486" s="159" t="s">
        <v>389</v>
      </c>
      <c r="H1486" s="160" t="s">
        <v>401</v>
      </c>
      <c r="I1486" s="160"/>
      <c r="J1486" s="160" t="s">
        <v>96</v>
      </c>
      <c r="K1486" s="226">
        <v>0</v>
      </c>
      <c r="L1486" s="226">
        <v>0</v>
      </c>
      <c r="M1486" s="226">
        <v>0</v>
      </c>
      <c r="N1486" s="226">
        <v>0</v>
      </c>
      <c r="O1486" s="226">
        <v>0</v>
      </c>
      <c r="P1486" s="226">
        <v>0</v>
      </c>
      <c r="Q1486" s="226">
        <v>0</v>
      </c>
      <c r="R1486" s="226">
        <v>0</v>
      </c>
      <c r="S1486" s="226">
        <v>0</v>
      </c>
      <c r="T1486" s="226">
        <v>8.6032613333333341E-3</v>
      </c>
      <c r="U1486" s="226">
        <v>6.4524460000000006E-3</v>
      </c>
      <c r="V1486" s="226">
        <v>6.4524460000000006E-3</v>
      </c>
      <c r="W1486" s="162">
        <f>SUM(표4_256[[#This Row],[1월]:[12월]])</f>
        <v>2.1508153333333335E-2</v>
      </c>
      <c r="X1486" s="163">
        <f t="shared" si="741"/>
        <v>1.7923461111111112E-3</v>
      </c>
    </row>
    <row r="1487" spans="1:24" x14ac:dyDescent="0.3">
      <c r="A1487" s="166"/>
      <c r="B1487" s="166">
        <v>2024</v>
      </c>
      <c r="C1487" s="158" t="s">
        <v>431</v>
      </c>
      <c r="D1487" s="159" t="s">
        <v>27</v>
      </c>
      <c r="E1487" s="159" t="s">
        <v>16</v>
      </c>
      <c r="F1487" s="159" t="s">
        <v>67</v>
      </c>
      <c r="G1487" s="159" t="s">
        <v>389</v>
      </c>
      <c r="H1487" s="159" t="s">
        <v>404</v>
      </c>
      <c r="I1487" s="159"/>
      <c r="J1487" s="159" t="s">
        <v>13</v>
      </c>
      <c r="K1487" s="226">
        <v>0</v>
      </c>
      <c r="L1487" s="226"/>
      <c r="M1487" s="226"/>
      <c r="N1487" s="226"/>
      <c r="O1487" s="226"/>
      <c r="P1487" s="226"/>
      <c r="Q1487" s="226"/>
      <c r="R1487" s="226"/>
      <c r="S1487" s="226"/>
      <c r="T1487" s="226">
        <v>13193</v>
      </c>
      <c r="U1487" s="226">
        <v>10294</v>
      </c>
      <c r="V1487" s="226">
        <v>10044</v>
      </c>
      <c r="W1487" s="162">
        <f>SUM(표4_256[[#This Row],[1월]:[12월]])</f>
        <v>33531</v>
      </c>
      <c r="X1487" s="163">
        <f t="shared" si="741"/>
        <v>8382.75</v>
      </c>
    </row>
    <row r="1488" spans="1:24" x14ac:dyDescent="0.3">
      <c r="A1488" s="166"/>
      <c r="B1488" s="166">
        <v>2024</v>
      </c>
      <c r="C1488" s="158" t="s">
        <v>431</v>
      </c>
      <c r="D1488" s="159" t="s">
        <v>27</v>
      </c>
      <c r="E1488" s="159" t="s">
        <v>16</v>
      </c>
      <c r="F1488" s="159" t="s">
        <v>67</v>
      </c>
      <c r="G1488" s="159" t="s">
        <v>389</v>
      </c>
      <c r="H1488" s="159" t="s">
        <v>403</v>
      </c>
      <c r="I1488" s="159"/>
      <c r="J1488" s="159" t="s">
        <v>22</v>
      </c>
      <c r="K1488" s="226">
        <v>0</v>
      </c>
      <c r="L1488" s="226"/>
      <c r="M1488" s="226"/>
      <c r="N1488" s="226"/>
      <c r="O1488" s="226"/>
      <c r="P1488" s="226"/>
      <c r="Q1488" s="226"/>
      <c r="R1488" s="226"/>
      <c r="S1488" s="226"/>
      <c r="T1488" s="226">
        <v>3.7751999999999999</v>
      </c>
      <c r="U1488" s="226">
        <v>2.9432</v>
      </c>
      <c r="V1488" s="226">
        <v>2.8704000000000001</v>
      </c>
      <c r="W1488" s="162">
        <f>SUM(표4_256[[#This Row],[1월]:[12월]])</f>
        <v>9.5887999999999991</v>
      </c>
      <c r="X1488" s="163">
        <f t="shared" si="741"/>
        <v>2.3971999999999998</v>
      </c>
    </row>
    <row r="1489" spans="1:24" x14ac:dyDescent="0.3">
      <c r="A1489" s="166"/>
      <c r="B1489" s="166">
        <v>2024</v>
      </c>
      <c r="C1489" s="158" t="s">
        <v>431</v>
      </c>
      <c r="D1489" s="159" t="s">
        <v>27</v>
      </c>
      <c r="E1489" s="159" t="s">
        <v>16</v>
      </c>
      <c r="F1489" s="159" t="s">
        <v>88</v>
      </c>
      <c r="G1489" s="159" t="s">
        <v>389</v>
      </c>
      <c r="H1489" s="159" t="s">
        <v>406</v>
      </c>
      <c r="I1489" s="159"/>
      <c r="J1489" s="159" t="s">
        <v>13</v>
      </c>
      <c r="K1489" s="226">
        <v>0</v>
      </c>
      <c r="L1489" s="226"/>
      <c r="M1489" s="226"/>
      <c r="N1489" s="226"/>
      <c r="O1489" s="226"/>
      <c r="P1489" s="226"/>
      <c r="Q1489" s="226"/>
      <c r="R1489" s="226"/>
      <c r="S1489" s="226"/>
      <c r="T1489" s="226">
        <v>35230</v>
      </c>
      <c r="U1489" s="226">
        <v>24878</v>
      </c>
      <c r="V1489" s="226">
        <v>6482</v>
      </c>
      <c r="W1489" s="162">
        <f>SUM(표4_256[[#This Row],[1월]:[12월]])</f>
        <v>66590</v>
      </c>
      <c r="X1489" s="163">
        <f t="shared" si="741"/>
        <v>16647.5</v>
      </c>
    </row>
    <row r="1490" spans="1:24" x14ac:dyDescent="0.3">
      <c r="A1490" s="166"/>
      <c r="B1490" s="166">
        <v>2024</v>
      </c>
      <c r="C1490" s="158" t="s">
        <v>431</v>
      </c>
      <c r="D1490" s="159" t="s">
        <v>27</v>
      </c>
      <c r="E1490" s="159" t="s">
        <v>16</v>
      </c>
      <c r="F1490" s="159" t="s">
        <v>88</v>
      </c>
      <c r="G1490" s="159" t="s">
        <v>389</v>
      </c>
      <c r="H1490" s="159" t="s">
        <v>405</v>
      </c>
      <c r="I1490" s="159"/>
      <c r="J1490" s="159" t="s">
        <v>22</v>
      </c>
      <c r="K1490" s="226">
        <v>0</v>
      </c>
      <c r="L1490" s="226"/>
      <c r="M1490" s="226"/>
      <c r="N1490" s="226"/>
      <c r="O1490" s="226"/>
      <c r="P1490" s="226"/>
      <c r="Q1490" s="226"/>
      <c r="R1490" s="226"/>
      <c r="S1490" s="226"/>
      <c r="T1490" s="226">
        <v>10</v>
      </c>
      <c r="U1490" s="226">
        <v>7</v>
      </c>
      <c r="V1490" s="226">
        <v>2</v>
      </c>
      <c r="W1490" s="162">
        <f>SUM(표4_256[[#This Row],[1월]:[12월]])</f>
        <v>19</v>
      </c>
      <c r="X1490" s="163">
        <f t="shared" si="741"/>
        <v>4.75</v>
      </c>
    </row>
    <row r="1491" spans="1:24" hidden="1" x14ac:dyDescent="0.3">
      <c r="A1491" s="166"/>
      <c r="B1491" s="166">
        <v>2024</v>
      </c>
      <c r="C1491" s="158" t="s">
        <v>431</v>
      </c>
      <c r="D1491" s="159" t="s">
        <v>11</v>
      </c>
      <c r="E1491" s="159" t="s">
        <v>12</v>
      </c>
      <c r="F1491" s="159" t="s">
        <v>67</v>
      </c>
      <c r="G1491" s="161" t="s">
        <v>454</v>
      </c>
      <c r="H1491" s="159" t="s">
        <v>447</v>
      </c>
      <c r="I1491" s="159"/>
      <c r="J1491" s="159" t="s">
        <v>13</v>
      </c>
      <c r="K1491" s="160">
        <v>0</v>
      </c>
      <c r="L1491" s="160">
        <v>0</v>
      </c>
      <c r="M1491" s="160">
        <v>0</v>
      </c>
      <c r="N1491" s="160">
        <v>0</v>
      </c>
      <c r="O1491" s="160">
        <v>0</v>
      </c>
      <c r="P1491" s="160">
        <v>0</v>
      </c>
      <c r="Q1491" s="160">
        <v>0</v>
      </c>
      <c r="R1491" s="160">
        <v>0</v>
      </c>
      <c r="S1491" s="160">
        <v>0</v>
      </c>
      <c r="T1491" s="160">
        <v>0</v>
      </c>
      <c r="U1491" s="160">
        <v>0</v>
      </c>
      <c r="V1491" s="160">
        <v>0</v>
      </c>
      <c r="W1491" s="160">
        <v>0</v>
      </c>
      <c r="X1491" s="160">
        <v>0</v>
      </c>
    </row>
    <row r="1492" spans="1:24" hidden="1" x14ac:dyDescent="0.3">
      <c r="A1492" s="166"/>
      <c r="B1492" s="166">
        <v>2024</v>
      </c>
      <c r="C1492" s="158" t="s">
        <v>431</v>
      </c>
      <c r="D1492" s="159" t="s">
        <v>11</v>
      </c>
      <c r="E1492" s="159" t="s">
        <v>12</v>
      </c>
      <c r="F1492" s="159" t="s">
        <v>67</v>
      </c>
      <c r="G1492" s="161" t="s">
        <v>454</v>
      </c>
      <c r="H1492" s="159" t="s">
        <v>447</v>
      </c>
      <c r="I1492" s="159"/>
      <c r="J1492" s="159" t="s">
        <v>14</v>
      </c>
      <c r="K1492" s="160">
        <v>0</v>
      </c>
      <c r="L1492" s="160">
        <v>0</v>
      </c>
      <c r="M1492" s="160">
        <v>0</v>
      </c>
      <c r="N1492" s="160">
        <v>0</v>
      </c>
      <c r="O1492" s="160">
        <v>0</v>
      </c>
      <c r="P1492" s="160">
        <v>0</v>
      </c>
      <c r="Q1492" s="160">
        <v>0</v>
      </c>
      <c r="R1492" s="160">
        <v>0</v>
      </c>
      <c r="S1492" s="160">
        <v>0</v>
      </c>
      <c r="T1492" s="160">
        <v>0</v>
      </c>
      <c r="U1492" s="160">
        <v>0</v>
      </c>
      <c r="V1492" s="160">
        <v>0</v>
      </c>
      <c r="W1492" s="160">
        <v>0</v>
      </c>
      <c r="X1492" s="160">
        <v>0</v>
      </c>
    </row>
    <row r="1493" spans="1:24" hidden="1" x14ac:dyDescent="0.3">
      <c r="A1493" s="166"/>
      <c r="B1493" s="166">
        <v>2024</v>
      </c>
      <c r="C1493" s="158" t="s">
        <v>431</v>
      </c>
      <c r="D1493" s="159" t="s">
        <v>11</v>
      </c>
      <c r="E1493" s="159" t="s">
        <v>12</v>
      </c>
      <c r="F1493" s="159" t="s">
        <v>67</v>
      </c>
      <c r="G1493" s="161" t="s">
        <v>454</v>
      </c>
      <c r="H1493" s="159" t="s">
        <v>447</v>
      </c>
      <c r="I1493" s="159"/>
      <c r="J1493" s="159" t="s">
        <v>15</v>
      </c>
      <c r="K1493" s="160">
        <v>0</v>
      </c>
      <c r="L1493" s="160">
        <v>0</v>
      </c>
      <c r="M1493" s="160">
        <v>0</v>
      </c>
      <c r="N1493" s="160">
        <v>0</v>
      </c>
      <c r="O1493" s="160">
        <v>0</v>
      </c>
      <c r="P1493" s="160">
        <v>0</v>
      </c>
      <c r="Q1493" s="160">
        <v>0</v>
      </c>
      <c r="R1493" s="160">
        <v>0</v>
      </c>
      <c r="S1493" s="160">
        <v>0</v>
      </c>
      <c r="T1493" s="160">
        <v>0</v>
      </c>
      <c r="U1493" s="160">
        <v>0</v>
      </c>
      <c r="V1493" s="160">
        <v>0</v>
      </c>
      <c r="W1493" s="160">
        <v>0</v>
      </c>
      <c r="X1493" s="160">
        <v>0</v>
      </c>
    </row>
    <row r="1494" spans="1:24" hidden="1" x14ac:dyDescent="0.3">
      <c r="A1494" s="166"/>
      <c r="B1494" s="166">
        <v>2024</v>
      </c>
      <c r="C1494" s="158" t="s">
        <v>431</v>
      </c>
      <c r="D1494" s="159" t="s">
        <v>11</v>
      </c>
      <c r="E1494" s="159" t="s">
        <v>12</v>
      </c>
      <c r="F1494" s="159" t="s">
        <v>67</v>
      </c>
      <c r="G1494" s="161" t="s">
        <v>454</v>
      </c>
      <c r="H1494" s="159" t="s">
        <v>447</v>
      </c>
      <c r="I1494" s="159"/>
      <c r="J1494" s="159" t="s">
        <v>96</v>
      </c>
      <c r="K1494" s="160">
        <v>0</v>
      </c>
      <c r="L1494" s="160">
        <v>0</v>
      </c>
      <c r="M1494" s="160">
        <v>0</v>
      </c>
      <c r="N1494" s="160">
        <v>0</v>
      </c>
      <c r="O1494" s="160">
        <v>0</v>
      </c>
      <c r="P1494" s="160">
        <v>0</v>
      </c>
      <c r="Q1494" s="160">
        <v>0</v>
      </c>
      <c r="R1494" s="160">
        <v>0</v>
      </c>
      <c r="S1494" s="160">
        <v>0</v>
      </c>
      <c r="T1494" s="160">
        <v>0</v>
      </c>
      <c r="U1494" s="160">
        <v>0</v>
      </c>
      <c r="V1494" s="160">
        <v>0</v>
      </c>
      <c r="W1494" s="160">
        <v>0</v>
      </c>
      <c r="X1494" s="160">
        <v>0</v>
      </c>
    </row>
    <row r="1495" spans="1:24" hidden="1" x14ac:dyDescent="0.3">
      <c r="A1495" s="166"/>
      <c r="B1495" s="166">
        <v>2024</v>
      </c>
      <c r="C1495" s="158" t="s">
        <v>431</v>
      </c>
      <c r="D1495" s="159" t="s">
        <v>11</v>
      </c>
      <c r="E1495" s="159" t="s">
        <v>12</v>
      </c>
      <c r="F1495" s="159" t="s">
        <v>67</v>
      </c>
      <c r="G1495" s="161" t="s">
        <v>454</v>
      </c>
      <c r="H1495" s="159" t="s">
        <v>448</v>
      </c>
      <c r="I1495" s="159"/>
      <c r="J1495" s="159" t="s">
        <v>13</v>
      </c>
      <c r="K1495" s="160">
        <v>0</v>
      </c>
      <c r="L1495" s="160">
        <v>0</v>
      </c>
      <c r="M1495" s="160">
        <v>0</v>
      </c>
      <c r="N1495" s="160">
        <v>0</v>
      </c>
      <c r="O1495" s="160">
        <v>0</v>
      </c>
      <c r="P1495" s="160">
        <v>0</v>
      </c>
      <c r="Q1495" s="160">
        <v>0</v>
      </c>
      <c r="R1495" s="160">
        <v>0</v>
      </c>
      <c r="S1495" s="160">
        <v>0</v>
      </c>
      <c r="T1495" s="160">
        <v>0</v>
      </c>
      <c r="U1495" s="160">
        <v>0</v>
      </c>
      <c r="V1495" s="160">
        <v>0</v>
      </c>
      <c r="W1495" s="160">
        <v>0</v>
      </c>
      <c r="X1495" s="160">
        <v>0</v>
      </c>
    </row>
    <row r="1496" spans="1:24" hidden="1" x14ac:dyDescent="0.3">
      <c r="A1496" s="166"/>
      <c r="B1496" s="166">
        <v>2024</v>
      </c>
      <c r="C1496" s="158" t="s">
        <v>431</v>
      </c>
      <c r="D1496" s="159" t="s">
        <v>11</v>
      </c>
      <c r="E1496" s="159" t="s">
        <v>12</v>
      </c>
      <c r="F1496" s="159" t="s">
        <v>67</v>
      </c>
      <c r="G1496" s="161" t="s">
        <v>454</v>
      </c>
      <c r="H1496" s="159" t="s">
        <v>448</v>
      </c>
      <c r="I1496" s="159"/>
      <c r="J1496" s="159" t="s">
        <v>14</v>
      </c>
      <c r="K1496" s="160">
        <v>0</v>
      </c>
      <c r="L1496" s="160">
        <v>0</v>
      </c>
      <c r="M1496" s="160">
        <v>0</v>
      </c>
      <c r="N1496" s="160">
        <v>0</v>
      </c>
      <c r="O1496" s="160">
        <v>0</v>
      </c>
      <c r="P1496" s="160">
        <v>0</v>
      </c>
      <c r="Q1496" s="160">
        <v>0</v>
      </c>
      <c r="R1496" s="160">
        <v>0</v>
      </c>
      <c r="S1496" s="160">
        <v>0</v>
      </c>
      <c r="T1496" s="160">
        <v>0</v>
      </c>
      <c r="U1496" s="160">
        <v>0</v>
      </c>
      <c r="V1496" s="160">
        <v>0</v>
      </c>
      <c r="W1496" s="160">
        <v>0</v>
      </c>
      <c r="X1496" s="160">
        <v>0</v>
      </c>
    </row>
    <row r="1497" spans="1:24" hidden="1" x14ac:dyDescent="0.3">
      <c r="A1497" s="166"/>
      <c r="B1497" s="166">
        <v>2024</v>
      </c>
      <c r="C1497" s="158" t="s">
        <v>431</v>
      </c>
      <c r="D1497" s="159" t="s">
        <v>11</v>
      </c>
      <c r="E1497" s="159" t="s">
        <v>12</v>
      </c>
      <c r="F1497" s="159" t="s">
        <v>67</v>
      </c>
      <c r="G1497" s="161" t="s">
        <v>454</v>
      </c>
      <c r="H1497" s="159" t="s">
        <v>448</v>
      </c>
      <c r="I1497" s="159"/>
      <c r="J1497" s="159" t="s">
        <v>15</v>
      </c>
      <c r="K1497" s="160">
        <v>0</v>
      </c>
      <c r="L1497" s="160">
        <v>0</v>
      </c>
      <c r="M1497" s="160">
        <v>0</v>
      </c>
      <c r="N1497" s="160">
        <v>0</v>
      </c>
      <c r="O1497" s="160">
        <v>0</v>
      </c>
      <c r="P1497" s="160">
        <v>0</v>
      </c>
      <c r="Q1497" s="160">
        <v>0</v>
      </c>
      <c r="R1497" s="160">
        <v>0</v>
      </c>
      <c r="S1497" s="160">
        <v>0</v>
      </c>
      <c r="T1497" s="160">
        <v>0</v>
      </c>
      <c r="U1497" s="160">
        <v>0</v>
      </c>
      <c r="V1497" s="160">
        <v>0</v>
      </c>
      <c r="W1497" s="160">
        <v>0</v>
      </c>
      <c r="X1497" s="160">
        <v>0</v>
      </c>
    </row>
    <row r="1498" spans="1:24" hidden="1" x14ac:dyDescent="0.3">
      <c r="A1498" s="166"/>
      <c r="B1498" s="166">
        <v>2024</v>
      </c>
      <c r="C1498" s="158" t="s">
        <v>431</v>
      </c>
      <c r="D1498" s="159" t="s">
        <v>11</v>
      </c>
      <c r="E1498" s="159" t="s">
        <v>12</v>
      </c>
      <c r="F1498" s="159" t="s">
        <v>67</v>
      </c>
      <c r="G1498" s="161" t="s">
        <v>454</v>
      </c>
      <c r="H1498" s="159" t="s">
        <v>448</v>
      </c>
      <c r="I1498" s="159"/>
      <c r="J1498" s="159" t="s">
        <v>96</v>
      </c>
      <c r="K1498" s="160">
        <v>0</v>
      </c>
      <c r="L1498" s="160">
        <v>0</v>
      </c>
      <c r="M1498" s="160">
        <v>0</v>
      </c>
      <c r="N1498" s="160">
        <v>0</v>
      </c>
      <c r="O1498" s="160">
        <v>0</v>
      </c>
      <c r="P1498" s="160">
        <v>0</v>
      </c>
      <c r="Q1498" s="160">
        <v>0</v>
      </c>
      <c r="R1498" s="160">
        <v>0</v>
      </c>
      <c r="S1498" s="160">
        <v>0</v>
      </c>
      <c r="T1498" s="160">
        <v>0</v>
      </c>
      <c r="U1498" s="160">
        <v>0</v>
      </c>
      <c r="V1498" s="160">
        <v>0</v>
      </c>
      <c r="W1498" s="160">
        <v>0</v>
      </c>
      <c r="X1498" s="160">
        <v>0</v>
      </c>
    </row>
    <row r="1499" spans="1:24" hidden="1" x14ac:dyDescent="0.3">
      <c r="A1499" s="166"/>
      <c r="B1499" s="166">
        <v>2024</v>
      </c>
      <c r="C1499" s="158" t="s">
        <v>431</v>
      </c>
      <c r="D1499" s="159" t="s">
        <v>26</v>
      </c>
      <c r="E1499" s="159" t="s">
        <v>12</v>
      </c>
      <c r="F1499" s="159" t="s">
        <v>67</v>
      </c>
      <c r="G1499" s="161" t="s">
        <v>454</v>
      </c>
      <c r="H1499" s="159" t="s">
        <v>449</v>
      </c>
      <c r="I1499" s="159"/>
      <c r="J1499" s="159" t="s">
        <v>13</v>
      </c>
      <c r="K1499" s="160">
        <v>0</v>
      </c>
      <c r="L1499" s="160">
        <v>0</v>
      </c>
      <c r="M1499" s="160">
        <v>0</v>
      </c>
      <c r="N1499" s="160">
        <v>0</v>
      </c>
      <c r="O1499" s="160">
        <v>0</v>
      </c>
      <c r="P1499" s="160">
        <v>0</v>
      </c>
      <c r="Q1499" s="160">
        <v>0</v>
      </c>
      <c r="R1499" s="160">
        <v>0</v>
      </c>
      <c r="S1499" s="160">
        <v>0</v>
      </c>
      <c r="T1499" s="160">
        <v>0</v>
      </c>
      <c r="U1499" s="160">
        <v>0</v>
      </c>
      <c r="V1499" s="160">
        <v>0</v>
      </c>
      <c r="W1499" s="160">
        <v>0</v>
      </c>
      <c r="X1499" s="160">
        <v>0</v>
      </c>
    </row>
    <row r="1500" spans="1:24" hidden="1" x14ac:dyDescent="0.3">
      <c r="A1500" s="166"/>
      <c r="B1500" s="166">
        <v>2024</v>
      </c>
      <c r="C1500" s="158" t="s">
        <v>431</v>
      </c>
      <c r="D1500" s="159" t="s">
        <v>26</v>
      </c>
      <c r="E1500" s="159" t="s">
        <v>12</v>
      </c>
      <c r="F1500" s="159" t="s">
        <v>67</v>
      </c>
      <c r="G1500" s="161" t="s">
        <v>454</v>
      </c>
      <c r="H1500" s="159" t="s">
        <v>449</v>
      </c>
      <c r="I1500" s="159"/>
      <c r="J1500" s="159" t="s">
        <v>19</v>
      </c>
      <c r="K1500" s="160">
        <v>0</v>
      </c>
      <c r="L1500" s="160">
        <v>0</v>
      </c>
      <c r="M1500" s="160">
        <v>0</v>
      </c>
      <c r="N1500" s="160">
        <v>0</v>
      </c>
      <c r="O1500" s="160">
        <v>0</v>
      </c>
      <c r="P1500" s="160">
        <v>0</v>
      </c>
      <c r="Q1500" s="160">
        <v>0</v>
      </c>
      <c r="R1500" s="160">
        <v>0</v>
      </c>
      <c r="S1500" s="160">
        <v>0</v>
      </c>
      <c r="T1500" s="160">
        <v>0</v>
      </c>
      <c r="U1500" s="160">
        <v>0</v>
      </c>
      <c r="V1500" s="160">
        <v>0</v>
      </c>
      <c r="W1500" s="160">
        <v>0</v>
      </c>
      <c r="X1500" s="160">
        <v>0</v>
      </c>
    </row>
    <row r="1501" spans="1:24" hidden="1" x14ac:dyDescent="0.3">
      <c r="A1501" s="166"/>
      <c r="B1501" s="166">
        <v>2024</v>
      </c>
      <c r="C1501" s="158" t="s">
        <v>431</v>
      </c>
      <c r="D1501" s="159" t="s">
        <v>26</v>
      </c>
      <c r="E1501" s="159" t="s">
        <v>12</v>
      </c>
      <c r="F1501" s="159" t="s">
        <v>67</v>
      </c>
      <c r="G1501" s="161" t="s">
        <v>454</v>
      </c>
      <c r="H1501" s="159" t="s">
        <v>449</v>
      </c>
      <c r="I1501" s="159"/>
      <c r="J1501" s="159" t="s">
        <v>14</v>
      </c>
      <c r="K1501" s="160">
        <v>0</v>
      </c>
      <c r="L1501" s="160">
        <v>0</v>
      </c>
      <c r="M1501" s="160">
        <v>0</v>
      </c>
      <c r="N1501" s="160">
        <v>0</v>
      </c>
      <c r="O1501" s="160">
        <v>0</v>
      </c>
      <c r="P1501" s="160">
        <v>0</v>
      </c>
      <c r="Q1501" s="160">
        <v>0</v>
      </c>
      <c r="R1501" s="160">
        <v>0</v>
      </c>
      <c r="S1501" s="160">
        <v>0</v>
      </c>
      <c r="T1501" s="160">
        <v>0</v>
      </c>
      <c r="U1501" s="160">
        <v>0</v>
      </c>
      <c r="V1501" s="160">
        <v>0</v>
      </c>
      <c r="W1501" s="160">
        <v>0</v>
      </c>
      <c r="X1501" s="160">
        <v>0</v>
      </c>
    </row>
    <row r="1502" spans="1:24" hidden="1" x14ac:dyDescent="0.3">
      <c r="A1502" s="166"/>
      <c r="B1502" s="166">
        <v>2024</v>
      </c>
      <c r="C1502" s="158" t="s">
        <v>431</v>
      </c>
      <c r="D1502" s="159" t="s">
        <v>26</v>
      </c>
      <c r="E1502" s="159" t="s">
        <v>12</v>
      </c>
      <c r="F1502" s="159" t="s">
        <v>67</v>
      </c>
      <c r="G1502" s="161" t="s">
        <v>454</v>
      </c>
      <c r="H1502" s="159" t="s">
        <v>449</v>
      </c>
      <c r="I1502" s="159"/>
      <c r="J1502" s="159" t="s">
        <v>20</v>
      </c>
      <c r="K1502" s="160">
        <v>0</v>
      </c>
      <c r="L1502" s="160">
        <v>0</v>
      </c>
      <c r="M1502" s="160">
        <v>0</v>
      </c>
      <c r="N1502" s="160">
        <v>0</v>
      </c>
      <c r="O1502" s="160">
        <v>0</v>
      </c>
      <c r="P1502" s="160">
        <v>0</v>
      </c>
      <c r="Q1502" s="160">
        <v>0</v>
      </c>
      <c r="R1502" s="160">
        <v>0</v>
      </c>
      <c r="S1502" s="160">
        <v>0</v>
      </c>
      <c r="T1502" s="160">
        <v>0</v>
      </c>
      <c r="U1502" s="160">
        <v>0</v>
      </c>
      <c r="V1502" s="160">
        <v>0</v>
      </c>
      <c r="W1502" s="160">
        <v>0</v>
      </c>
      <c r="X1502" s="160">
        <v>0</v>
      </c>
    </row>
    <row r="1503" spans="1:24" hidden="1" x14ac:dyDescent="0.3">
      <c r="A1503" s="166"/>
      <c r="B1503" s="166">
        <v>2024</v>
      </c>
      <c r="C1503" s="158" t="s">
        <v>431</v>
      </c>
      <c r="D1503" s="159" t="s">
        <v>26</v>
      </c>
      <c r="E1503" s="159" t="s">
        <v>12</v>
      </c>
      <c r="F1503" s="159" t="s">
        <v>67</v>
      </c>
      <c r="G1503" s="161" t="s">
        <v>454</v>
      </c>
      <c r="H1503" s="159" t="s">
        <v>449</v>
      </c>
      <c r="I1503" s="159"/>
      <c r="J1503" s="159" t="s">
        <v>15</v>
      </c>
      <c r="K1503" s="160">
        <v>0</v>
      </c>
      <c r="L1503" s="160">
        <v>0</v>
      </c>
      <c r="M1503" s="160">
        <v>0</v>
      </c>
      <c r="N1503" s="160">
        <v>0</v>
      </c>
      <c r="O1503" s="160">
        <v>0</v>
      </c>
      <c r="P1503" s="160">
        <v>0</v>
      </c>
      <c r="Q1503" s="160">
        <v>0</v>
      </c>
      <c r="R1503" s="160">
        <v>0</v>
      </c>
      <c r="S1503" s="160">
        <v>0</v>
      </c>
      <c r="T1503" s="160">
        <v>0</v>
      </c>
      <c r="U1503" s="160">
        <v>0</v>
      </c>
      <c r="V1503" s="160">
        <v>0</v>
      </c>
      <c r="W1503" s="160">
        <v>0</v>
      </c>
      <c r="X1503" s="160">
        <v>0</v>
      </c>
    </row>
    <row r="1504" spans="1:24" hidden="1" x14ac:dyDescent="0.3">
      <c r="A1504" s="166" t="s">
        <v>446</v>
      </c>
      <c r="B1504" s="166">
        <v>2024</v>
      </c>
      <c r="C1504" s="158" t="s">
        <v>431</v>
      </c>
      <c r="D1504" s="159" t="s">
        <v>26</v>
      </c>
      <c r="E1504" s="159" t="s">
        <v>12</v>
      </c>
      <c r="F1504" s="159" t="s">
        <v>67</v>
      </c>
      <c r="G1504" s="161" t="s">
        <v>454</v>
      </c>
      <c r="H1504" s="159" t="s">
        <v>449</v>
      </c>
      <c r="I1504" s="159"/>
      <c r="J1504" s="159" t="s">
        <v>96</v>
      </c>
      <c r="K1504" s="160">
        <v>0</v>
      </c>
      <c r="L1504" s="160">
        <v>0</v>
      </c>
      <c r="M1504" s="160">
        <v>0</v>
      </c>
      <c r="N1504" s="160">
        <v>0</v>
      </c>
      <c r="O1504" s="160">
        <v>0</v>
      </c>
      <c r="P1504" s="160">
        <v>0</v>
      </c>
      <c r="Q1504" s="160">
        <v>0</v>
      </c>
      <c r="R1504" s="160">
        <v>0</v>
      </c>
      <c r="S1504" s="160">
        <v>0</v>
      </c>
      <c r="T1504" s="160">
        <v>0</v>
      </c>
      <c r="U1504" s="160">
        <v>0</v>
      </c>
      <c r="V1504" s="160">
        <v>0</v>
      </c>
      <c r="W1504" s="160">
        <v>0</v>
      </c>
      <c r="X1504" s="160">
        <v>0</v>
      </c>
    </row>
    <row r="1505" spans="1:24" hidden="1" x14ac:dyDescent="0.3">
      <c r="A1505" s="166"/>
      <c r="B1505" s="166">
        <v>2024</v>
      </c>
      <c r="C1505" s="158" t="s">
        <v>431</v>
      </c>
      <c r="D1505" s="159" t="s">
        <v>26</v>
      </c>
      <c r="E1505" s="159" t="s">
        <v>12</v>
      </c>
      <c r="F1505" s="159" t="s">
        <v>67</v>
      </c>
      <c r="G1505" s="161" t="s">
        <v>454</v>
      </c>
      <c r="H1505" s="159" t="s">
        <v>450</v>
      </c>
      <c r="I1505" s="159"/>
      <c r="J1505" s="159" t="s">
        <v>13</v>
      </c>
      <c r="K1505" s="160">
        <v>0</v>
      </c>
      <c r="L1505" s="160">
        <v>0</v>
      </c>
      <c r="M1505" s="160">
        <v>0</v>
      </c>
      <c r="N1505" s="160">
        <v>0</v>
      </c>
      <c r="O1505" s="160">
        <v>0</v>
      </c>
      <c r="P1505" s="160">
        <v>0</v>
      </c>
      <c r="Q1505" s="160">
        <v>0</v>
      </c>
      <c r="R1505" s="160">
        <v>0</v>
      </c>
      <c r="S1505" s="160">
        <v>0</v>
      </c>
      <c r="T1505" s="160">
        <v>0</v>
      </c>
      <c r="U1505" s="160">
        <v>0</v>
      </c>
      <c r="V1505" s="160">
        <v>0</v>
      </c>
      <c r="W1505" s="160">
        <v>0</v>
      </c>
      <c r="X1505" s="160">
        <v>0</v>
      </c>
    </row>
    <row r="1506" spans="1:24" hidden="1" x14ac:dyDescent="0.3">
      <c r="A1506" s="166"/>
      <c r="B1506" s="166">
        <v>2024</v>
      </c>
      <c r="C1506" s="158" t="s">
        <v>431</v>
      </c>
      <c r="D1506" s="159" t="s">
        <v>26</v>
      </c>
      <c r="E1506" s="159" t="s">
        <v>12</v>
      </c>
      <c r="F1506" s="159" t="s">
        <v>67</v>
      </c>
      <c r="G1506" s="161" t="s">
        <v>454</v>
      </c>
      <c r="H1506" s="159" t="s">
        <v>450</v>
      </c>
      <c r="I1506" s="159"/>
      <c r="J1506" s="159" t="s">
        <v>19</v>
      </c>
      <c r="K1506" s="160">
        <v>0</v>
      </c>
      <c r="L1506" s="160">
        <v>0</v>
      </c>
      <c r="M1506" s="160">
        <v>0</v>
      </c>
      <c r="N1506" s="160">
        <v>0</v>
      </c>
      <c r="O1506" s="160">
        <v>0</v>
      </c>
      <c r="P1506" s="160">
        <v>0</v>
      </c>
      <c r="Q1506" s="160">
        <v>0</v>
      </c>
      <c r="R1506" s="160">
        <v>0</v>
      </c>
      <c r="S1506" s="160">
        <v>0</v>
      </c>
      <c r="T1506" s="160">
        <v>0</v>
      </c>
      <c r="U1506" s="160">
        <v>0</v>
      </c>
      <c r="V1506" s="160">
        <v>0</v>
      </c>
      <c r="W1506" s="160">
        <v>0</v>
      </c>
      <c r="X1506" s="160">
        <v>0</v>
      </c>
    </row>
    <row r="1507" spans="1:24" hidden="1" x14ac:dyDescent="0.3">
      <c r="A1507" s="166"/>
      <c r="B1507" s="166">
        <v>2024</v>
      </c>
      <c r="C1507" s="158" t="s">
        <v>431</v>
      </c>
      <c r="D1507" s="159" t="s">
        <v>26</v>
      </c>
      <c r="E1507" s="159" t="s">
        <v>12</v>
      </c>
      <c r="F1507" s="159" t="s">
        <v>67</v>
      </c>
      <c r="G1507" s="161" t="s">
        <v>454</v>
      </c>
      <c r="H1507" s="159" t="s">
        <v>450</v>
      </c>
      <c r="I1507" s="159"/>
      <c r="J1507" s="159" t="s">
        <v>14</v>
      </c>
      <c r="K1507" s="160">
        <v>0</v>
      </c>
      <c r="L1507" s="160">
        <v>0</v>
      </c>
      <c r="M1507" s="160">
        <v>0</v>
      </c>
      <c r="N1507" s="160">
        <v>0</v>
      </c>
      <c r="O1507" s="160">
        <v>0</v>
      </c>
      <c r="P1507" s="160">
        <v>0</v>
      </c>
      <c r="Q1507" s="160">
        <v>0</v>
      </c>
      <c r="R1507" s="160">
        <v>0</v>
      </c>
      <c r="S1507" s="160">
        <v>0</v>
      </c>
      <c r="T1507" s="160">
        <v>0</v>
      </c>
      <c r="U1507" s="160">
        <v>0</v>
      </c>
      <c r="V1507" s="160">
        <v>0</v>
      </c>
      <c r="W1507" s="160">
        <v>0</v>
      </c>
      <c r="X1507" s="160">
        <v>0</v>
      </c>
    </row>
    <row r="1508" spans="1:24" hidden="1" x14ac:dyDescent="0.3">
      <c r="A1508" s="166"/>
      <c r="B1508" s="166">
        <v>2024</v>
      </c>
      <c r="C1508" s="158" t="s">
        <v>431</v>
      </c>
      <c r="D1508" s="159" t="s">
        <v>26</v>
      </c>
      <c r="E1508" s="159" t="s">
        <v>12</v>
      </c>
      <c r="F1508" s="159" t="s">
        <v>67</v>
      </c>
      <c r="G1508" s="161" t="s">
        <v>454</v>
      </c>
      <c r="H1508" s="159" t="s">
        <v>450</v>
      </c>
      <c r="I1508" s="159"/>
      <c r="J1508" s="159" t="s">
        <v>20</v>
      </c>
      <c r="K1508" s="160">
        <v>0</v>
      </c>
      <c r="L1508" s="160">
        <v>0</v>
      </c>
      <c r="M1508" s="160">
        <v>0</v>
      </c>
      <c r="N1508" s="160">
        <v>0</v>
      </c>
      <c r="O1508" s="160">
        <v>0</v>
      </c>
      <c r="P1508" s="160">
        <v>0</v>
      </c>
      <c r="Q1508" s="160">
        <v>0</v>
      </c>
      <c r="R1508" s="160">
        <v>0</v>
      </c>
      <c r="S1508" s="160">
        <v>0</v>
      </c>
      <c r="T1508" s="160">
        <v>0</v>
      </c>
      <c r="U1508" s="160">
        <v>0</v>
      </c>
      <c r="V1508" s="160">
        <v>0</v>
      </c>
      <c r="W1508" s="160">
        <v>0</v>
      </c>
      <c r="X1508" s="160">
        <v>0</v>
      </c>
    </row>
    <row r="1509" spans="1:24" hidden="1" x14ac:dyDescent="0.3">
      <c r="A1509" s="166"/>
      <c r="B1509" s="166">
        <v>2024</v>
      </c>
      <c r="C1509" s="158" t="s">
        <v>431</v>
      </c>
      <c r="D1509" s="159" t="s">
        <v>26</v>
      </c>
      <c r="E1509" s="159" t="s">
        <v>12</v>
      </c>
      <c r="F1509" s="159" t="s">
        <v>67</v>
      </c>
      <c r="G1509" s="161" t="s">
        <v>454</v>
      </c>
      <c r="H1509" s="159" t="s">
        <v>450</v>
      </c>
      <c r="I1509" s="159"/>
      <c r="J1509" s="159" t="s">
        <v>15</v>
      </c>
      <c r="K1509" s="160">
        <v>0</v>
      </c>
      <c r="L1509" s="160">
        <v>0</v>
      </c>
      <c r="M1509" s="160">
        <v>0</v>
      </c>
      <c r="N1509" s="160">
        <v>0</v>
      </c>
      <c r="O1509" s="160">
        <v>0</v>
      </c>
      <c r="P1509" s="160">
        <v>0</v>
      </c>
      <c r="Q1509" s="160">
        <v>0</v>
      </c>
      <c r="R1509" s="160">
        <v>0</v>
      </c>
      <c r="S1509" s="160">
        <v>0</v>
      </c>
      <c r="T1509" s="160">
        <v>0</v>
      </c>
      <c r="U1509" s="160">
        <v>0</v>
      </c>
      <c r="V1509" s="160">
        <v>0</v>
      </c>
      <c r="W1509" s="160">
        <v>0</v>
      </c>
      <c r="X1509" s="160">
        <v>0</v>
      </c>
    </row>
    <row r="1510" spans="1:24" hidden="1" x14ac:dyDescent="0.3">
      <c r="A1510" s="166"/>
      <c r="B1510" s="166">
        <v>2024</v>
      </c>
      <c r="C1510" s="158" t="s">
        <v>431</v>
      </c>
      <c r="D1510" s="159" t="s">
        <v>26</v>
      </c>
      <c r="E1510" s="159" t="s">
        <v>12</v>
      </c>
      <c r="F1510" s="159" t="s">
        <v>67</v>
      </c>
      <c r="G1510" s="161" t="s">
        <v>454</v>
      </c>
      <c r="H1510" s="159" t="s">
        <v>450</v>
      </c>
      <c r="I1510" s="159"/>
      <c r="J1510" s="159" t="s">
        <v>96</v>
      </c>
      <c r="K1510" s="160">
        <v>0</v>
      </c>
      <c r="L1510" s="160">
        <v>0</v>
      </c>
      <c r="M1510" s="160">
        <v>0</v>
      </c>
      <c r="N1510" s="160">
        <v>0</v>
      </c>
      <c r="O1510" s="160">
        <v>0</v>
      </c>
      <c r="P1510" s="160">
        <v>0</v>
      </c>
      <c r="Q1510" s="160">
        <v>0</v>
      </c>
      <c r="R1510" s="160">
        <v>0</v>
      </c>
      <c r="S1510" s="160">
        <v>0</v>
      </c>
      <c r="T1510" s="160">
        <v>0</v>
      </c>
      <c r="U1510" s="160">
        <v>0</v>
      </c>
      <c r="V1510" s="160">
        <v>0</v>
      </c>
      <c r="W1510" s="160">
        <v>0</v>
      </c>
      <c r="X1510" s="160">
        <v>0</v>
      </c>
    </row>
    <row r="1511" spans="1:24" hidden="1" x14ac:dyDescent="0.3">
      <c r="A1511" s="166"/>
      <c r="B1511" s="166">
        <v>2024</v>
      </c>
      <c r="C1511" s="158" t="s">
        <v>431</v>
      </c>
      <c r="D1511" s="159" t="s">
        <v>21</v>
      </c>
      <c r="E1511" s="159" t="s">
        <v>12</v>
      </c>
      <c r="F1511" s="159" t="s">
        <v>67</v>
      </c>
      <c r="G1511" s="161" t="s">
        <v>454</v>
      </c>
      <c r="H1511" s="159" t="s">
        <v>451</v>
      </c>
      <c r="I1511" s="159"/>
      <c r="J1511" s="159" t="s">
        <v>13</v>
      </c>
      <c r="K1511" s="160">
        <v>0</v>
      </c>
      <c r="L1511" s="160">
        <v>0</v>
      </c>
      <c r="M1511" s="160">
        <v>0</v>
      </c>
      <c r="N1511" s="160">
        <v>0</v>
      </c>
      <c r="O1511" s="160">
        <v>0</v>
      </c>
      <c r="P1511" s="160">
        <v>0</v>
      </c>
      <c r="Q1511" s="160">
        <v>0</v>
      </c>
      <c r="R1511" s="160">
        <v>0</v>
      </c>
      <c r="S1511" s="160">
        <v>0</v>
      </c>
      <c r="T1511" s="160">
        <v>0</v>
      </c>
      <c r="U1511" s="160">
        <v>0</v>
      </c>
      <c r="V1511" s="160">
        <v>0</v>
      </c>
      <c r="W1511" s="160">
        <v>0</v>
      </c>
      <c r="X1511" s="160">
        <v>0</v>
      </c>
    </row>
    <row r="1512" spans="1:24" hidden="1" x14ac:dyDescent="0.3">
      <c r="A1512" s="166"/>
      <c r="B1512" s="166">
        <v>2024</v>
      </c>
      <c r="C1512" s="158" t="s">
        <v>431</v>
      </c>
      <c r="D1512" s="159" t="s">
        <v>21</v>
      </c>
      <c r="E1512" s="159" t="s">
        <v>12</v>
      </c>
      <c r="F1512" s="159" t="s">
        <v>67</v>
      </c>
      <c r="G1512" s="161" t="s">
        <v>454</v>
      </c>
      <c r="H1512" s="159" t="s">
        <v>451</v>
      </c>
      <c r="I1512" s="159"/>
      <c r="J1512" s="159" t="s">
        <v>22</v>
      </c>
      <c r="K1512" s="160">
        <v>0</v>
      </c>
      <c r="L1512" s="160">
        <v>0</v>
      </c>
      <c r="M1512" s="160">
        <v>0</v>
      </c>
      <c r="N1512" s="160">
        <v>0</v>
      </c>
      <c r="O1512" s="160">
        <v>0</v>
      </c>
      <c r="P1512" s="160">
        <v>0</v>
      </c>
      <c r="Q1512" s="160">
        <v>0</v>
      </c>
      <c r="R1512" s="160">
        <v>0</v>
      </c>
      <c r="S1512" s="160">
        <v>0</v>
      </c>
      <c r="T1512" s="160">
        <v>0</v>
      </c>
      <c r="U1512" s="160">
        <v>0</v>
      </c>
      <c r="V1512" s="160">
        <v>0</v>
      </c>
      <c r="W1512" s="160">
        <v>0</v>
      </c>
      <c r="X1512" s="160">
        <v>0</v>
      </c>
    </row>
    <row r="1513" spans="1:24" hidden="1" x14ac:dyDescent="0.3">
      <c r="A1513" s="166"/>
      <c r="B1513" s="166">
        <v>2024</v>
      </c>
      <c r="C1513" s="158" t="s">
        <v>431</v>
      </c>
      <c r="D1513" s="159" t="s">
        <v>21</v>
      </c>
      <c r="E1513" s="159" t="s">
        <v>12</v>
      </c>
      <c r="F1513" s="159" t="s">
        <v>67</v>
      </c>
      <c r="G1513" s="161" t="s">
        <v>454</v>
      </c>
      <c r="H1513" s="159" t="s">
        <v>451</v>
      </c>
      <c r="I1513" s="159"/>
      <c r="J1513" s="159" t="s">
        <v>15</v>
      </c>
      <c r="K1513" s="160">
        <v>0</v>
      </c>
      <c r="L1513" s="160">
        <v>0</v>
      </c>
      <c r="M1513" s="160">
        <v>0</v>
      </c>
      <c r="N1513" s="160">
        <v>0</v>
      </c>
      <c r="O1513" s="160">
        <v>0</v>
      </c>
      <c r="P1513" s="160">
        <v>0</v>
      </c>
      <c r="Q1513" s="160">
        <v>0</v>
      </c>
      <c r="R1513" s="160">
        <v>0</v>
      </c>
      <c r="S1513" s="160">
        <v>0</v>
      </c>
      <c r="T1513" s="160">
        <v>0</v>
      </c>
      <c r="U1513" s="160">
        <v>0</v>
      </c>
      <c r="V1513" s="160">
        <v>0</v>
      </c>
      <c r="W1513" s="160">
        <v>0</v>
      </c>
      <c r="X1513" s="160">
        <v>0</v>
      </c>
    </row>
    <row r="1514" spans="1:24" hidden="1" x14ac:dyDescent="0.3">
      <c r="A1514" s="166"/>
      <c r="B1514" s="166">
        <v>2024</v>
      </c>
      <c r="C1514" s="158" t="s">
        <v>431</v>
      </c>
      <c r="D1514" s="159" t="s">
        <v>21</v>
      </c>
      <c r="E1514" s="159" t="s">
        <v>12</v>
      </c>
      <c r="F1514" s="159" t="s">
        <v>67</v>
      </c>
      <c r="G1514" s="161" t="s">
        <v>454</v>
      </c>
      <c r="H1514" s="159" t="s">
        <v>451</v>
      </c>
      <c r="I1514" s="159"/>
      <c r="J1514" s="159" t="s">
        <v>96</v>
      </c>
      <c r="K1514" s="160">
        <v>0</v>
      </c>
      <c r="L1514" s="160">
        <v>0</v>
      </c>
      <c r="M1514" s="160">
        <v>0</v>
      </c>
      <c r="N1514" s="160">
        <v>0</v>
      </c>
      <c r="O1514" s="160">
        <v>0</v>
      </c>
      <c r="P1514" s="160">
        <v>0</v>
      </c>
      <c r="Q1514" s="160">
        <v>0</v>
      </c>
      <c r="R1514" s="160">
        <v>0</v>
      </c>
      <c r="S1514" s="160">
        <v>0</v>
      </c>
      <c r="T1514" s="160">
        <v>0</v>
      </c>
      <c r="U1514" s="160">
        <v>0</v>
      </c>
      <c r="V1514" s="160">
        <v>0</v>
      </c>
      <c r="W1514" s="160">
        <v>0</v>
      </c>
      <c r="X1514" s="160">
        <v>0</v>
      </c>
    </row>
    <row r="1515" spans="1:24" hidden="1" x14ac:dyDescent="0.3">
      <c r="A1515" s="166"/>
      <c r="B1515" s="166">
        <v>2024</v>
      </c>
      <c r="C1515" s="158" t="s">
        <v>431</v>
      </c>
      <c r="D1515" s="159" t="s">
        <v>27</v>
      </c>
      <c r="E1515" s="159" t="s">
        <v>12</v>
      </c>
      <c r="F1515" s="159" t="s">
        <v>67</v>
      </c>
      <c r="G1515" s="161" t="s">
        <v>454</v>
      </c>
      <c r="H1515" s="159" t="s">
        <v>452</v>
      </c>
      <c r="I1515" s="159"/>
      <c r="J1515" s="159" t="s">
        <v>13</v>
      </c>
      <c r="K1515" s="160">
        <v>0</v>
      </c>
      <c r="L1515" s="160">
        <v>0</v>
      </c>
      <c r="M1515" s="160">
        <v>0</v>
      </c>
      <c r="N1515" s="160">
        <v>0</v>
      </c>
      <c r="O1515" s="160">
        <v>0</v>
      </c>
      <c r="P1515" s="160">
        <v>0</v>
      </c>
      <c r="Q1515" s="160">
        <v>0</v>
      </c>
      <c r="R1515" s="160">
        <v>0</v>
      </c>
      <c r="S1515" s="160">
        <v>0</v>
      </c>
      <c r="T1515" s="160">
        <v>0</v>
      </c>
      <c r="U1515" s="160">
        <v>0</v>
      </c>
      <c r="V1515" s="160">
        <v>0</v>
      </c>
      <c r="W1515" s="160">
        <v>0</v>
      </c>
      <c r="X1515" s="160">
        <v>0</v>
      </c>
    </row>
    <row r="1516" spans="1:24" hidden="1" x14ac:dyDescent="0.3">
      <c r="A1516" s="166"/>
      <c r="B1516" s="166">
        <v>2024</v>
      </c>
      <c r="C1516" s="158" t="s">
        <v>431</v>
      </c>
      <c r="D1516" s="159" t="s">
        <v>27</v>
      </c>
      <c r="E1516" s="159" t="s">
        <v>12</v>
      </c>
      <c r="F1516" s="159" t="s">
        <v>67</v>
      </c>
      <c r="G1516" s="161" t="s">
        <v>454</v>
      </c>
      <c r="H1516" s="159" t="s">
        <v>452</v>
      </c>
      <c r="I1516" s="159"/>
      <c r="J1516" s="159" t="s">
        <v>22</v>
      </c>
      <c r="K1516" s="160">
        <v>0</v>
      </c>
      <c r="L1516" s="160">
        <v>0</v>
      </c>
      <c r="M1516" s="160">
        <v>0</v>
      </c>
      <c r="N1516" s="160">
        <v>0</v>
      </c>
      <c r="O1516" s="160">
        <v>0</v>
      </c>
      <c r="P1516" s="160">
        <v>0</v>
      </c>
      <c r="Q1516" s="160">
        <v>0</v>
      </c>
      <c r="R1516" s="160">
        <v>0</v>
      </c>
      <c r="S1516" s="160">
        <v>0</v>
      </c>
      <c r="T1516" s="160">
        <v>0</v>
      </c>
      <c r="U1516" s="160">
        <v>0</v>
      </c>
      <c r="V1516" s="160">
        <v>0</v>
      </c>
      <c r="W1516" s="160">
        <v>0</v>
      </c>
      <c r="X1516" s="160">
        <v>0</v>
      </c>
    </row>
    <row r="1517" spans="1:24" hidden="1" x14ac:dyDescent="0.3">
      <c r="A1517" s="166" t="s">
        <v>446</v>
      </c>
      <c r="B1517" s="166">
        <v>2024</v>
      </c>
      <c r="C1517" s="158" t="s">
        <v>431</v>
      </c>
      <c r="D1517" s="159" t="s">
        <v>28</v>
      </c>
      <c r="E1517" s="159" t="s">
        <v>12</v>
      </c>
      <c r="F1517" s="159" t="s">
        <v>67</v>
      </c>
      <c r="G1517" s="161" t="s">
        <v>454</v>
      </c>
      <c r="H1517" s="159" t="s">
        <v>453</v>
      </c>
      <c r="I1517" s="159"/>
      <c r="J1517" s="159" t="s">
        <v>13</v>
      </c>
      <c r="K1517" s="160">
        <v>0</v>
      </c>
      <c r="L1517" s="160">
        <v>0</v>
      </c>
      <c r="M1517" s="160">
        <v>0</v>
      </c>
      <c r="N1517" s="160">
        <v>0</v>
      </c>
      <c r="O1517" s="160">
        <v>0</v>
      </c>
      <c r="P1517" s="160">
        <v>0</v>
      </c>
      <c r="Q1517" s="160">
        <v>0</v>
      </c>
      <c r="R1517" s="160">
        <v>0</v>
      </c>
      <c r="S1517" s="160">
        <v>0</v>
      </c>
      <c r="T1517" s="160">
        <v>0</v>
      </c>
      <c r="U1517" s="160">
        <v>0</v>
      </c>
      <c r="V1517" s="160">
        <v>0</v>
      </c>
      <c r="W1517" s="160">
        <v>0</v>
      </c>
      <c r="X1517" s="160">
        <v>0</v>
      </c>
    </row>
    <row r="1518" spans="1:24" hidden="1" x14ac:dyDescent="0.3">
      <c r="A1518" s="166"/>
      <c r="B1518" s="166">
        <v>2024</v>
      </c>
      <c r="C1518" s="158" t="s">
        <v>431</v>
      </c>
      <c r="D1518" s="159" t="s">
        <v>28</v>
      </c>
      <c r="E1518" s="159" t="s">
        <v>12</v>
      </c>
      <c r="F1518" s="159" t="s">
        <v>67</v>
      </c>
      <c r="G1518" s="161" t="s">
        <v>454</v>
      </c>
      <c r="H1518" s="159" t="s">
        <v>453</v>
      </c>
      <c r="I1518" s="159"/>
      <c r="J1518" s="159" t="s">
        <v>22</v>
      </c>
      <c r="K1518" s="160">
        <v>0</v>
      </c>
      <c r="L1518" s="160">
        <v>0</v>
      </c>
      <c r="M1518" s="160">
        <v>0</v>
      </c>
      <c r="N1518" s="160">
        <v>0</v>
      </c>
      <c r="O1518" s="160">
        <v>0</v>
      </c>
      <c r="P1518" s="160">
        <v>0</v>
      </c>
      <c r="Q1518" s="160">
        <v>0</v>
      </c>
      <c r="R1518" s="160">
        <v>0</v>
      </c>
      <c r="S1518" s="160">
        <v>0</v>
      </c>
      <c r="T1518" s="160">
        <v>0</v>
      </c>
      <c r="U1518" s="160">
        <v>0</v>
      </c>
      <c r="V1518" s="160">
        <v>0</v>
      </c>
      <c r="W1518" s="160">
        <v>0</v>
      </c>
      <c r="X1518" s="160">
        <v>0</v>
      </c>
    </row>
    <row r="1519" spans="1:24" hidden="1" x14ac:dyDescent="0.3">
      <c r="A1519" s="166"/>
      <c r="B1519" s="166">
        <v>2024</v>
      </c>
      <c r="C1519" s="181" t="s">
        <v>434</v>
      </c>
      <c r="D1519" s="182" t="s">
        <v>11</v>
      </c>
      <c r="E1519" s="182" t="s">
        <v>427</v>
      </c>
      <c r="F1519" s="182"/>
      <c r="G1519" s="183"/>
      <c r="H1519" s="182"/>
      <c r="I1519" s="182" t="s">
        <v>426</v>
      </c>
      <c r="J1519" s="182" t="s">
        <v>13</v>
      </c>
      <c r="K1519" s="184">
        <v>150559852</v>
      </c>
      <c r="L1519" s="184">
        <v>134594873</v>
      </c>
      <c r="M1519" s="184">
        <v>119119703</v>
      </c>
      <c r="N1519" s="184">
        <v>111002640</v>
      </c>
      <c r="O1519" s="184">
        <v>121617297</v>
      </c>
      <c r="P1519" s="184">
        <v>146522858</v>
      </c>
      <c r="Q1519" s="184">
        <v>199092866</v>
      </c>
      <c r="R1519" s="184">
        <v>201508150</v>
      </c>
      <c r="S1519" s="184">
        <v>157238201</v>
      </c>
      <c r="T1519" s="184">
        <v>115800537</v>
      </c>
      <c r="U1519" s="184">
        <v>140101143</v>
      </c>
      <c r="V1519" s="184">
        <v>153895219</v>
      </c>
      <c r="W1519" s="185">
        <f>SUM(표4_256[[#This Row],[1월]:[12월]])</f>
        <v>1751053339</v>
      </c>
      <c r="X1519" s="186">
        <f t="shared" si="741"/>
        <v>145921111.58333334</v>
      </c>
    </row>
    <row r="1520" spans="1:24" hidden="1" x14ac:dyDescent="0.3">
      <c r="A1520" s="166"/>
      <c r="B1520" s="166">
        <v>2024</v>
      </c>
      <c r="C1520" s="187" t="s">
        <v>433</v>
      </c>
      <c r="D1520" s="159" t="s">
        <v>11</v>
      </c>
      <c r="E1520" s="159" t="s">
        <v>427</v>
      </c>
      <c r="F1520" s="159"/>
      <c r="G1520" s="188"/>
      <c r="H1520" s="159"/>
      <c r="I1520" s="159" t="s">
        <v>425</v>
      </c>
      <c r="J1520" s="159" t="s">
        <v>14</v>
      </c>
      <c r="K1520" s="160">
        <v>903853</v>
      </c>
      <c r="L1520" s="160">
        <v>814662</v>
      </c>
      <c r="M1520" s="160">
        <v>836801</v>
      </c>
      <c r="N1520" s="160">
        <v>762096</v>
      </c>
      <c r="O1520" s="160">
        <v>857684</v>
      </c>
      <c r="P1520" s="160">
        <v>893709</v>
      </c>
      <c r="Q1520" s="160">
        <v>1232907</v>
      </c>
      <c r="R1520" s="160">
        <v>1268591</v>
      </c>
      <c r="S1520" s="160">
        <v>1150641</v>
      </c>
      <c r="T1520" s="160">
        <v>804676</v>
      </c>
      <c r="U1520" s="160">
        <v>826708</v>
      </c>
      <c r="V1520" s="160">
        <v>905302</v>
      </c>
      <c r="W1520" s="162">
        <f>SUM(표4_256[[#This Row],[1월]:[12월]])</f>
        <v>11257630</v>
      </c>
      <c r="X1520" s="189">
        <f t="shared" si="741"/>
        <v>938135.83333333337</v>
      </c>
    </row>
    <row r="1521" spans="1:24" hidden="1" x14ac:dyDescent="0.3">
      <c r="A1521" s="166"/>
      <c r="B1521" s="166">
        <v>2024</v>
      </c>
      <c r="C1521" s="187" t="s">
        <v>433</v>
      </c>
      <c r="D1521" s="159" t="s">
        <v>11</v>
      </c>
      <c r="E1521" s="159" t="s">
        <v>427</v>
      </c>
      <c r="F1521" s="159"/>
      <c r="G1521" s="188"/>
      <c r="H1521" s="159"/>
      <c r="I1521" s="159" t="s">
        <v>425</v>
      </c>
      <c r="J1521" s="159" t="s">
        <v>15</v>
      </c>
      <c r="K1521" s="160">
        <f t="shared" ref="K1521:V1521" si="742">(K1520/1000)*0.229</f>
        <v>206.982337</v>
      </c>
      <c r="L1521" s="160">
        <f t="shared" si="742"/>
        <v>186.55759800000001</v>
      </c>
      <c r="M1521" s="160">
        <f t="shared" si="742"/>
        <v>191.62742900000001</v>
      </c>
      <c r="N1521" s="160">
        <f t="shared" si="742"/>
        <v>174.51998399999999</v>
      </c>
      <c r="O1521" s="160">
        <f t="shared" si="742"/>
        <v>196.40963600000001</v>
      </c>
      <c r="P1521" s="160">
        <f t="shared" si="742"/>
        <v>204.65936099999999</v>
      </c>
      <c r="Q1521" s="160">
        <f t="shared" si="742"/>
        <v>282.33570299999997</v>
      </c>
      <c r="R1521" s="160">
        <f t="shared" si="742"/>
        <v>290.507339</v>
      </c>
      <c r="S1521" s="160">
        <f t="shared" si="742"/>
        <v>263.49678900000004</v>
      </c>
      <c r="T1521" s="160">
        <f t="shared" si="742"/>
        <v>184.27080400000003</v>
      </c>
      <c r="U1521" s="160">
        <f t="shared" si="742"/>
        <v>189.31613200000001</v>
      </c>
      <c r="V1521" s="160">
        <f t="shared" si="742"/>
        <v>207.31415800000002</v>
      </c>
      <c r="W1521" s="162">
        <f>SUM(표4_256[[#This Row],[1월]:[12월]])</f>
        <v>2577.9972700000003</v>
      </c>
      <c r="X1521" s="189">
        <f t="shared" si="741"/>
        <v>214.83310583333335</v>
      </c>
    </row>
    <row r="1522" spans="1:24" hidden="1" x14ac:dyDescent="0.3">
      <c r="A1522" s="166"/>
      <c r="B1522" s="166">
        <v>2024</v>
      </c>
      <c r="C1522" s="187" t="s">
        <v>433</v>
      </c>
      <c r="D1522" s="159" t="s">
        <v>11</v>
      </c>
      <c r="E1522" s="159" t="s">
        <v>427</v>
      </c>
      <c r="F1522" s="159"/>
      <c r="G1522" s="188"/>
      <c r="H1522" s="159"/>
      <c r="I1522" s="159" t="s">
        <v>425</v>
      </c>
      <c r="J1522" s="160" t="s">
        <v>96</v>
      </c>
      <c r="K1522" s="160">
        <f t="shared" ref="K1522:V1522" si="743">K1520*0.4747/1000</f>
        <v>429.05901910000006</v>
      </c>
      <c r="L1522" s="160">
        <f t="shared" si="743"/>
        <v>386.72005139999999</v>
      </c>
      <c r="M1522" s="160">
        <f t="shared" si="743"/>
        <v>397.22943469999996</v>
      </c>
      <c r="N1522" s="160">
        <f t="shared" si="743"/>
        <v>361.76697120000006</v>
      </c>
      <c r="O1522" s="160">
        <f t="shared" si="743"/>
        <v>407.14259480000004</v>
      </c>
      <c r="P1522" s="160">
        <f t="shared" si="743"/>
        <v>424.24366230000004</v>
      </c>
      <c r="Q1522" s="160">
        <f t="shared" si="743"/>
        <v>585.26095290000001</v>
      </c>
      <c r="R1522" s="160">
        <f t="shared" si="743"/>
        <v>602.2001477</v>
      </c>
      <c r="S1522" s="160">
        <f t="shared" si="743"/>
        <v>546.20928270000002</v>
      </c>
      <c r="T1522" s="160">
        <f t="shared" si="743"/>
        <v>381.97969719999998</v>
      </c>
      <c r="U1522" s="160">
        <f t="shared" si="743"/>
        <v>392.43828759999997</v>
      </c>
      <c r="V1522" s="160">
        <f t="shared" si="743"/>
        <v>429.74685940000001</v>
      </c>
      <c r="W1522" s="162">
        <f>SUM(표4_256[[#This Row],[1월]:[12월]])</f>
        <v>5343.9969610000007</v>
      </c>
      <c r="X1522" s="189">
        <f t="shared" si="741"/>
        <v>445.33308008333341</v>
      </c>
    </row>
    <row r="1523" spans="1:24" hidden="1" x14ac:dyDescent="0.3">
      <c r="A1523" s="166"/>
      <c r="B1523" s="166">
        <v>2024</v>
      </c>
      <c r="C1523" s="187" t="s">
        <v>433</v>
      </c>
      <c r="D1523" s="159" t="s">
        <v>11</v>
      </c>
      <c r="E1523" s="159" t="s">
        <v>427</v>
      </c>
      <c r="F1523" s="159"/>
      <c r="G1523" s="188"/>
      <c r="H1523" s="159"/>
      <c r="I1523" s="159" t="s">
        <v>173</v>
      </c>
      <c r="J1523" s="159" t="s">
        <v>13</v>
      </c>
      <c r="K1523" s="160">
        <v>190099819</v>
      </c>
      <c r="L1523" s="160">
        <v>172347880</v>
      </c>
      <c r="M1523" s="160">
        <v>154700731</v>
      </c>
      <c r="N1523" s="160">
        <v>147826159</v>
      </c>
      <c r="O1523" s="160">
        <v>162667523</v>
      </c>
      <c r="P1523" s="160">
        <v>205358882</v>
      </c>
      <c r="Q1523" s="160">
        <v>248934404</v>
      </c>
      <c r="R1523" s="160">
        <v>236982281</v>
      </c>
      <c r="S1523" s="160">
        <v>187611275</v>
      </c>
      <c r="T1523" s="160">
        <v>152415374</v>
      </c>
      <c r="U1523" s="160">
        <v>172451035</v>
      </c>
      <c r="V1523" s="160">
        <v>178504533</v>
      </c>
      <c r="W1523" s="162">
        <f>SUM(표4_256[[#This Row],[1월]:[12월]])</f>
        <v>2209899896</v>
      </c>
      <c r="X1523" s="189">
        <f t="shared" si="741"/>
        <v>184158324.66666666</v>
      </c>
    </row>
    <row r="1524" spans="1:24" hidden="1" x14ac:dyDescent="0.3">
      <c r="A1524" s="166"/>
      <c r="B1524" s="166">
        <v>2024</v>
      </c>
      <c r="C1524" s="187" t="s">
        <v>433</v>
      </c>
      <c r="D1524" s="159" t="s">
        <v>11</v>
      </c>
      <c r="E1524" s="159" t="s">
        <v>427</v>
      </c>
      <c r="F1524" s="159"/>
      <c r="G1524" s="188"/>
      <c r="H1524" s="159"/>
      <c r="I1524" s="159" t="s">
        <v>75</v>
      </c>
      <c r="J1524" s="159" t="s">
        <v>14</v>
      </c>
      <c r="K1524" s="160">
        <v>1138029</v>
      </c>
      <c r="L1524" s="160">
        <v>1042964</v>
      </c>
      <c r="M1524" s="160">
        <v>1085839</v>
      </c>
      <c r="N1524" s="160">
        <v>1013325</v>
      </c>
      <c r="O1524" s="160">
        <v>1147621</v>
      </c>
      <c r="P1524" s="160">
        <v>1255474</v>
      </c>
      <c r="Q1524" s="160">
        <v>1548519</v>
      </c>
      <c r="R1524" s="160">
        <v>1499087</v>
      </c>
      <c r="S1524" s="160">
        <v>1369840</v>
      </c>
      <c r="T1524" s="160">
        <v>1057710</v>
      </c>
      <c r="U1524" s="160">
        <v>1018218</v>
      </c>
      <c r="V1524" s="160">
        <v>1079471</v>
      </c>
      <c r="W1524" s="162">
        <f>SUM(표4_256[[#This Row],[1월]:[12월]])</f>
        <v>14256097</v>
      </c>
      <c r="X1524" s="189">
        <f t="shared" si="741"/>
        <v>1188008.0833333333</v>
      </c>
    </row>
    <row r="1525" spans="1:24" hidden="1" x14ac:dyDescent="0.3">
      <c r="A1525" s="166"/>
      <c r="B1525" s="166">
        <v>2024</v>
      </c>
      <c r="C1525" s="187" t="s">
        <v>433</v>
      </c>
      <c r="D1525" s="159" t="s">
        <v>11</v>
      </c>
      <c r="E1525" s="159" t="s">
        <v>427</v>
      </c>
      <c r="F1525" s="159"/>
      <c r="G1525" s="188"/>
      <c r="H1525" s="159"/>
      <c r="I1525" s="159" t="s">
        <v>173</v>
      </c>
      <c r="J1525" s="159" t="s">
        <v>15</v>
      </c>
      <c r="K1525" s="160">
        <f t="shared" ref="K1525" si="744">(K1524/1000)*0.229</f>
        <v>260.60864100000003</v>
      </c>
      <c r="L1525" s="160">
        <f t="shared" ref="L1525" si="745">(L1524/1000)*0.229</f>
        <v>238.83875599999999</v>
      </c>
      <c r="M1525" s="160">
        <f t="shared" ref="M1525" si="746">(M1524/1000)*0.229</f>
        <v>248.65713099999999</v>
      </c>
      <c r="N1525" s="160">
        <f t="shared" ref="N1525" si="747">(N1524/1000)*0.229</f>
        <v>232.05142500000002</v>
      </c>
      <c r="O1525" s="160">
        <f t="shared" ref="O1525" si="748">(O1524/1000)*0.229</f>
        <v>262.80520900000005</v>
      </c>
      <c r="P1525" s="160">
        <f t="shared" ref="P1525" si="749">(P1524/1000)*0.229</f>
        <v>287.50354599999997</v>
      </c>
      <c r="Q1525" s="160">
        <f t="shared" ref="Q1525" si="750">(Q1524/1000)*0.229</f>
        <v>354.61085100000003</v>
      </c>
      <c r="R1525" s="160">
        <f t="shared" ref="R1525" si="751">(R1524/1000)*0.229</f>
        <v>343.29092300000002</v>
      </c>
      <c r="S1525" s="160">
        <f t="shared" ref="S1525" si="752">(S1524/1000)*0.229</f>
        <v>313.69335999999998</v>
      </c>
      <c r="T1525" s="160">
        <f t="shared" ref="T1525:V1525" si="753">(T1524/1000)*0.229</f>
        <v>242.21559000000002</v>
      </c>
      <c r="U1525" s="160">
        <f t="shared" si="753"/>
        <v>233.171922</v>
      </c>
      <c r="V1525" s="160">
        <f t="shared" si="753"/>
        <v>247.198859</v>
      </c>
      <c r="W1525" s="162">
        <f>SUM(표4_256[[#This Row],[1월]:[12월]])</f>
        <v>3264.6462129999995</v>
      </c>
      <c r="X1525" s="189">
        <f t="shared" si="741"/>
        <v>272.05385108333331</v>
      </c>
    </row>
    <row r="1526" spans="1:24" hidden="1" x14ac:dyDescent="0.3">
      <c r="A1526" s="166"/>
      <c r="B1526" s="166">
        <v>2024</v>
      </c>
      <c r="C1526" s="187" t="s">
        <v>433</v>
      </c>
      <c r="D1526" s="159" t="s">
        <v>11</v>
      </c>
      <c r="E1526" s="159" t="s">
        <v>427</v>
      </c>
      <c r="F1526" s="159"/>
      <c r="G1526" s="188"/>
      <c r="H1526" s="159"/>
      <c r="I1526" s="159" t="s">
        <v>173</v>
      </c>
      <c r="J1526" s="160" t="s">
        <v>96</v>
      </c>
      <c r="K1526" s="160">
        <f t="shared" ref="K1526" si="754">K1524*0.4747/1000</f>
        <v>540.22236629999998</v>
      </c>
      <c r="L1526" s="160">
        <f t="shared" ref="L1526" si="755">L1524*0.4747/1000</f>
        <v>495.09501080000001</v>
      </c>
      <c r="M1526" s="160">
        <f t="shared" ref="M1526" si="756">M1524*0.4747/1000</f>
        <v>515.44777329999999</v>
      </c>
      <c r="N1526" s="160">
        <f t="shared" ref="N1526" si="757">N1524*0.4747/1000</f>
        <v>481.02537749999999</v>
      </c>
      <c r="O1526" s="160">
        <f t="shared" ref="O1526" si="758">O1524*0.4747/1000</f>
        <v>544.77568870000005</v>
      </c>
      <c r="P1526" s="160">
        <f t="shared" ref="P1526" si="759">P1524*0.4747/1000</f>
        <v>595.97350779999999</v>
      </c>
      <c r="Q1526" s="160">
        <f t="shared" ref="Q1526" si="760">Q1524*0.4747/1000</f>
        <v>735.08196929999997</v>
      </c>
      <c r="R1526" s="160">
        <f t="shared" ref="R1526" si="761">R1524*0.4747/1000</f>
        <v>711.61659889999999</v>
      </c>
      <c r="S1526" s="160">
        <f t="shared" ref="S1526" si="762">S1524*0.4747/1000</f>
        <v>650.26304800000003</v>
      </c>
      <c r="T1526" s="160">
        <f t="shared" ref="T1526:V1526" si="763">T1524*0.4747/1000</f>
        <v>502.09493700000002</v>
      </c>
      <c r="U1526" s="160">
        <f t="shared" si="763"/>
        <v>483.34808459999999</v>
      </c>
      <c r="V1526" s="160">
        <f t="shared" si="763"/>
        <v>512.42488370000001</v>
      </c>
      <c r="W1526" s="162">
        <f>SUM(표4_256[[#This Row],[1월]:[12월]])</f>
        <v>6767.3692458999994</v>
      </c>
      <c r="X1526" s="189">
        <f t="shared" si="741"/>
        <v>563.94743715833329</v>
      </c>
    </row>
    <row r="1527" spans="1:24" hidden="1" x14ac:dyDescent="0.3">
      <c r="A1527" s="166"/>
      <c r="B1527" s="166">
        <v>2024</v>
      </c>
      <c r="C1527" s="187" t="s">
        <v>433</v>
      </c>
      <c r="D1527" s="159" t="s">
        <v>11</v>
      </c>
      <c r="E1527" s="159" t="s">
        <v>427</v>
      </c>
      <c r="F1527" s="159"/>
      <c r="G1527" s="188"/>
      <c r="H1527" s="159"/>
      <c r="I1527" s="159" t="s">
        <v>410</v>
      </c>
      <c r="J1527" s="159" t="s">
        <v>13</v>
      </c>
      <c r="K1527" s="160">
        <v>23208901</v>
      </c>
      <c r="L1527" s="160">
        <v>19951339</v>
      </c>
      <c r="M1527" s="160">
        <v>18503800</v>
      </c>
      <c r="N1527" s="160">
        <v>13238074</v>
      </c>
      <c r="O1527" s="160">
        <v>18734384</v>
      </c>
      <c r="P1527" s="160">
        <v>23325394</v>
      </c>
      <c r="Q1527" s="160">
        <v>32454601</v>
      </c>
      <c r="R1527" s="160">
        <v>37508876</v>
      </c>
      <c r="S1527" s="160">
        <v>29360878</v>
      </c>
      <c r="T1527" s="160">
        <v>14783950</v>
      </c>
      <c r="U1527" s="160">
        <v>17932719</v>
      </c>
      <c r="V1527" s="160">
        <v>18074558</v>
      </c>
      <c r="W1527" s="162">
        <f>SUM(표4_256[[#This Row],[1월]:[12월]])</f>
        <v>267077474</v>
      </c>
      <c r="X1527" s="189">
        <f t="shared" si="741"/>
        <v>22256456.166666668</v>
      </c>
    </row>
    <row r="1528" spans="1:24" hidden="1" x14ac:dyDescent="0.3">
      <c r="A1528" s="166"/>
      <c r="B1528" s="166">
        <v>2024</v>
      </c>
      <c r="C1528" s="187" t="s">
        <v>433</v>
      </c>
      <c r="D1528" s="159" t="s">
        <v>11</v>
      </c>
      <c r="E1528" s="159" t="s">
        <v>427</v>
      </c>
      <c r="F1528" s="159"/>
      <c r="G1528" s="188"/>
      <c r="H1528" s="159"/>
      <c r="I1528" s="159" t="s">
        <v>410</v>
      </c>
      <c r="J1528" s="159" t="s">
        <v>14</v>
      </c>
      <c r="K1528" s="160">
        <v>135028</v>
      </c>
      <c r="L1528" s="160">
        <v>117733</v>
      </c>
      <c r="M1528" s="160">
        <v>127096</v>
      </c>
      <c r="N1528" s="160">
        <v>89240</v>
      </c>
      <c r="O1528" s="160">
        <v>133241</v>
      </c>
      <c r="P1528" s="160">
        <v>145056</v>
      </c>
      <c r="Q1528" s="160">
        <v>218403</v>
      </c>
      <c r="R1528" s="160">
        <v>255895</v>
      </c>
      <c r="S1528" s="160">
        <v>225887</v>
      </c>
      <c r="T1528" s="160">
        <v>106424</v>
      </c>
      <c r="U1528" s="160">
        <v>104147</v>
      </c>
      <c r="V1528" s="160">
        <v>109205</v>
      </c>
      <c r="W1528" s="162">
        <f>SUM(표4_256[[#This Row],[1월]:[12월]])</f>
        <v>1767355</v>
      </c>
      <c r="X1528" s="189">
        <f t="shared" si="741"/>
        <v>147279.58333333334</v>
      </c>
    </row>
    <row r="1529" spans="1:24" hidden="1" x14ac:dyDescent="0.3">
      <c r="A1529" s="166"/>
      <c r="B1529" s="166">
        <v>2024</v>
      </c>
      <c r="C1529" s="187" t="s">
        <v>433</v>
      </c>
      <c r="D1529" s="159" t="s">
        <v>11</v>
      </c>
      <c r="E1529" s="159" t="s">
        <v>427</v>
      </c>
      <c r="F1529" s="159"/>
      <c r="G1529" s="188"/>
      <c r="H1529" s="159"/>
      <c r="I1529" s="159" t="s">
        <v>410</v>
      </c>
      <c r="J1529" s="159" t="s">
        <v>15</v>
      </c>
      <c r="K1529" s="160">
        <f t="shared" ref="K1529" si="764">(K1528/1000)*0.229</f>
        <v>30.921412</v>
      </c>
      <c r="L1529" s="160">
        <f t="shared" ref="L1529" si="765">(L1528/1000)*0.229</f>
        <v>26.960857000000001</v>
      </c>
      <c r="M1529" s="160">
        <f t="shared" ref="M1529" si="766">(M1528/1000)*0.229</f>
        <v>29.104984000000002</v>
      </c>
      <c r="N1529" s="160">
        <f t="shared" ref="N1529" si="767">(N1528/1000)*0.229</f>
        <v>20.435959999999998</v>
      </c>
      <c r="O1529" s="160">
        <f t="shared" ref="O1529" si="768">(O1528/1000)*0.229</f>
        <v>30.512189000000003</v>
      </c>
      <c r="P1529" s="160">
        <f t="shared" ref="P1529" si="769">(P1528/1000)*0.229</f>
        <v>33.217824000000007</v>
      </c>
      <c r="Q1529" s="160">
        <f t="shared" ref="Q1529" si="770">(Q1528/1000)*0.229</f>
        <v>50.014287000000003</v>
      </c>
      <c r="R1529" s="160">
        <f t="shared" ref="R1529" si="771">(R1528/1000)*0.229</f>
        <v>58.599955000000001</v>
      </c>
      <c r="S1529" s="160">
        <f t="shared" ref="S1529" si="772">(S1528/1000)*0.229</f>
        <v>51.728123000000004</v>
      </c>
      <c r="T1529" s="160">
        <f t="shared" ref="T1529:V1529" si="773">(T1528/1000)*0.229</f>
        <v>24.371096000000001</v>
      </c>
      <c r="U1529" s="160">
        <f t="shared" si="773"/>
        <v>23.849663000000003</v>
      </c>
      <c r="V1529" s="160">
        <f t="shared" si="773"/>
        <v>25.007944999999999</v>
      </c>
      <c r="W1529" s="162">
        <f>SUM(표4_256[[#This Row],[1월]:[12월]])</f>
        <v>404.72429500000004</v>
      </c>
      <c r="X1529" s="189">
        <f t="shared" si="741"/>
        <v>33.727024583333339</v>
      </c>
    </row>
    <row r="1530" spans="1:24" hidden="1" x14ac:dyDescent="0.3">
      <c r="A1530" s="166"/>
      <c r="B1530" s="166">
        <v>2024</v>
      </c>
      <c r="C1530" s="187" t="s">
        <v>433</v>
      </c>
      <c r="D1530" s="159" t="s">
        <v>11</v>
      </c>
      <c r="E1530" s="159" t="s">
        <v>427</v>
      </c>
      <c r="F1530" s="159"/>
      <c r="G1530" s="188"/>
      <c r="H1530" s="159"/>
      <c r="I1530" s="159" t="s">
        <v>410</v>
      </c>
      <c r="J1530" s="160" t="s">
        <v>96</v>
      </c>
      <c r="K1530" s="160">
        <f t="shared" ref="K1530" si="774">K1528*0.4747/1000</f>
        <v>64.097791600000008</v>
      </c>
      <c r="L1530" s="160">
        <f t="shared" ref="L1530" si="775">L1528*0.4747/1000</f>
        <v>55.887855100000003</v>
      </c>
      <c r="M1530" s="160">
        <f t="shared" ref="M1530" si="776">M1528*0.4747/1000</f>
        <v>60.332471200000001</v>
      </c>
      <c r="N1530" s="160">
        <f t="shared" ref="N1530" si="777">N1528*0.4747/1000</f>
        <v>42.362228000000002</v>
      </c>
      <c r="O1530" s="160">
        <f t="shared" ref="O1530" si="778">O1528*0.4747/1000</f>
        <v>63.249502700000008</v>
      </c>
      <c r="P1530" s="160">
        <f t="shared" ref="P1530" si="779">P1528*0.4747/1000</f>
        <v>68.85808320000001</v>
      </c>
      <c r="Q1530" s="160">
        <f t="shared" ref="Q1530" si="780">Q1528*0.4747/1000</f>
        <v>103.6759041</v>
      </c>
      <c r="R1530" s="160">
        <f t="shared" ref="R1530" si="781">R1528*0.4747/1000</f>
        <v>121.47335650000001</v>
      </c>
      <c r="S1530" s="160">
        <f t="shared" ref="S1530" si="782">S1528*0.4747/1000</f>
        <v>107.22855890000001</v>
      </c>
      <c r="T1530" s="160">
        <f t="shared" ref="T1530:V1530" si="783">T1528*0.4747/1000</f>
        <v>50.519472800000003</v>
      </c>
      <c r="U1530" s="160">
        <f t="shared" si="783"/>
        <v>49.438580899999998</v>
      </c>
      <c r="V1530" s="160">
        <f t="shared" si="783"/>
        <v>51.839613499999999</v>
      </c>
      <c r="W1530" s="162">
        <f>SUM(표4_256[[#This Row],[1월]:[12월]])</f>
        <v>838.96341850000022</v>
      </c>
      <c r="X1530" s="189">
        <f t="shared" si="741"/>
        <v>69.913618208333347</v>
      </c>
    </row>
    <row r="1531" spans="1:24" hidden="1" x14ac:dyDescent="0.3">
      <c r="A1531" s="166"/>
      <c r="B1531" s="166">
        <v>2024</v>
      </c>
      <c r="C1531" s="187" t="s">
        <v>433</v>
      </c>
      <c r="D1531" s="159" t="s">
        <v>11</v>
      </c>
      <c r="E1531" s="159" t="s">
        <v>427</v>
      </c>
      <c r="F1531" s="159"/>
      <c r="G1531" s="188"/>
      <c r="H1531" s="159"/>
      <c r="I1531" s="159" t="s">
        <v>390</v>
      </c>
      <c r="J1531" s="159" t="s">
        <v>13</v>
      </c>
      <c r="K1531" s="160">
        <v>0</v>
      </c>
      <c r="L1531" s="160">
        <v>0</v>
      </c>
      <c r="M1531" s="160">
        <v>0</v>
      </c>
      <c r="N1531" s="160">
        <v>0</v>
      </c>
      <c r="O1531" s="160">
        <v>0</v>
      </c>
      <c r="P1531" s="160">
        <v>0</v>
      </c>
      <c r="Q1531" s="160">
        <v>0</v>
      </c>
      <c r="R1531" s="160">
        <v>0</v>
      </c>
      <c r="S1531" s="160">
        <v>0</v>
      </c>
      <c r="T1531" s="160">
        <v>446986</v>
      </c>
      <c r="U1531" s="160">
        <v>520839</v>
      </c>
      <c r="V1531" s="160">
        <v>453594</v>
      </c>
      <c r="W1531" s="162">
        <f>SUM(표4_256[[#This Row],[1월]:[12월]])</f>
        <v>1421419</v>
      </c>
      <c r="X1531" s="189">
        <f t="shared" si="741"/>
        <v>118451.58333333333</v>
      </c>
    </row>
    <row r="1532" spans="1:24" hidden="1" x14ac:dyDescent="0.3">
      <c r="A1532" s="166"/>
      <c r="B1532" s="166">
        <v>2024</v>
      </c>
      <c r="C1532" s="187" t="s">
        <v>433</v>
      </c>
      <c r="D1532" s="159" t="s">
        <v>11</v>
      </c>
      <c r="E1532" s="159" t="s">
        <v>427</v>
      </c>
      <c r="F1532" s="159"/>
      <c r="G1532" s="188"/>
      <c r="H1532" s="159"/>
      <c r="I1532" s="159" t="s">
        <v>389</v>
      </c>
      <c r="J1532" s="159" t="s">
        <v>14</v>
      </c>
      <c r="K1532" s="160">
        <v>0</v>
      </c>
      <c r="L1532" s="160">
        <v>0</v>
      </c>
      <c r="M1532" s="160">
        <v>0</v>
      </c>
      <c r="N1532" s="160">
        <v>0</v>
      </c>
      <c r="O1532" s="160">
        <v>0</v>
      </c>
      <c r="P1532" s="160">
        <v>0</v>
      </c>
      <c r="Q1532" s="160">
        <v>0</v>
      </c>
      <c r="R1532" s="160">
        <v>0</v>
      </c>
      <c r="S1532" s="160">
        <v>0</v>
      </c>
      <c r="T1532" s="160">
        <v>3217</v>
      </c>
      <c r="U1532" s="160">
        <v>3027</v>
      </c>
      <c r="V1532" s="160">
        <v>2737</v>
      </c>
      <c r="W1532" s="162">
        <f>SUM(표4_256[[#This Row],[1월]:[12월]])</f>
        <v>8981</v>
      </c>
      <c r="X1532" s="189">
        <f t="shared" si="741"/>
        <v>748.41666666666663</v>
      </c>
    </row>
    <row r="1533" spans="1:24" hidden="1" x14ac:dyDescent="0.3">
      <c r="A1533" s="166"/>
      <c r="B1533" s="166">
        <v>2024</v>
      </c>
      <c r="C1533" s="187" t="s">
        <v>433</v>
      </c>
      <c r="D1533" s="159" t="s">
        <v>11</v>
      </c>
      <c r="E1533" s="159" t="s">
        <v>427</v>
      </c>
      <c r="F1533" s="159"/>
      <c r="G1533" s="188"/>
      <c r="H1533" s="159"/>
      <c r="I1533" s="159" t="s">
        <v>389</v>
      </c>
      <c r="J1533" s="159" t="s">
        <v>15</v>
      </c>
      <c r="K1533" s="160">
        <f t="shared" ref="K1533" si="784">(K1532/1000)*0.229</f>
        <v>0</v>
      </c>
      <c r="L1533" s="160">
        <f t="shared" ref="L1533" si="785">(L1532/1000)*0.229</f>
        <v>0</v>
      </c>
      <c r="M1533" s="160">
        <f t="shared" ref="M1533" si="786">(M1532/1000)*0.229</f>
        <v>0</v>
      </c>
      <c r="N1533" s="160">
        <f t="shared" ref="N1533" si="787">(N1532/1000)*0.229</f>
        <v>0</v>
      </c>
      <c r="O1533" s="160">
        <f t="shared" ref="O1533" si="788">(O1532/1000)*0.229</f>
        <v>0</v>
      </c>
      <c r="P1533" s="160">
        <f t="shared" ref="P1533" si="789">(P1532/1000)*0.229</f>
        <v>0</v>
      </c>
      <c r="Q1533" s="160">
        <f t="shared" ref="Q1533" si="790">(Q1532/1000)*0.229</f>
        <v>0</v>
      </c>
      <c r="R1533" s="160">
        <f t="shared" ref="R1533" si="791">(R1532/1000)*0.229</f>
        <v>0</v>
      </c>
      <c r="S1533" s="160">
        <f t="shared" ref="S1533" si="792">(S1532/1000)*0.229</f>
        <v>0</v>
      </c>
      <c r="T1533" s="160">
        <f t="shared" ref="T1533:V1533" si="793">(T1532/1000)*0.229</f>
        <v>0.73669300000000004</v>
      </c>
      <c r="U1533" s="160">
        <f t="shared" si="793"/>
        <v>0.6931830000000001</v>
      </c>
      <c r="V1533" s="160">
        <f t="shared" si="793"/>
        <v>0.62677300000000002</v>
      </c>
      <c r="W1533" s="162">
        <f>SUM(표4_256[[#This Row],[1월]:[12월]])</f>
        <v>2.0566490000000002</v>
      </c>
      <c r="X1533" s="189">
        <f t="shared" si="741"/>
        <v>0.17138741666666668</v>
      </c>
    </row>
    <row r="1534" spans="1:24" hidden="1" x14ac:dyDescent="0.3">
      <c r="A1534" s="166"/>
      <c r="B1534" s="166">
        <v>2024</v>
      </c>
      <c r="C1534" s="187" t="s">
        <v>433</v>
      </c>
      <c r="D1534" s="159" t="s">
        <v>11</v>
      </c>
      <c r="E1534" s="159" t="s">
        <v>427</v>
      </c>
      <c r="F1534" s="159"/>
      <c r="G1534" s="188"/>
      <c r="H1534" s="159"/>
      <c r="I1534" s="159" t="s">
        <v>389</v>
      </c>
      <c r="J1534" s="160" t="s">
        <v>96</v>
      </c>
      <c r="K1534" s="160">
        <f t="shared" ref="K1534" si="794">K1532*0.4747/1000</f>
        <v>0</v>
      </c>
      <c r="L1534" s="160">
        <f t="shared" ref="L1534" si="795">L1532*0.4747/1000</f>
        <v>0</v>
      </c>
      <c r="M1534" s="160">
        <f t="shared" ref="M1534" si="796">M1532*0.4747/1000</f>
        <v>0</v>
      </c>
      <c r="N1534" s="160">
        <f t="shared" ref="N1534" si="797">N1532*0.4747/1000</f>
        <v>0</v>
      </c>
      <c r="O1534" s="160">
        <f t="shared" ref="O1534" si="798">O1532*0.4747/1000</f>
        <v>0</v>
      </c>
      <c r="P1534" s="160">
        <f t="shared" ref="P1534" si="799">P1532*0.4747/1000</f>
        <v>0</v>
      </c>
      <c r="Q1534" s="160">
        <f t="shared" ref="Q1534" si="800">Q1532*0.4747/1000</f>
        <v>0</v>
      </c>
      <c r="R1534" s="160">
        <f t="shared" ref="R1534" si="801">R1532*0.4747/1000</f>
        <v>0</v>
      </c>
      <c r="S1534" s="160">
        <f t="shared" ref="S1534" si="802">S1532*0.4747/1000</f>
        <v>0</v>
      </c>
      <c r="T1534" s="160">
        <f t="shared" ref="T1534:V1534" si="803">T1532*0.4747/1000</f>
        <v>1.5271098999999999</v>
      </c>
      <c r="U1534" s="160">
        <f t="shared" si="803"/>
        <v>1.4369168999999999</v>
      </c>
      <c r="V1534" s="160">
        <f t="shared" si="803"/>
        <v>1.2992538999999999</v>
      </c>
      <c r="W1534" s="162">
        <f>SUM(표4_256[[#This Row],[1월]:[12월]])</f>
        <v>4.2632807000000001</v>
      </c>
      <c r="X1534" s="189">
        <f t="shared" si="741"/>
        <v>0.35527339166666666</v>
      </c>
    </row>
    <row r="1535" spans="1:24" hidden="1" x14ac:dyDescent="0.3">
      <c r="A1535" s="166"/>
      <c r="B1535" s="166">
        <v>2024</v>
      </c>
      <c r="C1535" s="187" t="s">
        <v>433</v>
      </c>
      <c r="D1535" s="159" t="s">
        <v>11</v>
      </c>
      <c r="E1535" s="159" t="s">
        <v>427</v>
      </c>
      <c r="F1535" s="159"/>
      <c r="G1535" s="188"/>
      <c r="H1535" s="159"/>
      <c r="I1535" s="159" t="s">
        <v>73</v>
      </c>
      <c r="J1535" s="159" t="s">
        <v>13</v>
      </c>
      <c r="K1535" s="160">
        <v>184536549</v>
      </c>
      <c r="L1535" s="160">
        <v>153969711</v>
      </c>
      <c r="M1535" s="160">
        <v>136550194</v>
      </c>
      <c r="N1535" s="160">
        <v>152481380</v>
      </c>
      <c r="O1535" s="160">
        <v>167501329</v>
      </c>
      <c r="P1535" s="160">
        <v>238070165</v>
      </c>
      <c r="Q1535" s="160">
        <v>392551971</v>
      </c>
      <c r="R1535" s="160">
        <v>445797038</v>
      </c>
      <c r="S1535" s="160">
        <v>265982929</v>
      </c>
      <c r="T1535" s="160">
        <v>176529824</v>
      </c>
      <c r="U1535" s="160">
        <v>142578382</v>
      </c>
      <c r="V1535" s="160">
        <v>164887768</v>
      </c>
      <c r="W1535" s="162">
        <f>SUM(표4_256[[#This Row],[1월]:[12월]])</f>
        <v>2621437240</v>
      </c>
      <c r="X1535" s="189">
        <f t="shared" si="741"/>
        <v>218453103.33333334</v>
      </c>
    </row>
    <row r="1536" spans="1:24" hidden="1" x14ac:dyDescent="0.3">
      <c r="A1536" s="166"/>
      <c r="B1536" s="166">
        <v>2024</v>
      </c>
      <c r="C1536" s="187" t="s">
        <v>433</v>
      </c>
      <c r="D1536" s="159" t="s">
        <v>11</v>
      </c>
      <c r="E1536" s="159" t="s">
        <v>427</v>
      </c>
      <c r="F1536" s="159"/>
      <c r="G1536" s="188"/>
      <c r="H1536" s="159"/>
      <c r="I1536" s="159" t="s">
        <v>422</v>
      </c>
      <c r="J1536" s="159" t="s">
        <v>14</v>
      </c>
      <c r="K1536" s="160">
        <v>1059338</v>
      </c>
      <c r="L1536" s="160">
        <v>913459</v>
      </c>
      <c r="M1536" s="160">
        <v>941834</v>
      </c>
      <c r="N1536" s="160">
        <v>1033739</v>
      </c>
      <c r="O1536" s="160">
        <v>1190010</v>
      </c>
      <c r="P1536" s="160">
        <v>1478009</v>
      </c>
      <c r="Q1536" s="160">
        <v>2591203</v>
      </c>
      <c r="R1536" s="160">
        <v>2998652</v>
      </c>
      <c r="S1536" s="160">
        <v>2035249</v>
      </c>
      <c r="T1536" s="160">
        <v>1261963</v>
      </c>
      <c r="U1536" s="160">
        <v>829298</v>
      </c>
      <c r="V1536" s="160">
        <v>979312</v>
      </c>
      <c r="W1536" s="162">
        <f>SUM(표4_256[[#This Row],[1월]:[12월]])</f>
        <v>17312066</v>
      </c>
      <c r="X1536" s="189">
        <f t="shared" si="741"/>
        <v>1442672.1666666667</v>
      </c>
    </row>
    <row r="1537" spans="1:24" hidden="1" x14ac:dyDescent="0.3">
      <c r="A1537" s="166"/>
      <c r="B1537" s="166">
        <v>2024</v>
      </c>
      <c r="C1537" s="187" t="s">
        <v>433</v>
      </c>
      <c r="D1537" s="159" t="s">
        <v>11</v>
      </c>
      <c r="E1537" s="159" t="s">
        <v>427</v>
      </c>
      <c r="F1537" s="159"/>
      <c r="G1537" s="188"/>
      <c r="H1537" s="159"/>
      <c r="I1537" s="159" t="s">
        <v>422</v>
      </c>
      <c r="J1537" s="159" t="s">
        <v>15</v>
      </c>
      <c r="K1537" s="160">
        <f t="shared" ref="K1537" si="804">(K1536/1000)*0.229</f>
        <v>242.588402</v>
      </c>
      <c r="L1537" s="160">
        <f t="shared" ref="L1537" si="805">(L1536/1000)*0.229</f>
        <v>209.18211099999999</v>
      </c>
      <c r="M1537" s="160">
        <f t="shared" ref="M1537" si="806">(M1536/1000)*0.229</f>
        <v>215.67998599999999</v>
      </c>
      <c r="N1537" s="160">
        <f t="shared" ref="N1537" si="807">(N1536/1000)*0.229</f>
        <v>236.72623100000001</v>
      </c>
      <c r="O1537" s="160">
        <f t="shared" ref="O1537" si="808">(O1536/1000)*0.229</f>
        <v>272.51229000000001</v>
      </c>
      <c r="P1537" s="160">
        <f t="shared" ref="P1537" si="809">(P1536/1000)*0.229</f>
        <v>338.46406100000002</v>
      </c>
      <c r="Q1537" s="160">
        <f t="shared" ref="Q1537" si="810">(Q1536/1000)*0.229</f>
        <v>593.38548700000001</v>
      </c>
      <c r="R1537" s="160">
        <f t="shared" ref="R1537" si="811">(R1536/1000)*0.229</f>
        <v>686.69130800000005</v>
      </c>
      <c r="S1537" s="160">
        <f t="shared" ref="S1537" si="812">(S1536/1000)*0.229</f>
        <v>466.07202100000001</v>
      </c>
      <c r="T1537" s="160">
        <f t="shared" ref="T1537:V1537" si="813">(T1536/1000)*0.229</f>
        <v>288.98952700000001</v>
      </c>
      <c r="U1537" s="160">
        <f t="shared" si="813"/>
        <v>189.90924200000001</v>
      </c>
      <c r="V1537" s="160">
        <f t="shared" si="813"/>
        <v>224.26244800000001</v>
      </c>
      <c r="W1537" s="162">
        <f>SUM(표4_256[[#This Row],[1월]:[12월]])</f>
        <v>3964.4631140000001</v>
      </c>
      <c r="X1537" s="189">
        <f t="shared" si="741"/>
        <v>330.3719261666667</v>
      </c>
    </row>
    <row r="1538" spans="1:24" hidden="1" x14ac:dyDescent="0.3">
      <c r="A1538" s="166"/>
      <c r="B1538" s="166">
        <v>2024</v>
      </c>
      <c r="C1538" s="187" t="s">
        <v>433</v>
      </c>
      <c r="D1538" s="159" t="s">
        <v>11</v>
      </c>
      <c r="E1538" s="159" t="s">
        <v>427</v>
      </c>
      <c r="F1538" s="159"/>
      <c r="G1538" s="188"/>
      <c r="H1538" s="159"/>
      <c r="I1538" s="159" t="s">
        <v>422</v>
      </c>
      <c r="J1538" s="160" t="s">
        <v>96</v>
      </c>
      <c r="K1538" s="160">
        <f t="shared" ref="K1538" si="814">K1536*0.4747/1000</f>
        <v>502.86774859999997</v>
      </c>
      <c r="L1538" s="160">
        <f t="shared" ref="L1538" si="815">L1536*0.4747/1000</f>
        <v>433.61898730000001</v>
      </c>
      <c r="M1538" s="160">
        <f t="shared" ref="M1538" si="816">M1536*0.4747/1000</f>
        <v>447.0885998</v>
      </c>
      <c r="N1538" s="160">
        <f t="shared" ref="N1538" si="817">N1536*0.4747/1000</f>
        <v>490.71590329999998</v>
      </c>
      <c r="O1538" s="160">
        <f t="shared" ref="O1538" si="818">O1536*0.4747/1000</f>
        <v>564.89774699999998</v>
      </c>
      <c r="P1538" s="160">
        <f t="shared" ref="P1538" si="819">P1536*0.4747/1000</f>
        <v>701.6108723000001</v>
      </c>
      <c r="Q1538" s="160">
        <f t="shared" ref="Q1538" si="820">Q1536*0.4747/1000</f>
        <v>1230.0440641</v>
      </c>
      <c r="R1538" s="160">
        <f t="shared" ref="R1538" si="821">R1536*0.4747/1000</f>
        <v>1423.4601044000001</v>
      </c>
      <c r="S1538" s="160">
        <f t="shared" ref="S1538" si="822">S1536*0.4747/1000</f>
        <v>966.13270030000001</v>
      </c>
      <c r="T1538" s="160">
        <f t="shared" ref="T1538:V1538" si="823">T1536*0.4747/1000</f>
        <v>599.05383610000001</v>
      </c>
      <c r="U1538" s="160">
        <f t="shared" si="823"/>
        <v>393.66776060000007</v>
      </c>
      <c r="V1538" s="160">
        <f t="shared" si="823"/>
        <v>464.87940640000005</v>
      </c>
      <c r="W1538" s="162">
        <f>SUM(표4_256[[#This Row],[1월]:[12월]])</f>
        <v>8218.0377301999997</v>
      </c>
      <c r="X1538" s="189">
        <f t="shared" si="741"/>
        <v>684.8364775166666</v>
      </c>
    </row>
    <row r="1539" spans="1:24" hidden="1" x14ac:dyDescent="0.3">
      <c r="A1539" s="166"/>
      <c r="B1539" s="166">
        <v>2024</v>
      </c>
      <c r="C1539" s="187" t="s">
        <v>433</v>
      </c>
      <c r="D1539" s="159" t="s">
        <v>11</v>
      </c>
      <c r="E1539" s="159" t="s">
        <v>427</v>
      </c>
      <c r="F1539" s="159"/>
      <c r="G1539" s="188"/>
      <c r="H1539" s="159"/>
      <c r="I1539" s="159" t="s">
        <v>175</v>
      </c>
      <c r="J1539" s="159" t="s">
        <v>13</v>
      </c>
      <c r="K1539" s="160">
        <v>111627015</v>
      </c>
      <c r="L1539" s="160">
        <v>99736210</v>
      </c>
      <c r="M1539" s="160">
        <v>89824099</v>
      </c>
      <c r="N1539" s="160">
        <v>83616280</v>
      </c>
      <c r="O1539" s="160">
        <v>90536909</v>
      </c>
      <c r="P1539" s="160">
        <v>119719122</v>
      </c>
      <c r="Q1539" s="160">
        <v>157756383</v>
      </c>
      <c r="R1539" s="160">
        <v>170386441</v>
      </c>
      <c r="S1539" s="160">
        <v>121914078</v>
      </c>
      <c r="T1539" s="160">
        <v>89403769</v>
      </c>
      <c r="U1539" s="160">
        <v>107468020</v>
      </c>
      <c r="V1539" s="160">
        <v>113977260</v>
      </c>
      <c r="W1539" s="162">
        <f>SUM(표4_256[[#This Row],[1월]:[12월]])</f>
        <v>1355965586</v>
      </c>
      <c r="X1539" s="189">
        <f t="shared" si="741"/>
        <v>112997132.16666667</v>
      </c>
    </row>
    <row r="1540" spans="1:24" hidden="1" x14ac:dyDescent="0.3">
      <c r="A1540" s="166"/>
      <c r="B1540" s="166">
        <v>2024</v>
      </c>
      <c r="C1540" s="187" t="s">
        <v>433</v>
      </c>
      <c r="D1540" s="159" t="s">
        <v>11</v>
      </c>
      <c r="E1540" s="159" t="s">
        <v>427</v>
      </c>
      <c r="F1540" s="159"/>
      <c r="G1540" s="188"/>
      <c r="H1540" s="159"/>
      <c r="I1540" s="159" t="s">
        <v>175</v>
      </c>
      <c r="J1540" s="159" t="s">
        <v>14</v>
      </c>
      <c r="K1540" s="160">
        <v>661140</v>
      </c>
      <c r="L1540" s="160">
        <v>598584</v>
      </c>
      <c r="M1540" s="160">
        <v>625946</v>
      </c>
      <c r="N1540" s="160">
        <v>571002</v>
      </c>
      <c r="O1540" s="160">
        <v>640359</v>
      </c>
      <c r="P1540" s="160">
        <v>735459</v>
      </c>
      <c r="Q1540" s="160">
        <v>1000787</v>
      </c>
      <c r="R1540" s="160">
        <v>1102313</v>
      </c>
      <c r="S1540" s="160">
        <v>907045</v>
      </c>
      <c r="T1540" s="160">
        <v>629048</v>
      </c>
      <c r="U1540" s="160">
        <v>630461</v>
      </c>
      <c r="V1540" s="160">
        <v>687307</v>
      </c>
      <c r="W1540" s="162">
        <f>SUM(표4_256[[#This Row],[1월]:[12월]])</f>
        <v>8789451</v>
      </c>
      <c r="X1540" s="189">
        <f t="shared" si="741"/>
        <v>732454.25</v>
      </c>
    </row>
    <row r="1541" spans="1:24" hidden="1" x14ac:dyDescent="0.3">
      <c r="A1541" s="166"/>
      <c r="B1541" s="166">
        <v>2024</v>
      </c>
      <c r="C1541" s="187" t="s">
        <v>433</v>
      </c>
      <c r="D1541" s="159" t="s">
        <v>11</v>
      </c>
      <c r="E1541" s="159" t="s">
        <v>427</v>
      </c>
      <c r="F1541" s="159"/>
      <c r="G1541" s="188"/>
      <c r="H1541" s="159"/>
      <c r="I1541" s="159" t="s">
        <v>74</v>
      </c>
      <c r="J1541" s="159" t="s">
        <v>15</v>
      </c>
      <c r="K1541" s="160">
        <f t="shared" ref="K1541" si="824">(K1540/1000)*0.229</f>
        <v>151.40106</v>
      </c>
      <c r="L1541" s="160">
        <f t="shared" ref="L1541" si="825">(L1540/1000)*0.229</f>
        <v>137.07573600000001</v>
      </c>
      <c r="M1541" s="160">
        <f t="shared" ref="M1541" si="826">(M1540/1000)*0.229</f>
        <v>143.341634</v>
      </c>
      <c r="N1541" s="160">
        <f t="shared" ref="N1541" si="827">(N1540/1000)*0.229</f>
        <v>130.759458</v>
      </c>
      <c r="O1541" s="160">
        <f t="shared" ref="O1541" si="828">(O1540/1000)*0.229</f>
        <v>146.642211</v>
      </c>
      <c r="P1541" s="160">
        <f t="shared" ref="P1541" si="829">(P1540/1000)*0.229</f>
        <v>168.42011099999999</v>
      </c>
      <c r="Q1541" s="160">
        <f t="shared" ref="Q1541" si="830">(Q1540/1000)*0.229</f>
        <v>229.18022300000001</v>
      </c>
      <c r="R1541" s="160">
        <f t="shared" ref="R1541" si="831">(R1540/1000)*0.229</f>
        <v>252.42967700000003</v>
      </c>
      <c r="S1541" s="160">
        <f t="shared" ref="S1541" si="832">(S1540/1000)*0.229</f>
        <v>207.71330499999999</v>
      </c>
      <c r="T1541" s="160">
        <f t="shared" ref="T1541:V1541" si="833">(T1540/1000)*0.229</f>
        <v>144.05199200000001</v>
      </c>
      <c r="U1541" s="160">
        <f t="shared" si="833"/>
        <v>144.37556900000001</v>
      </c>
      <c r="V1541" s="160">
        <f t="shared" si="833"/>
        <v>157.393303</v>
      </c>
      <c r="W1541" s="162">
        <f>SUM(표4_256[[#This Row],[1월]:[12월]])</f>
        <v>2012.7842790000002</v>
      </c>
      <c r="X1541" s="189">
        <f t="shared" si="741"/>
        <v>167.73202325000003</v>
      </c>
    </row>
    <row r="1542" spans="1:24" hidden="1" x14ac:dyDescent="0.3">
      <c r="A1542" s="166"/>
      <c r="B1542" s="166">
        <v>2024</v>
      </c>
      <c r="C1542" s="187" t="s">
        <v>433</v>
      </c>
      <c r="D1542" s="159" t="s">
        <v>11</v>
      </c>
      <c r="E1542" s="159" t="s">
        <v>427</v>
      </c>
      <c r="F1542" s="159"/>
      <c r="G1542" s="188"/>
      <c r="H1542" s="159"/>
      <c r="I1542" s="159" t="s">
        <v>175</v>
      </c>
      <c r="J1542" s="160" t="s">
        <v>96</v>
      </c>
      <c r="K1542" s="160">
        <f t="shared" ref="K1542" si="834">K1540*0.4747/1000</f>
        <v>313.84315800000002</v>
      </c>
      <c r="L1542" s="160">
        <f t="shared" ref="L1542" si="835">L1540*0.4747/1000</f>
        <v>284.14782480000002</v>
      </c>
      <c r="M1542" s="160">
        <f t="shared" ref="M1542" si="836">M1540*0.4747/1000</f>
        <v>297.1365662</v>
      </c>
      <c r="N1542" s="160">
        <f t="shared" ref="N1542" si="837">N1540*0.4747/1000</f>
        <v>271.05464940000002</v>
      </c>
      <c r="O1542" s="160">
        <f t="shared" ref="O1542" si="838">O1540*0.4747/1000</f>
        <v>303.97841730000005</v>
      </c>
      <c r="P1542" s="160">
        <f t="shared" ref="P1542" si="839">P1540*0.4747/1000</f>
        <v>349.12238730000001</v>
      </c>
      <c r="Q1542" s="160">
        <f t="shared" ref="Q1542" si="840">Q1540*0.4747/1000</f>
        <v>475.0735889</v>
      </c>
      <c r="R1542" s="160">
        <f t="shared" ref="R1542" si="841">R1540*0.4747/1000</f>
        <v>523.26798110000004</v>
      </c>
      <c r="S1542" s="160">
        <f t="shared" ref="S1542" si="842">S1540*0.4747/1000</f>
        <v>430.57426150000003</v>
      </c>
      <c r="T1542" s="160">
        <f t="shared" ref="T1542:V1542" si="843">T1540*0.4747/1000</f>
        <v>298.60908560000001</v>
      </c>
      <c r="U1542" s="160">
        <f t="shared" si="843"/>
        <v>299.27983669999998</v>
      </c>
      <c r="V1542" s="160">
        <f t="shared" si="843"/>
        <v>326.26463290000004</v>
      </c>
      <c r="W1542" s="162">
        <f>SUM(표4_256[[#This Row],[1월]:[12월]])</f>
        <v>4172.3523897000005</v>
      </c>
      <c r="X1542" s="189">
        <f t="shared" si="741"/>
        <v>347.69603247500004</v>
      </c>
    </row>
    <row r="1543" spans="1:24" hidden="1" x14ac:dyDescent="0.3">
      <c r="A1543" s="166"/>
      <c r="B1543" s="166">
        <v>2024</v>
      </c>
      <c r="C1543" s="187" t="s">
        <v>433</v>
      </c>
      <c r="D1543" s="159" t="s">
        <v>11</v>
      </c>
      <c r="E1543" s="159" t="s">
        <v>427</v>
      </c>
      <c r="F1543" s="159"/>
      <c r="G1543" s="188"/>
      <c r="H1543" s="159"/>
      <c r="I1543" s="159" t="s">
        <v>188</v>
      </c>
      <c r="J1543" s="159" t="s">
        <v>13</v>
      </c>
      <c r="K1543" s="160">
        <v>16168967</v>
      </c>
      <c r="L1543" s="160">
        <v>12764030</v>
      </c>
      <c r="M1543" s="160">
        <v>10899560</v>
      </c>
      <c r="N1543" s="160">
        <v>12434096</v>
      </c>
      <c r="O1543" s="160">
        <v>13194363</v>
      </c>
      <c r="P1543" s="160">
        <v>20115925</v>
      </c>
      <c r="Q1543" s="160">
        <v>36220669</v>
      </c>
      <c r="R1543" s="160">
        <v>40573438</v>
      </c>
      <c r="S1543" s="160">
        <v>27111183</v>
      </c>
      <c r="T1543" s="160">
        <v>16540984</v>
      </c>
      <c r="U1543" s="160">
        <v>16277015</v>
      </c>
      <c r="V1543" s="160">
        <v>13732212</v>
      </c>
      <c r="W1543" s="162">
        <f>SUM(표4_256[[#This Row],[1월]:[12월]])</f>
        <v>236032442</v>
      </c>
      <c r="X1543" s="189">
        <f t="shared" si="741"/>
        <v>19669370.166666668</v>
      </c>
    </row>
    <row r="1544" spans="1:24" hidden="1" x14ac:dyDescent="0.3">
      <c r="A1544" s="166"/>
      <c r="B1544" s="166">
        <v>2024</v>
      </c>
      <c r="C1544" s="187" t="s">
        <v>433</v>
      </c>
      <c r="D1544" s="159" t="s">
        <v>11</v>
      </c>
      <c r="E1544" s="159" t="s">
        <v>427</v>
      </c>
      <c r="F1544" s="159"/>
      <c r="G1544" s="188"/>
      <c r="H1544" s="159"/>
      <c r="I1544" s="159" t="s">
        <v>188</v>
      </c>
      <c r="J1544" s="159" t="s">
        <v>14</v>
      </c>
      <c r="K1544" s="160">
        <v>90463</v>
      </c>
      <c r="L1544" s="160">
        <v>75129</v>
      </c>
      <c r="M1544" s="160">
        <v>74605</v>
      </c>
      <c r="N1544" s="160">
        <v>83917</v>
      </c>
      <c r="O1544" s="160">
        <v>93925</v>
      </c>
      <c r="P1544" s="160">
        <v>125130</v>
      </c>
      <c r="Q1544" s="160">
        <v>238158</v>
      </c>
      <c r="R1544" s="160">
        <v>272016</v>
      </c>
      <c r="S1544" s="160">
        <v>208207</v>
      </c>
      <c r="T1544" s="160">
        <v>119133</v>
      </c>
      <c r="U1544" s="160">
        <v>94206</v>
      </c>
      <c r="V1544" s="160">
        <v>80504</v>
      </c>
      <c r="W1544" s="162">
        <f>SUM(표4_256[[#This Row],[1월]:[12월]])</f>
        <v>1555393</v>
      </c>
      <c r="X1544" s="189">
        <f t="shared" si="741"/>
        <v>129616.08333333333</v>
      </c>
    </row>
    <row r="1545" spans="1:24" hidden="1" x14ac:dyDescent="0.3">
      <c r="A1545" s="166"/>
      <c r="B1545" s="166">
        <v>2024</v>
      </c>
      <c r="C1545" s="187" t="s">
        <v>433</v>
      </c>
      <c r="D1545" s="159" t="s">
        <v>11</v>
      </c>
      <c r="E1545" s="159" t="s">
        <v>427</v>
      </c>
      <c r="F1545" s="159"/>
      <c r="G1545" s="188"/>
      <c r="H1545" s="159"/>
      <c r="I1545" s="159" t="s">
        <v>188</v>
      </c>
      <c r="J1545" s="159" t="s">
        <v>15</v>
      </c>
      <c r="K1545" s="160">
        <f t="shared" ref="K1545" si="844">(K1544/1000)*0.229</f>
        <v>20.716027</v>
      </c>
      <c r="L1545" s="160">
        <f t="shared" ref="L1545" si="845">(L1544/1000)*0.229</f>
        <v>17.204541000000003</v>
      </c>
      <c r="M1545" s="160">
        <f t="shared" ref="M1545" si="846">(M1544/1000)*0.229</f>
        <v>17.084545000000002</v>
      </c>
      <c r="N1545" s="160">
        <f t="shared" ref="N1545" si="847">(N1544/1000)*0.229</f>
        <v>19.216993000000002</v>
      </c>
      <c r="O1545" s="160">
        <f t="shared" ref="O1545" si="848">(O1544/1000)*0.229</f>
        <v>21.508825000000002</v>
      </c>
      <c r="P1545" s="160">
        <f t="shared" ref="P1545" si="849">(P1544/1000)*0.229</f>
        <v>28.654769999999999</v>
      </c>
      <c r="Q1545" s="160">
        <f t="shared" ref="Q1545" si="850">(Q1544/1000)*0.229</f>
        <v>54.538181999999999</v>
      </c>
      <c r="R1545" s="160">
        <f t="shared" ref="R1545" si="851">(R1544/1000)*0.229</f>
        <v>62.291664000000004</v>
      </c>
      <c r="S1545" s="160">
        <f t="shared" ref="S1545" si="852">(S1544/1000)*0.229</f>
        <v>47.679403000000001</v>
      </c>
      <c r="T1545" s="160">
        <f t="shared" ref="T1545:V1545" si="853">(T1544/1000)*0.229</f>
        <v>27.281457</v>
      </c>
      <c r="U1545" s="160">
        <f t="shared" si="853"/>
        <v>21.573174000000002</v>
      </c>
      <c r="V1545" s="160">
        <f t="shared" si="853"/>
        <v>18.435416000000004</v>
      </c>
      <c r="W1545" s="162">
        <f>SUM(표4_256[[#This Row],[1월]:[12월]])</f>
        <v>356.18499699999995</v>
      </c>
      <c r="X1545" s="189">
        <f t="shared" si="741"/>
        <v>29.682083083333328</v>
      </c>
    </row>
    <row r="1546" spans="1:24" hidden="1" x14ac:dyDescent="0.3">
      <c r="A1546" s="166"/>
      <c r="B1546" s="166">
        <v>2024</v>
      </c>
      <c r="C1546" s="187" t="s">
        <v>433</v>
      </c>
      <c r="D1546" s="159" t="s">
        <v>11</v>
      </c>
      <c r="E1546" s="159" t="s">
        <v>427</v>
      </c>
      <c r="F1546" s="159"/>
      <c r="G1546" s="188"/>
      <c r="H1546" s="159"/>
      <c r="I1546" s="159" t="s">
        <v>188</v>
      </c>
      <c r="J1546" s="160" t="s">
        <v>96</v>
      </c>
      <c r="K1546" s="160">
        <f t="shared" ref="K1546" si="854">K1544*0.4747/1000</f>
        <v>42.942786099999999</v>
      </c>
      <c r="L1546" s="160">
        <f t="shared" ref="L1546" si="855">L1544*0.4747/1000</f>
        <v>35.663736300000004</v>
      </c>
      <c r="M1546" s="160">
        <f t="shared" ref="M1546" si="856">M1544*0.4747/1000</f>
        <v>35.414993500000001</v>
      </c>
      <c r="N1546" s="160">
        <f t="shared" ref="N1546" si="857">N1544*0.4747/1000</f>
        <v>39.835399900000006</v>
      </c>
      <c r="O1546" s="160">
        <f t="shared" ref="O1546" si="858">O1544*0.4747/1000</f>
        <v>44.586197500000004</v>
      </c>
      <c r="P1546" s="160">
        <f t="shared" ref="P1546" si="859">P1544*0.4747/1000</f>
        <v>59.399211000000001</v>
      </c>
      <c r="Q1546" s="160">
        <f t="shared" ref="Q1546" si="860">Q1544*0.4747/1000</f>
        <v>113.0536026</v>
      </c>
      <c r="R1546" s="160">
        <f t="shared" ref="R1546" si="861">R1544*0.4747/1000</f>
        <v>129.12599520000001</v>
      </c>
      <c r="S1546" s="160">
        <f t="shared" ref="S1546" si="862">S1544*0.4747/1000</f>
        <v>98.835862900000009</v>
      </c>
      <c r="T1546" s="160">
        <f t="shared" ref="T1546:V1546" si="863">T1544*0.4747/1000</f>
        <v>56.552435100000004</v>
      </c>
      <c r="U1546" s="160">
        <f t="shared" si="863"/>
        <v>44.719588199999997</v>
      </c>
      <c r="V1546" s="160">
        <f t="shared" si="863"/>
        <v>38.215248799999998</v>
      </c>
      <c r="W1546" s="162">
        <f>SUM(표4_256[[#This Row],[1월]:[12월]])</f>
        <v>738.34505710000008</v>
      </c>
      <c r="X1546" s="189">
        <f t="shared" si="741"/>
        <v>61.528754758333342</v>
      </c>
    </row>
    <row r="1547" spans="1:24" hidden="1" x14ac:dyDescent="0.3">
      <c r="A1547" s="166"/>
      <c r="B1547" s="166">
        <v>2024</v>
      </c>
      <c r="C1547" s="187" t="s">
        <v>433</v>
      </c>
      <c r="D1547" s="159" t="s">
        <v>11</v>
      </c>
      <c r="E1547" s="159" t="s">
        <v>428</v>
      </c>
      <c r="F1547" s="159"/>
      <c r="G1547" s="188"/>
      <c r="H1547" s="159"/>
      <c r="I1547" s="159" t="s">
        <v>176</v>
      </c>
      <c r="J1547" s="159" t="s">
        <v>13</v>
      </c>
      <c r="K1547" s="160">
        <v>123990189</v>
      </c>
      <c r="L1547" s="160">
        <v>108715453</v>
      </c>
      <c r="M1547" s="160">
        <v>92895501</v>
      </c>
      <c r="N1547" s="160">
        <v>90577301</v>
      </c>
      <c r="O1547" s="160">
        <v>102446750</v>
      </c>
      <c r="P1547" s="160">
        <v>130095248</v>
      </c>
      <c r="Q1547" s="160">
        <v>159545335</v>
      </c>
      <c r="R1547" s="160">
        <v>168714795</v>
      </c>
      <c r="S1547" s="160">
        <v>119625415</v>
      </c>
      <c r="T1547" s="160">
        <v>106530989</v>
      </c>
      <c r="U1547" s="160">
        <v>104168590</v>
      </c>
      <c r="V1547" s="160">
        <v>116968437.0624</v>
      </c>
      <c r="W1547" s="162">
        <f>SUM(표4_256[[#This Row],[1월]:[12월]])</f>
        <v>1424274003.0624001</v>
      </c>
      <c r="X1547" s="189">
        <f t="shared" si="741"/>
        <v>118689500.25520001</v>
      </c>
    </row>
    <row r="1548" spans="1:24" hidden="1" x14ac:dyDescent="0.3">
      <c r="A1548" s="166"/>
      <c r="B1548" s="166">
        <v>2024</v>
      </c>
      <c r="C1548" s="187" t="s">
        <v>433</v>
      </c>
      <c r="D1548" s="159" t="s">
        <v>11</v>
      </c>
      <c r="E1548" s="159" t="s">
        <v>428</v>
      </c>
      <c r="F1548" s="159"/>
      <c r="G1548" s="188"/>
      <c r="H1548" s="159"/>
      <c r="I1548" s="159" t="s">
        <v>176</v>
      </c>
      <c r="J1548" s="159" t="s">
        <v>14</v>
      </c>
      <c r="K1548" s="160">
        <v>759215</v>
      </c>
      <c r="L1548" s="160">
        <v>664836</v>
      </c>
      <c r="M1548" s="160">
        <v>676228</v>
      </c>
      <c r="N1548" s="160">
        <v>645974</v>
      </c>
      <c r="O1548" s="160">
        <v>770220</v>
      </c>
      <c r="P1548" s="160">
        <v>825805</v>
      </c>
      <c r="Q1548" s="160">
        <v>992347</v>
      </c>
      <c r="R1548" s="160">
        <v>1064897</v>
      </c>
      <c r="S1548" s="160">
        <v>909063</v>
      </c>
      <c r="T1548" s="160">
        <v>802317</v>
      </c>
      <c r="U1548" s="160">
        <v>751058</v>
      </c>
      <c r="V1548" s="160">
        <v>716312</v>
      </c>
      <c r="W1548" s="162">
        <f>SUM(표4_256[[#This Row],[1월]:[12월]])</f>
        <v>9578272</v>
      </c>
      <c r="X1548" s="189">
        <f t="shared" si="741"/>
        <v>798189.33333333337</v>
      </c>
    </row>
    <row r="1549" spans="1:24" hidden="1" x14ac:dyDescent="0.3">
      <c r="A1549" s="166"/>
      <c r="B1549" s="166">
        <v>2024</v>
      </c>
      <c r="C1549" s="187" t="s">
        <v>433</v>
      </c>
      <c r="D1549" s="159" t="s">
        <v>11</v>
      </c>
      <c r="E1549" s="159" t="s">
        <v>428</v>
      </c>
      <c r="F1549" s="159"/>
      <c r="G1549" s="188"/>
      <c r="H1549" s="159"/>
      <c r="I1549" s="159" t="s">
        <v>176</v>
      </c>
      <c r="J1549" s="159" t="s">
        <v>15</v>
      </c>
      <c r="K1549" s="160">
        <f t="shared" ref="K1549" si="864">(K1548/1000)*0.229</f>
        <v>173.86023500000002</v>
      </c>
      <c r="L1549" s="160">
        <f t="shared" ref="L1549" si="865">(L1548/1000)*0.229</f>
        <v>152.247444</v>
      </c>
      <c r="M1549" s="160">
        <f t="shared" ref="M1549" si="866">(M1548/1000)*0.229</f>
        <v>154.856212</v>
      </c>
      <c r="N1549" s="160">
        <f t="shared" ref="N1549" si="867">(N1548/1000)*0.229</f>
        <v>147.92804600000002</v>
      </c>
      <c r="O1549" s="160">
        <f t="shared" ref="O1549" si="868">(O1548/1000)*0.229</f>
        <v>176.38038</v>
      </c>
      <c r="P1549" s="160">
        <f t="shared" ref="P1549" si="869">(P1548/1000)*0.229</f>
        <v>189.10934499999999</v>
      </c>
      <c r="Q1549" s="160">
        <f t="shared" ref="Q1549" si="870">(Q1548/1000)*0.229</f>
        <v>227.24746300000001</v>
      </c>
      <c r="R1549" s="160">
        <f t="shared" ref="R1549" si="871">(R1548/1000)*0.229</f>
        <v>243.861413</v>
      </c>
      <c r="S1549" s="160">
        <f t="shared" ref="S1549" si="872">(S1548/1000)*0.229</f>
        <v>208.17542700000001</v>
      </c>
      <c r="T1549" s="160">
        <f t="shared" ref="T1549:V1549" si="873">(T1548/1000)*0.229</f>
        <v>183.730593</v>
      </c>
      <c r="U1549" s="160">
        <f t="shared" si="873"/>
        <v>171.99228200000002</v>
      </c>
      <c r="V1549" s="160">
        <f t="shared" si="873"/>
        <v>164.035448</v>
      </c>
      <c r="W1549" s="162">
        <f>SUM(표4_256[[#This Row],[1월]:[12월]])</f>
        <v>2193.4242880000002</v>
      </c>
      <c r="X1549" s="189">
        <f t="shared" si="741"/>
        <v>182.78535733333334</v>
      </c>
    </row>
    <row r="1550" spans="1:24" hidden="1" x14ac:dyDescent="0.3">
      <c r="A1550" s="166"/>
      <c r="B1550" s="166">
        <v>2024</v>
      </c>
      <c r="C1550" s="187" t="s">
        <v>433</v>
      </c>
      <c r="D1550" s="159" t="s">
        <v>11</v>
      </c>
      <c r="E1550" s="159" t="s">
        <v>428</v>
      </c>
      <c r="F1550" s="159"/>
      <c r="G1550" s="188"/>
      <c r="H1550" s="159"/>
      <c r="I1550" s="159" t="s">
        <v>176</v>
      </c>
      <c r="J1550" s="160" t="s">
        <v>96</v>
      </c>
      <c r="K1550" s="160">
        <f t="shared" ref="K1550" si="874">K1548*0.4747/1000</f>
        <v>360.3993605</v>
      </c>
      <c r="L1550" s="160">
        <f t="shared" ref="L1550" si="875">L1548*0.4747/1000</f>
        <v>315.59764919999998</v>
      </c>
      <c r="M1550" s="160">
        <f t="shared" ref="M1550" si="876">M1548*0.4747/1000</f>
        <v>321.00543160000001</v>
      </c>
      <c r="N1550" s="160">
        <f t="shared" ref="N1550" si="877">N1548*0.4747/1000</f>
        <v>306.64385779999998</v>
      </c>
      <c r="O1550" s="160">
        <f t="shared" ref="O1550" si="878">O1548*0.4747/1000</f>
        <v>365.62343400000003</v>
      </c>
      <c r="P1550" s="160">
        <f t="shared" ref="P1550" si="879">P1548*0.4747/1000</f>
        <v>392.00963350000001</v>
      </c>
      <c r="Q1550" s="160">
        <f t="shared" ref="Q1550" si="880">Q1548*0.4747/1000</f>
        <v>471.06712090000002</v>
      </c>
      <c r="R1550" s="160">
        <f t="shared" ref="R1550" si="881">R1548*0.4747/1000</f>
        <v>505.50660590000001</v>
      </c>
      <c r="S1550" s="160">
        <f t="shared" ref="S1550" si="882">S1548*0.4747/1000</f>
        <v>431.5322061</v>
      </c>
      <c r="T1550" s="160">
        <f t="shared" ref="T1550:V1550" si="883">T1548*0.4747/1000</f>
        <v>380.85987990000001</v>
      </c>
      <c r="U1550" s="160">
        <f t="shared" si="883"/>
        <v>356.52723259999999</v>
      </c>
      <c r="V1550" s="160">
        <f t="shared" si="883"/>
        <v>340.03330640000001</v>
      </c>
      <c r="W1550" s="162">
        <f>SUM(표4_256[[#This Row],[1월]:[12월]])</f>
        <v>4546.8057184000008</v>
      </c>
      <c r="X1550" s="189">
        <f t="shared" si="741"/>
        <v>378.9004765333334</v>
      </c>
    </row>
    <row r="1551" spans="1:24" hidden="1" x14ac:dyDescent="0.3">
      <c r="A1551" s="166"/>
      <c r="B1551" s="166">
        <v>2024</v>
      </c>
      <c r="C1551" s="187" t="s">
        <v>433</v>
      </c>
      <c r="D1551" s="159" t="s">
        <v>11</v>
      </c>
      <c r="E1551" s="159" t="s">
        <v>428</v>
      </c>
      <c r="F1551" s="159"/>
      <c r="G1551" s="188"/>
      <c r="H1551" s="159"/>
      <c r="I1551" s="159" t="s">
        <v>177</v>
      </c>
      <c r="J1551" s="159" t="s">
        <v>13</v>
      </c>
      <c r="K1551" s="160">
        <v>5344565</v>
      </c>
      <c r="L1551" s="160">
        <v>4525624</v>
      </c>
      <c r="M1551" s="160">
        <v>3920287</v>
      </c>
      <c r="N1551" s="160">
        <v>4069047</v>
      </c>
      <c r="O1551" s="160">
        <v>6901545</v>
      </c>
      <c r="P1551" s="160">
        <v>7692503</v>
      </c>
      <c r="Q1551" s="160">
        <v>8975374</v>
      </c>
      <c r="R1551" s="160">
        <v>9355328</v>
      </c>
      <c r="S1551" s="160">
        <v>6726267</v>
      </c>
      <c r="T1551" s="160">
        <v>6854179</v>
      </c>
      <c r="U1551" s="160">
        <v>6070550</v>
      </c>
      <c r="V1551" s="160">
        <v>4082278.0351999998</v>
      </c>
      <c r="W1551" s="162">
        <f>SUM(표4_256[[#This Row],[1월]:[12월]])</f>
        <v>74517547.0352</v>
      </c>
      <c r="X1551" s="189">
        <f t="shared" si="741"/>
        <v>6209795.5862666667</v>
      </c>
    </row>
    <row r="1552" spans="1:24" hidden="1" x14ac:dyDescent="0.3">
      <c r="A1552" s="166"/>
      <c r="B1552" s="166">
        <v>2024</v>
      </c>
      <c r="C1552" s="187" t="s">
        <v>433</v>
      </c>
      <c r="D1552" s="159" t="s">
        <v>11</v>
      </c>
      <c r="E1552" s="159" t="s">
        <v>428</v>
      </c>
      <c r="F1552" s="159"/>
      <c r="G1552" s="188"/>
      <c r="H1552" s="159"/>
      <c r="I1552" s="159" t="s">
        <v>177</v>
      </c>
      <c r="J1552" s="159" t="s">
        <v>14</v>
      </c>
      <c r="K1552" s="160">
        <v>32365</v>
      </c>
      <c r="L1552" s="160">
        <v>27156</v>
      </c>
      <c r="M1552" s="160">
        <v>28016</v>
      </c>
      <c r="N1552" s="160">
        <v>27238</v>
      </c>
      <c r="O1552" s="160">
        <v>54897</v>
      </c>
      <c r="P1552" s="160">
        <v>54588</v>
      </c>
      <c r="Q1552" s="160">
        <v>63034</v>
      </c>
      <c r="R1552" s="160">
        <v>66954</v>
      </c>
      <c r="S1552" s="160">
        <v>54355</v>
      </c>
      <c r="T1552" s="160">
        <v>54515</v>
      </c>
      <c r="U1552" s="160">
        <v>43964</v>
      </c>
      <c r="V1552" s="160">
        <v>27182</v>
      </c>
      <c r="W1552" s="162">
        <f>SUM(표4_256[[#This Row],[1월]:[12월]])</f>
        <v>534264</v>
      </c>
      <c r="X1552" s="189">
        <f t="shared" si="741"/>
        <v>44522</v>
      </c>
    </row>
    <row r="1553" spans="1:24" hidden="1" x14ac:dyDescent="0.3">
      <c r="A1553" s="166"/>
      <c r="B1553" s="166">
        <v>2024</v>
      </c>
      <c r="C1553" s="187" t="s">
        <v>433</v>
      </c>
      <c r="D1553" s="159" t="s">
        <v>11</v>
      </c>
      <c r="E1553" s="159" t="s">
        <v>428</v>
      </c>
      <c r="F1553" s="159"/>
      <c r="G1553" s="188"/>
      <c r="H1553" s="159"/>
      <c r="I1553" s="159" t="s">
        <v>177</v>
      </c>
      <c r="J1553" s="159" t="s">
        <v>15</v>
      </c>
      <c r="K1553" s="160">
        <f t="shared" ref="K1553" si="884">(K1552/1000)*0.229</f>
        <v>7.4115850000000005</v>
      </c>
      <c r="L1553" s="160">
        <f t="shared" ref="L1553" si="885">(L1552/1000)*0.229</f>
        <v>6.2187239999999999</v>
      </c>
      <c r="M1553" s="160">
        <f t="shared" ref="M1553" si="886">(M1552/1000)*0.229</f>
        <v>6.4156639999999996</v>
      </c>
      <c r="N1553" s="160">
        <f t="shared" ref="N1553" si="887">(N1552/1000)*0.229</f>
        <v>6.2375020000000001</v>
      </c>
      <c r="O1553" s="160">
        <f t="shared" ref="O1553" si="888">(O1552/1000)*0.229</f>
        <v>12.571413</v>
      </c>
      <c r="P1553" s="160">
        <f t="shared" ref="P1553" si="889">(P1552/1000)*0.229</f>
        <v>12.500652000000001</v>
      </c>
      <c r="Q1553" s="160">
        <f t="shared" ref="Q1553" si="890">(Q1552/1000)*0.229</f>
        <v>14.434786000000001</v>
      </c>
      <c r="R1553" s="160">
        <f t="shared" ref="R1553" si="891">(R1552/1000)*0.229</f>
        <v>15.332465999999998</v>
      </c>
      <c r="S1553" s="160">
        <f t="shared" ref="S1553" si="892">(S1552/1000)*0.229</f>
        <v>12.447295</v>
      </c>
      <c r="T1553" s="160">
        <f t="shared" ref="T1553:V1553" si="893">(T1552/1000)*0.229</f>
        <v>12.483935000000001</v>
      </c>
      <c r="U1553" s="160">
        <f t="shared" si="893"/>
        <v>10.067755999999999</v>
      </c>
      <c r="V1553" s="160">
        <f t="shared" si="893"/>
        <v>6.2246779999999999</v>
      </c>
      <c r="W1553" s="162">
        <f>SUM(표4_256[[#This Row],[1월]:[12월]])</f>
        <v>122.346456</v>
      </c>
      <c r="X1553" s="189">
        <f t="shared" si="741"/>
        <v>10.195538000000001</v>
      </c>
    </row>
    <row r="1554" spans="1:24" hidden="1" x14ac:dyDescent="0.3">
      <c r="A1554" s="166"/>
      <c r="B1554" s="166">
        <v>2024</v>
      </c>
      <c r="C1554" s="187" t="s">
        <v>433</v>
      </c>
      <c r="D1554" s="159" t="s">
        <v>11</v>
      </c>
      <c r="E1554" s="159" t="s">
        <v>428</v>
      </c>
      <c r="F1554" s="159"/>
      <c r="G1554" s="188"/>
      <c r="H1554" s="159"/>
      <c r="I1554" s="159" t="s">
        <v>177</v>
      </c>
      <c r="J1554" s="160" t="s">
        <v>96</v>
      </c>
      <c r="K1554" s="160">
        <f t="shared" ref="K1554" si="894">K1552*0.4747/1000</f>
        <v>15.363665500000002</v>
      </c>
      <c r="L1554" s="160">
        <f t="shared" ref="L1554" si="895">L1552*0.4747/1000</f>
        <v>12.8909532</v>
      </c>
      <c r="M1554" s="160">
        <f t="shared" ref="M1554" si="896">M1552*0.4747/1000</f>
        <v>13.2991952</v>
      </c>
      <c r="N1554" s="160">
        <f t="shared" ref="N1554" si="897">N1552*0.4747/1000</f>
        <v>12.9298786</v>
      </c>
      <c r="O1554" s="160">
        <f t="shared" ref="O1554" si="898">O1552*0.4747/1000</f>
        <v>26.059605900000001</v>
      </c>
      <c r="P1554" s="160">
        <f t="shared" ref="P1554" si="899">P1552*0.4747/1000</f>
        <v>25.912923600000003</v>
      </c>
      <c r="Q1554" s="160">
        <f t="shared" ref="Q1554" si="900">Q1552*0.4747/1000</f>
        <v>29.9222398</v>
      </c>
      <c r="R1554" s="160">
        <f t="shared" ref="R1554" si="901">R1552*0.4747/1000</f>
        <v>31.783063800000001</v>
      </c>
      <c r="S1554" s="160">
        <f t="shared" ref="S1554" si="902">S1552*0.4747/1000</f>
        <v>25.802318500000002</v>
      </c>
      <c r="T1554" s="160">
        <f t="shared" ref="T1554:V1554" si="903">T1552*0.4747/1000</f>
        <v>25.878270500000003</v>
      </c>
      <c r="U1554" s="160">
        <f t="shared" si="903"/>
        <v>20.8697108</v>
      </c>
      <c r="V1554" s="160">
        <f t="shared" si="903"/>
        <v>12.903295400000001</v>
      </c>
      <c r="W1554" s="162">
        <f>SUM(표4_256[[#This Row],[1월]:[12월]])</f>
        <v>253.61512080000003</v>
      </c>
      <c r="X1554" s="189">
        <f t="shared" si="741"/>
        <v>21.134593400000004</v>
      </c>
    </row>
    <row r="1555" spans="1:24" hidden="1" x14ac:dyDescent="0.3">
      <c r="A1555" s="166"/>
      <c r="B1555" s="166">
        <v>2024</v>
      </c>
      <c r="C1555" s="187" t="s">
        <v>433</v>
      </c>
      <c r="D1555" s="159" t="s">
        <v>11</v>
      </c>
      <c r="E1555" s="159" t="s">
        <v>428</v>
      </c>
      <c r="F1555" s="159"/>
      <c r="G1555" s="188"/>
      <c r="H1555" s="159"/>
      <c r="I1555" s="159" t="s">
        <v>423</v>
      </c>
      <c r="J1555" s="159" t="s">
        <v>13</v>
      </c>
      <c r="K1555" s="160">
        <v>24850630</v>
      </c>
      <c r="L1555" s="160">
        <v>21042799</v>
      </c>
      <c r="M1555" s="160">
        <v>18228162</v>
      </c>
      <c r="N1555" s="160">
        <v>18919849</v>
      </c>
      <c r="O1555" s="160">
        <v>32090119</v>
      </c>
      <c r="P1555" s="160">
        <v>34554340</v>
      </c>
      <c r="Q1555" s="160">
        <v>41164380</v>
      </c>
      <c r="R1555" s="160">
        <v>43908051</v>
      </c>
      <c r="S1555" s="160">
        <v>31692647</v>
      </c>
      <c r="T1555" s="160">
        <v>31869876</v>
      </c>
      <c r="U1555" s="160">
        <v>28226243</v>
      </c>
      <c r="V1555" s="160">
        <v>18981373.7984</v>
      </c>
      <c r="W1555" s="162">
        <f>SUM(표4_256[[#This Row],[1월]:[12월]])</f>
        <v>345528469.79839998</v>
      </c>
      <c r="X1555" s="189">
        <f t="shared" si="741"/>
        <v>28794039.149866667</v>
      </c>
    </row>
    <row r="1556" spans="1:24" hidden="1" x14ac:dyDescent="0.3">
      <c r="A1556" s="166"/>
      <c r="B1556" s="166">
        <v>2024</v>
      </c>
      <c r="C1556" s="187" t="s">
        <v>433</v>
      </c>
      <c r="D1556" s="159" t="s">
        <v>11</v>
      </c>
      <c r="E1556" s="159" t="s">
        <v>428</v>
      </c>
      <c r="F1556" s="159"/>
      <c r="G1556" s="188"/>
      <c r="H1556" s="159"/>
      <c r="I1556" s="159" t="s">
        <v>423</v>
      </c>
      <c r="J1556" s="159" t="s">
        <v>14</v>
      </c>
      <c r="K1556" s="160">
        <v>150487</v>
      </c>
      <c r="L1556" s="160">
        <v>126269</v>
      </c>
      <c r="M1556" s="160">
        <v>130265</v>
      </c>
      <c r="N1556" s="160">
        <v>126651</v>
      </c>
      <c r="O1556" s="160">
        <v>255257</v>
      </c>
      <c r="P1556" s="160">
        <v>246547</v>
      </c>
      <c r="Q1556" s="160">
        <v>289830</v>
      </c>
      <c r="R1556" s="160">
        <v>313816</v>
      </c>
      <c r="S1556" s="160">
        <v>255835</v>
      </c>
      <c r="T1556" s="160">
        <v>253478</v>
      </c>
      <c r="U1556" s="160">
        <v>204418</v>
      </c>
      <c r="V1556" s="160">
        <v>126390</v>
      </c>
      <c r="W1556" s="162">
        <f>SUM(표4_256[[#This Row],[1월]:[12월]])</f>
        <v>2479243</v>
      </c>
      <c r="X1556" s="189">
        <f t="shared" si="741"/>
        <v>206603.58333333334</v>
      </c>
    </row>
    <row r="1557" spans="1:24" hidden="1" x14ac:dyDescent="0.3">
      <c r="A1557" s="166"/>
      <c r="B1557" s="166">
        <v>2024</v>
      </c>
      <c r="C1557" s="187" t="s">
        <v>433</v>
      </c>
      <c r="D1557" s="159" t="s">
        <v>11</v>
      </c>
      <c r="E1557" s="159" t="s">
        <v>428</v>
      </c>
      <c r="F1557" s="159"/>
      <c r="G1557" s="188"/>
      <c r="H1557" s="159"/>
      <c r="I1557" s="159" t="s">
        <v>423</v>
      </c>
      <c r="J1557" s="159" t="s">
        <v>15</v>
      </c>
      <c r="K1557" s="160">
        <f t="shared" ref="K1557" si="904">(K1556/1000)*0.229</f>
        <v>34.461523</v>
      </c>
      <c r="L1557" s="160">
        <f t="shared" ref="L1557" si="905">(L1556/1000)*0.229</f>
        <v>28.915601000000002</v>
      </c>
      <c r="M1557" s="160">
        <f t="shared" ref="M1557" si="906">(M1556/1000)*0.229</f>
        <v>29.830684999999999</v>
      </c>
      <c r="N1557" s="160">
        <f t="shared" ref="N1557" si="907">(N1556/1000)*0.229</f>
        <v>29.003079</v>
      </c>
      <c r="O1557" s="160">
        <f t="shared" ref="O1557" si="908">(O1556/1000)*0.229</f>
        <v>58.453853000000002</v>
      </c>
      <c r="P1557" s="160">
        <f t="shared" ref="P1557" si="909">(P1556/1000)*0.229</f>
        <v>56.459263</v>
      </c>
      <c r="Q1557" s="160">
        <f t="shared" ref="Q1557" si="910">(Q1556/1000)*0.229</f>
        <v>66.371070000000003</v>
      </c>
      <c r="R1557" s="160">
        <f t="shared" ref="R1557" si="911">(R1556/1000)*0.229</f>
        <v>71.863863999999992</v>
      </c>
      <c r="S1557" s="160">
        <f t="shared" ref="S1557" si="912">(S1556/1000)*0.229</f>
        <v>58.586215000000003</v>
      </c>
      <c r="T1557" s="160">
        <f t="shared" ref="T1557:V1557" si="913">(T1556/1000)*0.229</f>
        <v>58.046462000000005</v>
      </c>
      <c r="U1557" s="160">
        <f t="shared" si="913"/>
        <v>46.811722000000003</v>
      </c>
      <c r="V1557" s="160">
        <f t="shared" si="913"/>
        <v>28.94331</v>
      </c>
      <c r="W1557" s="162">
        <f>SUM(표4_256[[#This Row],[1월]:[12월]])</f>
        <v>567.74664699999994</v>
      </c>
      <c r="X1557" s="189">
        <f t="shared" si="741"/>
        <v>47.312220583333328</v>
      </c>
    </row>
    <row r="1558" spans="1:24" hidden="1" x14ac:dyDescent="0.3">
      <c r="A1558" s="166"/>
      <c r="B1558" s="166">
        <v>2024</v>
      </c>
      <c r="C1558" s="187" t="s">
        <v>433</v>
      </c>
      <c r="D1558" s="159" t="s">
        <v>11</v>
      </c>
      <c r="E1558" s="159" t="s">
        <v>428</v>
      </c>
      <c r="F1558" s="159"/>
      <c r="G1558" s="188"/>
      <c r="H1558" s="159"/>
      <c r="I1558" s="159" t="s">
        <v>423</v>
      </c>
      <c r="J1558" s="160" t="s">
        <v>96</v>
      </c>
      <c r="K1558" s="160">
        <f t="shared" ref="K1558" si="914">K1556*0.4747/1000</f>
        <v>71.436178900000002</v>
      </c>
      <c r="L1558" s="160">
        <f t="shared" ref="L1558" si="915">L1556*0.4747/1000</f>
        <v>59.939894299999999</v>
      </c>
      <c r="M1558" s="160">
        <f t="shared" ref="M1558" si="916">M1556*0.4747/1000</f>
        <v>61.836795500000001</v>
      </c>
      <c r="N1558" s="160">
        <f t="shared" ref="N1558" si="917">N1556*0.4747/1000</f>
        <v>60.121229700000001</v>
      </c>
      <c r="O1558" s="160">
        <f t="shared" ref="O1558" si="918">O1556*0.4747/1000</f>
        <v>121.1704979</v>
      </c>
      <c r="P1558" s="160">
        <f t="shared" ref="P1558" si="919">P1556*0.4747/1000</f>
        <v>117.0358609</v>
      </c>
      <c r="Q1558" s="160">
        <f t="shared" ref="Q1558" si="920">Q1556*0.4747/1000</f>
        <v>137.582301</v>
      </c>
      <c r="R1558" s="160">
        <f t="shared" ref="R1558" si="921">R1556*0.4747/1000</f>
        <v>148.96845519999999</v>
      </c>
      <c r="S1558" s="160">
        <f t="shared" ref="S1558" si="922">S1556*0.4747/1000</f>
        <v>121.44487450000001</v>
      </c>
      <c r="T1558" s="160">
        <f t="shared" ref="T1558:V1558" si="923">T1556*0.4747/1000</f>
        <v>120.32600660000001</v>
      </c>
      <c r="U1558" s="160">
        <f t="shared" si="923"/>
        <v>97.037224600000002</v>
      </c>
      <c r="V1558" s="160">
        <f t="shared" si="923"/>
        <v>59.997332999999998</v>
      </c>
      <c r="W1558" s="162">
        <f>SUM(표4_256[[#This Row],[1월]:[12월]])</f>
        <v>1176.8966521</v>
      </c>
      <c r="X1558" s="189">
        <f t="shared" si="741"/>
        <v>98.074721008333327</v>
      </c>
    </row>
    <row r="1559" spans="1:24" hidden="1" x14ac:dyDescent="0.3">
      <c r="A1559" s="166"/>
      <c r="B1559" s="166">
        <v>2024</v>
      </c>
      <c r="C1559" s="187" t="s">
        <v>433</v>
      </c>
      <c r="D1559" s="159" t="s">
        <v>11</v>
      </c>
      <c r="E1559" s="159" t="s">
        <v>428</v>
      </c>
      <c r="F1559" s="159"/>
      <c r="G1559" s="188"/>
      <c r="H1559" s="159"/>
      <c r="I1559" s="159" t="s">
        <v>178</v>
      </c>
      <c r="J1559" s="159" t="s">
        <v>13</v>
      </c>
      <c r="K1559" s="160">
        <v>217881167</v>
      </c>
      <c r="L1559" s="160">
        <v>199540672</v>
      </c>
      <c r="M1559" s="160">
        <v>184807715</v>
      </c>
      <c r="N1559" s="160">
        <v>183942424</v>
      </c>
      <c r="O1559" s="160">
        <v>202506990</v>
      </c>
      <c r="P1559" s="160">
        <v>243551548</v>
      </c>
      <c r="Q1559" s="160">
        <v>282678557</v>
      </c>
      <c r="R1559" s="160">
        <v>268167992</v>
      </c>
      <c r="S1559" s="160">
        <v>211281152</v>
      </c>
      <c r="T1559" s="160">
        <v>203730580</v>
      </c>
      <c r="U1559" s="160">
        <v>226963433</v>
      </c>
      <c r="V1559" s="160">
        <v>227724626.104</v>
      </c>
      <c r="W1559" s="162">
        <f>SUM(표4_256[[#This Row],[1월]:[12월]])</f>
        <v>2652776856.1040001</v>
      </c>
      <c r="X1559" s="189">
        <f t="shared" si="741"/>
        <v>221064738.00866666</v>
      </c>
    </row>
    <row r="1560" spans="1:24" hidden="1" x14ac:dyDescent="0.3">
      <c r="A1560" s="166"/>
      <c r="B1560" s="166">
        <v>2024</v>
      </c>
      <c r="C1560" s="187" t="s">
        <v>433</v>
      </c>
      <c r="D1560" s="159" t="s">
        <v>11</v>
      </c>
      <c r="E1560" s="159" t="s">
        <v>428</v>
      </c>
      <c r="F1560" s="159"/>
      <c r="G1560" s="188"/>
      <c r="H1560" s="159"/>
      <c r="I1560" s="159" t="s">
        <v>178</v>
      </c>
      <c r="J1560" s="159" t="s">
        <v>14</v>
      </c>
      <c r="K1560" s="160">
        <v>1335685</v>
      </c>
      <c r="L1560" s="160">
        <v>1229720</v>
      </c>
      <c r="M1560" s="160">
        <v>1352666</v>
      </c>
      <c r="N1560" s="160">
        <v>1327958</v>
      </c>
      <c r="O1560" s="160">
        <v>1511705</v>
      </c>
      <c r="P1560" s="160">
        <v>1540550</v>
      </c>
      <c r="Q1560" s="160">
        <v>1748563</v>
      </c>
      <c r="R1560" s="160">
        <v>1689341</v>
      </c>
      <c r="S1560" s="160">
        <v>1590286</v>
      </c>
      <c r="T1560" s="160">
        <v>1515894</v>
      </c>
      <c r="U1560" s="160">
        <v>1425670</v>
      </c>
      <c r="V1560" s="160">
        <v>1393922</v>
      </c>
      <c r="W1560" s="162">
        <f>SUM(표4_256[[#This Row],[1월]:[12월]])</f>
        <v>17661960</v>
      </c>
      <c r="X1560" s="189">
        <f t="shared" si="741"/>
        <v>1471830</v>
      </c>
    </row>
    <row r="1561" spans="1:24" hidden="1" x14ac:dyDescent="0.3">
      <c r="A1561" s="166"/>
      <c r="B1561" s="166">
        <v>2024</v>
      </c>
      <c r="C1561" s="187" t="s">
        <v>433</v>
      </c>
      <c r="D1561" s="159" t="s">
        <v>11</v>
      </c>
      <c r="E1561" s="159" t="s">
        <v>428</v>
      </c>
      <c r="F1561" s="159"/>
      <c r="G1561" s="188"/>
      <c r="H1561" s="159"/>
      <c r="I1561" s="159" t="s">
        <v>178</v>
      </c>
      <c r="J1561" s="159" t="s">
        <v>15</v>
      </c>
      <c r="K1561" s="160">
        <f t="shared" ref="K1561" si="924">(K1560/1000)*0.229</f>
        <v>305.87186500000001</v>
      </c>
      <c r="L1561" s="160">
        <f t="shared" ref="L1561" si="925">(L1560/1000)*0.229</f>
        <v>281.60588000000001</v>
      </c>
      <c r="M1561" s="160">
        <f t="shared" ref="M1561" si="926">(M1560/1000)*0.229</f>
        <v>309.760514</v>
      </c>
      <c r="N1561" s="160">
        <f t="shared" ref="N1561" si="927">(N1560/1000)*0.229</f>
        <v>304.10238200000003</v>
      </c>
      <c r="O1561" s="160">
        <f t="shared" ref="O1561" si="928">(O1560/1000)*0.229</f>
        <v>346.18044500000002</v>
      </c>
      <c r="P1561" s="160">
        <f t="shared" ref="P1561" si="929">(P1560/1000)*0.229</f>
        <v>352.78595000000001</v>
      </c>
      <c r="Q1561" s="160">
        <f t="shared" ref="Q1561" si="930">(Q1560/1000)*0.229</f>
        <v>400.42092700000006</v>
      </c>
      <c r="R1561" s="160">
        <f t="shared" ref="R1561" si="931">(R1560/1000)*0.229</f>
        <v>386.85908899999998</v>
      </c>
      <c r="S1561" s="160">
        <f t="shared" ref="S1561" si="932">(S1560/1000)*0.229</f>
        <v>364.17549400000001</v>
      </c>
      <c r="T1561" s="160">
        <f t="shared" ref="T1561:V1561" si="933">(T1560/1000)*0.229</f>
        <v>347.139726</v>
      </c>
      <c r="U1561" s="160">
        <f t="shared" si="933"/>
        <v>326.47843</v>
      </c>
      <c r="V1561" s="160">
        <f t="shared" si="933"/>
        <v>319.20813800000002</v>
      </c>
      <c r="W1561" s="162">
        <f>SUM(표4_256[[#This Row],[1월]:[12월]])</f>
        <v>4044.5888399999999</v>
      </c>
      <c r="X1561" s="189">
        <f t="shared" si="741"/>
        <v>337.04906999999997</v>
      </c>
    </row>
    <row r="1562" spans="1:24" hidden="1" x14ac:dyDescent="0.3">
      <c r="A1562" s="166"/>
      <c r="B1562" s="166">
        <v>2024</v>
      </c>
      <c r="C1562" s="187" t="s">
        <v>433</v>
      </c>
      <c r="D1562" s="159" t="s">
        <v>11</v>
      </c>
      <c r="E1562" s="159" t="s">
        <v>428</v>
      </c>
      <c r="F1562" s="159"/>
      <c r="G1562" s="188"/>
      <c r="H1562" s="159"/>
      <c r="I1562" s="159" t="s">
        <v>178</v>
      </c>
      <c r="J1562" s="160" t="s">
        <v>96</v>
      </c>
      <c r="K1562" s="160">
        <f t="shared" ref="K1562" si="934">K1560*0.4747/1000</f>
        <v>634.04966949999994</v>
      </c>
      <c r="L1562" s="160">
        <f t="shared" ref="L1562" si="935">L1560*0.4747/1000</f>
        <v>583.74808400000006</v>
      </c>
      <c r="M1562" s="160">
        <f t="shared" ref="M1562" si="936">M1560*0.4747/1000</f>
        <v>642.11055020000003</v>
      </c>
      <c r="N1562" s="160">
        <f t="shared" ref="N1562" si="937">N1560*0.4747/1000</f>
        <v>630.38166260000003</v>
      </c>
      <c r="O1562" s="160">
        <f t="shared" ref="O1562" si="938">O1560*0.4747/1000</f>
        <v>717.60636349999993</v>
      </c>
      <c r="P1562" s="160">
        <f t="shared" ref="P1562" si="939">P1560*0.4747/1000</f>
        <v>731.29908499999999</v>
      </c>
      <c r="Q1562" s="160">
        <f t="shared" ref="Q1562" si="940">Q1560*0.4747/1000</f>
        <v>830.04285609999999</v>
      </c>
      <c r="R1562" s="160">
        <f t="shared" ref="R1562" si="941">R1560*0.4747/1000</f>
        <v>801.93017269999996</v>
      </c>
      <c r="S1562" s="160">
        <f t="shared" ref="S1562" si="942">S1560*0.4747/1000</f>
        <v>754.90876419999995</v>
      </c>
      <c r="T1562" s="160">
        <f t="shared" ref="T1562:V1562" si="943">T1560*0.4747/1000</f>
        <v>719.59488179999994</v>
      </c>
      <c r="U1562" s="160">
        <f t="shared" si="943"/>
        <v>676.76554899999996</v>
      </c>
      <c r="V1562" s="160">
        <f t="shared" si="943"/>
        <v>661.69477340000003</v>
      </c>
      <c r="W1562" s="162">
        <f>SUM(표4_256[[#This Row],[1월]:[12월]])</f>
        <v>8384.1324120000008</v>
      </c>
      <c r="X1562" s="189">
        <f t="shared" si="741"/>
        <v>698.67770100000007</v>
      </c>
    </row>
    <row r="1563" spans="1:24" hidden="1" x14ac:dyDescent="0.3">
      <c r="A1563" s="166"/>
      <c r="B1563" s="166">
        <v>2024</v>
      </c>
      <c r="C1563" s="187" t="s">
        <v>433</v>
      </c>
      <c r="D1563" s="159" t="s">
        <v>26</v>
      </c>
      <c r="E1563" s="159" t="s">
        <v>427</v>
      </c>
      <c r="F1563" s="159"/>
      <c r="G1563" s="188"/>
      <c r="H1563" s="159"/>
      <c r="I1563" s="159" t="s">
        <v>425</v>
      </c>
      <c r="J1563" s="159" t="s">
        <v>13</v>
      </c>
      <c r="K1563" s="190">
        <v>57674479</v>
      </c>
      <c r="L1563" s="190">
        <v>40246588</v>
      </c>
      <c r="M1563" s="190">
        <v>32558393</v>
      </c>
      <c r="N1563" s="190">
        <v>9280515</v>
      </c>
      <c r="O1563" s="190">
        <v>9395272</v>
      </c>
      <c r="P1563" s="190">
        <v>8864097</v>
      </c>
      <c r="Q1563" s="190">
        <v>17174742</v>
      </c>
      <c r="R1563" s="190">
        <v>20526849</v>
      </c>
      <c r="S1563" s="190">
        <v>14501420</v>
      </c>
      <c r="T1563" s="190">
        <v>12289747</v>
      </c>
      <c r="U1563" s="190">
        <v>21641643</v>
      </c>
      <c r="V1563" s="190">
        <v>57375558</v>
      </c>
      <c r="W1563" s="162">
        <f>SUM(표4_256[[#This Row],[1월]:[12월]])</f>
        <v>301529303</v>
      </c>
      <c r="X1563" s="189">
        <f t="shared" si="741"/>
        <v>25127441.916666668</v>
      </c>
    </row>
    <row r="1564" spans="1:24" hidden="1" x14ac:dyDescent="0.3">
      <c r="A1564" s="166"/>
      <c r="B1564" s="166">
        <v>2024</v>
      </c>
      <c r="C1564" s="187" t="s">
        <v>433</v>
      </c>
      <c r="D1564" s="159" t="s">
        <v>26</v>
      </c>
      <c r="E1564" s="159" t="s">
        <v>427</v>
      </c>
      <c r="F1564" s="159"/>
      <c r="G1564" s="188"/>
      <c r="H1564" s="159"/>
      <c r="I1564" s="159" t="s">
        <v>425</v>
      </c>
      <c r="J1564" s="159" t="s">
        <v>19</v>
      </c>
      <c r="K1564" s="190">
        <v>395.77000000000004</v>
      </c>
      <c r="L1564" s="190">
        <v>274.08999999999997</v>
      </c>
      <c r="M1564" s="190">
        <v>221.10999999999999</v>
      </c>
      <c r="N1564" s="190">
        <v>67.789999999999992</v>
      </c>
      <c r="O1564" s="190">
        <v>69.08</v>
      </c>
      <c r="P1564" s="190">
        <v>83.49</v>
      </c>
      <c r="Q1564" s="190">
        <v>181.82999999999998</v>
      </c>
      <c r="R1564" s="190">
        <v>234.57</v>
      </c>
      <c r="S1564" s="190">
        <v>142.76000000000002</v>
      </c>
      <c r="T1564" s="190">
        <v>83.25</v>
      </c>
      <c r="U1564" s="190">
        <v>152.38999999999999</v>
      </c>
      <c r="V1564" s="190">
        <v>356.28</v>
      </c>
      <c r="W1564" s="162">
        <f>SUM(표4_256[[#This Row],[1월]:[12월]])</f>
        <v>2262.41</v>
      </c>
      <c r="X1564" s="189">
        <f t="shared" si="741"/>
        <v>188.53416666666666</v>
      </c>
    </row>
    <row r="1565" spans="1:24" hidden="1" x14ac:dyDescent="0.3">
      <c r="A1565" s="166"/>
      <c r="B1565" s="166">
        <v>2024</v>
      </c>
      <c r="C1565" s="187" t="s">
        <v>433</v>
      </c>
      <c r="D1565" s="159" t="s">
        <v>26</v>
      </c>
      <c r="E1565" s="159" t="s">
        <v>427</v>
      </c>
      <c r="F1565" s="159"/>
      <c r="G1565" s="188"/>
      <c r="H1565" s="159"/>
      <c r="I1565" s="159" t="s">
        <v>425</v>
      </c>
      <c r="J1565" s="159" t="s">
        <v>14</v>
      </c>
      <c r="K1565" s="190">
        <f t="shared" ref="K1565:V1565" si="944">K1564*1000</f>
        <v>395770.00000000006</v>
      </c>
      <c r="L1565" s="190">
        <f t="shared" si="944"/>
        <v>274090</v>
      </c>
      <c r="M1565" s="190">
        <f t="shared" si="944"/>
        <v>221109.99999999997</v>
      </c>
      <c r="N1565" s="190">
        <f t="shared" si="944"/>
        <v>67789.999999999985</v>
      </c>
      <c r="O1565" s="190">
        <f t="shared" si="944"/>
        <v>69080</v>
      </c>
      <c r="P1565" s="190">
        <f t="shared" si="944"/>
        <v>83490</v>
      </c>
      <c r="Q1565" s="190">
        <f t="shared" si="944"/>
        <v>181829.99999999997</v>
      </c>
      <c r="R1565" s="190">
        <f t="shared" si="944"/>
        <v>234570</v>
      </c>
      <c r="S1565" s="190">
        <f t="shared" si="944"/>
        <v>142760.00000000003</v>
      </c>
      <c r="T1565" s="190">
        <f t="shared" si="944"/>
        <v>83250</v>
      </c>
      <c r="U1565" s="190">
        <f t="shared" si="944"/>
        <v>152390</v>
      </c>
      <c r="V1565" s="190">
        <f t="shared" si="944"/>
        <v>356280</v>
      </c>
      <c r="W1565" s="162">
        <f>SUM(표4_256[[#This Row],[1월]:[12월]])</f>
        <v>2262410</v>
      </c>
      <c r="X1565" s="189">
        <f t="shared" si="741"/>
        <v>188534.16666666666</v>
      </c>
    </row>
    <row r="1566" spans="1:24" hidden="1" x14ac:dyDescent="0.3">
      <c r="A1566" s="166"/>
      <c r="B1566" s="166">
        <v>2024</v>
      </c>
      <c r="C1566" s="187" t="s">
        <v>433</v>
      </c>
      <c r="D1566" s="159" t="s">
        <v>26</v>
      </c>
      <c r="E1566" s="159" t="s">
        <v>427</v>
      </c>
      <c r="F1566" s="159"/>
      <c r="G1566" s="188"/>
      <c r="H1566" s="159"/>
      <c r="I1566" s="159" t="s">
        <v>425</v>
      </c>
      <c r="J1566" s="159" t="s">
        <v>20</v>
      </c>
      <c r="K1566" s="190">
        <f t="shared" ref="K1566:V1566" si="945">K1564*0.86</f>
        <v>340.36220000000003</v>
      </c>
      <c r="L1566" s="190">
        <f t="shared" si="945"/>
        <v>235.71739999999997</v>
      </c>
      <c r="M1566" s="190">
        <f t="shared" si="945"/>
        <v>190.15459999999999</v>
      </c>
      <c r="N1566" s="190">
        <f t="shared" si="945"/>
        <v>58.299399999999991</v>
      </c>
      <c r="O1566" s="190">
        <f t="shared" si="945"/>
        <v>59.408799999999999</v>
      </c>
      <c r="P1566" s="190">
        <f t="shared" si="945"/>
        <v>71.801400000000001</v>
      </c>
      <c r="Q1566" s="190">
        <f t="shared" si="945"/>
        <v>156.37379999999999</v>
      </c>
      <c r="R1566" s="190">
        <f t="shared" si="945"/>
        <v>201.7302</v>
      </c>
      <c r="S1566" s="190">
        <f t="shared" si="945"/>
        <v>122.77360000000002</v>
      </c>
      <c r="T1566" s="190">
        <f t="shared" si="945"/>
        <v>71.594999999999999</v>
      </c>
      <c r="U1566" s="190">
        <f t="shared" si="945"/>
        <v>131.05539999999999</v>
      </c>
      <c r="V1566" s="190">
        <f t="shared" si="945"/>
        <v>306.40079999999995</v>
      </c>
      <c r="W1566" s="162">
        <f>SUM(표4_256[[#This Row],[1월]:[12월]])</f>
        <v>1945.6725999999999</v>
      </c>
      <c r="X1566" s="189">
        <f t="shared" si="741"/>
        <v>162.13938333333331</v>
      </c>
    </row>
    <row r="1567" spans="1:24" hidden="1" x14ac:dyDescent="0.3">
      <c r="A1567" s="166"/>
      <c r="B1567" s="166">
        <v>2024</v>
      </c>
      <c r="C1567" s="187" t="s">
        <v>433</v>
      </c>
      <c r="D1567" s="159" t="s">
        <v>26</v>
      </c>
      <c r="E1567" s="159" t="s">
        <v>427</v>
      </c>
      <c r="F1567" s="159"/>
      <c r="G1567" s="188"/>
      <c r="H1567" s="159"/>
      <c r="I1567" s="159" t="s">
        <v>425</v>
      </c>
      <c r="J1567" s="159" t="s">
        <v>15</v>
      </c>
      <c r="K1567" s="190">
        <f t="shared" ref="K1567:V1567" si="946">K1566*0.1</f>
        <v>34.036220000000007</v>
      </c>
      <c r="L1567" s="190">
        <f t="shared" si="946"/>
        <v>23.571739999999998</v>
      </c>
      <c r="M1567" s="190">
        <f t="shared" si="946"/>
        <v>19.015460000000001</v>
      </c>
      <c r="N1567" s="190">
        <f t="shared" si="946"/>
        <v>5.8299399999999997</v>
      </c>
      <c r="O1567" s="190">
        <f t="shared" si="946"/>
        <v>5.9408799999999999</v>
      </c>
      <c r="P1567" s="190">
        <f t="shared" si="946"/>
        <v>7.1801400000000006</v>
      </c>
      <c r="Q1567" s="190">
        <f t="shared" si="946"/>
        <v>15.63738</v>
      </c>
      <c r="R1567" s="190">
        <f t="shared" si="946"/>
        <v>20.173020000000001</v>
      </c>
      <c r="S1567" s="190">
        <f t="shared" si="946"/>
        <v>12.277360000000002</v>
      </c>
      <c r="T1567" s="190">
        <f t="shared" si="946"/>
        <v>7.1595000000000004</v>
      </c>
      <c r="U1567" s="190">
        <f t="shared" si="946"/>
        <v>13.10554</v>
      </c>
      <c r="V1567" s="190">
        <f t="shared" si="946"/>
        <v>30.640079999999998</v>
      </c>
      <c r="W1567" s="162">
        <f>SUM(표4_256[[#This Row],[1월]:[12월]])</f>
        <v>194.56726000000003</v>
      </c>
      <c r="X1567" s="189">
        <f t="shared" si="741"/>
        <v>16.213938333333335</v>
      </c>
    </row>
    <row r="1568" spans="1:24" hidden="1" x14ac:dyDescent="0.3">
      <c r="A1568" s="166"/>
      <c r="B1568" s="166">
        <v>2024</v>
      </c>
      <c r="C1568" s="187" t="s">
        <v>433</v>
      </c>
      <c r="D1568" s="159" t="s">
        <v>26</v>
      </c>
      <c r="E1568" s="159" t="s">
        <v>427</v>
      </c>
      <c r="F1568" s="159"/>
      <c r="G1568" s="188"/>
      <c r="H1568" s="159"/>
      <c r="I1568" s="159" t="s">
        <v>425</v>
      </c>
      <c r="J1568" s="160" t="s">
        <v>96</v>
      </c>
      <c r="K1568" s="160">
        <f t="shared" ref="K1568:V1568" si="947">K1564*0.0036*(31788+0.5756*21+0.0576*310)/1000</f>
        <v>45.333315138859199</v>
      </c>
      <c r="L1568" s="160">
        <f t="shared" si="947"/>
        <v>31.395528580766396</v>
      </c>
      <c r="M1568" s="160">
        <f t="shared" si="947"/>
        <v>25.326955833825597</v>
      </c>
      <c r="N1568" s="160">
        <f t="shared" si="947"/>
        <v>7.7649782279183981</v>
      </c>
      <c r="O1568" s="160">
        <f t="shared" si="947"/>
        <v>7.912740757996799</v>
      </c>
      <c r="P1568" s="160">
        <f t="shared" si="947"/>
        <v>9.5633284001904002</v>
      </c>
      <c r="Q1568" s="160">
        <f t="shared" si="947"/>
        <v>20.827644065236797</v>
      </c>
      <c r="R1568" s="160">
        <f t="shared" si="947"/>
        <v>26.868726108907197</v>
      </c>
      <c r="S1568" s="160">
        <f t="shared" si="947"/>
        <v>16.3523866620096</v>
      </c>
      <c r="T1568" s="160">
        <f t="shared" si="947"/>
        <v>9.5358376969199981</v>
      </c>
      <c r="U1568" s="160">
        <f t="shared" si="947"/>
        <v>17.455451130734399</v>
      </c>
      <c r="V1568" s="160">
        <f t="shared" si="947"/>
        <v>40.809949004908795</v>
      </c>
      <c r="W1568" s="162">
        <f>SUM(표4_256[[#This Row],[1월]:[12월]])</f>
        <v>259.14684160827358</v>
      </c>
      <c r="X1568" s="189">
        <f t="shared" si="741"/>
        <v>21.595570134022797</v>
      </c>
    </row>
    <row r="1569" spans="1:24" hidden="1" x14ac:dyDescent="0.3">
      <c r="A1569" s="166"/>
      <c r="B1569" s="166">
        <v>2024</v>
      </c>
      <c r="C1569" s="187" t="s">
        <v>433</v>
      </c>
      <c r="D1569" s="159" t="s">
        <v>26</v>
      </c>
      <c r="E1569" s="159" t="s">
        <v>427</v>
      </c>
      <c r="F1569" s="159"/>
      <c r="G1569" s="188"/>
      <c r="H1569" s="159"/>
      <c r="I1569" s="159" t="s">
        <v>173</v>
      </c>
      <c r="J1569" s="159" t="s">
        <v>13</v>
      </c>
      <c r="K1569" s="190">
        <v>110261402</v>
      </c>
      <c r="L1569" s="190">
        <v>76371115</v>
      </c>
      <c r="M1569" s="190">
        <v>62353661</v>
      </c>
      <c r="N1569" s="190">
        <v>12050778</v>
      </c>
      <c r="O1569" s="190">
        <v>8581296</v>
      </c>
      <c r="P1569" s="190">
        <v>8983685</v>
      </c>
      <c r="Q1569" s="190">
        <v>23020140</v>
      </c>
      <c r="R1569" s="190">
        <v>27810673</v>
      </c>
      <c r="S1569" s="190">
        <v>17727786</v>
      </c>
      <c r="T1569" s="190">
        <v>11649532</v>
      </c>
      <c r="U1569" s="190">
        <v>36072277</v>
      </c>
      <c r="V1569" s="190">
        <v>103457123</v>
      </c>
      <c r="W1569" s="162">
        <f>SUM(표4_256[[#This Row],[1월]:[12월]])</f>
        <v>498339468</v>
      </c>
      <c r="X1569" s="189">
        <f t="shared" si="741"/>
        <v>41528289</v>
      </c>
    </row>
    <row r="1570" spans="1:24" hidden="1" x14ac:dyDescent="0.3">
      <c r="A1570" s="166"/>
      <c r="B1570" s="166">
        <v>2024</v>
      </c>
      <c r="C1570" s="187" t="s">
        <v>433</v>
      </c>
      <c r="D1570" s="159" t="s">
        <v>26</v>
      </c>
      <c r="E1570" s="159" t="s">
        <v>427</v>
      </c>
      <c r="F1570" s="159"/>
      <c r="G1570" s="188"/>
      <c r="H1570" s="159"/>
      <c r="I1570" s="159" t="s">
        <v>173</v>
      </c>
      <c r="J1570" s="159" t="s">
        <v>19</v>
      </c>
      <c r="K1570" s="190">
        <v>758.99000000000024</v>
      </c>
      <c r="L1570" s="190">
        <v>521.91999999999985</v>
      </c>
      <c r="M1570" s="190">
        <v>425.3499999999998</v>
      </c>
      <c r="N1570" s="190">
        <v>85.580000000000553</v>
      </c>
      <c r="O1570" s="190">
        <v>58.059999999999455</v>
      </c>
      <c r="P1570" s="190">
        <v>78.50000000000054</v>
      </c>
      <c r="Q1570" s="190">
        <v>246.86000000000021</v>
      </c>
      <c r="R1570" s="190">
        <v>322.12999999999965</v>
      </c>
      <c r="S1570" s="190">
        <v>172.36999999999983</v>
      </c>
      <c r="T1570" s="190">
        <v>74.199999999999989</v>
      </c>
      <c r="U1570" s="190">
        <v>254.41999999999985</v>
      </c>
      <c r="V1570" s="190">
        <v>643.51</v>
      </c>
      <c r="W1570" s="162">
        <f>SUM(표4_256[[#This Row],[1월]:[12월]])</f>
        <v>3641.8900000000003</v>
      </c>
      <c r="X1570" s="189">
        <f t="shared" si="741"/>
        <v>303.49083333333334</v>
      </c>
    </row>
    <row r="1571" spans="1:24" hidden="1" x14ac:dyDescent="0.3">
      <c r="A1571" s="166"/>
      <c r="B1571" s="166">
        <v>2024</v>
      </c>
      <c r="C1571" s="187" t="s">
        <v>433</v>
      </c>
      <c r="D1571" s="159" t="s">
        <v>26</v>
      </c>
      <c r="E1571" s="159" t="s">
        <v>427</v>
      </c>
      <c r="F1571" s="159"/>
      <c r="G1571" s="188"/>
      <c r="H1571" s="159"/>
      <c r="I1571" s="159" t="s">
        <v>173</v>
      </c>
      <c r="J1571" s="159" t="s">
        <v>14</v>
      </c>
      <c r="K1571" s="190">
        <f t="shared" ref="K1571" si="948">K1570*1000</f>
        <v>758990.00000000023</v>
      </c>
      <c r="L1571" s="190">
        <f t="shared" ref="L1571" si="949">L1570*1000</f>
        <v>521919.99999999983</v>
      </c>
      <c r="M1571" s="190">
        <f t="shared" ref="M1571" si="950">M1570*1000</f>
        <v>425349.99999999977</v>
      </c>
      <c r="N1571" s="190">
        <f t="shared" ref="N1571" si="951">N1570*1000</f>
        <v>85580.000000000553</v>
      </c>
      <c r="O1571" s="190">
        <f t="shared" ref="O1571" si="952">O1570*1000</f>
        <v>58059.999999999454</v>
      </c>
      <c r="P1571" s="190">
        <f t="shared" ref="P1571" si="953">P1570*1000</f>
        <v>78500.000000000538</v>
      </c>
      <c r="Q1571" s="190">
        <f t="shared" ref="Q1571" si="954">Q1570*1000</f>
        <v>246860.0000000002</v>
      </c>
      <c r="R1571" s="190">
        <f t="shared" ref="R1571" si="955">R1570*1000</f>
        <v>322129.99999999965</v>
      </c>
      <c r="S1571" s="190">
        <f t="shared" ref="S1571" si="956">S1570*1000</f>
        <v>172369.99999999983</v>
      </c>
      <c r="T1571" s="190">
        <f t="shared" ref="T1571:V1571" si="957">T1570*1000</f>
        <v>74199.999999999985</v>
      </c>
      <c r="U1571" s="190">
        <f t="shared" si="957"/>
        <v>254419.99999999985</v>
      </c>
      <c r="V1571" s="190">
        <f t="shared" si="957"/>
        <v>643510</v>
      </c>
      <c r="W1571" s="162">
        <f>SUM(표4_256[[#This Row],[1월]:[12월]])</f>
        <v>3641890</v>
      </c>
      <c r="X1571" s="189">
        <f t="shared" ref="X1571:X1622" si="958">AVERAGE(K1571:V1571)</f>
        <v>303490.83333333331</v>
      </c>
    </row>
    <row r="1572" spans="1:24" hidden="1" x14ac:dyDescent="0.3">
      <c r="A1572" s="166"/>
      <c r="B1572" s="166">
        <v>2024</v>
      </c>
      <c r="C1572" s="187" t="s">
        <v>433</v>
      </c>
      <c r="D1572" s="159" t="s">
        <v>26</v>
      </c>
      <c r="E1572" s="159" t="s">
        <v>427</v>
      </c>
      <c r="F1572" s="159"/>
      <c r="G1572" s="188"/>
      <c r="H1572" s="159"/>
      <c r="I1572" s="159" t="s">
        <v>173</v>
      </c>
      <c r="J1572" s="159" t="s">
        <v>20</v>
      </c>
      <c r="K1572" s="190">
        <f t="shared" ref="K1572" si="959">K1570*0.86</f>
        <v>652.73140000000024</v>
      </c>
      <c r="L1572" s="190">
        <f t="shared" ref="L1572" si="960">L1570*0.86</f>
        <v>448.85119999999984</v>
      </c>
      <c r="M1572" s="190">
        <f t="shared" ref="M1572" si="961">M1570*0.86</f>
        <v>365.80099999999982</v>
      </c>
      <c r="N1572" s="190">
        <f t="shared" ref="N1572" si="962">N1570*0.86</f>
        <v>73.59880000000048</v>
      </c>
      <c r="O1572" s="190">
        <f t="shared" ref="O1572" si="963">O1570*0.86</f>
        <v>49.931599999999534</v>
      </c>
      <c r="P1572" s="190">
        <f t="shared" ref="P1572" si="964">P1570*0.86</f>
        <v>67.51000000000046</v>
      </c>
      <c r="Q1572" s="190">
        <f t="shared" ref="Q1572" si="965">Q1570*0.86</f>
        <v>212.29960000000017</v>
      </c>
      <c r="R1572" s="190">
        <f t="shared" ref="R1572" si="966">R1570*0.86</f>
        <v>277.03179999999969</v>
      </c>
      <c r="S1572" s="190">
        <f t="shared" ref="S1572" si="967">S1570*0.86</f>
        <v>148.23819999999986</v>
      </c>
      <c r="T1572" s="190">
        <f t="shared" ref="T1572:V1572" si="968">T1570*0.86</f>
        <v>63.811999999999991</v>
      </c>
      <c r="U1572" s="190">
        <f t="shared" si="968"/>
        <v>218.80119999999985</v>
      </c>
      <c r="V1572" s="190">
        <f t="shared" si="968"/>
        <v>553.41859999999997</v>
      </c>
      <c r="W1572" s="162">
        <f>SUM(표4_256[[#This Row],[1월]:[12월]])</f>
        <v>3132.0254</v>
      </c>
      <c r="X1572" s="189">
        <f t="shared" si="958"/>
        <v>261.00211666666667</v>
      </c>
    </row>
    <row r="1573" spans="1:24" hidden="1" x14ac:dyDescent="0.3">
      <c r="A1573" s="166"/>
      <c r="B1573" s="166">
        <v>2024</v>
      </c>
      <c r="C1573" s="187" t="s">
        <v>433</v>
      </c>
      <c r="D1573" s="159" t="s">
        <v>26</v>
      </c>
      <c r="E1573" s="159" t="s">
        <v>427</v>
      </c>
      <c r="F1573" s="159"/>
      <c r="G1573" s="188"/>
      <c r="H1573" s="159"/>
      <c r="I1573" s="159" t="s">
        <v>173</v>
      </c>
      <c r="J1573" s="159" t="s">
        <v>15</v>
      </c>
      <c r="K1573" s="190">
        <f t="shared" ref="K1573" si="969">K1572*0.1</f>
        <v>65.273140000000026</v>
      </c>
      <c r="L1573" s="190">
        <f t="shared" ref="L1573" si="970">L1572*0.1</f>
        <v>44.885119999999986</v>
      </c>
      <c r="M1573" s="190">
        <f t="shared" ref="M1573" si="971">M1572*0.1</f>
        <v>36.58009999999998</v>
      </c>
      <c r="N1573" s="190">
        <f t="shared" ref="N1573" si="972">N1572*0.1</f>
        <v>7.3598800000000484</v>
      </c>
      <c r="O1573" s="190">
        <f t="shared" ref="O1573" si="973">O1572*0.1</f>
        <v>4.9931599999999534</v>
      </c>
      <c r="P1573" s="190">
        <f t="shared" ref="P1573" si="974">P1572*0.1</f>
        <v>6.7510000000000465</v>
      </c>
      <c r="Q1573" s="190">
        <f t="shared" ref="Q1573" si="975">Q1572*0.1</f>
        <v>21.22996000000002</v>
      </c>
      <c r="R1573" s="190">
        <f t="shared" ref="R1573" si="976">R1572*0.1</f>
        <v>27.703179999999971</v>
      </c>
      <c r="S1573" s="190">
        <f t="shared" ref="S1573" si="977">S1572*0.1</f>
        <v>14.823819999999987</v>
      </c>
      <c r="T1573" s="190">
        <f t="shared" ref="T1573:V1573" si="978">T1572*0.1</f>
        <v>6.3811999999999998</v>
      </c>
      <c r="U1573" s="190">
        <f t="shared" si="978"/>
        <v>21.880119999999987</v>
      </c>
      <c r="V1573" s="190">
        <f t="shared" si="978"/>
        <v>55.341859999999997</v>
      </c>
      <c r="W1573" s="162">
        <f>SUM(표4_256[[#This Row],[1월]:[12월]])</f>
        <v>313.20254</v>
      </c>
      <c r="X1573" s="189">
        <f t="shared" si="958"/>
        <v>26.100211666666667</v>
      </c>
    </row>
    <row r="1574" spans="1:24" hidden="1" x14ac:dyDescent="0.3">
      <c r="A1574" s="166"/>
      <c r="B1574" s="166">
        <v>2024</v>
      </c>
      <c r="C1574" s="187" t="s">
        <v>433</v>
      </c>
      <c r="D1574" s="159" t="s">
        <v>26</v>
      </c>
      <c r="E1574" s="159" t="s">
        <v>427</v>
      </c>
      <c r="F1574" s="159"/>
      <c r="G1574" s="188"/>
      <c r="H1574" s="159"/>
      <c r="I1574" s="159" t="s">
        <v>173</v>
      </c>
      <c r="J1574" s="160" t="s">
        <v>96</v>
      </c>
      <c r="K1574" s="160">
        <f t="shared" ref="K1574" si="979">K1570*0.0036*(31788+0.5756*21+0.0576*310)/1000</f>
        <v>86.938203646670431</v>
      </c>
      <c r="L1574" s="160">
        <f t="shared" ref="L1574" si="980">L1570*0.0036*(31788+0.5756*21+0.0576*310)/1000</f>
        <v>59.78311604536318</v>
      </c>
      <c r="M1574" s="160">
        <f t="shared" ref="M1574" si="981">M1570*0.0036*(31788+0.5756*21+0.0576*310)/1000</f>
        <v>48.721544316935969</v>
      </c>
      <c r="N1574" s="160">
        <f t="shared" ref="N1574" si="982">N1570*0.0036*(31788+0.5756*21+0.0576*310)/1000</f>
        <v>9.8027266078368633</v>
      </c>
      <c r="O1574" s="160">
        <f t="shared" ref="O1574" si="983">O1570*0.0036*(31788+0.5756*21+0.0576*310)/1000</f>
        <v>6.6504592994975376</v>
      </c>
      <c r="P1574" s="160">
        <f t="shared" ref="P1574" si="984">P1570*0.0036*(31788+0.5756*21+0.0576*310)/1000</f>
        <v>8.9917508613600621</v>
      </c>
      <c r="Q1574" s="160">
        <f t="shared" ref="Q1574" si="985">Q1570*0.0036*(31788+0.5756*21+0.0576*310)/1000</f>
        <v>28.27647920554562</v>
      </c>
      <c r="R1574" s="160">
        <f t="shared" ref="R1574" si="986">R1570*0.0036*(31788+0.5756*21+0.0576*310)/1000</f>
        <v>36.898251018724764</v>
      </c>
      <c r="S1574" s="160">
        <f t="shared" ref="S1574" si="987">S1570*0.0036*(31788+0.5756*21+0.0576*310)/1000</f>
        <v>19.744052177995183</v>
      </c>
      <c r="T1574" s="160">
        <f t="shared" ref="T1574" si="988">T1570*0.0036*(31788+0.5756*21+0.0576*310)/1000</f>
        <v>8.4992090944319987</v>
      </c>
      <c r="U1574" s="160">
        <f t="shared" ref="U1574" si="989">U1570*0.0036*(31788+0.5756*21+0.0576*310)/1000</f>
        <v>29.142436358563181</v>
      </c>
      <c r="V1574" s="160">
        <f t="shared" ref="V1574" si="990">V1570*0.0036*(31788+0.5756*21+0.0576*310)/1000</f>
        <v>73.710593589729598</v>
      </c>
      <c r="W1574" s="162">
        <f>SUM(표4_256[[#This Row],[1월]:[12월]])</f>
        <v>417.15882222265441</v>
      </c>
      <c r="X1574" s="189">
        <f t="shared" si="958"/>
        <v>34.763235185221198</v>
      </c>
    </row>
    <row r="1575" spans="1:24" hidden="1" x14ac:dyDescent="0.3">
      <c r="A1575" s="166"/>
      <c r="B1575" s="166">
        <v>2024</v>
      </c>
      <c r="C1575" s="187" t="s">
        <v>433</v>
      </c>
      <c r="D1575" s="159" t="s">
        <v>26</v>
      </c>
      <c r="E1575" s="159" t="s">
        <v>427</v>
      </c>
      <c r="F1575" s="159"/>
      <c r="G1575" s="188"/>
      <c r="H1575" s="159"/>
      <c r="I1575" s="159" t="s">
        <v>410</v>
      </c>
      <c r="J1575" s="159" t="s">
        <v>13</v>
      </c>
      <c r="K1575" s="190">
        <v>157514333</v>
      </c>
      <c r="L1575" s="190">
        <v>113607215</v>
      </c>
      <c r="M1575" s="190">
        <v>83207009</v>
      </c>
      <c r="N1575" s="190">
        <v>11028677</v>
      </c>
      <c r="O1575" s="190">
        <v>2204601</v>
      </c>
      <c r="P1575" s="190">
        <v>1818381</v>
      </c>
      <c r="Q1575" s="190">
        <v>5247707</v>
      </c>
      <c r="R1575" s="190">
        <v>6768364</v>
      </c>
      <c r="S1575" s="190">
        <v>2786705</v>
      </c>
      <c r="T1575" s="190">
        <v>3711570</v>
      </c>
      <c r="U1575" s="190">
        <v>35810472</v>
      </c>
      <c r="V1575" s="190">
        <v>151486462</v>
      </c>
      <c r="W1575" s="162">
        <f>SUM(표4_256[[#This Row],[1월]:[12월]])</f>
        <v>575191496</v>
      </c>
      <c r="X1575" s="189">
        <f t="shared" si="958"/>
        <v>47932624.666666664</v>
      </c>
    </row>
    <row r="1576" spans="1:24" hidden="1" x14ac:dyDescent="0.3">
      <c r="A1576" s="166"/>
      <c r="B1576" s="166">
        <v>2024</v>
      </c>
      <c r="C1576" s="187" t="s">
        <v>433</v>
      </c>
      <c r="D1576" s="159" t="s">
        <v>26</v>
      </c>
      <c r="E1576" s="159" t="s">
        <v>427</v>
      </c>
      <c r="F1576" s="159"/>
      <c r="G1576" s="188"/>
      <c r="H1576" s="159"/>
      <c r="I1576" s="159" t="s">
        <v>410</v>
      </c>
      <c r="J1576" s="159" t="s">
        <v>19</v>
      </c>
      <c r="K1576" s="190">
        <v>1088.9599999999998</v>
      </c>
      <c r="L1576" s="190">
        <v>782.68000000000018</v>
      </c>
      <c r="M1576" s="190">
        <v>571.04</v>
      </c>
      <c r="N1576" s="190">
        <v>78.299999999999642</v>
      </c>
      <c r="O1576" s="190">
        <v>6.9100000000003643</v>
      </c>
      <c r="P1576" s="190">
        <v>4.4899999999998181</v>
      </c>
      <c r="Q1576" s="190">
        <v>53.820000000000363</v>
      </c>
      <c r="R1576" s="190">
        <v>83.919999999999462</v>
      </c>
      <c r="S1576" s="190">
        <v>20.740000000000364</v>
      </c>
      <c r="T1576" s="190">
        <v>17.316809999999826</v>
      </c>
      <c r="U1576" s="190">
        <v>253.1259</v>
      </c>
      <c r="V1576" s="190">
        <v>947.14585999999997</v>
      </c>
      <c r="W1576" s="162">
        <f>SUM(표4_256[[#This Row],[1월]:[12월]])</f>
        <v>3908.4485699999996</v>
      </c>
      <c r="X1576" s="189">
        <f t="shared" si="958"/>
        <v>325.70404749999994</v>
      </c>
    </row>
    <row r="1577" spans="1:24" hidden="1" x14ac:dyDescent="0.3">
      <c r="A1577" s="166"/>
      <c r="B1577" s="166">
        <v>2024</v>
      </c>
      <c r="C1577" s="187" t="s">
        <v>433</v>
      </c>
      <c r="D1577" s="159" t="s">
        <v>26</v>
      </c>
      <c r="E1577" s="159" t="s">
        <v>427</v>
      </c>
      <c r="F1577" s="159"/>
      <c r="G1577" s="188"/>
      <c r="H1577" s="159"/>
      <c r="I1577" s="159" t="s">
        <v>410</v>
      </c>
      <c r="J1577" s="159" t="s">
        <v>14</v>
      </c>
      <c r="K1577" s="190">
        <f t="shared" ref="K1577:V1577" si="991">K1576*1000</f>
        <v>1088959.9999999998</v>
      </c>
      <c r="L1577" s="190">
        <f t="shared" si="991"/>
        <v>782680.00000000023</v>
      </c>
      <c r="M1577" s="190">
        <f t="shared" si="991"/>
        <v>571040</v>
      </c>
      <c r="N1577" s="190">
        <f t="shared" si="991"/>
        <v>78299.999999999636</v>
      </c>
      <c r="O1577" s="190">
        <f t="shared" si="991"/>
        <v>6910.0000000003647</v>
      </c>
      <c r="P1577" s="190">
        <f t="shared" si="991"/>
        <v>4489.9999999998181</v>
      </c>
      <c r="Q1577" s="190">
        <f t="shared" si="991"/>
        <v>53820.000000000364</v>
      </c>
      <c r="R1577" s="190">
        <f t="shared" si="991"/>
        <v>83919.999999999462</v>
      </c>
      <c r="S1577" s="190">
        <f t="shared" si="991"/>
        <v>20740.000000000364</v>
      </c>
      <c r="T1577" s="190">
        <f t="shared" si="991"/>
        <v>17316.809999999827</v>
      </c>
      <c r="U1577" s="190">
        <f t="shared" si="991"/>
        <v>253125.9</v>
      </c>
      <c r="V1577" s="190">
        <f t="shared" si="991"/>
        <v>947145.86</v>
      </c>
      <c r="W1577" s="162">
        <f>SUM(표4_256[[#This Row],[1월]:[12월]])</f>
        <v>3908448.5700000003</v>
      </c>
      <c r="X1577" s="189">
        <f t="shared" si="958"/>
        <v>325704.04750000004</v>
      </c>
    </row>
    <row r="1578" spans="1:24" hidden="1" x14ac:dyDescent="0.3">
      <c r="A1578" s="166"/>
      <c r="B1578" s="166">
        <v>2024</v>
      </c>
      <c r="C1578" s="187" t="s">
        <v>433</v>
      </c>
      <c r="D1578" s="159" t="s">
        <v>26</v>
      </c>
      <c r="E1578" s="159" t="s">
        <v>427</v>
      </c>
      <c r="F1578" s="159"/>
      <c r="G1578" s="188"/>
      <c r="H1578" s="159"/>
      <c r="I1578" s="159" t="s">
        <v>410</v>
      </c>
      <c r="J1578" s="159" t="s">
        <v>20</v>
      </c>
      <c r="K1578" s="190">
        <f t="shared" ref="K1578" si="992">K1576*0.86</f>
        <v>936.50559999999984</v>
      </c>
      <c r="L1578" s="190">
        <f t="shared" ref="L1578" si="993">L1576*0.86</f>
        <v>673.10480000000018</v>
      </c>
      <c r="M1578" s="190">
        <f t="shared" ref="M1578" si="994">M1576*0.86</f>
        <v>491.09439999999995</v>
      </c>
      <c r="N1578" s="190">
        <f t="shared" ref="N1578" si="995">N1576*0.86</f>
        <v>67.337999999999695</v>
      </c>
      <c r="O1578" s="190">
        <f t="shared" ref="O1578" si="996">O1576*0.86</f>
        <v>5.9426000000003132</v>
      </c>
      <c r="P1578" s="190">
        <f t="shared" ref="P1578" si="997">P1576*0.86</f>
        <v>3.8613999999998434</v>
      </c>
      <c r="Q1578" s="190">
        <f t="shared" ref="Q1578" si="998">Q1576*0.86</f>
        <v>46.285200000000309</v>
      </c>
      <c r="R1578" s="190">
        <f t="shared" ref="R1578" si="999">R1576*0.86</f>
        <v>72.17119999999953</v>
      </c>
      <c r="S1578" s="190">
        <f t="shared" ref="S1578" si="1000">S1576*0.86</f>
        <v>17.836400000000314</v>
      </c>
      <c r="T1578" s="190">
        <f t="shared" ref="T1578:V1578" si="1001">T1576*0.86</f>
        <v>14.89245659999985</v>
      </c>
      <c r="U1578" s="190">
        <f t="shared" si="1001"/>
        <v>217.68827400000001</v>
      </c>
      <c r="V1578" s="190">
        <f t="shared" si="1001"/>
        <v>814.54543960000001</v>
      </c>
      <c r="W1578" s="162">
        <f>SUM(표4_256[[#This Row],[1월]:[12월]])</f>
        <v>3361.2657701999997</v>
      </c>
      <c r="X1578" s="189">
        <f t="shared" si="958"/>
        <v>280.10548084999999</v>
      </c>
    </row>
    <row r="1579" spans="1:24" hidden="1" x14ac:dyDescent="0.3">
      <c r="A1579" s="166"/>
      <c r="B1579" s="166">
        <v>2024</v>
      </c>
      <c r="C1579" s="187" t="s">
        <v>433</v>
      </c>
      <c r="D1579" s="159" t="s">
        <v>26</v>
      </c>
      <c r="E1579" s="159" t="s">
        <v>427</v>
      </c>
      <c r="F1579" s="159"/>
      <c r="G1579" s="188"/>
      <c r="H1579" s="159"/>
      <c r="I1579" s="159" t="s">
        <v>410</v>
      </c>
      <c r="J1579" s="159" t="s">
        <v>15</v>
      </c>
      <c r="K1579" s="190">
        <f t="shared" ref="K1579" si="1002">K1578*0.1</f>
        <v>93.650559999999984</v>
      </c>
      <c r="L1579" s="190">
        <f t="shared" ref="L1579" si="1003">L1578*0.1</f>
        <v>67.310480000000027</v>
      </c>
      <c r="M1579" s="190">
        <f t="shared" ref="M1579" si="1004">M1578*0.1</f>
        <v>49.109439999999999</v>
      </c>
      <c r="N1579" s="190">
        <f t="shared" ref="N1579" si="1005">N1578*0.1</f>
        <v>6.7337999999999703</v>
      </c>
      <c r="O1579" s="190">
        <f t="shared" ref="O1579" si="1006">O1578*0.1</f>
        <v>0.59426000000003132</v>
      </c>
      <c r="P1579" s="190">
        <f t="shared" ref="P1579" si="1007">P1578*0.1</f>
        <v>0.38613999999998438</v>
      </c>
      <c r="Q1579" s="190">
        <f t="shared" ref="Q1579" si="1008">Q1578*0.1</f>
        <v>4.6285200000000311</v>
      </c>
      <c r="R1579" s="190">
        <f t="shared" ref="R1579" si="1009">R1578*0.1</f>
        <v>7.2171199999999534</v>
      </c>
      <c r="S1579" s="190">
        <f t="shared" ref="S1579" si="1010">S1578*0.1</f>
        <v>1.7836400000000314</v>
      </c>
      <c r="T1579" s="190">
        <f t="shared" ref="T1579:V1579" si="1011">T1578*0.1</f>
        <v>1.489245659999985</v>
      </c>
      <c r="U1579" s="190">
        <f t="shared" si="1011"/>
        <v>21.768827400000003</v>
      </c>
      <c r="V1579" s="190">
        <f t="shared" si="1011"/>
        <v>81.454543960000009</v>
      </c>
      <c r="W1579" s="162">
        <f>SUM(표4_256[[#This Row],[1월]:[12월]])</f>
        <v>336.12657702000001</v>
      </c>
      <c r="X1579" s="189">
        <f t="shared" si="958"/>
        <v>28.010548085</v>
      </c>
    </row>
    <row r="1580" spans="1:24" hidden="1" x14ac:dyDescent="0.3">
      <c r="A1580" s="166"/>
      <c r="B1580" s="166">
        <v>2024</v>
      </c>
      <c r="C1580" s="187" t="s">
        <v>433</v>
      </c>
      <c r="D1580" s="159" t="s">
        <v>26</v>
      </c>
      <c r="E1580" s="159" t="s">
        <v>427</v>
      </c>
      <c r="F1580" s="159"/>
      <c r="G1580" s="188"/>
      <c r="H1580" s="159"/>
      <c r="I1580" s="159" t="s">
        <v>410</v>
      </c>
      <c r="J1580" s="160" t="s">
        <v>96</v>
      </c>
      <c r="K1580" s="160">
        <f t="shared" ref="K1580" si="1012">K1576*0.0036*(31788+0.5756*21+0.0576*310)/1000</f>
        <v>124.73448430556158</v>
      </c>
      <c r="L1580" s="160">
        <f t="shared" ref="L1580" si="1013">L1576*0.0036*(31788+0.5756*21+0.0576*310)/1000</f>
        <v>89.651765148652814</v>
      </c>
      <c r="M1580" s="160">
        <f t="shared" ref="M1580" si="1014">M1576*0.0036*(31788+0.5756*21+0.0576*310)/1000</f>
        <v>65.409546648038386</v>
      </c>
      <c r="N1580" s="160">
        <f t="shared" ref="N1580" si="1015">N1576*0.0036*(31788+0.5756*21+0.0576*310)/1000</f>
        <v>8.9688419419679573</v>
      </c>
      <c r="O1580" s="160">
        <f t="shared" ref="O1580" si="1016">O1576*0.0036*(31788+0.5756*21+0.0576*310)/1000</f>
        <v>0.79150316499364171</v>
      </c>
      <c r="P1580" s="160">
        <f t="shared" ref="P1580" si="1017">P1576*0.0036*(31788+0.5756*21+0.0576*310)/1000</f>
        <v>0.51430524035037906</v>
      </c>
      <c r="Q1580" s="160">
        <f t="shared" ref="Q1580" si="1018">Q1576*0.0036*(31788+0.5756*21+0.0576*310)/1000</f>
        <v>6.1647902083872417</v>
      </c>
      <c r="R1580" s="160">
        <f t="shared" ref="R1580" si="1019">R1576*0.0036*(31788+0.5756*21+0.0576*310)/1000</f>
        <v>9.6125825768831383</v>
      </c>
      <c r="S1580" s="160">
        <f t="shared" ref="S1580" si="1020">S1576*0.0036*(31788+0.5756*21+0.0576*310)/1000</f>
        <v>2.3756549409504419</v>
      </c>
      <c r="T1580" s="160">
        <f t="shared" ref="T1580" si="1021">T1576*0.0036*(31788+0.5756*21+0.0576*310)/1000</f>
        <v>1.9835470220828777</v>
      </c>
      <c r="U1580" s="160">
        <f t="shared" ref="U1580" si="1022">U1576*0.0036*(31788+0.5756*21+0.0576*310)/1000</f>
        <v>28.994204195637263</v>
      </c>
      <c r="V1580" s="160">
        <f t="shared" ref="V1580" si="1023">V1576*0.0036*(31788+0.5756*21+0.0576*310)/1000</f>
        <v>108.49044079603257</v>
      </c>
      <c r="W1580" s="162">
        <f>SUM(표4_256[[#This Row],[1월]:[12월]])</f>
        <v>447.6916661895383</v>
      </c>
      <c r="X1580" s="189">
        <f t="shared" si="958"/>
        <v>37.307638849128189</v>
      </c>
    </row>
    <row r="1581" spans="1:24" hidden="1" x14ac:dyDescent="0.3">
      <c r="A1581" s="166"/>
      <c r="B1581" s="166">
        <v>2024</v>
      </c>
      <c r="C1581" s="187" t="s">
        <v>433</v>
      </c>
      <c r="D1581" s="159" t="s">
        <v>26</v>
      </c>
      <c r="E1581" s="159" t="s">
        <v>427</v>
      </c>
      <c r="F1581" s="159"/>
      <c r="G1581" s="188"/>
      <c r="H1581" s="159"/>
      <c r="I1581" s="159" t="s">
        <v>389</v>
      </c>
      <c r="J1581" s="159" t="s">
        <v>13</v>
      </c>
      <c r="K1581" s="160">
        <v>0</v>
      </c>
      <c r="L1581" s="160">
        <v>0</v>
      </c>
      <c r="M1581" s="160">
        <v>0</v>
      </c>
      <c r="N1581" s="160">
        <v>0</v>
      </c>
      <c r="O1581" s="160">
        <v>0</v>
      </c>
      <c r="P1581" s="160">
        <v>0</v>
      </c>
      <c r="Q1581" s="160">
        <v>0</v>
      </c>
      <c r="R1581" s="160">
        <v>0</v>
      </c>
      <c r="S1581" s="160">
        <v>0</v>
      </c>
      <c r="T1581" s="190">
        <v>108372</v>
      </c>
      <c r="U1581" s="190">
        <v>1058024</v>
      </c>
      <c r="V1581" s="190">
        <v>4442815</v>
      </c>
      <c r="W1581" s="162">
        <f>SUM(표4_256[[#This Row],[1월]:[12월]])</f>
        <v>5609211</v>
      </c>
      <c r="X1581" s="189">
        <f t="shared" si="958"/>
        <v>467434.25</v>
      </c>
    </row>
    <row r="1582" spans="1:24" hidden="1" x14ac:dyDescent="0.3">
      <c r="A1582" s="166"/>
      <c r="B1582" s="166">
        <v>2024</v>
      </c>
      <c r="C1582" s="187" t="s">
        <v>433</v>
      </c>
      <c r="D1582" s="159" t="s">
        <v>26</v>
      </c>
      <c r="E1582" s="159" t="s">
        <v>427</v>
      </c>
      <c r="F1582" s="159"/>
      <c r="G1582" s="188"/>
      <c r="H1582" s="159"/>
      <c r="I1582" s="159" t="s">
        <v>389</v>
      </c>
      <c r="J1582" s="159" t="s">
        <v>19</v>
      </c>
      <c r="K1582" s="160">
        <v>0</v>
      </c>
      <c r="L1582" s="160">
        <v>0</v>
      </c>
      <c r="M1582" s="160">
        <v>0</v>
      </c>
      <c r="N1582" s="160">
        <v>0</v>
      </c>
      <c r="O1582" s="160">
        <v>0</v>
      </c>
      <c r="P1582" s="160">
        <v>0</v>
      </c>
      <c r="Q1582" s="160">
        <v>0</v>
      </c>
      <c r="R1582" s="160">
        <v>0</v>
      </c>
      <c r="S1582" s="160">
        <v>0</v>
      </c>
      <c r="T1582" s="190">
        <v>0.50318999999999481</v>
      </c>
      <c r="U1582" s="190">
        <v>7.4741</v>
      </c>
      <c r="V1582" s="190">
        <v>27.774139999999996</v>
      </c>
      <c r="W1582" s="162">
        <f>SUM(표4_256[[#This Row],[1월]:[12월]])</f>
        <v>35.751429999999992</v>
      </c>
      <c r="X1582" s="189">
        <f t="shared" si="958"/>
        <v>2.9792858333333325</v>
      </c>
    </row>
    <row r="1583" spans="1:24" hidden="1" x14ac:dyDescent="0.3">
      <c r="A1583" s="166"/>
      <c r="B1583" s="166">
        <v>2024</v>
      </c>
      <c r="C1583" s="187" t="s">
        <v>433</v>
      </c>
      <c r="D1583" s="159" t="s">
        <v>26</v>
      </c>
      <c r="E1583" s="159" t="s">
        <v>427</v>
      </c>
      <c r="F1583" s="159"/>
      <c r="G1583" s="188"/>
      <c r="H1583" s="159"/>
      <c r="I1583" s="159" t="s">
        <v>389</v>
      </c>
      <c r="J1583" s="159" t="s">
        <v>14</v>
      </c>
      <c r="K1583" s="190">
        <f t="shared" ref="K1583" si="1024">K1582*1000</f>
        <v>0</v>
      </c>
      <c r="L1583" s="190">
        <f t="shared" ref="L1583" si="1025">L1582*1000</f>
        <v>0</v>
      </c>
      <c r="M1583" s="190">
        <f t="shared" ref="M1583" si="1026">M1582*1000</f>
        <v>0</v>
      </c>
      <c r="N1583" s="190">
        <f t="shared" ref="N1583" si="1027">N1582*1000</f>
        <v>0</v>
      </c>
      <c r="O1583" s="190">
        <f t="shared" ref="O1583" si="1028">O1582*1000</f>
        <v>0</v>
      </c>
      <c r="P1583" s="190">
        <f t="shared" ref="P1583" si="1029">P1582*1000</f>
        <v>0</v>
      </c>
      <c r="Q1583" s="190">
        <f t="shared" ref="Q1583" si="1030">Q1582*1000</f>
        <v>0</v>
      </c>
      <c r="R1583" s="190">
        <f t="shared" ref="R1583" si="1031">R1582*1000</f>
        <v>0</v>
      </c>
      <c r="S1583" s="190">
        <f t="shared" ref="S1583" si="1032">S1582*1000</f>
        <v>0</v>
      </c>
      <c r="T1583" s="190">
        <f t="shared" ref="T1583:V1583" si="1033">T1582*1000</f>
        <v>503.18999999999482</v>
      </c>
      <c r="U1583" s="190">
        <f t="shared" si="1033"/>
        <v>7474.1</v>
      </c>
      <c r="V1583" s="190">
        <f t="shared" si="1033"/>
        <v>27774.139999999996</v>
      </c>
      <c r="W1583" s="162">
        <f>SUM(표4_256[[#This Row],[1월]:[12월]])</f>
        <v>35751.429999999993</v>
      </c>
      <c r="X1583" s="189">
        <f t="shared" si="958"/>
        <v>2979.2858333333329</v>
      </c>
    </row>
    <row r="1584" spans="1:24" hidden="1" x14ac:dyDescent="0.3">
      <c r="A1584" s="166"/>
      <c r="B1584" s="166">
        <v>2024</v>
      </c>
      <c r="C1584" s="187" t="s">
        <v>433</v>
      </c>
      <c r="D1584" s="159" t="s">
        <v>26</v>
      </c>
      <c r="E1584" s="159" t="s">
        <v>427</v>
      </c>
      <c r="F1584" s="159"/>
      <c r="G1584" s="188"/>
      <c r="H1584" s="159"/>
      <c r="I1584" s="159" t="s">
        <v>389</v>
      </c>
      <c r="J1584" s="159" t="s">
        <v>20</v>
      </c>
      <c r="K1584" s="190">
        <f t="shared" ref="K1584" si="1034">K1582*0.86</f>
        <v>0</v>
      </c>
      <c r="L1584" s="190">
        <f t="shared" ref="L1584" si="1035">L1582*0.86</f>
        <v>0</v>
      </c>
      <c r="M1584" s="190">
        <f t="shared" ref="M1584" si="1036">M1582*0.86</f>
        <v>0</v>
      </c>
      <c r="N1584" s="190">
        <f t="shared" ref="N1584" si="1037">N1582*0.86</f>
        <v>0</v>
      </c>
      <c r="O1584" s="190">
        <f t="shared" ref="O1584" si="1038">O1582*0.86</f>
        <v>0</v>
      </c>
      <c r="P1584" s="190">
        <f t="shared" ref="P1584" si="1039">P1582*0.86</f>
        <v>0</v>
      </c>
      <c r="Q1584" s="190">
        <f t="shared" ref="Q1584" si="1040">Q1582*0.86</f>
        <v>0</v>
      </c>
      <c r="R1584" s="190">
        <f t="shared" ref="R1584" si="1041">R1582*0.86</f>
        <v>0</v>
      </c>
      <c r="S1584" s="190">
        <f t="shared" ref="S1584" si="1042">S1582*0.86</f>
        <v>0</v>
      </c>
      <c r="T1584" s="190">
        <f t="shared" ref="T1584:V1584" si="1043">T1582*0.86</f>
        <v>0.4327433999999955</v>
      </c>
      <c r="U1584" s="190">
        <f t="shared" si="1043"/>
        <v>6.4277259999999998</v>
      </c>
      <c r="V1584" s="190">
        <f t="shared" si="1043"/>
        <v>23.885760399999995</v>
      </c>
      <c r="W1584" s="162">
        <f>SUM(표4_256[[#This Row],[1월]:[12월]])</f>
        <v>30.746229799999991</v>
      </c>
      <c r="X1584" s="189">
        <f t="shared" si="958"/>
        <v>2.5621858166666658</v>
      </c>
    </row>
    <row r="1585" spans="1:24" hidden="1" x14ac:dyDescent="0.3">
      <c r="A1585" s="166"/>
      <c r="B1585" s="166">
        <v>2024</v>
      </c>
      <c r="C1585" s="187" t="s">
        <v>433</v>
      </c>
      <c r="D1585" s="159" t="s">
        <v>26</v>
      </c>
      <c r="E1585" s="159" t="s">
        <v>427</v>
      </c>
      <c r="F1585" s="159"/>
      <c r="G1585" s="188"/>
      <c r="H1585" s="159"/>
      <c r="I1585" s="159" t="s">
        <v>389</v>
      </c>
      <c r="J1585" s="159" t="s">
        <v>15</v>
      </c>
      <c r="K1585" s="190">
        <f t="shared" ref="K1585" si="1044">K1584*0.1</f>
        <v>0</v>
      </c>
      <c r="L1585" s="190">
        <f t="shared" ref="L1585" si="1045">L1584*0.1</f>
        <v>0</v>
      </c>
      <c r="M1585" s="190">
        <f t="shared" ref="M1585" si="1046">M1584*0.1</f>
        <v>0</v>
      </c>
      <c r="N1585" s="190">
        <f t="shared" ref="N1585" si="1047">N1584*0.1</f>
        <v>0</v>
      </c>
      <c r="O1585" s="190">
        <f t="shared" ref="O1585" si="1048">O1584*0.1</f>
        <v>0</v>
      </c>
      <c r="P1585" s="190">
        <f t="shared" ref="P1585" si="1049">P1584*0.1</f>
        <v>0</v>
      </c>
      <c r="Q1585" s="190">
        <f t="shared" ref="Q1585" si="1050">Q1584*0.1</f>
        <v>0</v>
      </c>
      <c r="R1585" s="190">
        <f t="shared" ref="R1585" si="1051">R1584*0.1</f>
        <v>0</v>
      </c>
      <c r="S1585" s="190">
        <f t="shared" ref="S1585" si="1052">S1584*0.1</f>
        <v>0</v>
      </c>
      <c r="T1585" s="190">
        <f t="shared" ref="T1585:V1585" si="1053">T1584*0.1</f>
        <v>4.327433999999955E-2</v>
      </c>
      <c r="U1585" s="190">
        <f t="shared" si="1053"/>
        <v>0.64277260000000003</v>
      </c>
      <c r="V1585" s="190">
        <f t="shared" si="1053"/>
        <v>2.3885760399999998</v>
      </c>
      <c r="W1585" s="162">
        <f>SUM(표4_256[[#This Row],[1월]:[12월]])</f>
        <v>3.0746229799999991</v>
      </c>
      <c r="X1585" s="189">
        <f t="shared" si="958"/>
        <v>0.25621858166666661</v>
      </c>
    </row>
    <row r="1586" spans="1:24" hidden="1" x14ac:dyDescent="0.3">
      <c r="A1586" s="166"/>
      <c r="B1586" s="166">
        <v>2024</v>
      </c>
      <c r="C1586" s="187" t="s">
        <v>433</v>
      </c>
      <c r="D1586" s="159" t="s">
        <v>26</v>
      </c>
      <c r="E1586" s="159" t="s">
        <v>427</v>
      </c>
      <c r="F1586" s="159"/>
      <c r="G1586" s="188"/>
      <c r="H1586" s="159"/>
      <c r="I1586" s="159" t="s">
        <v>389</v>
      </c>
      <c r="J1586" s="160" t="s">
        <v>96</v>
      </c>
      <c r="K1586" s="160">
        <f t="shared" ref="K1586" si="1054">K1582*0.0036*(31788+0.5756*21+0.0576*310)/1000</f>
        <v>0</v>
      </c>
      <c r="L1586" s="160">
        <f t="shared" ref="L1586" si="1055">L1582*0.0036*(31788+0.5756*21+0.0576*310)/1000</f>
        <v>0</v>
      </c>
      <c r="M1586" s="160">
        <f t="shared" ref="M1586" si="1056">M1582*0.0036*(31788+0.5756*21+0.0576*310)/1000</f>
        <v>0</v>
      </c>
      <c r="N1586" s="160">
        <f t="shared" ref="N1586" si="1057">N1582*0.0036*(31788+0.5756*21+0.0576*310)/1000</f>
        <v>0</v>
      </c>
      <c r="O1586" s="160">
        <f t="shared" ref="O1586" si="1058">O1582*0.0036*(31788+0.5756*21+0.0576*310)/1000</f>
        <v>0</v>
      </c>
      <c r="P1586" s="160">
        <f t="shared" ref="P1586" si="1059">P1582*0.0036*(31788+0.5756*21+0.0576*310)/1000</f>
        <v>0</v>
      </c>
      <c r="Q1586" s="160">
        <f t="shared" ref="Q1586" si="1060">Q1582*0.0036*(31788+0.5756*21+0.0576*310)/1000</f>
        <v>0</v>
      </c>
      <c r="R1586" s="160">
        <f t="shared" ref="R1586" si="1061">R1582*0.0036*(31788+0.5756*21+0.0576*310)/1000</f>
        <v>0</v>
      </c>
      <c r="S1586" s="160">
        <f t="shared" ref="S1586" si="1062">S1582*0.0036*(31788+0.5756*21+0.0576*310)/1000</f>
        <v>0</v>
      </c>
      <c r="T1586" s="160">
        <f t="shared" ref="T1586" si="1063">T1582*0.0036*(31788+0.5756*21+0.0576*310)/1000</f>
        <v>5.7637695744301803E-2</v>
      </c>
      <c r="U1586" s="160">
        <f t="shared" ref="U1586" si="1064">U1582*0.0036*(31788+0.5756*21+0.0576*310)/1000</f>
        <v>0.85611777213873586</v>
      </c>
      <c r="V1586" s="160">
        <f t="shared" ref="V1586" si="1065">V1582*0.0036*(31788+0.5756*21+0.0576*310)/1000</f>
        <v>3.1813776722106142</v>
      </c>
      <c r="W1586" s="162">
        <f>SUM(표4_256[[#This Row],[1월]:[12월]])</f>
        <v>4.0951331400936519</v>
      </c>
      <c r="X1586" s="189">
        <f t="shared" si="958"/>
        <v>0.34126109500780433</v>
      </c>
    </row>
    <row r="1587" spans="1:24" hidden="1" x14ac:dyDescent="0.3">
      <c r="A1587" s="166"/>
      <c r="B1587" s="166">
        <v>2024</v>
      </c>
      <c r="C1587" s="187" t="s">
        <v>433</v>
      </c>
      <c r="D1587" s="159" t="s">
        <v>26</v>
      </c>
      <c r="E1587" s="159" t="s">
        <v>427</v>
      </c>
      <c r="F1587" s="159"/>
      <c r="G1587" s="188"/>
      <c r="H1587" s="159"/>
      <c r="I1587" s="159" t="s">
        <v>422</v>
      </c>
      <c r="J1587" s="159" t="s">
        <v>13</v>
      </c>
      <c r="K1587" s="190">
        <v>1065450759</v>
      </c>
      <c r="L1587" s="190">
        <v>735168238</v>
      </c>
      <c r="M1587" s="190">
        <v>589953689</v>
      </c>
      <c r="N1587" s="190">
        <v>120209639</v>
      </c>
      <c r="O1587" s="190">
        <v>83706938</v>
      </c>
      <c r="P1587" s="190">
        <v>53869070</v>
      </c>
      <c r="Q1587" s="190">
        <v>172839842</v>
      </c>
      <c r="R1587" s="190">
        <v>238668449</v>
      </c>
      <c r="S1587" s="190">
        <v>152879479</v>
      </c>
      <c r="T1587" s="190">
        <v>104506193</v>
      </c>
      <c r="U1587" s="190">
        <v>375915362</v>
      </c>
      <c r="V1587" s="190">
        <v>984979029</v>
      </c>
      <c r="W1587" s="162">
        <f>SUM(표4_256[[#This Row],[1월]:[12월]])</f>
        <v>4678146687</v>
      </c>
      <c r="X1587" s="189">
        <f t="shared" si="958"/>
        <v>389845557.25</v>
      </c>
    </row>
    <row r="1588" spans="1:24" hidden="1" x14ac:dyDescent="0.3">
      <c r="A1588" s="166"/>
      <c r="B1588" s="166">
        <v>2024</v>
      </c>
      <c r="C1588" s="187" t="s">
        <v>433</v>
      </c>
      <c r="D1588" s="159" t="s">
        <v>26</v>
      </c>
      <c r="E1588" s="159" t="s">
        <v>427</v>
      </c>
      <c r="F1588" s="159"/>
      <c r="G1588" s="188"/>
      <c r="H1588" s="159"/>
      <c r="I1588" s="159" t="s">
        <v>422</v>
      </c>
      <c r="J1588" s="159" t="s">
        <v>19</v>
      </c>
      <c r="K1588" s="190">
        <v>7358.9799999999977</v>
      </c>
      <c r="L1588" s="190">
        <v>5054.5199999999995</v>
      </c>
      <c r="M1588" s="190">
        <v>4045.619999999999</v>
      </c>
      <c r="N1588" s="190">
        <v>892.09000000000287</v>
      </c>
      <c r="O1588" s="190">
        <v>620.68999999999846</v>
      </c>
      <c r="P1588" s="190">
        <v>609.63000000000284</v>
      </c>
      <c r="Q1588" s="190">
        <v>2071.5299999999961</v>
      </c>
      <c r="R1588" s="190">
        <v>3116.4800000000037</v>
      </c>
      <c r="S1588" s="190">
        <v>1805.8600000000001</v>
      </c>
      <c r="T1588" s="190">
        <v>690.69999999999595</v>
      </c>
      <c r="U1588" s="190">
        <v>2685.5200000000004</v>
      </c>
      <c r="V1588" s="190">
        <v>6148.9000000000015</v>
      </c>
      <c r="W1588" s="162">
        <f>SUM(표4_256[[#This Row],[1월]:[12월]])</f>
        <v>35100.519999999997</v>
      </c>
      <c r="X1588" s="189">
        <f t="shared" si="958"/>
        <v>2925.0433333333331</v>
      </c>
    </row>
    <row r="1589" spans="1:24" hidden="1" x14ac:dyDescent="0.3">
      <c r="A1589" s="166"/>
      <c r="B1589" s="166">
        <v>2024</v>
      </c>
      <c r="C1589" s="187" t="s">
        <v>433</v>
      </c>
      <c r="D1589" s="159" t="s">
        <v>26</v>
      </c>
      <c r="E1589" s="159" t="s">
        <v>427</v>
      </c>
      <c r="F1589" s="159"/>
      <c r="G1589" s="188"/>
      <c r="H1589" s="159"/>
      <c r="I1589" s="159" t="s">
        <v>422</v>
      </c>
      <c r="J1589" s="159" t="s">
        <v>14</v>
      </c>
      <c r="K1589" s="190">
        <f t="shared" ref="K1589" si="1066">K1588*1000</f>
        <v>7358979.9999999981</v>
      </c>
      <c r="L1589" s="190">
        <f t="shared" ref="L1589" si="1067">L1588*1000</f>
        <v>5054519.9999999991</v>
      </c>
      <c r="M1589" s="190">
        <f t="shared" ref="M1589" si="1068">M1588*1000</f>
        <v>4045619.9999999991</v>
      </c>
      <c r="N1589" s="190">
        <f t="shared" ref="N1589" si="1069">N1588*1000</f>
        <v>892090.00000000291</v>
      </c>
      <c r="O1589" s="190">
        <f t="shared" ref="O1589" si="1070">O1588*1000</f>
        <v>620689.99999999849</v>
      </c>
      <c r="P1589" s="190">
        <f t="shared" ref="P1589" si="1071">P1588*1000</f>
        <v>609630.00000000279</v>
      </c>
      <c r="Q1589" s="190">
        <f t="shared" ref="Q1589" si="1072">Q1588*1000</f>
        <v>2071529.999999996</v>
      </c>
      <c r="R1589" s="190">
        <f t="shared" ref="R1589" si="1073">R1588*1000</f>
        <v>3116480.0000000037</v>
      </c>
      <c r="S1589" s="190">
        <f t="shared" ref="S1589" si="1074">S1588*1000</f>
        <v>1805860.0000000002</v>
      </c>
      <c r="T1589" s="190">
        <f t="shared" ref="T1589:V1589" si="1075">T1588*1000</f>
        <v>690699.99999999593</v>
      </c>
      <c r="U1589" s="190">
        <f t="shared" si="1075"/>
        <v>2685520.0000000005</v>
      </c>
      <c r="V1589" s="190">
        <f t="shared" si="1075"/>
        <v>6148900.0000000019</v>
      </c>
      <c r="W1589" s="162">
        <f>SUM(표4_256[[#This Row],[1월]:[12월]])</f>
        <v>35100520</v>
      </c>
      <c r="X1589" s="189">
        <f t="shared" si="958"/>
        <v>2925043.3333333335</v>
      </c>
    </row>
    <row r="1590" spans="1:24" hidden="1" x14ac:dyDescent="0.3">
      <c r="A1590" s="166"/>
      <c r="B1590" s="166">
        <v>2024</v>
      </c>
      <c r="C1590" s="187" t="s">
        <v>433</v>
      </c>
      <c r="D1590" s="159" t="s">
        <v>26</v>
      </c>
      <c r="E1590" s="159" t="s">
        <v>427</v>
      </c>
      <c r="F1590" s="159"/>
      <c r="G1590" s="188"/>
      <c r="H1590" s="159"/>
      <c r="I1590" s="159" t="s">
        <v>422</v>
      </c>
      <c r="J1590" s="159" t="s">
        <v>20</v>
      </c>
      <c r="K1590" s="190">
        <f t="shared" ref="K1590" si="1076">K1588*0.86</f>
        <v>6328.7227999999977</v>
      </c>
      <c r="L1590" s="190">
        <f t="shared" ref="L1590" si="1077">L1588*0.86</f>
        <v>4346.8871999999992</v>
      </c>
      <c r="M1590" s="190">
        <f t="shared" ref="M1590" si="1078">M1588*0.86</f>
        <v>3479.2331999999992</v>
      </c>
      <c r="N1590" s="190">
        <f t="shared" ref="N1590" si="1079">N1588*0.86</f>
        <v>767.1974000000024</v>
      </c>
      <c r="O1590" s="190">
        <f t="shared" ref="O1590" si="1080">O1588*0.86</f>
        <v>533.79339999999866</v>
      </c>
      <c r="P1590" s="190">
        <f t="shared" ref="P1590" si="1081">P1588*0.86</f>
        <v>524.28180000000248</v>
      </c>
      <c r="Q1590" s="190">
        <f t="shared" ref="Q1590" si="1082">Q1588*0.86</f>
        <v>1781.5157999999967</v>
      </c>
      <c r="R1590" s="190">
        <f t="shared" ref="R1590" si="1083">R1588*0.86</f>
        <v>2680.172800000003</v>
      </c>
      <c r="S1590" s="190">
        <f t="shared" ref="S1590" si="1084">S1588*0.86</f>
        <v>1553.0396000000001</v>
      </c>
      <c r="T1590" s="190">
        <f t="shared" ref="T1590:V1590" si="1085">T1588*0.86</f>
        <v>594.00199999999654</v>
      </c>
      <c r="U1590" s="190">
        <f t="shared" si="1085"/>
        <v>2309.5472000000004</v>
      </c>
      <c r="V1590" s="190">
        <f t="shared" si="1085"/>
        <v>5288.054000000001</v>
      </c>
      <c r="W1590" s="162">
        <f>SUM(표4_256[[#This Row],[1월]:[12월]])</f>
        <v>30186.447199999999</v>
      </c>
      <c r="X1590" s="189">
        <f t="shared" si="958"/>
        <v>2515.5372666666667</v>
      </c>
    </row>
    <row r="1591" spans="1:24" hidden="1" x14ac:dyDescent="0.3">
      <c r="A1591" s="166"/>
      <c r="B1591" s="166">
        <v>2024</v>
      </c>
      <c r="C1591" s="187" t="s">
        <v>433</v>
      </c>
      <c r="D1591" s="159" t="s">
        <v>26</v>
      </c>
      <c r="E1591" s="159" t="s">
        <v>427</v>
      </c>
      <c r="F1591" s="159"/>
      <c r="G1591" s="188"/>
      <c r="H1591" s="159"/>
      <c r="I1591" s="159" t="s">
        <v>422</v>
      </c>
      <c r="J1591" s="159" t="s">
        <v>15</v>
      </c>
      <c r="K1591" s="190">
        <f t="shared" ref="K1591" si="1086">K1590*0.1</f>
        <v>632.87227999999982</v>
      </c>
      <c r="L1591" s="190">
        <f t="shared" ref="L1591" si="1087">L1590*0.1</f>
        <v>434.68871999999993</v>
      </c>
      <c r="M1591" s="190">
        <f t="shared" ref="M1591" si="1088">M1590*0.1</f>
        <v>347.92331999999993</v>
      </c>
      <c r="N1591" s="190">
        <f t="shared" ref="N1591" si="1089">N1590*0.1</f>
        <v>76.719740000000243</v>
      </c>
      <c r="O1591" s="190">
        <f t="shared" ref="O1591" si="1090">O1590*0.1</f>
        <v>53.379339999999871</v>
      </c>
      <c r="P1591" s="190">
        <f t="shared" ref="P1591" si="1091">P1590*0.1</f>
        <v>52.428180000000253</v>
      </c>
      <c r="Q1591" s="190">
        <f t="shared" ref="Q1591" si="1092">Q1590*0.1</f>
        <v>178.15157999999968</v>
      </c>
      <c r="R1591" s="190">
        <f t="shared" ref="R1591" si="1093">R1590*0.1</f>
        <v>268.01728000000031</v>
      </c>
      <c r="S1591" s="190">
        <f t="shared" ref="S1591" si="1094">S1590*0.1</f>
        <v>155.30396000000002</v>
      </c>
      <c r="T1591" s="190">
        <f t="shared" ref="T1591:V1591" si="1095">T1590*0.1</f>
        <v>59.400199999999657</v>
      </c>
      <c r="U1591" s="190">
        <f t="shared" si="1095"/>
        <v>230.95472000000007</v>
      </c>
      <c r="V1591" s="190">
        <f t="shared" si="1095"/>
        <v>528.80540000000008</v>
      </c>
      <c r="W1591" s="162">
        <f>SUM(표4_256[[#This Row],[1월]:[12월]])</f>
        <v>3018.6447200000002</v>
      </c>
      <c r="X1591" s="189">
        <f t="shared" si="958"/>
        <v>251.55372666666668</v>
      </c>
    </row>
    <row r="1592" spans="1:24" hidden="1" x14ac:dyDescent="0.3">
      <c r="A1592" s="166"/>
      <c r="B1592" s="166">
        <v>2024</v>
      </c>
      <c r="C1592" s="187" t="s">
        <v>433</v>
      </c>
      <c r="D1592" s="159" t="s">
        <v>26</v>
      </c>
      <c r="E1592" s="159" t="s">
        <v>427</v>
      </c>
      <c r="F1592" s="159"/>
      <c r="G1592" s="188"/>
      <c r="H1592" s="159"/>
      <c r="I1592" s="159" t="s">
        <v>422</v>
      </c>
      <c r="J1592" s="160" t="s">
        <v>96</v>
      </c>
      <c r="K1592" s="160">
        <f t="shared" ref="K1592" si="1096">K1588*0.0036*(31788+0.5756*21+0.0576*310)/1000</f>
        <v>842.93139813670041</v>
      </c>
      <c r="L1592" s="160">
        <f t="shared" ref="L1592" si="1097">L1588*0.0036*(31788+0.5756*21+0.0576*310)/1000</f>
        <v>578.96795622625916</v>
      </c>
      <c r="M1592" s="160">
        <f t="shared" ref="M1592" si="1098">M1588*0.0036*(31788+0.5756*21+0.0576*310)/1000</f>
        <v>463.40391235331504</v>
      </c>
      <c r="N1592" s="160">
        <f t="shared" ref="N1592" si="1099">N1588*0.0036*(31788+0.5756*21+0.0576*310)/1000</f>
        <v>102.18408950204672</v>
      </c>
      <c r="O1592" s="160">
        <f t="shared" ref="O1592" si="1100">O1588*0.0036*(31788+0.5756*21+0.0576*310)/1000</f>
        <v>71.096685887102211</v>
      </c>
      <c r="P1592" s="160">
        <f t="shared" ref="P1592" si="1101">P1588*0.0036*(31788+0.5756*21+0.0576*310)/1000</f>
        <v>69.829822644725127</v>
      </c>
      <c r="Q1592" s="160">
        <f t="shared" ref="Q1592" si="1102">Q1588*0.0036*(31788+0.5756*21+0.0576*310)/1000</f>
        <v>237.28256894054834</v>
      </c>
      <c r="R1592" s="160">
        <f t="shared" ref="R1592" si="1103">R1588*0.0036*(31788+0.5756*21+0.0576*310)/1000</f>
        <v>356.97594553390121</v>
      </c>
      <c r="S1592" s="160">
        <f t="shared" ref="S1592" si="1104">S1588*0.0036*(31788+0.5756*21+0.0576*310)/1000</f>
        <v>206.85150586618562</v>
      </c>
      <c r="T1592" s="160">
        <f t="shared" ref="T1592" si="1105">T1588*0.0036*(31788+0.5756*21+0.0576*310)/1000</f>
        <v>79.115953120271527</v>
      </c>
      <c r="U1592" s="160">
        <f t="shared" ref="U1592" si="1106">U1588*0.0036*(31788+0.5756*21+0.0576*310)/1000</f>
        <v>307.6118060280192</v>
      </c>
      <c r="V1592" s="160">
        <f t="shared" ref="V1592" si="1107">V1588*0.0036*(31788+0.5756*21+0.0576*310)/1000</f>
        <v>704.32327224734411</v>
      </c>
      <c r="W1592" s="162">
        <f>SUM(표4_256[[#This Row],[1월]:[12월]])</f>
        <v>4020.5749164864183</v>
      </c>
      <c r="X1592" s="189">
        <f t="shared" si="958"/>
        <v>335.04790970720154</v>
      </c>
    </row>
    <row r="1593" spans="1:24" hidden="1" x14ac:dyDescent="0.3">
      <c r="A1593" s="166"/>
      <c r="B1593" s="166">
        <v>2024</v>
      </c>
      <c r="C1593" s="187" t="s">
        <v>433</v>
      </c>
      <c r="D1593" s="159" t="s">
        <v>26</v>
      </c>
      <c r="E1593" s="159" t="s">
        <v>427</v>
      </c>
      <c r="F1593" s="159"/>
      <c r="G1593" s="188"/>
      <c r="H1593" s="159"/>
      <c r="I1593" s="159" t="s">
        <v>175</v>
      </c>
      <c r="J1593" s="159" t="s">
        <v>13</v>
      </c>
      <c r="K1593" s="190">
        <v>119427512</v>
      </c>
      <c r="L1593" s="190">
        <v>71744932</v>
      </c>
      <c r="M1593" s="190">
        <v>56126545</v>
      </c>
      <c r="N1593" s="190">
        <v>11728375</v>
      </c>
      <c r="O1593" s="190">
        <v>8907196</v>
      </c>
      <c r="P1593" s="190">
        <v>7486846</v>
      </c>
      <c r="Q1593" s="190">
        <v>15609782</v>
      </c>
      <c r="R1593" s="190">
        <v>20310839</v>
      </c>
      <c r="S1593" s="190">
        <v>11066357</v>
      </c>
      <c r="T1593" s="190">
        <v>9529613</v>
      </c>
      <c r="U1593" s="190">
        <v>34638266</v>
      </c>
      <c r="V1593" s="190">
        <v>95281615</v>
      </c>
      <c r="W1593" s="162">
        <f>SUM(표4_256[[#This Row],[1월]:[12월]])</f>
        <v>461857878</v>
      </c>
      <c r="X1593" s="189">
        <f t="shared" si="958"/>
        <v>38488156.5</v>
      </c>
    </row>
    <row r="1594" spans="1:24" hidden="1" x14ac:dyDescent="0.3">
      <c r="A1594" s="166"/>
      <c r="B1594" s="166">
        <v>2024</v>
      </c>
      <c r="C1594" s="187" t="s">
        <v>433</v>
      </c>
      <c r="D1594" s="159" t="s">
        <v>26</v>
      </c>
      <c r="E1594" s="159" t="s">
        <v>427</v>
      </c>
      <c r="F1594" s="159"/>
      <c r="G1594" s="188"/>
      <c r="H1594" s="159"/>
      <c r="I1594" s="159" t="s">
        <v>175</v>
      </c>
      <c r="J1594" s="159" t="s">
        <v>19</v>
      </c>
      <c r="K1594" s="190">
        <v>819.46</v>
      </c>
      <c r="L1594" s="190">
        <v>486.67999999999972</v>
      </c>
      <c r="M1594" s="190">
        <v>378.98000000000013</v>
      </c>
      <c r="N1594" s="190">
        <v>79.459999999999724</v>
      </c>
      <c r="O1594" s="190">
        <v>57.110000000000177</v>
      </c>
      <c r="P1594" s="190">
        <v>58.209999999999994</v>
      </c>
      <c r="Q1594" s="190">
        <v>167.26000000000019</v>
      </c>
      <c r="R1594" s="190">
        <v>245.87999999999974</v>
      </c>
      <c r="S1594" s="190">
        <v>102.9100000000001</v>
      </c>
      <c r="T1594" s="190">
        <v>55.500000000000178</v>
      </c>
      <c r="U1594" s="190">
        <v>240.63</v>
      </c>
      <c r="V1594" s="190">
        <v>589.14999999999941</v>
      </c>
      <c r="W1594" s="162">
        <f>SUM(표4_256[[#This Row],[1월]:[12월]])</f>
        <v>3281.2299999999996</v>
      </c>
      <c r="X1594" s="189">
        <f t="shared" si="958"/>
        <v>273.43583333333328</v>
      </c>
    </row>
    <row r="1595" spans="1:24" hidden="1" x14ac:dyDescent="0.3">
      <c r="A1595" s="166"/>
      <c r="B1595" s="166">
        <v>2024</v>
      </c>
      <c r="C1595" s="187" t="s">
        <v>433</v>
      </c>
      <c r="D1595" s="159" t="s">
        <v>26</v>
      </c>
      <c r="E1595" s="159" t="s">
        <v>427</v>
      </c>
      <c r="F1595" s="159"/>
      <c r="G1595" s="188"/>
      <c r="H1595" s="159"/>
      <c r="I1595" s="159" t="s">
        <v>175</v>
      </c>
      <c r="J1595" s="159" t="s">
        <v>14</v>
      </c>
      <c r="K1595" s="190">
        <f t="shared" ref="K1595" si="1108">K1594*1000</f>
        <v>819460</v>
      </c>
      <c r="L1595" s="190">
        <f t="shared" ref="L1595" si="1109">L1594*1000</f>
        <v>486679.99999999971</v>
      </c>
      <c r="M1595" s="190">
        <f t="shared" ref="M1595" si="1110">M1594*1000</f>
        <v>378980.00000000012</v>
      </c>
      <c r="N1595" s="190">
        <f t="shared" ref="N1595" si="1111">N1594*1000</f>
        <v>79459.999999999724</v>
      </c>
      <c r="O1595" s="190">
        <f t="shared" ref="O1595" si="1112">O1594*1000</f>
        <v>57110.000000000175</v>
      </c>
      <c r="P1595" s="190">
        <f t="shared" ref="P1595" si="1113">P1594*1000</f>
        <v>58209.999999999993</v>
      </c>
      <c r="Q1595" s="190">
        <f t="shared" ref="Q1595" si="1114">Q1594*1000</f>
        <v>167260.0000000002</v>
      </c>
      <c r="R1595" s="190">
        <f t="shared" ref="R1595" si="1115">R1594*1000</f>
        <v>245879.99999999974</v>
      </c>
      <c r="S1595" s="190">
        <f t="shared" ref="S1595" si="1116">S1594*1000</f>
        <v>102910.0000000001</v>
      </c>
      <c r="T1595" s="190">
        <f t="shared" ref="T1595:V1595" si="1117">T1594*1000</f>
        <v>55500.000000000175</v>
      </c>
      <c r="U1595" s="190">
        <f t="shared" si="1117"/>
        <v>240630</v>
      </c>
      <c r="V1595" s="190">
        <f t="shared" si="1117"/>
        <v>589149.99999999942</v>
      </c>
      <c r="W1595" s="162">
        <f>SUM(표4_256[[#This Row],[1월]:[12월]])</f>
        <v>3281229.9999999995</v>
      </c>
      <c r="X1595" s="189">
        <f t="shared" si="958"/>
        <v>273435.83333333331</v>
      </c>
    </row>
    <row r="1596" spans="1:24" hidden="1" x14ac:dyDescent="0.3">
      <c r="A1596" s="166"/>
      <c r="B1596" s="166">
        <v>2024</v>
      </c>
      <c r="C1596" s="187" t="s">
        <v>433</v>
      </c>
      <c r="D1596" s="159" t="s">
        <v>26</v>
      </c>
      <c r="E1596" s="159" t="s">
        <v>427</v>
      </c>
      <c r="F1596" s="159"/>
      <c r="G1596" s="188"/>
      <c r="H1596" s="159"/>
      <c r="I1596" s="159" t="s">
        <v>175</v>
      </c>
      <c r="J1596" s="159" t="s">
        <v>20</v>
      </c>
      <c r="K1596" s="190">
        <f t="shared" ref="K1596" si="1118">K1594*0.86</f>
        <v>704.73559999999998</v>
      </c>
      <c r="L1596" s="190">
        <f t="shared" ref="L1596" si="1119">L1594*0.86</f>
        <v>418.54479999999978</v>
      </c>
      <c r="M1596" s="190">
        <f t="shared" ref="M1596" si="1120">M1594*0.86</f>
        <v>325.92280000000011</v>
      </c>
      <c r="N1596" s="190">
        <f t="shared" ref="N1596" si="1121">N1594*0.86</f>
        <v>68.335599999999758</v>
      </c>
      <c r="O1596" s="190">
        <f t="shared" ref="O1596" si="1122">O1594*0.86</f>
        <v>49.114600000000152</v>
      </c>
      <c r="P1596" s="190">
        <f t="shared" ref="P1596" si="1123">P1594*0.86</f>
        <v>50.060599999999994</v>
      </c>
      <c r="Q1596" s="190">
        <f t="shared" ref="Q1596" si="1124">Q1594*0.86</f>
        <v>143.84360000000015</v>
      </c>
      <c r="R1596" s="190">
        <f t="shared" ref="R1596" si="1125">R1594*0.86</f>
        <v>211.45679999999976</v>
      </c>
      <c r="S1596" s="190">
        <f t="shared" ref="S1596" si="1126">S1594*0.86</f>
        <v>88.502600000000086</v>
      </c>
      <c r="T1596" s="190">
        <f t="shared" ref="T1596:V1596" si="1127">T1594*0.86</f>
        <v>47.730000000000153</v>
      </c>
      <c r="U1596" s="190">
        <f t="shared" si="1127"/>
        <v>206.9418</v>
      </c>
      <c r="V1596" s="190">
        <f t="shared" si="1127"/>
        <v>506.66899999999947</v>
      </c>
      <c r="W1596" s="162">
        <f>SUM(표4_256[[#This Row],[1월]:[12월]])</f>
        <v>2821.8577999999989</v>
      </c>
      <c r="X1596" s="189">
        <f t="shared" si="958"/>
        <v>235.15481666666656</v>
      </c>
    </row>
    <row r="1597" spans="1:24" hidden="1" x14ac:dyDescent="0.3">
      <c r="A1597" s="166"/>
      <c r="B1597" s="166">
        <v>2024</v>
      </c>
      <c r="C1597" s="187" t="s">
        <v>433</v>
      </c>
      <c r="D1597" s="159" t="s">
        <v>26</v>
      </c>
      <c r="E1597" s="159" t="s">
        <v>427</v>
      </c>
      <c r="F1597" s="159"/>
      <c r="G1597" s="188"/>
      <c r="H1597" s="159"/>
      <c r="I1597" s="159" t="s">
        <v>175</v>
      </c>
      <c r="J1597" s="159" t="s">
        <v>15</v>
      </c>
      <c r="K1597" s="190">
        <f t="shared" ref="K1597" si="1128">K1596*0.1</f>
        <v>70.473560000000006</v>
      </c>
      <c r="L1597" s="190">
        <f t="shared" ref="L1597" si="1129">L1596*0.1</f>
        <v>41.854479999999981</v>
      </c>
      <c r="M1597" s="190">
        <f t="shared" ref="M1597" si="1130">M1596*0.1</f>
        <v>32.592280000000009</v>
      </c>
      <c r="N1597" s="190">
        <f t="shared" ref="N1597" si="1131">N1596*0.1</f>
        <v>6.8335599999999763</v>
      </c>
      <c r="O1597" s="190">
        <f t="shared" ref="O1597" si="1132">O1596*0.1</f>
        <v>4.9114600000000159</v>
      </c>
      <c r="P1597" s="190">
        <f t="shared" ref="P1597" si="1133">P1596*0.1</f>
        <v>5.0060599999999997</v>
      </c>
      <c r="Q1597" s="190">
        <f t="shared" ref="Q1597" si="1134">Q1596*0.1</f>
        <v>14.384360000000015</v>
      </c>
      <c r="R1597" s="190">
        <f t="shared" ref="R1597" si="1135">R1596*0.1</f>
        <v>21.145679999999977</v>
      </c>
      <c r="S1597" s="190">
        <f t="shared" ref="S1597" si="1136">S1596*0.1</f>
        <v>8.8502600000000093</v>
      </c>
      <c r="T1597" s="190">
        <f t="shared" ref="T1597:V1597" si="1137">T1596*0.1</f>
        <v>4.7730000000000157</v>
      </c>
      <c r="U1597" s="190">
        <f t="shared" si="1137"/>
        <v>20.694180000000003</v>
      </c>
      <c r="V1597" s="190">
        <f t="shared" si="1137"/>
        <v>50.666899999999949</v>
      </c>
      <c r="W1597" s="162">
        <f>SUM(표4_256[[#This Row],[1월]:[12월]])</f>
        <v>282.18577999999997</v>
      </c>
      <c r="X1597" s="189">
        <f t="shared" si="958"/>
        <v>23.515481666666663</v>
      </c>
    </row>
    <row r="1598" spans="1:24" hidden="1" x14ac:dyDescent="0.3">
      <c r="A1598" s="166"/>
      <c r="B1598" s="166">
        <v>2024</v>
      </c>
      <c r="C1598" s="187" t="s">
        <v>433</v>
      </c>
      <c r="D1598" s="159" t="s">
        <v>26</v>
      </c>
      <c r="E1598" s="159" t="s">
        <v>427</v>
      </c>
      <c r="F1598" s="159"/>
      <c r="G1598" s="188"/>
      <c r="H1598" s="159"/>
      <c r="I1598" s="159" t="s">
        <v>175</v>
      </c>
      <c r="J1598" s="160" t="s">
        <v>96</v>
      </c>
      <c r="K1598" s="160">
        <f t="shared" ref="K1598" si="1138">K1594*0.0036*(31788+0.5756*21+0.0576*310)/1000</f>
        <v>93.864715424841592</v>
      </c>
      <c r="L1598" s="160">
        <f t="shared" ref="L1598" si="1139">L1594*0.0036*(31788+0.5756*21+0.0576*310)/1000</f>
        <v>55.746564448492762</v>
      </c>
      <c r="M1598" s="160">
        <f t="shared" ref="M1598" si="1140">M1594*0.0036*(31788+0.5756*21+0.0576*310)/1000</f>
        <v>43.410111355900817</v>
      </c>
      <c r="N1598" s="160">
        <f t="shared" ref="N1598" si="1141">N1594*0.0036*(31788+0.5756*21+0.0576*310)/1000</f>
        <v>9.1017136744415676</v>
      </c>
      <c r="O1598" s="160">
        <f t="shared" ref="O1598" si="1142">O1594*0.0036*(31788+0.5756*21+0.0576*310)/1000</f>
        <v>6.5416419323856196</v>
      </c>
      <c r="P1598" s="160">
        <f t="shared" ref="P1598" si="1143">P1594*0.0036*(31788+0.5756*21+0.0576*310)/1000</f>
        <v>6.6676409890415993</v>
      </c>
      <c r="Q1598" s="160">
        <f t="shared" ref="Q1598" si="1144">Q1594*0.0036*(31788+0.5756*21+0.0576*310)/1000</f>
        <v>19.158729287529617</v>
      </c>
      <c r="R1598" s="160">
        <f t="shared" ref="R1598" si="1145">R1594*0.0036*(31788+0.5756*21+0.0576*310)/1000</f>
        <v>28.164225500524768</v>
      </c>
      <c r="S1598" s="160">
        <f t="shared" ref="S1598" si="1146">S1594*0.0036*(31788+0.5756*21+0.0576*310)/1000</f>
        <v>11.787784473153611</v>
      </c>
      <c r="T1598" s="160">
        <f t="shared" ref="T1598" si="1147">T1594*0.0036*(31788+0.5756*21+0.0576*310)/1000</f>
        <v>6.3572251312800203</v>
      </c>
      <c r="U1598" s="160">
        <f t="shared" ref="U1598" si="1148">U1594*0.0036*(31788+0.5756*21+0.0576*310)/1000</f>
        <v>27.562866366484794</v>
      </c>
      <c r="V1598" s="160">
        <f t="shared" ref="V1598" si="1149">V1594*0.0036*(31788+0.5756*21+0.0576*310)/1000</f>
        <v>67.48394929898393</v>
      </c>
      <c r="W1598" s="162">
        <f>SUM(표4_256[[#This Row],[1월]:[12월]])</f>
        <v>375.84716788306071</v>
      </c>
      <c r="X1598" s="189">
        <f t="shared" si="958"/>
        <v>31.320597323588391</v>
      </c>
    </row>
    <row r="1599" spans="1:24" hidden="1" x14ac:dyDescent="0.3">
      <c r="A1599" s="166"/>
      <c r="B1599" s="166">
        <v>2024</v>
      </c>
      <c r="C1599" s="187" t="s">
        <v>433</v>
      </c>
      <c r="D1599" s="159" t="s">
        <v>26</v>
      </c>
      <c r="E1599" s="159" t="s">
        <v>427</v>
      </c>
      <c r="F1599" s="159"/>
      <c r="G1599" s="188"/>
      <c r="H1599" s="159"/>
      <c r="I1599" s="159" t="s">
        <v>188</v>
      </c>
      <c r="J1599" s="159" t="s">
        <v>13</v>
      </c>
      <c r="K1599" s="190">
        <v>82456620</v>
      </c>
      <c r="L1599" s="190">
        <v>56189213</v>
      </c>
      <c r="M1599" s="190">
        <v>45753434</v>
      </c>
      <c r="N1599" s="190">
        <v>9222967</v>
      </c>
      <c r="O1599" s="190">
        <v>5368091</v>
      </c>
      <c r="P1599" s="190">
        <v>5485906</v>
      </c>
      <c r="Q1599" s="190">
        <v>21272129</v>
      </c>
      <c r="R1599" s="190">
        <v>30749955</v>
      </c>
      <c r="S1599" s="190">
        <v>18527141</v>
      </c>
      <c r="T1599" s="190">
        <v>7037754</v>
      </c>
      <c r="U1599" s="190">
        <v>30285805</v>
      </c>
      <c r="V1599" s="190">
        <v>77429747</v>
      </c>
      <c r="W1599" s="162">
        <f>SUM(표4_256[[#This Row],[1월]:[12월]])</f>
        <v>389778762</v>
      </c>
      <c r="X1599" s="189">
        <f t="shared" si="958"/>
        <v>32481563.5</v>
      </c>
    </row>
    <row r="1600" spans="1:24" hidden="1" x14ac:dyDescent="0.3">
      <c r="A1600" s="166"/>
      <c r="B1600" s="166">
        <v>2024</v>
      </c>
      <c r="C1600" s="187" t="s">
        <v>433</v>
      </c>
      <c r="D1600" s="159" t="s">
        <v>26</v>
      </c>
      <c r="E1600" s="159" t="s">
        <v>427</v>
      </c>
      <c r="F1600" s="159"/>
      <c r="G1600" s="188"/>
      <c r="H1600" s="159"/>
      <c r="I1600" s="159" t="s">
        <v>188</v>
      </c>
      <c r="J1600" s="159" t="s">
        <v>19</v>
      </c>
      <c r="K1600" s="190">
        <v>566.84</v>
      </c>
      <c r="L1600" s="190">
        <v>383.51000000000005</v>
      </c>
      <c r="M1600" s="190">
        <v>311.2</v>
      </c>
      <c r="N1600" s="190">
        <v>65.28</v>
      </c>
      <c r="O1600" s="190">
        <v>38.550000000000004</v>
      </c>
      <c r="P1600" s="190">
        <v>74.27</v>
      </c>
      <c r="Q1600" s="190">
        <v>273.39999999999998</v>
      </c>
      <c r="R1600" s="190">
        <v>424.22</v>
      </c>
      <c r="S1600" s="190">
        <v>242.45000000000002</v>
      </c>
      <c r="T1600" s="190">
        <v>42.929999999999993</v>
      </c>
      <c r="U1600" s="190">
        <v>213.84</v>
      </c>
      <c r="V1600" s="190">
        <v>481.04</v>
      </c>
      <c r="W1600" s="162">
        <f>SUM(표4_256[[#This Row],[1월]:[12월]])</f>
        <v>3117.53</v>
      </c>
      <c r="X1600" s="189">
        <f t="shared" si="958"/>
        <v>259.79416666666668</v>
      </c>
    </row>
    <row r="1601" spans="1:24" hidden="1" x14ac:dyDescent="0.3">
      <c r="A1601" s="166"/>
      <c r="B1601" s="166">
        <v>2024</v>
      </c>
      <c r="C1601" s="187" t="s">
        <v>433</v>
      </c>
      <c r="D1601" s="159" t="s">
        <v>26</v>
      </c>
      <c r="E1601" s="159" t="s">
        <v>427</v>
      </c>
      <c r="F1601" s="159"/>
      <c r="G1601" s="188"/>
      <c r="H1601" s="159"/>
      <c r="I1601" s="159" t="s">
        <v>188</v>
      </c>
      <c r="J1601" s="159" t="s">
        <v>14</v>
      </c>
      <c r="K1601" s="190">
        <f t="shared" ref="K1601" si="1150">K1600*1000</f>
        <v>566840</v>
      </c>
      <c r="L1601" s="190">
        <f t="shared" ref="L1601" si="1151">L1600*1000</f>
        <v>383510.00000000006</v>
      </c>
      <c r="M1601" s="190">
        <f t="shared" ref="M1601" si="1152">M1600*1000</f>
        <v>311200</v>
      </c>
      <c r="N1601" s="190">
        <f t="shared" ref="N1601" si="1153">N1600*1000</f>
        <v>65280</v>
      </c>
      <c r="O1601" s="190">
        <f t="shared" ref="O1601" si="1154">O1600*1000</f>
        <v>38550.000000000007</v>
      </c>
      <c r="P1601" s="190">
        <f t="shared" ref="P1601" si="1155">P1600*1000</f>
        <v>74270</v>
      </c>
      <c r="Q1601" s="190">
        <f t="shared" ref="Q1601" si="1156">Q1600*1000</f>
        <v>273400</v>
      </c>
      <c r="R1601" s="190">
        <f t="shared" ref="R1601" si="1157">R1600*1000</f>
        <v>424220</v>
      </c>
      <c r="S1601" s="190">
        <f t="shared" ref="S1601" si="1158">S1600*1000</f>
        <v>242450.00000000003</v>
      </c>
      <c r="T1601" s="190">
        <f t="shared" ref="T1601:V1601" si="1159">T1600*1000</f>
        <v>42929.999999999993</v>
      </c>
      <c r="U1601" s="190">
        <f t="shared" si="1159"/>
        <v>213840</v>
      </c>
      <c r="V1601" s="190">
        <f t="shared" si="1159"/>
        <v>481040</v>
      </c>
      <c r="W1601" s="162">
        <f>SUM(표4_256[[#This Row],[1월]:[12월]])</f>
        <v>3117530</v>
      </c>
      <c r="X1601" s="189">
        <f t="shared" si="958"/>
        <v>259794.16666666666</v>
      </c>
    </row>
    <row r="1602" spans="1:24" hidden="1" x14ac:dyDescent="0.3">
      <c r="A1602" s="166"/>
      <c r="B1602" s="166">
        <v>2024</v>
      </c>
      <c r="C1602" s="187" t="s">
        <v>433</v>
      </c>
      <c r="D1602" s="159" t="s">
        <v>26</v>
      </c>
      <c r="E1602" s="159" t="s">
        <v>427</v>
      </c>
      <c r="F1602" s="159"/>
      <c r="G1602" s="188"/>
      <c r="H1602" s="159"/>
      <c r="I1602" s="159" t="s">
        <v>188</v>
      </c>
      <c r="J1602" s="159" t="s">
        <v>20</v>
      </c>
      <c r="K1602" s="190">
        <f t="shared" ref="K1602" si="1160">K1600*0.86</f>
        <v>487.48240000000004</v>
      </c>
      <c r="L1602" s="190">
        <f t="shared" ref="L1602" si="1161">L1600*0.86</f>
        <v>329.81860000000006</v>
      </c>
      <c r="M1602" s="190">
        <f t="shared" ref="M1602" si="1162">M1600*0.86</f>
        <v>267.63200000000001</v>
      </c>
      <c r="N1602" s="190">
        <f t="shared" ref="N1602" si="1163">N1600*0.86</f>
        <v>56.140799999999999</v>
      </c>
      <c r="O1602" s="190">
        <f t="shared" ref="O1602" si="1164">O1600*0.86</f>
        <v>33.153000000000006</v>
      </c>
      <c r="P1602" s="190">
        <f t="shared" ref="P1602" si="1165">P1600*0.86</f>
        <v>63.872199999999992</v>
      </c>
      <c r="Q1602" s="190">
        <f t="shared" ref="Q1602" si="1166">Q1600*0.86</f>
        <v>235.12399999999997</v>
      </c>
      <c r="R1602" s="190">
        <f t="shared" ref="R1602" si="1167">R1600*0.86</f>
        <v>364.82920000000001</v>
      </c>
      <c r="S1602" s="190">
        <f t="shared" ref="S1602" si="1168">S1600*0.86</f>
        <v>208.50700000000001</v>
      </c>
      <c r="T1602" s="190">
        <f t="shared" ref="T1602:V1602" si="1169">T1600*0.86</f>
        <v>36.919799999999995</v>
      </c>
      <c r="U1602" s="190">
        <f t="shared" si="1169"/>
        <v>183.9024</v>
      </c>
      <c r="V1602" s="190">
        <f t="shared" si="1169"/>
        <v>413.69440000000003</v>
      </c>
      <c r="W1602" s="162">
        <f>SUM(표4_256[[#This Row],[1월]:[12월]])</f>
        <v>2681.0758000000001</v>
      </c>
      <c r="X1602" s="189">
        <f t="shared" si="958"/>
        <v>223.42298333333335</v>
      </c>
    </row>
    <row r="1603" spans="1:24" hidden="1" x14ac:dyDescent="0.3">
      <c r="A1603" s="166"/>
      <c r="B1603" s="166">
        <v>2024</v>
      </c>
      <c r="C1603" s="187" t="s">
        <v>433</v>
      </c>
      <c r="D1603" s="159" t="s">
        <v>26</v>
      </c>
      <c r="E1603" s="159" t="s">
        <v>427</v>
      </c>
      <c r="F1603" s="159"/>
      <c r="G1603" s="188"/>
      <c r="H1603" s="159"/>
      <c r="I1603" s="159" t="s">
        <v>188</v>
      </c>
      <c r="J1603" s="159" t="s">
        <v>15</v>
      </c>
      <c r="K1603" s="190">
        <f t="shared" ref="K1603" si="1170">K1602*0.1</f>
        <v>48.74824000000001</v>
      </c>
      <c r="L1603" s="190">
        <f t="shared" ref="L1603" si="1171">L1602*0.1</f>
        <v>32.981860000000005</v>
      </c>
      <c r="M1603" s="190">
        <f t="shared" ref="M1603" si="1172">M1602*0.1</f>
        <v>26.763200000000001</v>
      </c>
      <c r="N1603" s="190">
        <f t="shared" ref="N1603" si="1173">N1602*0.1</f>
        <v>5.6140800000000004</v>
      </c>
      <c r="O1603" s="190">
        <f t="shared" ref="O1603" si="1174">O1602*0.1</f>
        <v>3.3153000000000006</v>
      </c>
      <c r="P1603" s="190">
        <f t="shared" ref="P1603" si="1175">P1602*0.1</f>
        <v>6.3872199999999992</v>
      </c>
      <c r="Q1603" s="190">
        <f t="shared" ref="Q1603" si="1176">Q1602*0.1</f>
        <v>23.5124</v>
      </c>
      <c r="R1603" s="190">
        <f t="shared" ref="R1603" si="1177">R1602*0.1</f>
        <v>36.48292</v>
      </c>
      <c r="S1603" s="190">
        <f t="shared" ref="S1603" si="1178">S1602*0.1</f>
        <v>20.850700000000003</v>
      </c>
      <c r="T1603" s="190">
        <f t="shared" ref="T1603:V1603" si="1179">T1602*0.1</f>
        <v>3.6919799999999996</v>
      </c>
      <c r="U1603" s="190">
        <f t="shared" si="1179"/>
        <v>18.390240000000002</v>
      </c>
      <c r="V1603" s="190">
        <f t="shared" si="1179"/>
        <v>41.369440000000004</v>
      </c>
      <c r="W1603" s="162">
        <f>SUM(표4_256[[#This Row],[1월]:[12월]])</f>
        <v>268.10758000000004</v>
      </c>
      <c r="X1603" s="189">
        <f t="shared" si="958"/>
        <v>22.342298333333336</v>
      </c>
    </row>
    <row r="1604" spans="1:24" hidden="1" x14ac:dyDescent="0.3">
      <c r="A1604" s="166"/>
      <c r="B1604" s="166">
        <v>2024</v>
      </c>
      <c r="C1604" s="187" t="s">
        <v>433</v>
      </c>
      <c r="D1604" s="159" t="s">
        <v>26</v>
      </c>
      <c r="E1604" s="159" t="s">
        <v>427</v>
      </c>
      <c r="F1604" s="159"/>
      <c r="G1604" s="188"/>
      <c r="H1604" s="159"/>
      <c r="I1604" s="159" t="s">
        <v>188</v>
      </c>
      <c r="J1604" s="160" t="s">
        <v>96</v>
      </c>
      <c r="K1604" s="160">
        <f t="shared" ref="K1604" si="1180">K1600*0.0036*(31788+0.5756*21+0.0576*310)/1000</f>
        <v>64.928459340806398</v>
      </c>
      <c r="L1604" s="160">
        <f t="shared" ref="L1604" si="1181">L1600*0.0036*(31788+0.5756*21+0.0576*310)/1000</f>
        <v>43.928998380129606</v>
      </c>
      <c r="M1604" s="160">
        <f t="shared" ref="M1604" si="1182">M1600*0.0036*(31788+0.5756*21+0.0576*310)/1000</f>
        <v>35.646278573951996</v>
      </c>
      <c r="N1604" s="160">
        <f t="shared" ref="N1604" si="1183">N1600*0.0036*(31788+0.5756*21+0.0576*310)/1000</f>
        <v>7.4774712895487996</v>
      </c>
      <c r="O1604" s="160">
        <f t="shared" ref="O1604" si="1184">O1600*0.0036*(31788+0.5756*21+0.0576*310)/1000</f>
        <v>4.4156942128079999</v>
      </c>
      <c r="P1604" s="160">
        <f t="shared" ref="P1604" si="1185">P1600*0.0036*(31788+0.5756*21+0.0576*310)/1000</f>
        <v>8.5072272162192011</v>
      </c>
      <c r="Q1604" s="160">
        <f t="shared" ref="Q1604" si="1186">Q1600*0.0036*(31788+0.5756*21+0.0576*310)/1000</f>
        <v>31.316492808863995</v>
      </c>
      <c r="R1604" s="160">
        <f t="shared" ref="R1604" si="1187">R1600*0.0036*(31788+0.5756*21+0.0576*310)/1000</f>
        <v>48.592108922371203</v>
      </c>
      <c r="S1604" s="160">
        <f t="shared" ref="S1604" si="1188">S1600*0.0036*(31788+0.5756*21+0.0576*310)/1000</f>
        <v>27.771337532952</v>
      </c>
      <c r="T1604" s="160">
        <f t="shared" ref="T1604" si="1189">T1600*0.0036*(31788+0.5756*21+0.0576*310)/1000</f>
        <v>4.9173995474927992</v>
      </c>
      <c r="U1604" s="160">
        <f t="shared" ref="U1604" si="1190">U1600*0.0036*(31788+0.5756*21+0.0576*310)/1000</f>
        <v>24.494216613926397</v>
      </c>
      <c r="V1604" s="160">
        <f t="shared" ref="V1604" si="1191">V1600*0.0036*(31788+0.5756*21+0.0576*310)/1000</f>
        <v>55.100532921638397</v>
      </c>
      <c r="W1604" s="162">
        <f>SUM(표4_256[[#This Row],[1월]:[12월]])</f>
        <v>357.09621736070875</v>
      </c>
      <c r="X1604" s="189">
        <f t="shared" si="958"/>
        <v>29.758018113392396</v>
      </c>
    </row>
    <row r="1605" spans="1:24" hidden="1" x14ac:dyDescent="0.3">
      <c r="A1605" s="166"/>
      <c r="B1605" s="166">
        <v>2024</v>
      </c>
      <c r="C1605" s="187" t="s">
        <v>433</v>
      </c>
      <c r="D1605" s="159" t="s">
        <v>26</v>
      </c>
      <c r="E1605" s="159" t="s">
        <v>445</v>
      </c>
      <c r="F1605" s="159"/>
      <c r="G1605" s="188"/>
      <c r="H1605" s="159"/>
      <c r="I1605" s="159" t="s">
        <v>176</v>
      </c>
      <c r="J1605" s="159" t="s">
        <v>13</v>
      </c>
      <c r="K1605" s="190">
        <v>133425522</v>
      </c>
      <c r="L1605" s="190">
        <v>97205306</v>
      </c>
      <c r="M1605" s="190">
        <v>76080976</v>
      </c>
      <c r="N1605" s="190">
        <v>17737411</v>
      </c>
      <c r="O1605" s="190">
        <v>8830310</v>
      </c>
      <c r="P1605" s="190">
        <v>16130318</v>
      </c>
      <c r="Q1605" s="190">
        <v>21502048</v>
      </c>
      <c r="R1605" s="190">
        <v>21441718</v>
      </c>
      <c r="S1605" s="190">
        <v>9619351</v>
      </c>
      <c r="T1605" s="190">
        <v>8035146</v>
      </c>
      <c r="U1605" s="190">
        <v>35752258</v>
      </c>
      <c r="V1605" s="190">
        <v>121267032</v>
      </c>
      <c r="W1605" s="162">
        <f>SUM(표4_256[[#This Row],[1월]:[12월]])</f>
        <v>567027396</v>
      </c>
      <c r="X1605" s="189">
        <f t="shared" si="958"/>
        <v>47252283</v>
      </c>
    </row>
    <row r="1606" spans="1:24" hidden="1" x14ac:dyDescent="0.3">
      <c r="A1606" s="166"/>
      <c r="B1606" s="166">
        <v>2024</v>
      </c>
      <c r="C1606" s="187" t="s">
        <v>433</v>
      </c>
      <c r="D1606" s="159" t="s">
        <v>26</v>
      </c>
      <c r="E1606" s="159" t="s">
        <v>427</v>
      </c>
      <c r="F1606" s="159"/>
      <c r="G1606" s="188"/>
      <c r="H1606" s="159"/>
      <c r="I1606" s="159" t="s">
        <v>176</v>
      </c>
      <c r="J1606" s="159" t="s">
        <v>19</v>
      </c>
      <c r="K1606" s="190">
        <v>912.80000000000041</v>
      </c>
      <c r="L1606" s="190">
        <v>660.1</v>
      </c>
      <c r="M1606" s="190">
        <v>512.79999999999927</v>
      </c>
      <c r="N1606" s="190">
        <v>123.20000000000019</v>
      </c>
      <c r="O1606" s="190">
        <v>50.899999999999821</v>
      </c>
      <c r="P1606" s="190">
        <v>211.8000000000001</v>
      </c>
      <c r="Q1606" s="190">
        <v>274.50000000000057</v>
      </c>
      <c r="R1606" s="190">
        <v>280.80000000000018</v>
      </c>
      <c r="S1606" s="190">
        <v>96.699999999999221</v>
      </c>
      <c r="T1606" s="190">
        <v>40.200000000000365</v>
      </c>
      <c r="U1606" s="190">
        <v>243.70000000000016</v>
      </c>
      <c r="V1606" s="190">
        <v>748.79999999999961</v>
      </c>
      <c r="W1606" s="162">
        <f>SUM(표4_256[[#This Row],[1월]:[12월]])</f>
        <v>4156.3</v>
      </c>
      <c r="X1606" s="189">
        <f t="shared" si="958"/>
        <v>346.35833333333335</v>
      </c>
    </row>
    <row r="1607" spans="1:24" hidden="1" x14ac:dyDescent="0.3">
      <c r="A1607" s="166"/>
      <c r="B1607" s="166">
        <v>2024</v>
      </c>
      <c r="C1607" s="187" t="s">
        <v>433</v>
      </c>
      <c r="D1607" s="159" t="s">
        <v>26</v>
      </c>
      <c r="E1607" s="159" t="s">
        <v>427</v>
      </c>
      <c r="F1607" s="159"/>
      <c r="G1607" s="188"/>
      <c r="H1607" s="159"/>
      <c r="I1607" s="159" t="s">
        <v>176</v>
      </c>
      <c r="J1607" s="159" t="s">
        <v>14</v>
      </c>
      <c r="K1607" s="190">
        <f t="shared" ref="K1607" si="1192">K1606*1000</f>
        <v>912800.00000000047</v>
      </c>
      <c r="L1607" s="190">
        <f t="shared" ref="L1607" si="1193">L1606*1000</f>
        <v>660100</v>
      </c>
      <c r="M1607" s="190">
        <f t="shared" ref="M1607" si="1194">M1606*1000</f>
        <v>512799.9999999993</v>
      </c>
      <c r="N1607" s="190">
        <f t="shared" ref="N1607" si="1195">N1606*1000</f>
        <v>123200.00000000019</v>
      </c>
      <c r="O1607" s="190">
        <f t="shared" ref="O1607" si="1196">O1606*1000</f>
        <v>50899.999999999818</v>
      </c>
      <c r="P1607" s="190">
        <f t="shared" ref="P1607" si="1197">P1606*1000</f>
        <v>211800.00000000009</v>
      </c>
      <c r="Q1607" s="190">
        <f t="shared" ref="Q1607" si="1198">Q1606*1000</f>
        <v>274500.00000000058</v>
      </c>
      <c r="R1607" s="190">
        <f t="shared" ref="R1607" si="1199">R1606*1000</f>
        <v>280800.00000000017</v>
      </c>
      <c r="S1607" s="190">
        <f t="shared" ref="S1607" si="1200">S1606*1000</f>
        <v>96699.999999999214</v>
      </c>
      <c r="T1607" s="190">
        <f t="shared" ref="T1607:V1607" si="1201">T1606*1000</f>
        <v>40200.000000000364</v>
      </c>
      <c r="U1607" s="190">
        <f t="shared" si="1201"/>
        <v>243700.00000000015</v>
      </c>
      <c r="V1607" s="190">
        <f t="shared" si="1201"/>
        <v>748799.99999999965</v>
      </c>
      <c r="W1607" s="162">
        <f>SUM(표4_256[[#This Row],[1월]:[12월]])</f>
        <v>4156299.9999999995</v>
      </c>
      <c r="X1607" s="189">
        <f t="shared" si="958"/>
        <v>346358.33333333331</v>
      </c>
    </row>
    <row r="1608" spans="1:24" hidden="1" x14ac:dyDescent="0.3">
      <c r="A1608" s="166"/>
      <c r="B1608" s="166">
        <v>2024</v>
      </c>
      <c r="C1608" s="187" t="s">
        <v>433</v>
      </c>
      <c r="D1608" s="159" t="s">
        <v>26</v>
      </c>
      <c r="E1608" s="159" t="s">
        <v>427</v>
      </c>
      <c r="F1608" s="159"/>
      <c r="G1608" s="188"/>
      <c r="H1608" s="159"/>
      <c r="I1608" s="159" t="s">
        <v>176</v>
      </c>
      <c r="J1608" s="159" t="s">
        <v>20</v>
      </c>
      <c r="K1608" s="190">
        <f t="shared" ref="K1608" si="1202">K1606*0.86</f>
        <v>785.00800000000038</v>
      </c>
      <c r="L1608" s="190">
        <f t="shared" ref="L1608" si="1203">L1606*0.86</f>
        <v>567.68600000000004</v>
      </c>
      <c r="M1608" s="190">
        <f t="shared" ref="M1608" si="1204">M1606*0.86</f>
        <v>441.00799999999936</v>
      </c>
      <c r="N1608" s="190">
        <f t="shared" ref="N1608" si="1205">N1606*0.86</f>
        <v>105.95200000000015</v>
      </c>
      <c r="O1608" s="190">
        <f t="shared" ref="O1608" si="1206">O1606*0.86</f>
        <v>43.773999999999845</v>
      </c>
      <c r="P1608" s="190">
        <f t="shared" ref="P1608" si="1207">P1606*0.86</f>
        <v>182.14800000000008</v>
      </c>
      <c r="Q1608" s="190">
        <f t="shared" ref="Q1608" si="1208">Q1606*0.86</f>
        <v>236.07000000000048</v>
      </c>
      <c r="R1608" s="190">
        <f t="shared" ref="R1608" si="1209">R1606*0.86</f>
        <v>241.48800000000014</v>
      </c>
      <c r="S1608" s="190">
        <f t="shared" ref="S1608" si="1210">S1606*0.86</f>
        <v>83.161999999999324</v>
      </c>
      <c r="T1608" s="190">
        <f t="shared" ref="T1608:V1608" si="1211">T1606*0.86</f>
        <v>34.572000000000315</v>
      </c>
      <c r="U1608" s="190">
        <f t="shared" si="1211"/>
        <v>209.58200000000014</v>
      </c>
      <c r="V1608" s="190">
        <f t="shared" si="1211"/>
        <v>643.96799999999962</v>
      </c>
      <c r="W1608" s="162">
        <f>SUM(표4_256[[#This Row],[1월]:[12월]])</f>
        <v>3574.4180000000006</v>
      </c>
      <c r="X1608" s="189">
        <f t="shared" si="958"/>
        <v>297.8681666666667</v>
      </c>
    </row>
    <row r="1609" spans="1:24" hidden="1" x14ac:dyDescent="0.3">
      <c r="A1609" s="166"/>
      <c r="B1609" s="166">
        <v>2024</v>
      </c>
      <c r="C1609" s="187" t="s">
        <v>433</v>
      </c>
      <c r="D1609" s="159" t="s">
        <v>26</v>
      </c>
      <c r="E1609" s="159" t="s">
        <v>427</v>
      </c>
      <c r="F1609" s="159"/>
      <c r="G1609" s="188"/>
      <c r="H1609" s="159"/>
      <c r="I1609" s="159" t="s">
        <v>176</v>
      </c>
      <c r="J1609" s="159" t="s">
        <v>15</v>
      </c>
      <c r="K1609" s="190">
        <f t="shared" ref="K1609" si="1212">K1608*0.1</f>
        <v>78.500800000000041</v>
      </c>
      <c r="L1609" s="190">
        <f t="shared" ref="L1609" si="1213">L1608*0.1</f>
        <v>56.768600000000006</v>
      </c>
      <c r="M1609" s="190">
        <f t="shared" ref="M1609" si="1214">M1608*0.1</f>
        <v>44.100799999999936</v>
      </c>
      <c r="N1609" s="190">
        <f t="shared" ref="N1609" si="1215">N1608*0.1</f>
        <v>10.595200000000016</v>
      </c>
      <c r="O1609" s="190">
        <f t="shared" ref="O1609" si="1216">O1608*0.1</f>
        <v>4.3773999999999846</v>
      </c>
      <c r="P1609" s="190">
        <f t="shared" ref="P1609" si="1217">P1608*0.1</f>
        <v>18.214800000000007</v>
      </c>
      <c r="Q1609" s="190">
        <f t="shared" ref="Q1609" si="1218">Q1608*0.1</f>
        <v>23.607000000000049</v>
      </c>
      <c r="R1609" s="190">
        <f t="shared" ref="R1609" si="1219">R1608*0.1</f>
        <v>24.148800000000016</v>
      </c>
      <c r="S1609" s="190">
        <f t="shared" ref="S1609" si="1220">S1608*0.1</f>
        <v>8.3161999999999328</v>
      </c>
      <c r="T1609" s="190">
        <f t="shared" ref="T1609:V1609" si="1221">T1608*0.1</f>
        <v>3.4572000000000318</v>
      </c>
      <c r="U1609" s="190">
        <f t="shared" si="1221"/>
        <v>20.958200000000016</v>
      </c>
      <c r="V1609" s="190">
        <f t="shared" si="1221"/>
        <v>64.396799999999971</v>
      </c>
      <c r="W1609" s="162">
        <f>SUM(표4_256[[#This Row],[1월]:[12월]])</f>
        <v>357.44180000000006</v>
      </c>
      <c r="X1609" s="189">
        <f t="shared" si="958"/>
        <v>29.78681666666667</v>
      </c>
    </row>
    <row r="1610" spans="1:24" hidden="1" x14ac:dyDescent="0.3">
      <c r="A1610" s="166"/>
      <c r="B1610" s="166">
        <v>2024</v>
      </c>
      <c r="C1610" s="187" t="s">
        <v>433</v>
      </c>
      <c r="D1610" s="159" t="s">
        <v>26</v>
      </c>
      <c r="E1610" s="159" t="s">
        <v>427</v>
      </c>
      <c r="F1610" s="159"/>
      <c r="G1610" s="188"/>
      <c r="H1610" s="159"/>
      <c r="I1610" s="159" t="s">
        <v>176</v>
      </c>
      <c r="J1610" s="160" t="s">
        <v>96</v>
      </c>
      <c r="K1610" s="160">
        <f t="shared" ref="K1610" si="1222">K1606*0.0036*(31788+0.5756*21+0.0576*310)/1000</f>
        <v>104.55630810508805</v>
      </c>
      <c r="L1610" s="160">
        <f t="shared" ref="L1610" si="1223">L1606*0.0036*(31788+0.5756*21+0.0576*310)/1000</f>
        <v>75.610888453295999</v>
      </c>
      <c r="M1610" s="160">
        <f t="shared" ref="M1610" si="1224">M1606*0.0036*(31788+0.5756*21+0.0576*310)/1000</f>
        <v>58.738469321087912</v>
      </c>
      <c r="N1610" s="160">
        <f t="shared" ref="N1610" si="1225">N1606*0.0036*(31788+0.5756*21+0.0576*310)/1000</f>
        <v>14.111894345472018</v>
      </c>
      <c r="O1610" s="160">
        <f t="shared" ref="O1610" si="1226">O1606*0.0036*(31788+0.5756*21+0.0576*310)/1000</f>
        <v>5.8303199852639791</v>
      </c>
      <c r="P1610" s="160">
        <f t="shared" ref="P1610" si="1227">P1606*0.0036*(31788+0.5756*21+0.0576*310)/1000</f>
        <v>24.260545636128011</v>
      </c>
      <c r="Q1610" s="160">
        <f t="shared" ref="Q1610" si="1228">Q1606*0.0036*(31788+0.5756*21+0.0576*310)/1000</f>
        <v>31.442491865520061</v>
      </c>
      <c r="R1610" s="160">
        <f t="shared" ref="R1610" si="1229">R1606*0.0036*(31788+0.5756*21+0.0576*310)/1000</f>
        <v>32.164122826368022</v>
      </c>
      <c r="S1610" s="160">
        <f t="shared" ref="S1610" si="1230">S1606*0.0036*(31788+0.5756*21+0.0576*310)/1000</f>
        <v>11.076462526031911</v>
      </c>
      <c r="T1610" s="160">
        <f t="shared" ref="T1610" si="1231">T1606*0.0036*(31788+0.5756*21+0.0576*310)/1000</f>
        <v>4.6046927977920422</v>
      </c>
      <c r="U1610" s="160">
        <f t="shared" ref="U1610" si="1232">U1606*0.0036*(31788+0.5756*21+0.0576*310)/1000</f>
        <v>27.914518279152016</v>
      </c>
      <c r="V1610" s="160">
        <f t="shared" ref="V1610" si="1233">V1606*0.0036*(31788+0.5756*21+0.0576*310)/1000</f>
        <v>85.770994203647945</v>
      </c>
      <c r="W1610" s="162">
        <f>SUM(표4_256[[#This Row],[1월]:[12월]])</f>
        <v>476.08170834484798</v>
      </c>
      <c r="X1610" s="189">
        <f t="shared" si="958"/>
        <v>39.673475695404001</v>
      </c>
    </row>
    <row r="1611" spans="1:24" hidden="1" x14ac:dyDescent="0.3">
      <c r="A1611" s="166"/>
      <c r="B1611" s="166">
        <v>2024</v>
      </c>
      <c r="C1611" s="187" t="s">
        <v>433</v>
      </c>
      <c r="D1611" s="159" t="s">
        <v>26</v>
      </c>
      <c r="E1611" s="159" t="s">
        <v>428</v>
      </c>
      <c r="F1611" s="159"/>
      <c r="G1611" s="188"/>
      <c r="H1611" s="159"/>
      <c r="I1611" s="159" t="s">
        <v>177</v>
      </c>
      <c r="J1611" s="159" t="s">
        <v>13</v>
      </c>
      <c r="K1611" s="190">
        <v>26882483</v>
      </c>
      <c r="L1611" s="190">
        <v>18275992</v>
      </c>
      <c r="M1611" s="190">
        <v>12184776</v>
      </c>
      <c r="N1611" s="190">
        <v>2368072</v>
      </c>
      <c r="O1611" s="190">
        <v>1244081</v>
      </c>
      <c r="P1611" s="190">
        <v>5228714</v>
      </c>
      <c r="Q1611" s="190">
        <v>10214329</v>
      </c>
      <c r="R1611" s="190">
        <v>12799925</v>
      </c>
      <c r="S1611" s="190">
        <v>8869142</v>
      </c>
      <c r="T1611" s="190">
        <v>1009717</v>
      </c>
      <c r="U1611" s="190">
        <v>5956853</v>
      </c>
      <c r="V1611" s="190">
        <v>21335994</v>
      </c>
      <c r="W1611" s="162">
        <f>SUM(표4_256[[#This Row],[1월]:[12월]])</f>
        <v>126370078</v>
      </c>
      <c r="X1611" s="189">
        <f t="shared" si="958"/>
        <v>10530839.833333334</v>
      </c>
    </row>
    <row r="1612" spans="1:24" hidden="1" x14ac:dyDescent="0.3">
      <c r="A1612" s="166"/>
      <c r="B1612" s="166">
        <v>2024</v>
      </c>
      <c r="C1612" s="187" t="s">
        <v>433</v>
      </c>
      <c r="D1612" s="159" t="s">
        <v>26</v>
      </c>
      <c r="E1612" s="159" t="s">
        <v>428</v>
      </c>
      <c r="F1612" s="159"/>
      <c r="G1612" s="188"/>
      <c r="H1612" s="159"/>
      <c r="I1612" s="159" t="s">
        <v>177</v>
      </c>
      <c r="J1612" s="159" t="s">
        <v>19</v>
      </c>
      <c r="K1612" s="190">
        <v>185.20000000000002</v>
      </c>
      <c r="L1612" s="190">
        <v>125.1</v>
      </c>
      <c r="M1612" s="190">
        <v>82.6</v>
      </c>
      <c r="N1612" s="190">
        <v>16.600000000000001</v>
      </c>
      <c r="O1612" s="190">
        <v>8.1999999999999993</v>
      </c>
      <c r="P1612" s="190">
        <v>83</v>
      </c>
      <c r="Q1612" s="190">
        <v>154</v>
      </c>
      <c r="R1612" s="190">
        <v>196.4</v>
      </c>
      <c r="S1612" s="190">
        <v>134.19999999999999</v>
      </c>
      <c r="T1612" s="190">
        <v>5</v>
      </c>
      <c r="U1612" s="190">
        <v>41.300000000000004</v>
      </c>
      <c r="V1612" s="190">
        <v>132.5</v>
      </c>
      <c r="W1612" s="162">
        <f>SUM(표4_256[[#This Row],[1월]:[12월]])</f>
        <v>1164.0999999999999</v>
      </c>
      <c r="X1612" s="189">
        <f t="shared" si="958"/>
        <v>97.008333333333326</v>
      </c>
    </row>
    <row r="1613" spans="1:24" hidden="1" x14ac:dyDescent="0.3">
      <c r="A1613" s="166"/>
      <c r="B1613" s="166">
        <v>2024</v>
      </c>
      <c r="C1613" s="187" t="s">
        <v>433</v>
      </c>
      <c r="D1613" s="159" t="s">
        <v>26</v>
      </c>
      <c r="E1613" s="159" t="s">
        <v>428</v>
      </c>
      <c r="F1613" s="159"/>
      <c r="G1613" s="188"/>
      <c r="H1613" s="159"/>
      <c r="I1613" s="159" t="s">
        <v>177</v>
      </c>
      <c r="J1613" s="159" t="s">
        <v>14</v>
      </c>
      <c r="K1613" s="190">
        <f t="shared" ref="K1613" si="1234">K1612*1000</f>
        <v>185200.00000000003</v>
      </c>
      <c r="L1613" s="190">
        <f t="shared" ref="L1613" si="1235">L1612*1000</f>
        <v>125100</v>
      </c>
      <c r="M1613" s="190">
        <f t="shared" ref="M1613" si="1236">M1612*1000</f>
        <v>82600</v>
      </c>
      <c r="N1613" s="190">
        <f t="shared" ref="N1613" si="1237">N1612*1000</f>
        <v>16600</v>
      </c>
      <c r="O1613" s="190">
        <f t="shared" ref="O1613" si="1238">O1612*1000</f>
        <v>8200</v>
      </c>
      <c r="P1613" s="190">
        <f t="shared" ref="P1613" si="1239">P1612*1000</f>
        <v>83000</v>
      </c>
      <c r="Q1613" s="190">
        <f t="shared" ref="Q1613" si="1240">Q1612*1000</f>
        <v>154000</v>
      </c>
      <c r="R1613" s="190">
        <f t="shared" ref="R1613" si="1241">R1612*1000</f>
        <v>196400</v>
      </c>
      <c r="S1613" s="190">
        <f t="shared" ref="S1613" si="1242">S1612*1000</f>
        <v>134200</v>
      </c>
      <c r="T1613" s="190">
        <f t="shared" ref="T1613:V1613" si="1243">T1612*1000</f>
        <v>5000</v>
      </c>
      <c r="U1613" s="190">
        <f t="shared" si="1243"/>
        <v>41300.000000000007</v>
      </c>
      <c r="V1613" s="190">
        <f t="shared" si="1243"/>
        <v>132500</v>
      </c>
      <c r="W1613" s="162">
        <f>SUM(표4_256[[#This Row],[1월]:[12월]])</f>
        <v>1164100</v>
      </c>
      <c r="X1613" s="189">
        <f t="shared" si="958"/>
        <v>97008.333333333328</v>
      </c>
    </row>
    <row r="1614" spans="1:24" hidden="1" x14ac:dyDescent="0.3">
      <c r="A1614" s="166"/>
      <c r="B1614" s="166">
        <v>2024</v>
      </c>
      <c r="C1614" s="187" t="s">
        <v>433</v>
      </c>
      <c r="D1614" s="159" t="s">
        <v>26</v>
      </c>
      <c r="E1614" s="159" t="s">
        <v>428</v>
      </c>
      <c r="F1614" s="159"/>
      <c r="G1614" s="188"/>
      <c r="H1614" s="159"/>
      <c r="I1614" s="159" t="s">
        <v>177</v>
      </c>
      <c r="J1614" s="159" t="s">
        <v>20</v>
      </c>
      <c r="K1614" s="190">
        <f t="shared" ref="K1614" si="1244">K1612*0.86</f>
        <v>159.27200000000002</v>
      </c>
      <c r="L1614" s="190">
        <f t="shared" ref="L1614" si="1245">L1612*0.86</f>
        <v>107.586</v>
      </c>
      <c r="M1614" s="190">
        <f t="shared" ref="M1614" si="1246">M1612*0.86</f>
        <v>71.035999999999987</v>
      </c>
      <c r="N1614" s="190">
        <f t="shared" ref="N1614" si="1247">N1612*0.86</f>
        <v>14.276000000000002</v>
      </c>
      <c r="O1614" s="190">
        <f t="shared" ref="O1614" si="1248">O1612*0.86</f>
        <v>7.0519999999999996</v>
      </c>
      <c r="P1614" s="190">
        <f t="shared" ref="P1614" si="1249">P1612*0.86</f>
        <v>71.38</v>
      </c>
      <c r="Q1614" s="190">
        <f t="shared" ref="Q1614" si="1250">Q1612*0.86</f>
        <v>132.44</v>
      </c>
      <c r="R1614" s="190">
        <f t="shared" ref="R1614" si="1251">R1612*0.86</f>
        <v>168.904</v>
      </c>
      <c r="S1614" s="190">
        <f t="shared" ref="S1614" si="1252">S1612*0.86</f>
        <v>115.41199999999999</v>
      </c>
      <c r="T1614" s="190">
        <f t="shared" ref="T1614:V1614" si="1253">T1612*0.86</f>
        <v>4.3</v>
      </c>
      <c r="U1614" s="190">
        <f t="shared" si="1253"/>
        <v>35.518000000000001</v>
      </c>
      <c r="V1614" s="190">
        <f t="shared" si="1253"/>
        <v>113.95</v>
      </c>
      <c r="W1614" s="162">
        <f>SUM(표4_256[[#This Row],[1월]:[12월]])</f>
        <v>1001.1260000000001</v>
      </c>
      <c r="X1614" s="189">
        <f t="shared" si="958"/>
        <v>83.427166666666679</v>
      </c>
    </row>
    <row r="1615" spans="1:24" hidden="1" x14ac:dyDescent="0.3">
      <c r="A1615" s="166"/>
      <c r="B1615" s="166">
        <v>2024</v>
      </c>
      <c r="C1615" s="187" t="s">
        <v>433</v>
      </c>
      <c r="D1615" s="159" t="s">
        <v>26</v>
      </c>
      <c r="E1615" s="159" t="s">
        <v>428</v>
      </c>
      <c r="F1615" s="159"/>
      <c r="G1615" s="188"/>
      <c r="H1615" s="159"/>
      <c r="I1615" s="159" t="s">
        <v>177</v>
      </c>
      <c r="J1615" s="159" t="s">
        <v>15</v>
      </c>
      <c r="K1615" s="190">
        <f t="shared" ref="K1615" si="1254">K1614*0.1</f>
        <v>15.927200000000003</v>
      </c>
      <c r="L1615" s="190">
        <f t="shared" ref="L1615" si="1255">L1614*0.1</f>
        <v>10.758600000000001</v>
      </c>
      <c r="M1615" s="190">
        <f t="shared" ref="M1615" si="1256">M1614*0.1</f>
        <v>7.1035999999999992</v>
      </c>
      <c r="N1615" s="190">
        <f t="shared" ref="N1615" si="1257">N1614*0.1</f>
        <v>1.4276000000000002</v>
      </c>
      <c r="O1615" s="190">
        <f t="shared" ref="O1615" si="1258">O1614*0.1</f>
        <v>0.70520000000000005</v>
      </c>
      <c r="P1615" s="190">
        <f t="shared" ref="P1615" si="1259">P1614*0.1</f>
        <v>7.1379999999999999</v>
      </c>
      <c r="Q1615" s="190">
        <f t="shared" ref="Q1615" si="1260">Q1614*0.1</f>
        <v>13.244</v>
      </c>
      <c r="R1615" s="190">
        <f t="shared" ref="R1615" si="1261">R1614*0.1</f>
        <v>16.8904</v>
      </c>
      <c r="S1615" s="190">
        <f t="shared" ref="S1615" si="1262">S1614*0.1</f>
        <v>11.5412</v>
      </c>
      <c r="T1615" s="190">
        <f t="shared" ref="T1615:V1615" si="1263">T1614*0.1</f>
        <v>0.43</v>
      </c>
      <c r="U1615" s="190">
        <f t="shared" si="1263"/>
        <v>3.5518000000000001</v>
      </c>
      <c r="V1615" s="190">
        <f t="shared" si="1263"/>
        <v>11.395000000000001</v>
      </c>
      <c r="W1615" s="162">
        <f>SUM(표4_256[[#This Row],[1월]:[12월]])</f>
        <v>100.1126</v>
      </c>
      <c r="X1615" s="189">
        <f t="shared" si="958"/>
        <v>8.3427166666666661</v>
      </c>
    </row>
    <row r="1616" spans="1:24" hidden="1" x14ac:dyDescent="0.3">
      <c r="A1616" s="166"/>
      <c r="B1616" s="166">
        <v>2024</v>
      </c>
      <c r="C1616" s="187" t="s">
        <v>433</v>
      </c>
      <c r="D1616" s="159" t="s">
        <v>26</v>
      </c>
      <c r="E1616" s="159" t="s">
        <v>428</v>
      </c>
      <c r="F1616" s="159"/>
      <c r="G1616" s="188"/>
      <c r="H1616" s="159"/>
      <c r="I1616" s="159" t="s">
        <v>177</v>
      </c>
      <c r="J1616" s="160" t="s">
        <v>96</v>
      </c>
      <c r="K1616" s="160">
        <f t="shared" ref="K1616" si="1264">K1612*0.0036*(31788+0.5756*21+0.0576*310)/1000</f>
        <v>21.213659356992</v>
      </c>
      <c r="L1616" s="160">
        <f t="shared" ref="L1616" si="1265">L1612*0.0036*(31788+0.5756*21+0.0576*310)/1000</f>
        <v>14.329529079695998</v>
      </c>
      <c r="M1616" s="160">
        <f t="shared" ref="M1616" si="1266">M1612*0.0036*(31788+0.5756*21+0.0576*310)/1000</f>
        <v>9.4613837088959993</v>
      </c>
      <c r="N1616" s="160">
        <f t="shared" ref="N1616" si="1267">N1612*0.0036*(31788+0.5756*21+0.0576*310)/1000</f>
        <v>1.901440309536</v>
      </c>
      <c r="O1616" s="160">
        <f t="shared" ref="O1616" si="1268">O1612*0.0036*(31788+0.5756*21+0.0576*310)/1000</f>
        <v>0.93926569507199986</v>
      </c>
      <c r="P1616" s="160">
        <f t="shared" ref="P1616" si="1269">P1612*0.0036*(31788+0.5756*21+0.0576*310)/1000</f>
        <v>9.5072015476800011</v>
      </c>
      <c r="Q1616" s="160">
        <f t="shared" ref="Q1616" si="1270">Q1612*0.0036*(31788+0.5756*21+0.0576*310)/1000</f>
        <v>17.639867931839998</v>
      </c>
      <c r="R1616" s="160">
        <f t="shared" ref="R1616" si="1271">R1612*0.0036*(31788+0.5756*21+0.0576*310)/1000</f>
        <v>22.496558842944001</v>
      </c>
      <c r="S1616" s="160">
        <f t="shared" ref="S1616" si="1272">S1612*0.0036*(31788+0.5756*21+0.0576*310)/1000</f>
        <v>15.371884912031998</v>
      </c>
      <c r="T1616" s="160">
        <f t="shared" ref="T1616" si="1273">T1612*0.0036*(31788+0.5756*21+0.0576*310)/1000</f>
        <v>0.57272298479999995</v>
      </c>
      <c r="U1616" s="160">
        <f t="shared" ref="U1616" si="1274">U1612*0.0036*(31788+0.5756*21+0.0576*310)/1000</f>
        <v>4.7306918544480006</v>
      </c>
      <c r="V1616" s="160">
        <f t="shared" ref="V1616" si="1275">V1612*0.0036*(31788+0.5756*21+0.0576*310)/1000</f>
        <v>15.177159097199999</v>
      </c>
      <c r="W1616" s="162">
        <f>SUM(표4_256[[#This Row],[1월]:[12월]])</f>
        <v>133.34136532113598</v>
      </c>
      <c r="X1616" s="189">
        <f t="shared" si="958"/>
        <v>11.111780443427998</v>
      </c>
    </row>
    <row r="1617" spans="1:24" hidden="1" x14ac:dyDescent="0.3">
      <c r="A1617" s="166"/>
      <c r="B1617" s="166">
        <v>2024</v>
      </c>
      <c r="C1617" s="187" t="s">
        <v>433</v>
      </c>
      <c r="D1617" s="159" t="s">
        <v>26</v>
      </c>
      <c r="E1617" s="159" t="s">
        <v>428</v>
      </c>
      <c r="F1617" s="159"/>
      <c r="G1617" s="188"/>
      <c r="H1617" s="159"/>
      <c r="I1617" s="159" t="s">
        <v>423</v>
      </c>
      <c r="J1617" s="159" t="s">
        <v>13</v>
      </c>
      <c r="K1617" s="190">
        <v>116255224</v>
      </c>
      <c r="L1617" s="190">
        <v>82421151</v>
      </c>
      <c r="M1617" s="190">
        <v>57766314</v>
      </c>
      <c r="N1617" s="190">
        <v>11224604</v>
      </c>
      <c r="O1617" s="190">
        <v>5608468</v>
      </c>
      <c r="P1617" s="190">
        <v>27719950</v>
      </c>
      <c r="Q1617" s="190">
        <v>48863193</v>
      </c>
      <c r="R1617" s="190">
        <v>58516406</v>
      </c>
      <c r="S1617" s="190">
        <v>39764157</v>
      </c>
      <c r="T1617" s="190">
        <v>4787488</v>
      </c>
      <c r="U1617" s="190">
        <v>28805812</v>
      </c>
      <c r="V1617" s="190">
        <v>101947242</v>
      </c>
      <c r="W1617" s="162">
        <f>SUM(표4_256[[#This Row],[1월]:[12월]])</f>
        <v>583680009</v>
      </c>
      <c r="X1617" s="189">
        <f t="shared" si="958"/>
        <v>48640000.75</v>
      </c>
    </row>
    <row r="1618" spans="1:24" hidden="1" x14ac:dyDescent="0.3">
      <c r="A1618" s="166"/>
      <c r="B1618" s="166">
        <v>2024</v>
      </c>
      <c r="C1618" s="187" t="s">
        <v>433</v>
      </c>
      <c r="D1618" s="159" t="s">
        <v>26</v>
      </c>
      <c r="E1618" s="159" t="s">
        <v>428</v>
      </c>
      <c r="F1618" s="159"/>
      <c r="G1618" s="188"/>
      <c r="H1618" s="159"/>
      <c r="I1618" s="159" t="s">
        <v>423</v>
      </c>
      <c r="J1618" s="159" t="s">
        <v>19</v>
      </c>
      <c r="K1618" s="190">
        <v>800.10000000000014</v>
      </c>
      <c r="L1618" s="190">
        <v>564.10000000000014</v>
      </c>
      <c r="M1618" s="190">
        <v>392.09999999999991</v>
      </c>
      <c r="N1618" s="190">
        <v>78.599999999999994</v>
      </c>
      <c r="O1618" s="190">
        <v>34.500000000000092</v>
      </c>
      <c r="P1618" s="190">
        <v>444.89999999999947</v>
      </c>
      <c r="Q1618" s="190">
        <v>737.50000000000023</v>
      </c>
      <c r="R1618" s="190">
        <v>896.09999999999991</v>
      </c>
      <c r="S1618" s="190">
        <v>599.70000000000005</v>
      </c>
      <c r="T1618" s="190">
        <v>23.799999999999997</v>
      </c>
      <c r="U1618" s="190">
        <v>200.1</v>
      </c>
      <c r="V1618" s="190">
        <v>633.29999999999995</v>
      </c>
      <c r="W1618" s="162">
        <f>SUM(표4_256[[#This Row],[1월]:[12월]])</f>
        <v>5404.8000000000011</v>
      </c>
      <c r="X1618" s="189">
        <f t="shared" si="958"/>
        <v>450.40000000000009</v>
      </c>
    </row>
    <row r="1619" spans="1:24" hidden="1" x14ac:dyDescent="0.3">
      <c r="A1619" s="166"/>
      <c r="B1619" s="166">
        <v>2024</v>
      </c>
      <c r="C1619" s="187" t="s">
        <v>433</v>
      </c>
      <c r="D1619" s="159" t="s">
        <v>26</v>
      </c>
      <c r="E1619" s="159" t="s">
        <v>428</v>
      </c>
      <c r="F1619" s="159"/>
      <c r="G1619" s="188"/>
      <c r="H1619" s="159"/>
      <c r="I1619" s="159" t="s">
        <v>423</v>
      </c>
      <c r="J1619" s="159" t="s">
        <v>14</v>
      </c>
      <c r="K1619" s="190">
        <f t="shared" ref="K1619" si="1276">K1618*1000</f>
        <v>800100.00000000012</v>
      </c>
      <c r="L1619" s="190">
        <f t="shared" ref="L1619" si="1277">L1618*1000</f>
        <v>564100.00000000012</v>
      </c>
      <c r="M1619" s="190">
        <f t="shared" ref="M1619" si="1278">M1618*1000</f>
        <v>392099.99999999988</v>
      </c>
      <c r="N1619" s="190">
        <f t="shared" ref="N1619" si="1279">N1618*1000</f>
        <v>78600</v>
      </c>
      <c r="O1619" s="190">
        <f t="shared" ref="O1619" si="1280">O1618*1000</f>
        <v>34500.000000000095</v>
      </c>
      <c r="P1619" s="190">
        <f t="shared" ref="P1619" si="1281">P1618*1000</f>
        <v>444899.99999999948</v>
      </c>
      <c r="Q1619" s="190">
        <f t="shared" ref="Q1619" si="1282">Q1618*1000</f>
        <v>737500.00000000023</v>
      </c>
      <c r="R1619" s="190">
        <f t="shared" ref="R1619" si="1283">R1618*1000</f>
        <v>896099.99999999988</v>
      </c>
      <c r="S1619" s="190">
        <f t="shared" ref="S1619" si="1284">S1618*1000</f>
        <v>599700</v>
      </c>
      <c r="T1619" s="190">
        <f t="shared" ref="T1619:V1619" si="1285">T1618*1000</f>
        <v>23799.999999999996</v>
      </c>
      <c r="U1619" s="190">
        <f t="shared" si="1285"/>
        <v>200100</v>
      </c>
      <c r="V1619" s="190">
        <f t="shared" si="1285"/>
        <v>633300</v>
      </c>
      <c r="W1619" s="162">
        <f>SUM(표4_256[[#This Row],[1월]:[12월]])</f>
        <v>5404800</v>
      </c>
      <c r="X1619" s="189">
        <f t="shared" si="958"/>
        <v>450400</v>
      </c>
    </row>
    <row r="1620" spans="1:24" hidden="1" x14ac:dyDescent="0.3">
      <c r="A1620" s="166"/>
      <c r="B1620" s="166">
        <v>2024</v>
      </c>
      <c r="C1620" s="187" t="s">
        <v>433</v>
      </c>
      <c r="D1620" s="159" t="s">
        <v>26</v>
      </c>
      <c r="E1620" s="159" t="s">
        <v>428</v>
      </c>
      <c r="F1620" s="159"/>
      <c r="G1620" s="188"/>
      <c r="H1620" s="159"/>
      <c r="I1620" s="159" t="s">
        <v>423</v>
      </c>
      <c r="J1620" s="159" t="s">
        <v>20</v>
      </c>
      <c r="K1620" s="190">
        <f t="shared" ref="K1620" si="1286">K1618*0.86</f>
        <v>688.08600000000013</v>
      </c>
      <c r="L1620" s="190">
        <f t="shared" ref="L1620" si="1287">L1618*0.86</f>
        <v>485.12600000000009</v>
      </c>
      <c r="M1620" s="190">
        <f t="shared" ref="M1620" si="1288">M1618*0.86</f>
        <v>337.2059999999999</v>
      </c>
      <c r="N1620" s="190">
        <f t="shared" ref="N1620" si="1289">N1618*0.86</f>
        <v>67.595999999999989</v>
      </c>
      <c r="O1620" s="190">
        <f t="shared" ref="O1620" si="1290">O1618*0.86</f>
        <v>29.67000000000008</v>
      </c>
      <c r="P1620" s="190">
        <f t="shared" ref="P1620" si="1291">P1618*0.86</f>
        <v>382.61399999999952</v>
      </c>
      <c r="Q1620" s="190">
        <f t="shared" ref="Q1620" si="1292">Q1618*0.86</f>
        <v>634.25000000000023</v>
      </c>
      <c r="R1620" s="190">
        <f t="shared" ref="R1620" si="1293">R1618*0.86</f>
        <v>770.64599999999996</v>
      </c>
      <c r="S1620" s="190">
        <f t="shared" ref="S1620" si="1294">S1618*0.86</f>
        <v>515.74200000000008</v>
      </c>
      <c r="T1620" s="190">
        <f t="shared" ref="T1620:V1620" si="1295">T1618*0.86</f>
        <v>20.467999999999996</v>
      </c>
      <c r="U1620" s="190">
        <f t="shared" si="1295"/>
        <v>172.08599999999998</v>
      </c>
      <c r="V1620" s="190">
        <f t="shared" si="1295"/>
        <v>544.63799999999992</v>
      </c>
      <c r="W1620" s="162">
        <f>SUM(표4_256[[#This Row],[1월]:[12월]])</f>
        <v>4648.1279999999997</v>
      </c>
      <c r="X1620" s="189">
        <f t="shared" si="958"/>
        <v>387.34399999999999</v>
      </c>
    </row>
    <row r="1621" spans="1:24" hidden="1" x14ac:dyDescent="0.3">
      <c r="A1621" s="166"/>
      <c r="B1621" s="166">
        <v>2024</v>
      </c>
      <c r="C1621" s="187" t="s">
        <v>433</v>
      </c>
      <c r="D1621" s="159" t="s">
        <v>26</v>
      </c>
      <c r="E1621" s="159" t="s">
        <v>428</v>
      </c>
      <c r="F1621" s="159"/>
      <c r="G1621" s="188"/>
      <c r="H1621" s="159"/>
      <c r="I1621" s="159" t="s">
        <v>423</v>
      </c>
      <c r="J1621" s="159" t="s">
        <v>15</v>
      </c>
      <c r="K1621" s="190">
        <f t="shared" ref="K1621" si="1296">K1620*0.1</f>
        <v>68.808600000000013</v>
      </c>
      <c r="L1621" s="190">
        <f t="shared" ref="L1621" si="1297">L1620*0.1</f>
        <v>48.512600000000013</v>
      </c>
      <c r="M1621" s="190">
        <f t="shared" ref="M1621" si="1298">M1620*0.1</f>
        <v>33.72059999999999</v>
      </c>
      <c r="N1621" s="190">
        <f t="shared" ref="N1621" si="1299">N1620*0.1</f>
        <v>6.7595999999999989</v>
      </c>
      <c r="O1621" s="190">
        <f t="shared" ref="O1621" si="1300">O1620*0.1</f>
        <v>2.9670000000000081</v>
      </c>
      <c r="P1621" s="190">
        <f t="shared" ref="P1621" si="1301">P1620*0.1</f>
        <v>38.261399999999952</v>
      </c>
      <c r="Q1621" s="190">
        <f t="shared" ref="Q1621" si="1302">Q1620*0.1</f>
        <v>63.425000000000026</v>
      </c>
      <c r="R1621" s="190">
        <f t="shared" ref="R1621" si="1303">R1620*0.1</f>
        <v>77.064599999999999</v>
      </c>
      <c r="S1621" s="190">
        <f t="shared" ref="S1621" si="1304">S1620*0.1</f>
        <v>51.574200000000012</v>
      </c>
      <c r="T1621" s="190">
        <f t="shared" ref="T1621:V1621" si="1305">T1620*0.1</f>
        <v>2.0467999999999997</v>
      </c>
      <c r="U1621" s="190">
        <f t="shared" si="1305"/>
        <v>17.208600000000001</v>
      </c>
      <c r="V1621" s="190">
        <f t="shared" si="1305"/>
        <v>54.463799999999992</v>
      </c>
      <c r="W1621" s="162">
        <f>SUM(표4_256[[#This Row],[1월]:[12월]])</f>
        <v>464.81280000000004</v>
      </c>
      <c r="X1621" s="189">
        <f t="shared" si="958"/>
        <v>38.734400000000001</v>
      </c>
    </row>
    <row r="1622" spans="1:24" hidden="1" x14ac:dyDescent="0.3">
      <c r="A1622" s="166"/>
      <c r="B1622" s="166">
        <v>2024</v>
      </c>
      <c r="C1622" s="187" t="s">
        <v>433</v>
      </c>
      <c r="D1622" s="159" t="s">
        <v>26</v>
      </c>
      <c r="E1622" s="159" t="s">
        <v>428</v>
      </c>
      <c r="F1622" s="159"/>
      <c r="G1622" s="188"/>
      <c r="H1622" s="159"/>
      <c r="I1622" s="159" t="s">
        <v>423</v>
      </c>
      <c r="J1622" s="160" t="s">
        <v>96</v>
      </c>
      <c r="K1622" s="160">
        <f t="shared" ref="K1622" si="1306">K1618*0.0036*(31788+0.5756*21+0.0576*310)/1000</f>
        <v>91.647132027696017</v>
      </c>
      <c r="L1622" s="160">
        <f t="shared" ref="L1622" si="1307">L1618*0.0036*(31788+0.5756*21+0.0576*310)/1000</f>
        <v>64.614607145136006</v>
      </c>
      <c r="M1622" s="160">
        <f t="shared" ref="M1622" si="1308">M1618*0.0036*(31788+0.5756*21+0.0576*310)/1000</f>
        <v>44.912936468015985</v>
      </c>
      <c r="N1622" s="160">
        <f t="shared" ref="N1622" si="1309">N1618*0.0036*(31788+0.5756*21+0.0576*310)/1000</f>
        <v>9.003205321055999</v>
      </c>
      <c r="O1622" s="160">
        <f t="shared" ref="O1622" si="1310">O1618*0.0036*(31788+0.5756*21+0.0576*310)/1000</f>
        <v>3.9517885951200102</v>
      </c>
      <c r="P1622" s="160">
        <f t="shared" ref="P1622" si="1311">P1618*0.0036*(31788+0.5756*21+0.0576*310)/1000</f>
        <v>50.960891187503933</v>
      </c>
      <c r="Q1622" s="160">
        <f t="shared" ref="Q1622" si="1312">Q1618*0.0036*(31788+0.5756*21+0.0576*310)/1000</f>
        <v>84.476640258000018</v>
      </c>
      <c r="R1622" s="160">
        <f t="shared" ref="R1622" si="1313">R1618*0.0036*(31788+0.5756*21+0.0576*310)/1000</f>
        <v>102.643413335856</v>
      </c>
      <c r="S1622" s="160">
        <f t="shared" ref="S1622" si="1314">S1618*0.0036*(31788+0.5756*21+0.0576*310)/1000</f>
        <v>68.692394796912012</v>
      </c>
      <c r="T1622" s="160">
        <f t="shared" ref="T1622" si="1315">T1618*0.0036*(31788+0.5756*21+0.0576*310)/1000</f>
        <v>2.7261614076479996</v>
      </c>
      <c r="U1622" s="160">
        <f t="shared" ref="U1622" si="1316">U1618*0.0036*(31788+0.5756*21+0.0576*310)/1000</f>
        <v>22.920373851695999</v>
      </c>
      <c r="V1622" s="160">
        <f t="shared" ref="V1622" si="1317">V1618*0.0036*(31788+0.5756*21+0.0576*310)/1000</f>
        <v>72.541093254768001</v>
      </c>
      <c r="W1622" s="162">
        <f>SUM(표4_256[[#This Row],[1월]:[12월]])</f>
        <v>619.090637649408</v>
      </c>
      <c r="X1622" s="189">
        <f t="shared" si="958"/>
        <v>51.590886470784</v>
      </c>
    </row>
    <row r="1623" spans="1:24" hidden="1" x14ac:dyDescent="0.3">
      <c r="A1623" s="166"/>
      <c r="B1623" s="166">
        <v>2024</v>
      </c>
      <c r="C1623" s="187" t="s">
        <v>433</v>
      </c>
      <c r="D1623" s="159" t="s">
        <v>26</v>
      </c>
      <c r="E1623" s="159" t="s">
        <v>428</v>
      </c>
      <c r="F1623" s="159"/>
      <c r="G1623" s="188"/>
      <c r="H1623" s="159"/>
      <c r="I1623" s="159" t="s">
        <v>95</v>
      </c>
      <c r="J1623" s="159" t="s">
        <v>13</v>
      </c>
      <c r="K1623" s="190">
        <v>103154129</v>
      </c>
      <c r="L1623" s="190">
        <v>77427568</v>
      </c>
      <c r="M1623" s="190">
        <v>61563532</v>
      </c>
      <c r="N1623" s="190">
        <v>11193502</v>
      </c>
      <c r="O1623" s="190">
        <v>5419568</v>
      </c>
      <c r="P1623" s="190">
        <v>14776073</v>
      </c>
      <c r="Q1623" s="190">
        <v>32617165</v>
      </c>
      <c r="R1623" s="190">
        <v>35983878</v>
      </c>
      <c r="S1623" s="190">
        <v>25797311</v>
      </c>
      <c r="T1623" s="190">
        <v>4899860</v>
      </c>
      <c r="U1623" s="190">
        <v>25120794</v>
      </c>
      <c r="V1623" s="190">
        <v>79098021</v>
      </c>
      <c r="W1623" s="162">
        <f>SUM(표4_256[[#This Row],[1월]:[12월]])</f>
        <v>477051401</v>
      </c>
      <c r="X1623" s="189">
        <f>AVERAGE(K1623:V1623)</f>
        <v>39754283.416666664</v>
      </c>
    </row>
    <row r="1624" spans="1:24" hidden="1" x14ac:dyDescent="0.3">
      <c r="A1624" s="166"/>
      <c r="B1624" s="166">
        <v>2024</v>
      </c>
      <c r="C1624" s="187" t="s">
        <v>433</v>
      </c>
      <c r="D1624" s="159" t="s">
        <v>26</v>
      </c>
      <c r="E1624" s="159" t="s">
        <v>428</v>
      </c>
      <c r="F1624" s="159"/>
      <c r="G1624" s="188"/>
      <c r="H1624" s="159"/>
      <c r="I1624" s="159" t="s">
        <v>95</v>
      </c>
      <c r="J1624" s="159" t="s">
        <v>19</v>
      </c>
      <c r="K1624" s="190">
        <v>706.5</v>
      </c>
      <c r="L1624" s="190">
        <v>527.39999999999986</v>
      </c>
      <c r="M1624" s="190">
        <v>416.7</v>
      </c>
      <c r="N1624" s="190">
        <v>76.000000000000171</v>
      </c>
      <c r="O1624" s="190">
        <v>29.099999999999909</v>
      </c>
      <c r="P1624" s="190">
        <v>213.00000000000014</v>
      </c>
      <c r="Q1624" s="190">
        <v>474.59999999999962</v>
      </c>
      <c r="R1624" s="190">
        <v>533.00000000000023</v>
      </c>
      <c r="S1624" s="190">
        <v>373</v>
      </c>
      <c r="T1624" s="190">
        <v>22.499999999999908</v>
      </c>
      <c r="U1624" s="190">
        <v>170.9000000000002</v>
      </c>
      <c r="V1624" s="190">
        <v>487.4</v>
      </c>
      <c r="W1624" s="162">
        <f>SUM(표4_256[[#This Row],[1월]:[12월]])</f>
        <v>4030.1000000000004</v>
      </c>
      <c r="X1624" s="189">
        <f t="shared" ref="X1624:X1687" si="1318">AVERAGE(K1624:V1624)</f>
        <v>335.8416666666667</v>
      </c>
    </row>
    <row r="1625" spans="1:24" hidden="1" x14ac:dyDescent="0.3">
      <c r="A1625" s="166"/>
      <c r="B1625" s="166">
        <v>2024</v>
      </c>
      <c r="C1625" s="187" t="s">
        <v>433</v>
      </c>
      <c r="D1625" s="159" t="s">
        <v>26</v>
      </c>
      <c r="E1625" s="159" t="s">
        <v>428</v>
      </c>
      <c r="F1625" s="159"/>
      <c r="G1625" s="188"/>
      <c r="H1625" s="159"/>
      <c r="I1625" s="159" t="s">
        <v>95</v>
      </c>
      <c r="J1625" s="159" t="s">
        <v>14</v>
      </c>
      <c r="K1625" s="190">
        <f t="shared" ref="K1625" si="1319">K1624*1000</f>
        <v>706500</v>
      </c>
      <c r="L1625" s="190">
        <f t="shared" ref="L1625" si="1320">L1624*1000</f>
        <v>527399.99999999988</v>
      </c>
      <c r="M1625" s="190">
        <f t="shared" ref="M1625" si="1321">M1624*1000</f>
        <v>416700</v>
      </c>
      <c r="N1625" s="190">
        <f t="shared" ref="N1625" si="1322">N1624*1000</f>
        <v>76000.000000000175</v>
      </c>
      <c r="O1625" s="190">
        <f t="shared" ref="O1625" si="1323">O1624*1000</f>
        <v>29099.999999999909</v>
      </c>
      <c r="P1625" s="190">
        <f t="shared" ref="P1625" si="1324">P1624*1000</f>
        <v>213000.00000000015</v>
      </c>
      <c r="Q1625" s="190">
        <f t="shared" ref="Q1625" si="1325">Q1624*1000</f>
        <v>474599.99999999965</v>
      </c>
      <c r="R1625" s="190">
        <f t="shared" ref="R1625" si="1326">R1624*1000</f>
        <v>533000.00000000023</v>
      </c>
      <c r="S1625" s="190">
        <f t="shared" ref="S1625" si="1327">S1624*1000</f>
        <v>373000</v>
      </c>
      <c r="T1625" s="190">
        <f t="shared" ref="T1625:V1625" si="1328">T1624*1000</f>
        <v>22499.999999999909</v>
      </c>
      <c r="U1625" s="190">
        <f t="shared" si="1328"/>
        <v>170900.0000000002</v>
      </c>
      <c r="V1625" s="190">
        <f t="shared" si="1328"/>
        <v>487400</v>
      </c>
      <c r="W1625" s="162">
        <f>SUM(표4_256[[#This Row],[1월]:[12월]])</f>
        <v>4030100</v>
      </c>
      <c r="X1625" s="189">
        <f t="shared" si="1318"/>
        <v>335841.66666666669</v>
      </c>
    </row>
    <row r="1626" spans="1:24" hidden="1" x14ac:dyDescent="0.3">
      <c r="A1626" s="166"/>
      <c r="B1626" s="166">
        <v>2024</v>
      </c>
      <c r="C1626" s="187" t="s">
        <v>433</v>
      </c>
      <c r="D1626" s="159" t="s">
        <v>26</v>
      </c>
      <c r="E1626" s="159" t="s">
        <v>428</v>
      </c>
      <c r="F1626" s="159"/>
      <c r="G1626" s="188"/>
      <c r="H1626" s="159"/>
      <c r="I1626" s="159" t="s">
        <v>95</v>
      </c>
      <c r="J1626" s="159" t="s">
        <v>20</v>
      </c>
      <c r="K1626" s="190">
        <f t="shared" ref="K1626" si="1329">K1624*0.86</f>
        <v>607.59</v>
      </c>
      <c r="L1626" s="190">
        <f t="shared" ref="L1626" si="1330">L1624*0.86</f>
        <v>453.56399999999985</v>
      </c>
      <c r="M1626" s="190">
        <f t="shared" ref="M1626" si="1331">M1624*0.86</f>
        <v>358.36199999999997</v>
      </c>
      <c r="N1626" s="190">
        <f t="shared" ref="N1626" si="1332">N1624*0.86</f>
        <v>65.360000000000142</v>
      </c>
      <c r="O1626" s="190">
        <f t="shared" ref="O1626" si="1333">O1624*0.86</f>
        <v>25.025999999999922</v>
      </c>
      <c r="P1626" s="190">
        <f t="shared" ref="P1626" si="1334">P1624*0.86</f>
        <v>183.18000000000012</v>
      </c>
      <c r="Q1626" s="190">
        <f t="shared" ref="Q1626" si="1335">Q1624*0.86</f>
        <v>408.15599999999966</v>
      </c>
      <c r="R1626" s="190">
        <f t="shared" ref="R1626" si="1336">R1624*0.86</f>
        <v>458.38000000000017</v>
      </c>
      <c r="S1626" s="190">
        <f t="shared" ref="S1626" si="1337">S1624*0.86</f>
        <v>320.77999999999997</v>
      </c>
      <c r="T1626" s="190">
        <f t="shared" ref="T1626:V1626" si="1338">T1624*0.86</f>
        <v>19.34999999999992</v>
      </c>
      <c r="U1626" s="190">
        <f t="shared" si="1338"/>
        <v>146.97400000000016</v>
      </c>
      <c r="V1626" s="190">
        <f t="shared" si="1338"/>
        <v>419.16399999999999</v>
      </c>
      <c r="W1626" s="162">
        <f>SUM(표4_256[[#This Row],[1월]:[12월]])</f>
        <v>3465.8860000000004</v>
      </c>
      <c r="X1626" s="189">
        <f t="shared" si="1318"/>
        <v>288.82383333333337</v>
      </c>
    </row>
    <row r="1627" spans="1:24" hidden="1" x14ac:dyDescent="0.3">
      <c r="A1627" s="166"/>
      <c r="B1627" s="166">
        <v>2024</v>
      </c>
      <c r="C1627" s="187" t="s">
        <v>433</v>
      </c>
      <c r="D1627" s="159" t="s">
        <v>26</v>
      </c>
      <c r="E1627" s="159" t="s">
        <v>428</v>
      </c>
      <c r="F1627" s="159"/>
      <c r="G1627" s="188"/>
      <c r="H1627" s="159"/>
      <c r="I1627" s="159" t="s">
        <v>95</v>
      </c>
      <c r="J1627" s="159" t="s">
        <v>15</v>
      </c>
      <c r="K1627" s="190">
        <f t="shared" ref="K1627" si="1339">K1626*0.1</f>
        <v>60.759000000000007</v>
      </c>
      <c r="L1627" s="190">
        <f t="shared" ref="L1627" si="1340">L1626*0.1</f>
        <v>45.356399999999987</v>
      </c>
      <c r="M1627" s="190">
        <f t="shared" ref="M1627" si="1341">M1626*0.1</f>
        <v>35.836199999999998</v>
      </c>
      <c r="N1627" s="190">
        <f t="shared" ref="N1627" si="1342">N1626*0.1</f>
        <v>6.5360000000000147</v>
      </c>
      <c r="O1627" s="190">
        <f t="shared" ref="O1627" si="1343">O1626*0.1</f>
        <v>2.5025999999999922</v>
      </c>
      <c r="P1627" s="190">
        <f t="shared" ref="P1627" si="1344">P1626*0.1</f>
        <v>18.318000000000012</v>
      </c>
      <c r="Q1627" s="190">
        <f t="shared" ref="Q1627" si="1345">Q1626*0.1</f>
        <v>40.815599999999968</v>
      </c>
      <c r="R1627" s="190">
        <f t="shared" ref="R1627" si="1346">R1626*0.1</f>
        <v>45.838000000000022</v>
      </c>
      <c r="S1627" s="190">
        <f t="shared" ref="S1627" si="1347">S1626*0.1</f>
        <v>32.077999999999996</v>
      </c>
      <c r="T1627" s="190">
        <f t="shared" ref="T1627:V1627" si="1348">T1626*0.1</f>
        <v>1.9349999999999921</v>
      </c>
      <c r="U1627" s="190">
        <f t="shared" si="1348"/>
        <v>14.697400000000016</v>
      </c>
      <c r="V1627" s="190">
        <f t="shared" si="1348"/>
        <v>41.916400000000003</v>
      </c>
      <c r="W1627" s="162">
        <f>SUM(표4_256[[#This Row],[1월]:[12월]])</f>
        <v>346.58859999999999</v>
      </c>
      <c r="X1627" s="189">
        <f t="shared" si="1318"/>
        <v>28.882383333333333</v>
      </c>
    </row>
    <row r="1628" spans="1:24" hidden="1" x14ac:dyDescent="0.3">
      <c r="A1628" s="166"/>
      <c r="B1628" s="166">
        <v>2024</v>
      </c>
      <c r="C1628" s="187" t="s">
        <v>433</v>
      </c>
      <c r="D1628" s="159" t="s">
        <v>26</v>
      </c>
      <c r="E1628" s="159" t="s">
        <v>428</v>
      </c>
      <c r="F1628" s="159"/>
      <c r="G1628" s="188"/>
      <c r="H1628" s="159"/>
      <c r="I1628" s="159" t="s">
        <v>95</v>
      </c>
      <c r="J1628" s="160" t="s">
        <v>96</v>
      </c>
      <c r="K1628" s="160">
        <f t="shared" ref="K1628" si="1349">K1624*0.0036*(31788+0.5756*21+0.0576*310)/1000</f>
        <v>80.925757752239988</v>
      </c>
      <c r="L1628" s="160">
        <f t="shared" ref="L1628" si="1350">L1624*0.0036*(31788+0.5756*21+0.0576*310)/1000</f>
        <v>60.410820436703979</v>
      </c>
      <c r="M1628" s="160">
        <f t="shared" ref="M1628" si="1351">M1624*0.0036*(31788+0.5756*21+0.0576*310)/1000</f>
        <v>47.730733553231993</v>
      </c>
      <c r="N1628" s="160">
        <f t="shared" ref="N1628" si="1352">N1624*0.0036*(31788+0.5756*21+0.0576*310)/1000</f>
        <v>8.7053893689600184</v>
      </c>
      <c r="O1628" s="160">
        <f t="shared" ref="O1628" si="1353">O1624*0.0036*(31788+0.5756*21+0.0576*310)/1000</f>
        <v>3.3332477715359898</v>
      </c>
      <c r="P1628" s="160">
        <f t="shared" ref="P1628" si="1354">P1624*0.0036*(31788+0.5756*21+0.0576*310)/1000</f>
        <v>24.397999152480015</v>
      </c>
      <c r="Q1628" s="160">
        <f t="shared" ref="Q1628" si="1355">Q1624*0.0036*(31788+0.5756*21+0.0576*310)/1000</f>
        <v>54.362865717215954</v>
      </c>
      <c r="R1628" s="160">
        <f t="shared" ref="R1628" si="1356">R1624*0.0036*(31788+0.5756*21+0.0576*310)/1000</f>
        <v>61.052270179680015</v>
      </c>
      <c r="S1628" s="160">
        <f t="shared" ref="S1628" si="1357">S1624*0.0036*(31788+0.5756*21+0.0576*310)/1000</f>
        <v>42.725134666079995</v>
      </c>
      <c r="T1628" s="160">
        <f t="shared" ref="T1628" si="1358">T1624*0.0036*(31788+0.5756*21+0.0576*310)/1000</f>
        <v>2.5772534315999893</v>
      </c>
      <c r="U1628" s="160">
        <f t="shared" ref="U1628" si="1359">U1624*0.0036*(31788+0.5756*21+0.0576*310)/1000</f>
        <v>19.575671620464021</v>
      </c>
      <c r="V1628" s="160">
        <f t="shared" ref="V1628" si="1360">V1624*0.0036*(31788+0.5756*21+0.0576*310)/1000</f>
        <v>55.829036558303997</v>
      </c>
      <c r="W1628" s="162">
        <f>SUM(표4_256[[#This Row],[1월]:[12월]])</f>
        <v>461.62618020849607</v>
      </c>
      <c r="X1628" s="189">
        <f t="shared" si="1318"/>
        <v>38.468848350708008</v>
      </c>
    </row>
    <row r="1629" spans="1:24" hidden="1" x14ac:dyDescent="0.3">
      <c r="A1629" s="166"/>
      <c r="B1629" s="166">
        <v>2024</v>
      </c>
      <c r="C1629" s="187" t="s">
        <v>433</v>
      </c>
      <c r="D1629" s="159" t="s">
        <v>21</v>
      </c>
      <c r="E1629" s="188" t="s">
        <v>427</v>
      </c>
      <c r="F1629" s="188"/>
      <c r="G1629" s="188"/>
      <c r="H1629" s="159"/>
      <c r="I1629" s="159" t="s">
        <v>425</v>
      </c>
      <c r="J1629" s="159" t="s">
        <v>13</v>
      </c>
      <c r="K1629" s="190">
        <v>13538397</v>
      </c>
      <c r="L1629" s="190">
        <v>10043649</v>
      </c>
      <c r="M1629" s="190">
        <v>10117416</v>
      </c>
      <c r="N1629" s="190">
        <v>5985467</v>
      </c>
      <c r="O1629" s="190">
        <v>2669077</v>
      </c>
      <c r="P1629" s="190">
        <v>1763181</v>
      </c>
      <c r="Q1629" s="190">
        <v>1599193</v>
      </c>
      <c r="R1629" s="190">
        <v>1543037</v>
      </c>
      <c r="S1629" s="190">
        <v>1670905</v>
      </c>
      <c r="T1629" s="190">
        <v>3072257</v>
      </c>
      <c r="U1629" s="190">
        <v>8564849</v>
      </c>
      <c r="V1629" s="190">
        <v>13529997</v>
      </c>
      <c r="W1629" s="162">
        <f>SUM(표4_256[[#This Row],[1월]:[12월]])</f>
        <v>74097425</v>
      </c>
      <c r="X1629" s="189">
        <f t="shared" si="1318"/>
        <v>6174785.416666667</v>
      </c>
    </row>
    <row r="1630" spans="1:24" hidden="1" x14ac:dyDescent="0.3">
      <c r="A1630" s="166"/>
      <c r="B1630" s="166">
        <v>2024</v>
      </c>
      <c r="C1630" s="187" t="s">
        <v>433</v>
      </c>
      <c r="D1630" s="159" t="s">
        <v>21</v>
      </c>
      <c r="E1630" s="188" t="s">
        <v>427</v>
      </c>
      <c r="F1630" s="188"/>
      <c r="G1630" s="188"/>
      <c r="H1630" s="159"/>
      <c r="I1630" s="159" t="s">
        <v>425</v>
      </c>
      <c r="J1630" s="159" t="s">
        <v>22</v>
      </c>
      <c r="K1630" s="190">
        <v>15218</v>
      </c>
      <c r="L1630" s="190">
        <v>11300</v>
      </c>
      <c r="M1630" s="190">
        <v>11369</v>
      </c>
      <c r="N1630" s="190">
        <v>6787</v>
      </c>
      <c r="O1630" s="190">
        <v>3029</v>
      </c>
      <c r="P1630" s="190">
        <v>1996</v>
      </c>
      <c r="Q1630" s="190">
        <v>1796</v>
      </c>
      <c r="R1630" s="190">
        <v>1629</v>
      </c>
      <c r="S1630" s="190">
        <v>1770</v>
      </c>
      <c r="T1630" s="190">
        <v>3261</v>
      </c>
      <c r="U1630" s="190">
        <v>9134</v>
      </c>
      <c r="V1630" s="190">
        <v>14464</v>
      </c>
      <c r="W1630" s="162">
        <f>SUM(표4_256[[#This Row],[1월]:[12월]])</f>
        <v>81753</v>
      </c>
      <c r="X1630" s="189">
        <f t="shared" si="1318"/>
        <v>6812.75</v>
      </c>
    </row>
    <row r="1631" spans="1:24" hidden="1" x14ac:dyDescent="0.3">
      <c r="A1631" s="166"/>
      <c r="B1631" s="166">
        <v>2024</v>
      </c>
      <c r="C1631" s="187" t="s">
        <v>433</v>
      </c>
      <c r="D1631" s="159" t="s">
        <v>21</v>
      </c>
      <c r="E1631" s="188" t="s">
        <v>427</v>
      </c>
      <c r="F1631" s="188"/>
      <c r="G1631" s="188"/>
      <c r="H1631" s="159"/>
      <c r="I1631" s="159" t="s">
        <v>425</v>
      </c>
      <c r="J1631" s="159" t="s">
        <v>15</v>
      </c>
      <c r="K1631" s="190">
        <f t="shared" ref="K1631:V1631" si="1361">(K1630/1000)*1.019</f>
        <v>15.507141999999998</v>
      </c>
      <c r="L1631" s="190">
        <f t="shared" si="1361"/>
        <v>11.514699999999999</v>
      </c>
      <c r="M1631" s="190">
        <f t="shared" si="1361"/>
        <v>11.585010999999998</v>
      </c>
      <c r="N1631" s="190">
        <f t="shared" si="1361"/>
        <v>6.9159529999999991</v>
      </c>
      <c r="O1631" s="190">
        <f t="shared" si="1361"/>
        <v>3.0865509999999996</v>
      </c>
      <c r="P1631" s="190">
        <f t="shared" si="1361"/>
        <v>2.0339239999999998</v>
      </c>
      <c r="Q1631" s="190">
        <f t="shared" si="1361"/>
        <v>1.8301239999999999</v>
      </c>
      <c r="R1631" s="190">
        <f t="shared" si="1361"/>
        <v>1.659951</v>
      </c>
      <c r="S1631" s="190">
        <f t="shared" si="1361"/>
        <v>1.8036299999999998</v>
      </c>
      <c r="T1631" s="190">
        <f t="shared" si="1361"/>
        <v>3.322959</v>
      </c>
      <c r="U1631" s="190">
        <f t="shared" si="1361"/>
        <v>9.3075460000000003</v>
      </c>
      <c r="V1631" s="190">
        <f t="shared" si="1361"/>
        <v>14.738816</v>
      </c>
      <c r="W1631" s="162">
        <f>SUM(표4_256[[#This Row],[1월]:[12월]])</f>
        <v>83.30630699999999</v>
      </c>
      <c r="X1631" s="189">
        <f t="shared" si="1318"/>
        <v>6.9421922499999988</v>
      </c>
    </row>
    <row r="1632" spans="1:24" hidden="1" x14ac:dyDescent="0.3">
      <c r="A1632" s="166"/>
      <c r="B1632" s="166">
        <v>2024</v>
      </c>
      <c r="C1632" s="187" t="s">
        <v>433</v>
      </c>
      <c r="D1632" s="159" t="s">
        <v>21</v>
      </c>
      <c r="E1632" s="188" t="s">
        <v>427</v>
      </c>
      <c r="F1632" s="188"/>
      <c r="G1632" s="188"/>
      <c r="H1632" s="159"/>
      <c r="I1632" s="159" t="s">
        <v>425</v>
      </c>
      <c r="J1632" s="160" t="s">
        <v>96</v>
      </c>
      <c r="K1632" s="160">
        <f t="shared" ref="K1632:V1632" si="1362">K1630*(38.5/1000000)*15.236*(44/12)</f>
        <v>32.731107742666666</v>
      </c>
      <c r="L1632" s="160">
        <f t="shared" si="1362"/>
        <v>24.304213266666665</v>
      </c>
      <c r="M1632" s="160">
        <f t="shared" si="1362"/>
        <v>24.452619524666666</v>
      </c>
      <c r="N1632" s="160">
        <f t="shared" si="1362"/>
        <v>14.597583667333334</v>
      </c>
      <c r="O1632" s="160">
        <f t="shared" si="1362"/>
        <v>6.514819644666666</v>
      </c>
      <c r="P1632" s="160">
        <f t="shared" si="1362"/>
        <v>4.2930274053333335</v>
      </c>
      <c r="Q1632" s="160">
        <f t="shared" si="1362"/>
        <v>3.8628643386666668</v>
      </c>
      <c r="R1632" s="160">
        <f t="shared" si="1362"/>
        <v>3.5036781779999995</v>
      </c>
      <c r="S1632" s="160">
        <f t="shared" si="1362"/>
        <v>3.8069431399999996</v>
      </c>
      <c r="T1632" s="160">
        <f t="shared" si="1362"/>
        <v>7.0138088020000007</v>
      </c>
      <c r="U1632" s="160">
        <f t="shared" si="1362"/>
        <v>19.645547254666667</v>
      </c>
      <c r="V1632" s="160">
        <f t="shared" si="1362"/>
        <v>31.109392981333336</v>
      </c>
      <c r="W1632" s="162">
        <f>SUM(표4_256[[#This Row],[1월]:[12월]])</f>
        <v>175.83560594600002</v>
      </c>
      <c r="X1632" s="189">
        <f t="shared" si="1318"/>
        <v>14.652967162166668</v>
      </c>
    </row>
    <row r="1633" spans="1:24" hidden="1" x14ac:dyDescent="0.3">
      <c r="A1633" s="166"/>
      <c r="B1633" s="166">
        <v>2024</v>
      </c>
      <c r="C1633" s="187" t="s">
        <v>433</v>
      </c>
      <c r="D1633" s="159" t="s">
        <v>21</v>
      </c>
      <c r="E1633" s="188" t="s">
        <v>427</v>
      </c>
      <c r="F1633" s="188"/>
      <c r="G1633" s="188"/>
      <c r="H1633" s="159"/>
      <c r="I1633" s="159" t="s">
        <v>173</v>
      </c>
      <c r="J1633" s="159" t="s">
        <v>13</v>
      </c>
      <c r="K1633" s="190">
        <v>13860511</v>
      </c>
      <c r="L1633" s="190">
        <v>10381933</v>
      </c>
      <c r="M1633" s="190">
        <v>10298675</v>
      </c>
      <c r="N1633" s="190">
        <v>7865355</v>
      </c>
      <c r="O1633" s="190">
        <v>5500870</v>
      </c>
      <c r="P1633" s="190">
        <v>5517239</v>
      </c>
      <c r="Q1633" s="190">
        <v>4715859</v>
      </c>
      <c r="R1633" s="190">
        <v>3871495</v>
      </c>
      <c r="S1633" s="190">
        <v>4548977</v>
      </c>
      <c r="T1633" s="190">
        <v>6274579</v>
      </c>
      <c r="U1633" s="190">
        <v>8911545</v>
      </c>
      <c r="V1633" s="190">
        <v>12227762</v>
      </c>
      <c r="W1633" s="162">
        <f>SUM(표4_256[[#This Row],[1월]:[12월]])</f>
        <v>93974800</v>
      </c>
      <c r="X1633" s="189">
        <f t="shared" si="1318"/>
        <v>7831233.333333333</v>
      </c>
    </row>
    <row r="1634" spans="1:24" hidden="1" x14ac:dyDescent="0.3">
      <c r="A1634" s="166"/>
      <c r="B1634" s="166">
        <v>2024</v>
      </c>
      <c r="C1634" s="187" t="s">
        <v>433</v>
      </c>
      <c r="D1634" s="159" t="s">
        <v>21</v>
      </c>
      <c r="E1634" s="188" t="s">
        <v>427</v>
      </c>
      <c r="F1634" s="188"/>
      <c r="G1634" s="188"/>
      <c r="H1634" s="159"/>
      <c r="I1634" s="159" t="s">
        <v>173</v>
      </c>
      <c r="J1634" s="159" t="s">
        <v>22</v>
      </c>
      <c r="K1634" s="190">
        <v>15580</v>
      </c>
      <c r="L1634" s="190">
        <v>11680</v>
      </c>
      <c r="M1634" s="190">
        <v>11574</v>
      </c>
      <c r="N1634" s="190">
        <v>8924</v>
      </c>
      <c r="O1634" s="190">
        <v>6257</v>
      </c>
      <c r="P1634" s="190">
        <v>6270</v>
      </c>
      <c r="Q1634" s="190">
        <v>5319</v>
      </c>
      <c r="R1634" s="190">
        <v>4105</v>
      </c>
      <c r="S1634" s="190">
        <v>4840</v>
      </c>
      <c r="T1634" s="190">
        <v>6675</v>
      </c>
      <c r="U1634" s="190">
        <v>9505</v>
      </c>
      <c r="V1634" s="190">
        <v>13073</v>
      </c>
      <c r="W1634" s="162">
        <f>SUM(표4_256[[#This Row],[1월]:[12월]])</f>
        <v>103802</v>
      </c>
      <c r="X1634" s="189">
        <f t="shared" si="1318"/>
        <v>8650.1666666666661</v>
      </c>
    </row>
    <row r="1635" spans="1:24" hidden="1" x14ac:dyDescent="0.3">
      <c r="A1635" s="166"/>
      <c r="B1635" s="166">
        <v>2024</v>
      </c>
      <c r="C1635" s="187" t="s">
        <v>433</v>
      </c>
      <c r="D1635" s="159" t="s">
        <v>21</v>
      </c>
      <c r="E1635" s="188" t="s">
        <v>427</v>
      </c>
      <c r="F1635" s="188"/>
      <c r="G1635" s="188"/>
      <c r="H1635" s="159"/>
      <c r="I1635" s="159" t="s">
        <v>173</v>
      </c>
      <c r="J1635" s="159" t="s">
        <v>15</v>
      </c>
      <c r="K1635" s="190">
        <f t="shared" ref="K1635:V1635" si="1363">(K1634/1000)*1.019</f>
        <v>15.876019999999999</v>
      </c>
      <c r="L1635" s="190">
        <f t="shared" si="1363"/>
        <v>11.901919999999999</v>
      </c>
      <c r="M1635" s="190">
        <f t="shared" si="1363"/>
        <v>11.793905999999998</v>
      </c>
      <c r="N1635" s="190">
        <f t="shared" si="1363"/>
        <v>9.0935559999999978</v>
      </c>
      <c r="O1635" s="190">
        <f t="shared" si="1363"/>
        <v>6.3758829999999991</v>
      </c>
      <c r="P1635" s="190">
        <f t="shared" si="1363"/>
        <v>6.3891299999999989</v>
      </c>
      <c r="Q1635" s="190">
        <f t="shared" si="1363"/>
        <v>5.4200609999999996</v>
      </c>
      <c r="R1635" s="190">
        <f t="shared" si="1363"/>
        <v>4.182995</v>
      </c>
      <c r="S1635" s="190">
        <f t="shared" si="1363"/>
        <v>4.9319599999999992</v>
      </c>
      <c r="T1635" s="190">
        <f t="shared" si="1363"/>
        <v>6.8018249999999991</v>
      </c>
      <c r="U1635" s="190">
        <f t="shared" si="1363"/>
        <v>9.6855949999999993</v>
      </c>
      <c r="V1635" s="190">
        <f t="shared" si="1363"/>
        <v>13.321387</v>
      </c>
      <c r="W1635" s="162">
        <f>SUM(표4_256[[#This Row],[1월]:[12월]])</f>
        <v>105.77423800000001</v>
      </c>
      <c r="X1635" s="189">
        <f t="shared" si="1318"/>
        <v>8.8145198333333337</v>
      </c>
    </row>
    <row r="1636" spans="1:24" hidden="1" x14ac:dyDescent="0.3">
      <c r="A1636" s="166"/>
      <c r="B1636" s="166">
        <v>2024</v>
      </c>
      <c r="C1636" s="187" t="s">
        <v>433</v>
      </c>
      <c r="D1636" s="159" t="s">
        <v>21</v>
      </c>
      <c r="E1636" s="188" t="s">
        <v>427</v>
      </c>
      <c r="F1636" s="188"/>
      <c r="G1636" s="188"/>
      <c r="H1636" s="159"/>
      <c r="I1636" s="159" t="s">
        <v>173</v>
      </c>
      <c r="J1636" s="160" t="s">
        <v>96</v>
      </c>
      <c r="K1636" s="160">
        <f t="shared" ref="K1636:V1636" si="1364">K1634*(38.5/1000000)*15.236*(44/12)</f>
        <v>33.509702893333333</v>
      </c>
      <c r="L1636" s="160">
        <f t="shared" si="1364"/>
        <v>25.121523093333334</v>
      </c>
      <c r="M1636" s="160">
        <f t="shared" si="1364"/>
        <v>24.893536667999999</v>
      </c>
      <c r="N1636" s="160">
        <f t="shared" si="1364"/>
        <v>19.193876034666665</v>
      </c>
      <c r="O1636" s="160">
        <f t="shared" si="1364"/>
        <v>13.457651540666667</v>
      </c>
      <c r="P1636" s="160">
        <f t="shared" si="1364"/>
        <v>13.485612140000001</v>
      </c>
      <c r="Q1636" s="160">
        <f t="shared" si="1364"/>
        <v>11.440186757999999</v>
      </c>
      <c r="R1636" s="160">
        <f t="shared" si="1364"/>
        <v>8.8290969433333331</v>
      </c>
      <c r="S1636" s="160">
        <f t="shared" si="1364"/>
        <v>10.409946213333335</v>
      </c>
      <c r="T1636" s="160">
        <f t="shared" si="1364"/>
        <v>14.356692349999999</v>
      </c>
      <c r="U1636" s="160">
        <f t="shared" si="1364"/>
        <v>20.443499743333334</v>
      </c>
      <c r="V1636" s="160">
        <f t="shared" si="1364"/>
        <v>28.117608852666667</v>
      </c>
      <c r="W1636" s="162">
        <f>SUM(표4_256[[#This Row],[1월]:[12월]])</f>
        <v>223.25893323066666</v>
      </c>
      <c r="X1636" s="189">
        <f t="shared" si="1318"/>
        <v>18.604911102555555</v>
      </c>
    </row>
    <row r="1637" spans="1:24" hidden="1" x14ac:dyDescent="0.3">
      <c r="A1637" s="166"/>
      <c r="B1637" s="166">
        <v>2024</v>
      </c>
      <c r="C1637" s="187" t="s">
        <v>433</v>
      </c>
      <c r="D1637" s="159" t="s">
        <v>21</v>
      </c>
      <c r="E1637" s="188" t="s">
        <v>427</v>
      </c>
      <c r="F1637" s="188"/>
      <c r="G1637" s="188"/>
      <c r="H1637" s="159"/>
      <c r="I1637" s="159" t="s">
        <v>410</v>
      </c>
      <c r="J1637" s="159" t="s">
        <v>13</v>
      </c>
      <c r="K1637" s="190">
        <v>384166</v>
      </c>
      <c r="L1637" s="190">
        <v>299462</v>
      </c>
      <c r="M1637" s="190">
        <v>295401</v>
      </c>
      <c r="N1637" s="190">
        <v>325674</v>
      </c>
      <c r="O1637" s="190">
        <v>283458</v>
      </c>
      <c r="P1637" s="190">
        <v>386209</v>
      </c>
      <c r="Q1637" s="190">
        <v>395443</v>
      </c>
      <c r="R1637" s="190">
        <v>375621</v>
      </c>
      <c r="S1637" s="190">
        <v>484330</v>
      </c>
      <c r="T1637" s="190">
        <v>514782</v>
      </c>
      <c r="U1637" s="190">
        <v>438734</v>
      </c>
      <c r="V1637" s="190">
        <v>401267</v>
      </c>
      <c r="W1637" s="162">
        <f>SUM(표4_256[[#This Row],[1월]:[12월]])</f>
        <v>4584547</v>
      </c>
      <c r="X1637" s="189">
        <f t="shared" si="1318"/>
        <v>382045.58333333331</v>
      </c>
    </row>
    <row r="1638" spans="1:24" hidden="1" x14ac:dyDescent="0.3">
      <c r="A1638" s="166"/>
      <c r="B1638" s="166">
        <v>2024</v>
      </c>
      <c r="C1638" s="187" t="s">
        <v>433</v>
      </c>
      <c r="D1638" s="159" t="s">
        <v>21</v>
      </c>
      <c r="E1638" s="188" t="s">
        <v>427</v>
      </c>
      <c r="F1638" s="188"/>
      <c r="G1638" s="188"/>
      <c r="H1638" s="159"/>
      <c r="I1638" s="159" t="s">
        <v>410</v>
      </c>
      <c r="J1638" s="159" t="s">
        <v>22</v>
      </c>
      <c r="K1638" s="190">
        <v>429</v>
      </c>
      <c r="L1638" s="190">
        <v>335</v>
      </c>
      <c r="M1638" s="190">
        <v>330</v>
      </c>
      <c r="N1638" s="190">
        <v>367</v>
      </c>
      <c r="O1638" s="190">
        <v>320</v>
      </c>
      <c r="P1638" s="190">
        <v>437</v>
      </c>
      <c r="Q1638" s="190">
        <v>445</v>
      </c>
      <c r="R1638" s="190">
        <v>397</v>
      </c>
      <c r="S1638" s="190">
        <v>514</v>
      </c>
      <c r="T1638" s="190">
        <v>547</v>
      </c>
      <c r="U1638" s="190">
        <v>467</v>
      </c>
      <c r="V1638" s="190">
        <v>427</v>
      </c>
      <c r="W1638" s="162">
        <f>SUM(표4_256[[#This Row],[1월]:[12월]])</f>
        <v>5015</v>
      </c>
      <c r="X1638" s="189">
        <f t="shared" si="1318"/>
        <v>417.91666666666669</v>
      </c>
    </row>
    <row r="1639" spans="1:24" hidden="1" x14ac:dyDescent="0.3">
      <c r="A1639" s="166"/>
      <c r="B1639" s="166">
        <v>2024</v>
      </c>
      <c r="C1639" s="187" t="s">
        <v>433</v>
      </c>
      <c r="D1639" s="159" t="s">
        <v>21</v>
      </c>
      <c r="E1639" s="188" t="s">
        <v>427</v>
      </c>
      <c r="F1639" s="188"/>
      <c r="G1639" s="188"/>
      <c r="H1639" s="159"/>
      <c r="I1639" s="159" t="s">
        <v>410</v>
      </c>
      <c r="J1639" s="159" t="s">
        <v>15</v>
      </c>
      <c r="K1639" s="190">
        <f t="shared" ref="K1639:V1639" si="1365">(K1638/1000)*1.019</f>
        <v>0.43715099999999996</v>
      </c>
      <c r="L1639" s="190">
        <f t="shared" si="1365"/>
        <v>0.34136499999999997</v>
      </c>
      <c r="M1639" s="190">
        <f t="shared" si="1365"/>
        <v>0.33626999999999996</v>
      </c>
      <c r="N1639" s="190">
        <f t="shared" si="1365"/>
        <v>0.37397299999999994</v>
      </c>
      <c r="O1639" s="190">
        <f t="shared" si="1365"/>
        <v>0.32607999999999998</v>
      </c>
      <c r="P1639" s="190">
        <f t="shared" si="1365"/>
        <v>0.44530299999999995</v>
      </c>
      <c r="Q1639" s="190">
        <f t="shared" si="1365"/>
        <v>0.45345499999999994</v>
      </c>
      <c r="R1639" s="190">
        <f t="shared" si="1365"/>
        <v>0.40454299999999999</v>
      </c>
      <c r="S1639" s="190">
        <f t="shared" si="1365"/>
        <v>0.52376599999999995</v>
      </c>
      <c r="T1639" s="190">
        <f t="shared" si="1365"/>
        <v>0.55739300000000003</v>
      </c>
      <c r="U1639" s="190">
        <f t="shared" si="1365"/>
        <v>0.47587299999999999</v>
      </c>
      <c r="V1639" s="190">
        <f t="shared" si="1365"/>
        <v>0.43511299999999997</v>
      </c>
      <c r="W1639" s="162">
        <f>SUM(표4_256[[#This Row],[1월]:[12월]])</f>
        <v>5.1102850000000002</v>
      </c>
      <c r="X1639" s="189">
        <f t="shared" si="1318"/>
        <v>0.42585708333333333</v>
      </c>
    </row>
    <row r="1640" spans="1:24" hidden="1" x14ac:dyDescent="0.3">
      <c r="A1640" s="166"/>
      <c r="B1640" s="166">
        <v>2024</v>
      </c>
      <c r="C1640" s="187" t="s">
        <v>433</v>
      </c>
      <c r="D1640" s="159" t="s">
        <v>21</v>
      </c>
      <c r="E1640" s="188" t="s">
        <v>427</v>
      </c>
      <c r="F1640" s="188"/>
      <c r="G1640" s="188"/>
      <c r="H1640" s="159"/>
      <c r="I1640" s="159" t="s">
        <v>410</v>
      </c>
      <c r="J1640" s="160" t="s">
        <v>96</v>
      </c>
      <c r="K1640" s="160">
        <f t="shared" ref="K1640:V1640" si="1366">K1638*(38.5/1000000)*15.236*(44/12)</f>
        <v>0.92269977800000003</v>
      </c>
      <c r="L1640" s="160">
        <f t="shared" si="1366"/>
        <v>0.72052313666666667</v>
      </c>
      <c r="M1640" s="160">
        <f t="shared" si="1366"/>
        <v>0.70976906000000006</v>
      </c>
      <c r="N1640" s="160">
        <f t="shared" si="1366"/>
        <v>0.78934922733333324</v>
      </c>
      <c r="O1640" s="160">
        <f t="shared" si="1366"/>
        <v>0.68826090666666673</v>
      </c>
      <c r="P1640" s="160">
        <f t="shared" si="1366"/>
        <v>0.93990630066666669</v>
      </c>
      <c r="Q1640" s="160">
        <f t="shared" si="1366"/>
        <v>0.95711282333333336</v>
      </c>
      <c r="R1640" s="160">
        <f t="shared" si="1366"/>
        <v>0.85387368733333324</v>
      </c>
      <c r="S1640" s="160">
        <f t="shared" si="1366"/>
        <v>1.1055190813333333</v>
      </c>
      <c r="T1640" s="160">
        <f t="shared" si="1366"/>
        <v>1.1764959873333334</v>
      </c>
      <c r="U1640" s="160">
        <f t="shared" si="1366"/>
        <v>1.0044307606666665</v>
      </c>
      <c r="V1640" s="160">
        <f t="shared" si="1366"/>
        <v>0.91839814733333336</v>
      </c>
      <c r="W1640" s="162">
        <f>SUM(표4_256[[#This Row],[1월]:[12월]])</f>
        <v>10.786338896666667</v>
      </c>
      <c r="X1640" s="189">
        <f t="shared" si="1318"/>
        <v>0.89886157472222228</v>
      </c>
    </row>
    <row r="1641" spans="1:24" hidden="1" x14ac:dyDescent="0.3">
      <c r="A1641" s="166"/>
      <c r="B1641" s="166">
        <v>2024</v>
      </c>
      <c r="C1641" s="187" t="s">
        <v>433</v>
      </c>
      <c r="D1641" s="159" t="s">
        <v>21</v>
      </c>
      <c r="E1641" s="188" t="s">
        <v>427</v>
      </c>
      <c r="F1641" s="188"/>
      <c r="G1641" s="188"/>
      <c r="H1641" s="159"/>
      <c r="I1641" s="159" t="s">
        <v>389</v>
      </c>
      <c r="J1641" s="159" t="s">
        <v>13</v>
      </c>
      <c r="K1641" s="160">
        <v>0</v>
      </c>
      <c r="L1641" s="160">
        <v>0</v>
      </c>
      <c r="M1641" s="160">
        <v>0</v>
      </c>
      <c r="N1641" s="160">
        <v>0</v>
      </c>
      <c r="O1641" s="160">
        <v>0</v>
      </c>
      <c r="P1641" s="160">
        <v>0</v>
      </c>
      <c r="Q1641" s="160">
        <v>0</v>
      </c>
      <c r="R1641" s="160">
        <v>0</v>
      </c>
      <c r="S1641" s="160">
        <v>0</v>
      </c>
      <c r="T1641" s="190">
        <v>15374</v>
      </c>
      <c r="U1641" s="190">
        <v>12763</v>
      </c>
      <c r="V1641" s="190">
        <v>6770</v>
      </c>
      <c r="W1641" s="162">
        <f>SUM(표4_256[[#This Row],[1월]:[12월]])</f>
        <v>34907</v>
      </c>
      <c r="X1641" s="189">
        <f t="shared" si="1318"/>
        <v>2908.9166666666665</v>
      </c>
    </row>
    <row r="1642" spans="1:24" hidden="1" x14ac:dyDescent="0.3">
      <c r="A1642" s="166"/>
      <c r="B1642" s="166">
        <v>2024</v>
      </c>
      <c r="C1642" s="187" t="s">
        <v>433</v>
      </c>
      <c r="D1642" s="159" t="s">
        <v>21</v>
      </c>
      <c r="E1642" s="188" t="s">
        <v>427</v>
      </c>
      <c r="F1642" s="188"/>
      <c r="G1642" s="188"/>
      <c r="H1642" s="159"/>
      <c r="I1642" s="159" t="s">
        <v>389</v>
      </c>
      <c r="J1642" s="159" t="s">
        <v>22</v>
      </c>
      <c r="K1642" s="160">
        <v>0</v>
      </c>
      <c r="L1642" s="160">
        <v>0</v>
      </c>
      <c r="M1642" s="160">
        <v>0</v>
      </c>
      <c r="N1642" s="160">
        <v>0</v>
      </c>
      <c r="O1642" s="160">
        <v>0</v>
      </c>
      <c r="P1642" s="160">
        <v>0</v>
      </c>
      <c r="Q1642" s="160">
        <v>0</v>
      </c>
      <c r="R1642" s="160">
        <v>0</v>
      </c>
      <c r="S1642" s="160">
        <v>0</v>
      </c>
      <c r="T1642" s="190">
        <v>15</v>
      </c>
      <c r="U1642" s="190">
        <v>13</v>
      </c>
      <c r="V1642" s="190">
        <v>6</v>
      </c>
      <c r="W1642" s="162">
        <f>SUM(표4_256[[#This Row],[1월]:[12월]])</f>
        <v>34</v>
      </c>
      <c r="X1642" s="189">
        <f t="shared" si="1318"/>
        <v>2.8333333333333335</v>
      </c>
    </row>
    <row r="1643" spans="1:24" hidden="1" x14ac:dyDescent="0.3">
      <c r="A1643" s="166"/>
      <c r="B1643" s="166">
        <v>2024</v>
      </c>
      <c r="C1643" s="187" t="s">
        <v>433</v>
      </c>
      <c r="D1643" s="159" t="s">
        <v>21</v>
      </c>
      <c r="E1643" s="188" t="s">
        <v>427</v>
      </c>
      <c r="F1643" s="188"/>
      <c r="G1643" s="188"/>
      <c r="H1643" s="159"/>
      <c r="I1643" s="159" t="s">
        <v>389</v>
      </c>
      <c r="J1643" s="159" t="s">
        <v>15</v>
      </c>
      <c r="K1643" s="190">
        <f t="shared" ref="K1643:V1643" si="1367">(K1642/1000)*1.019</f>
        <v>0</v>
      </c>
      <c r="L1643" s="190">
        <f t="shared" si="1367"/>
        <v>0</v>
      </c>
      <c r="M1643" s="190">
        <f t="shared" si="1367"/>
        <v>0</v>
      </c>
      <c r="N1643" s="190">
        <f t="shared" si="1367"/>
        <v>0</v>
      </c>
      <c r="O1643" s="190">
        <f t="shared" si="1367"/>
        <v>0</v>
      </c>
      <c r="P1643" s="190">
        <f t="shared" si="1367"/>
        <v>0</v>
      </c>
      <c r="Q1643" s="190">
        <f t="shared" si="1367"/>
        <v>0</v>
      </c>
      <c r="R1643" s="190">
        <f t="shared" si="1367"/>
        <v>0</v>
      </c>
      <c r="S1643" s="190">
        <f t="shared" si="1367"/>
        <v>0</v>
      </c>
      <c r="T1643" s="190">
        <f t="shared" si="1367"/>
        <v>1.5284999999999998E-2</v>
      </c>
      <c r="U1643" s="190">
        <f t="shared" si="1367"/>
        <v>1.3246999999999998E-2</v>
      </c>
      <c r="V1643" s="190">
        <f t="shared" si="1367"/>
        <v>6.1139999999999996E-3</v>
      </c>
      <c r="W1643" s="162">
        <f>SUM(표4_256[[#This Row],[1월]:[12월]])</f>
        <v>3.4645999999999996E-2</v>
      </c>
      <c r="X1643" s="189">
        <f t="shared" si="1318"/>
        <v>2.8871666666666664E-3</v>
      </c>
    </row>
    <row r="1644" spans="1:24" hidden="1" x14ac:dyDescent="0.3">
      <c r="A1644" s="166"/>
      <c r="B1644" s="166">
        <v>2024</v>
      </c>
      <c r="C1644" s="187" t="s">
        <v>433</v>
      </c>
      <c r="D1644" s="159" t="s">
        <v>21</v>
      </c>
      <c r="E1644" s="188" t="s">
        <v>427</v>
      </c>
      <c r="F1644" s="188"/>
      <c r="G1644" s="188"/>
      <c r="H1644" s="159"/>
      <c r="I1644" s="159" t="s">
        <v>389</v>
      </c>
      <c r="J1644" s="160" t="s">
        <v>96</v>
      </c>
      <c r="K1644" s="160">
        <f t="shared" ref="K1644:V1644" si="1368">K1642*(38.5/1000000)*15.236*(44/12)</f>
        <v>0</v>
      </c>
      <c r="L1644" s="160">
        <f t="shared" si="1368"/>
        <v>0</v>
      </c>
      <c r="M1644" s="160">
        <f t="shared" si="1368"/>
        <v>0</v>
      </c>
      <c r="N1644" s="160">
        <f t="shared" si="1368"/>
        <v>0</v>
      </c>
      <c r="O1644" s="160">
        <f t="shared" si="1368"/>
        <v>0</v>
      </c>
      <c r="P1644" s="160">
        <f t="shared" si="1368"/>
        <v>0</v>
      </c>
      <c r="Q1644" s="160">
        <f t="shared" si="1368"/>
        <v>0</v>
      </c>
      <c r="R1644" s="160">
        <f t="shared" si="1368"/>
        <v>0</v>
      </c>
      <c r="S1644" s="160">
        <f t="shared" si="1368"/>
        <v>0</v>
      </c>
      <c r="T1644" s="160">
        <f t="shared" si="1368"/>
        <v>3.2262230000000003E-2</v>
      </c>
      <c r="U1644" s="160">
        <f t="shared" si="1368"/>
        <v>2.7960599333333332E-2</v>
      </c>
      <c r="V1644" s="160">
        <f t="shared" si="1368"/>
        <v>1.2904892000000001E-2</v>
      </c>
      <c r="W1644" s="162">
        <f>SUM(표4_256[[#This Row],[1월]:[12월]])</f>
        <v>7.312772133333334E-2</v>
      </c>
      <c r="X1644" s="189">
        <f t="shared" si="1318"/>
        <v>6.093976777777778E-3</v>
      </c>
    </row>
    <row r="1645" spans="1:24" hidden="1" x14ac:dyDescent="0.3">
      <c r="A1645" s="166"/>
      <c r="B1645" s="166">
        <v>2024</v>
      </c>
      <c r="C1645" s="187" t="s">
        <v>433</v>
      </c>
      <c r="D1645" s="159" t="s">
        <v>21</v>
      </c>
      <c r="E1645" s="188" t="s">
        <v>427</v>
      </c>
      <c r="F1645" s="188"/>
      <c r="G1645" s="188"/>
      <c r="H1645" s="159"/>
      <c r="I1645" s="159" t="s">
        <v>422</v>
      </c>
      <c r="J1645" s="159" t="s">
        <v>13</v>
      </c>
      <c r="K1645" s="190">
        <v>61708596</v>
      </c>
      <c r="L1645" s="190">
        <v>52262949</v>
      </c>
      <c r="M1645" s="190">
        <v>47959132</v>
      </c>
      <c r="N1645" s="190">
        <v>42365472</v>
      </c>
      <c r="O1645" s="190">
        <v>34853020</v>
      </c>
      <c r="P1645" s="190">
        <v>27316903</v>
      </c>
      <c r="Q1645" s="190">
        <v>32590648</v>
      </c>
      <c r="R1645" s="190">
        <v>31437539</v>
      </c>
      <c r="S1645" s="190">
        <v>32290308</v>
      </c>
      <c r="T1645" s="190">
        <v>34823622</v>
      </c>
      <c r="U1645" s="190">
        <v>41569147</v>
      </c>
      <c r="V1645" s="190">
        <v>64455746</v>
      </c>
      <c r="W1645" s="162">
        <f>SUM(표4_256[[#This Row],[1월]:[12월]])</f>
        <v>503633082</v>
      </c>
      <c r="X1645" s="189">
        <f t="shared" si="1318"/>
        <v>41969423.5</v>
      </c>
    </row>
    <row r="1646" spans="1:24" hidden="1" x14ac:dyDescent="0.3">
      <c r="A1646" s="166"/>
      <c r="B1646" s="166">
        <v>2024</v>
      </c>
      <c r="C1646" s="187" t="s">
        <v>433</v>
      </c>
      <c r="D1646" s="159" t="s">
        <v>21</v>
      </c>
      <c r="E1646" s="188" t="s">
        <v>427</v>
      </c>
      <c r="F1646" s="188"/>
      <c r="G1646" s="188"/>
      <c r="H1646" s="159"/>
      <c r="I1646" s="159" t="s">
        <v>422</v>
      </c>
      <c r="J1646" s="159" t="s">
        <v>22</v>
      </c>
      <c r="K1646" s="190">
        <v>69405</v>
      </c>
      <c r="L1646" s="190">
        <v>58846</v>
      </c>
      <c r="M1646" s="190">
        <v>53942</v>
      </c>
      <c r="N1646" s="190">
        <v>48122</v>
      </c>
      <c r="O1646" s="190">
        <v>39701</v>
      </c>
      <c r="P1646" s="190">
        <v>31083</v>
      </c>
      <c r="Q1646" s="190">
        <v>36807</v>
      </c>
      <c r="R1646" s="190">
        <v>33391</v>
      </c>
      <c r="S1646" s="190">
        <v>34411</v>
      </c>
      <c r="T1646" s="190">
        <v>37077</v>
      </c>
      <c r="U1646" s="190">
        <v>44369</v>
      </c>
      <c r="V1646" s="190">
        <v>68951</v>
      </c>
      <c r="W1646" s="162">
        <f>SUM(표4_256[[#This Row],[1월]:[12월]])</f>
        <v>556105</v>
      </c>
      <c r="X1646" s="189">
        <f t="shared" si="1318"/>
        <v>46342.083333333336</v>
      </c>
    </row>
    <row r="1647" spans="1:24" hidden="1" x14ac:dyDescent="0.3">
      <c r="A1647" s="166"/>
      <c r="B1647" s="166">
        <v>2024</v>
      </c>
      <c r="C1647" s="187" t="s">
        <v>433</v>
      </c>
      <c r="D1647" s="159" t="s">
        <v>21</v>
      </c>
      <c r="E1647" s="188" t="s">
        <v>427</v>
      </c>
      <c r="F1647" s="188"/>
      <c r="G1647" s="188"/>
      <c r="H1647" s="159"/>
      <c r="I1647" s="159" t="s">
        <v>422</v>
      </c>
      <c r="J1647" s="159" t="s">
        <v>15</v>
      </c>
      <c r="K1647" s="190">
        <f t="shared" ref="K1647:V1647" si="1369">(K1646/1000)*1.019</f>
        <v>70.723694999999992</v>
      </c>
      <c r="L1647" s="190">
        <f t="shared" si="1369"/>
        <v>59.964073999999989</v>
      </c>
      <c r="M1647" s="190">
        <f t="shared" si="1369"/>
        <v>54.966897999999993</v>
      </c>
      <c r="N1647" s="190">
        <f t="shared" si="1369"/>
        <v>49.036317999999994</v>
      </c>
      <c r="O1647" s="190">
        <f t="shared" si="1369"/>
        <v>40.455318999999996</v>
      </c>
      <c r="P1647" s="190">
        <f t="shared" si="1369"/>
        <v>31.673576999999995</v>
      </c>
      <c r="Q1647" s="190">
        <f t="shared" si="1369"/>
        <v>37.506332999999998</v>
      </c>
      <c r="R1647" s="190">
        <f t="shared" si="1369"/>
        <v>34.025428999999995</v>
      </c>
      <c r="S1647" s="190">
        <f t="shared" si="1369"/>
        <v>35.064808999999997</v>
      </c>
      <c r="T1647" s="190">
        <f t="shared" si="1369"/>
        <v>37.781462999999995</v>
      </c>
      <c r="U1647" s="190">
        <f t="shared" si="1369"/>
        <v>45.212010999999997</v>
      </c>
      <c r="V1647" s="190">
        <f t="shared" si="1369"/>
        <v>70.261068999999992</v>
      </c>
      <c r="W1647" s="162">
        <f>SUM(표4_256[[#This Row],[1월]:[12월]])</f>
        <v>566.67099499999983</v>
      </c>
      <c r="X1647" s="189">
        <f t="shared" si="1318"/>
        <v>47.222582916666653</v>
      </c>
    </row>
    <row r="1648" spans="1:24" hidden="1" x14ac:dyDescent="0.3">
      <c r="A1648" s="166"/>
      <c r="B1648" s="166">
        <v>2024</v>
      </c>
      <c r="C1648" s="187" t="s">
        <v>433</v>
      </c>
      <c r="D1648" s="159" t="s">
        <v>21</v>
      </c>
      <c r="E1648" s="188" t="s">
        <v>427</v>
      </c>
      <c r="F1648" s="188"/>
      <c r="G1648" s="188"/>
      <c r="H1648" s="159"/>
      <c r="I1648" s="159" t="s">
        <v>422</v>
      </c>
      <c r="J1648" s="160" t="s">
        <v>96</v>
      </c>
      <c r="K1648" s="160">
        <f t="shared" ref="K1648:V1648" si="1370">K1646*(38.5/1000000)*15.236*(44/12)</f>
        <v>149.27733821000001</v>
      </c>
      <c r="L1648" s="160">
        <f t="shared" si="1370"/>
        <v>126.56687910533333</v>
      </c>
      <c r="M1648" s="160">
        <f t="shared" si="1370"/>
        <v>116.01928071066669</v>
      </c>
      <c r="N1648" s="160">
        <f t="shared" si="1370"/>
        <v>103.50153547066667</v>
      </c>
      <c r="O1648" s="160">
        <f t="shared" si="1370"/>
        <v>85.389519548666655</v>
      </c>
      <c r="P1648" s="160">
        <f t="shared" si="1370"/>
        <v>66.853793006000004</v>
      </c>
      <c r="Q1648" s="160">
        <f t="shared" si="1370"/>
        <v>79.165059974000002</v>
      </c>
      <c r="R1648" s="160">
        <f t="shared" si="1370"/>
        <v>71.817874795333324</v>
      </c>
      <c r="S1648" s="160">
        <f t="shared" si="1370"/>
        <v>74.011706435333338</v>
      </c>
      <c r="T1648" s="160">
        <f t="shared" si="1370"/>
        <v>79.745780114000013</v>
      </c>
      <c r="U1648" s="160">
        <f t="shared" si="1370"/>
        <v>95.429525524666658</v>
      </c>
      <c r="V1648" s="160">
        <f t="shared" si="1370"/>
        <v>148.30086804866664</v>
      </c>
      <c r="W1648" s="162">
        <f>SUM(표4_256[[#This Row],[1월]:[12월]])</f>
        <v>1196.0791609433334</v>
      </c>
      <c r="X1648" s="189">
        <f t="shared" si="1318"/>
        <v>99.673263411944447</v>
      </c>
    </row>
    <row r="1649" spans="1:24" hidden="1" x14ac:dyDescent="0.3">
      <c r="A1649" s="166"/>
      <c r="B1649" s="166">
        <v>2024</v>
      </c>
      <c r="C1649" s="187" t="s">
        <v>433</v>
      </c>
      <c r="D1649" s="159" t="s">
        <v>21</v>
      </c>
      <c r="E1649" s="188" t="s">
        <v>427</v>
      </c>
      <c r="F1649" s="188"/>
      <c r="G1649" s="188"/>
      <c r="H1649" s="159"/>
      <c r="I1649" s="159" t="s">
        <v>175</v>
      </c>
      <c r="J1649" s="159" t="s">
        <v>13</v>
      </c>
      <c r="K1649" s="190">
        <v>11469134</v>
      </c>
      <c r="L1649" s="190">
        <v>8831570</v>
      </c>
      <c r="M1649" s="190">
        <v>8975934</v>
      </c>
      <c r="N1649" s="190">
        <v>7178756</v>
      </c>
      <c r="O1649" s="190">
        <v>5439364</v>
      </c>
      <c r="P1649" s="190">
        <v>5763784</v>
      </c>
      <c r="Q1649" s="190">
        <v>5613887</v>
      </c>
      <c r="R1649" s="190">
        <v>4697764</v>
      </c>
      <c r="S1649" s="190">
        <v>5123063</v>
      </c>
      <c r="T1649" s="190">
        <v>6703134</v>
      </c>
      <c r="U1649" s="190">
        <v>8654531</v>
      </c>
      <c r="V1649" s="190">
        <v>10657998</v>
      </c>
      <c r="W1649" s="162">
        <f>SUM(표4_256[[#This Row],[1월]:[12월]])</f>
        <v>89108919</v>
      </c>
      <c r="X1649" s="189">
        <f t="shared" si="1318"/>
        <v>7425743.25</v>
      </c>
    </row>
    <row r="1650" spans="1:24" hidden="1" x14ac:dyDescent="0.3">
      <c r="A1650" s="166"/>
      <c r="B1650" s="166">
        <v>2024</v>
      </c>
      <c r="C1650" s="187" t="s">
        <v>433</v>
      </c>
      <c r="D1650" s="159" t="s">
        <v>21</v>
      </c>
      <c r="E1650" s="188" t="s">
        <v>427</v>
      </c>
      <c r="F1650" s="188"/>
      <c r="G1650" s="188"/>
      <c r="H1650" s="159"/>
      <c r="I1650" s="159" t="s">
        <v>175</v>
      </c>
      <c r="J1650" s="159" t="s">
        <v>22</v>
      </c>
      <c r="K1650" s="190">
        <v>12875</v>
      </c>
      <c r="L1650" s="190">
        <v>9917</v>
      </c>
      <c r="M1650" s="190">
        <v>10070</v>
      </c>
      <c r="N1650" s="190">
        <v>8129</v>
      </c>
      <c r="O1650" s="190">
        <v>6171</v>
      </c>
      <c r="P1650" s="190">
        <v>6537</v>
      </c>
      <c r="Q1650" s="190">
        <v>6323</v>
      </c>
      <c r="R1650" s="190">
        <v>4974</v>
      </c>
      <c r="S1650" s="190">
        <v>5440</v>
      </c>
      <c r="T1650" s="190">
        <v>7120</v>
      </c>
      <c r="U1650" s="190">
        <v>9219</v>
      </c>
      <c r="V1650" s="190">
        <v>11377</v>
      </c>
      <c r="W1650" s="162">
        <f>SUM(표4_256[[#This Row],[1월]:[12월]])</f>
        <v>98152</v>
      </c>
      <c r="X1650" s="189">
        <f t="shared" si="1318"/>
        <v>8179.333333333333</v>
      </c>
    </row>
    <row r="1651" spans="1:24" hidden="1" x14ac:dyDescent="0.3">
      <c r="A1651" s="166"/>
      <c r="B1651" s="166">
        <v>2024</v>
      </c>
      <c r="C1651" s="187" t="s">
        <v>433</v>
      </c>
      <c r="D1651" s="159" t="s">
        <v>21</v>
      </c>
      <c r="E1651" s="188" t="s">
        <v>427</v>
      </c>
      <c r="F1651" s="188"/>
      <c r="G1651" s="188"/>
      <c r="H1651" s="159"/>
      <c r="I1651" s="159" t="s">
        <v>175</v>
      </c>
      <c r="J1651" s="159" t="s">
        <v>15</v>
      </c>
      <c r="K1651" s="190">
        <f t="shared" ref="K1651:V1651" si="1371">(K1650/1000)*1.019</f>
        <v>13.119624999999999</v>
      </c>
      <c r="L1651" s="190">
        <f t="shared" si="1371"/>
        <v>10.105422999999998</v>
      </c>
      <c r="M1651" s="190">
        <f t="shared" si="1371"/>
        <v>10.261329999999999</v>
      </c>
      <c r="N1651" s="190">
        <f t="shared" si="1371"/>
        <v>8.2834509999999995</v>
      </c>
      <c r="O1651" s="190">
        <f t="shared" si="1371"/>
        <v>6.2882489999999995</v>
      </c>
      <c r="P1651" s="190">
        <f t="shared" si="1371"/>
        <v>6.6612029999999995</v>
      </c>
      <c r="Q1651" s="190">
        <f t="shared" si="1371"/>
        <v>6.4431370000000001</v>
      </c>
      <c r="R1651" s="190">
        <f t="shared" si="1371"/>
        <v>5.0685060000000002</v>
      </c>
      <c r="S1651" s="190">
        <f t="shared" si="1371"/>
        <v>5.5433599999999998</v>
      </c>
      <c r="T1651" s="190">
        <f t="shared" si="1371"/>
        <v>7.2552799999999991</v>
      </c>
      <c r="U1651" s="190">
        <f t="shared" si="1371"/>
        <v>9.3941609999999987</v>
      </c>
      <c r="V1651" s="190">
        <f t="shared" si="1371"/>
        <v>11.593162999999999</v>
      </c>
      <c r="W1651" s="162">
        <f>SUM(표4_256[[#This Row],[1월]:[12월]])</f>
        <v>100.01688799999999</v>
      </c>
      <c r="X1651" s="189">
        <f t="shared" si="1318"/>
        <v>8.3347406666666668</v>
      </c>
    </row>
    <row r="1652" spans="1:24" hidden="1" x14ac:dyDescent="0.3">
      <c r="A1652" s="166"/>
      <c r="B1652" s="166">
        <v>2024</v>
      </c>
      <c r="C1652" s="187" t="s">
        <v>433</v>
      </c>
      <c r="D1652" s="159" t="s">
        <v>21</v>
      </c>
      <c r="E1652" s="188" t="s">
        <v>427</v>
      </c>
      <c r="F1652" s="188"/>
      <c r="G1652" s="188"/>
      <c r="H1652" s="159"/>
      <c r="I1652" s="159" t="s">
        <v>175</v>
      </c>
      <c r="J1652" s="160" t="s">
        <v>96</v>
      </c>
      <c r="K1652" s="160">
        <f t="shared" ref="K1652:V1652" si="1372">K1650*(38.5/1000000)*15.236*(44/12)</f>
        <v>27.691747416666669</v>
      </c>
      <c r="L1652" s="160">
        <f t="shared" si="1372"/>
        <v>21.329635660666668</v>
      </c>
      <c r="M1652" s="160">
        <f t="shared" si="1372"/>
        <v>21.658710406666668</v>
      </c>
      <c r="N1652" s="160">
        <f t="shared" si="1372"/>
        <v>17.483977844666668</v>
      </c>
      <c r="O1652" s="160">
        <f t="shared" si="1372"/>
        <v>13.272681422</v>
      </c>
      <c r="P1652" s="160">
        <f t="shared" si="1372"/>
        <v>14.059879834000002</v>
      </c>
      <c r="Q1652" s="160">
        <f t="shared" si="1372"/>
        <v>13.599605352666668</v>
      </c>
      <c r="R1652" s="160">
        <f t="shared" si="1372"/>
        <v>10.698155468</v>
      </c>
      <c r="S1652" s="160">
        <f t="shared" si="1372"/>
        <v>11.700435413333334</v>
      </c>
      <c r="T1652" s="160">
        <f t="shared" si="1372"/>
        <v>15.313805173333334</v>
      </c>
      <c r="U1652" s="160">
        <f t="shared" si="1372"/>
        <v>19.828366557999999</v>
      </c>
      <c r="V1652" s="160">
        <f t="shared" si="1372"/>
        <v>24.469826047333335</v>
      </c>
      <c r="W1652" s="162">
        <f>SUM(표4_256[[#This Row],[1월]:[12월]])</f>
        <v>211.10682659733334</v>
      </c>
      <c r="X1652" s="189">
        <f t="shared" si="1318"/>
        <v>17.592235549777779</v>
      </c>
    </row>
    <row r="1653" spans="1:24" hidden="1" x14ac:dyDescent="0.3">
      <c r="A1653" s="166"/>
      <c r="B1653" s="166">
        <v>2024</v>
      </c>
      <c r="C1653" s="187" t="s">
        <v>433</v>
      </c>
      <c r="D1653" s="159" t="s">
        <v>21</v>
      </c>
      <c r="E1653" s="188" t="s">
        <v>427</v>
      </c>
      <c r="F1653" s="188"/>
      <c r="G1653" s="188"/>
      <c r="H1653" s="159"/>
      <c r="I1653" s="159" t="s">
        <v>188</v>
      </c>
      <c r="J1653" s="159" t="s">
        <v>13</v>
      </c>
      <c r="K1653" s="190">
        <v>1060108</v>
      </c>
      <c r="L1653" s="190">
        <v>1204093</v>
      </c>
      <c r="M1653" s="190">
        <v>1249558</v>
      </c>
      <c r="N1653" s="190">
        <v>2405148</v>
      </c>
      <c r="O1653" s="190">
        <v>3113317</v>
      </c>
      <c r="P1653" s="190">
        <v>1067294</v>
      </c>
      <c r="Q1653" s="190">
        <v>2049635</v>
      </c>
      <c r="R1653" s="190">
        <v>2919507</v>
      </c>
      <c r="S1653" s="190">
        <v>2032715</v>
      </c>
      <c r="T1653" s="190">
        <v>3161091</v>
      </c>
      <c r="U1653" s="190">
        <v>2137148</v>
      </c>
      <c r="V1653" s="190">
        <v>1098478</v>
      </c>
      <c r="W1653" s="162">
        <f>SUM(표4_256[[#This Row],[1월]:[12월]])</f>
        <v>23498092</v>
      </c>
      <c r="X1653" s="189">
        <f t="shared" si="1318"/>
        <v>1958174.3333333333</v>
      </c>
    </row>
    <row r="1654" spans="1:24" hidden="1" x14ac:dyDescent="0.3">
      <c r="A1654" s="166"/>
      <c r="B1654" s="166">
        <v>2024</v>
      </c>
      <c r="C1654" s="187" t="s">
        <v>433</v>
      </c>
      <c r="D1654" s="159" t="s">
        <v>21</v>
      </c>
      <c r="E1654" s="188" t="s">
        <v>427</v>
      </c>
      <c r="F1654" s="188"/>
      <c r="G1654" s="188"/>
      <c r="H1654" s="159"/>
      <c r="I1654" s="159" t="s">
        <v>188</v>
      </c>
      <c r="J1654" s="159" t="s">
        <v>22</v>
      </c>
      <c r="K1654" s="190">
        <v>1191</v>
      </c>
      <c r="L1654" s="190">
        <v>1355</v>
      </c>
      <c r="M1654" s="190">
        <v>1405</v>
      </c>
      <c r="N1654" s="190">
        <v>2731</v>
      </c>
      <c r="O1654" s="190">
        <v>3547</v>
      </c>
      <c r="P1654" s="190">
        <v>1213</v>
      </c>
      <c r="Q1654" s="190">
        <v>2314</v>
      </c>
      <c r="R1654" s="190">
        <v>3101</v>
      </c>
      <c r="S1654" s="190">
        <v>2166</v>
      </c>
      <c r="T1654" s="190">
        <v>3367</v>
      </c>
      <c r="U1654" s="190">
        <v>2281</v>
      </c>
      <c r="V1654" s="190">
        <v>1174</v>
      </c>
      <c r="W1654" s="162">
        <f>SUM(표4_256[[#This Row],[1월]:[12월]])</f>
        <v>25845</v>
      </c>
      <c r="X1654" s="189">
        <f t="shared" si="1318"/>
        <v>2153.75</v>
      </c>
    </row>
    <row r="1655" spans="1:24" hidden="1" x14ac:dyDescent="0.3">
      <c r="A1655" s="166"/>
      <c r="B1655" s="166">
        <v>2024</v>
      </c>
      <c r="C1655" s="187" t="s">
        <v>433</v>
      </c>
      <c r="D1655" s="159" t="s">
        <v>21</v>
      </c>
      <c r="E1655" s="188" t="s">
        <v>427</v>
      </c>
      <c r="F1655" s="188"/>
      <c r="G1655" s="188"/>
      <c r="H1655" s="159"/>
      <c r="I1655" s="159" t="s">
        <v>188</v>
      </c>
      <c r="J1655" s="159" t="s">
        <v>15</v>
      </c>
      <c r="K1655" s="190">
        <f t="shared" ref="K1655:V1655" si="1373">(K1654/1000)*1.019</f>
        <v>1.2136289999999998</v>
      </c>
      <c r="L1655" s="190">
        <f t="shared" si="1373"/>
        <v>1.3807449999999999</v>
      </c>
      <c r="M1655" s="190">
        <f t="shared" si="1373"/>
        <v>1.4316949999999999</v>
      </c>
      <c r="N1655" s="190">
        <f t="shared" si="1373"/>
        <v>2.7828889999999995</v>
      </c>
      <c r="O1655" s="190">
        <f t="shared" si="1373"/>
        <v>3.6143929999999997</v>
      </c>
      <c r="P1655" s="190">
        <f t="shared" si="1373"/>
        <v>1.2360469999999999</v>
      </c>
      <c r="Q1655" s="190">
        <f t="shared" si="1373"/>
        <v>2.3579659999999998</v>
      </c>
      <c r="R1655" s="190">
        <f t="shared" si="1373"/>
        <v>3.1599189999999995</v>
      </c>
      <c r="S1655" s="190">
        <f t="shared" si="1373"/>
        <v>2.2071539999999996</v>
      </c>
      <c r="T1655" s="190">
        <f t="shared" si="1373"/>
        <v>3.4309729999999998</v>
      </c>
      <c r="U1655" s="190">
        <f t="shared" si="1373"/>
        <v>2.3243389999999997</v>
      </c>
      <c r="V1655" s="190">
        <f t="shared" si="1373"/>
        <v>1.1963059999999999</v>
      </c>
      <c r="W1655" s="162">
        <f>SUM(표4_256[[#This Row],[1월]:[12월]])</f>
        <v>26.336054999999991</v>
      </c>
      <c r="X1655" s="189">
        <f t="shared" si="1318"/>
        <v>2.1946712499999994</v>
      </c>
    </row>
    <row r="1656" spans="1:24" hidden="1" x14ac:dyDescent="0.3">
      <c r="A1656" s="166"/>
      <c r="B1656" s="166">
        <v>2024</v>
      </c>
      <c r="C1656" s="187" t="s">
        <v>433</v>
      </c>
      <c r="D1656" s="159" t="s">
        <v>21</v>
      </c>
      <c r="E1656" s="188" t="s">
        <v>427</v>
      </c>
      <c r="F1656" s="188"/>
      <c r="G1656" s="188"/>
      <c r="H1656" s="159"/>
      <c r="I1656" s="159" t="s">
        <v>188</v>
      </c>
      <c r="J1656" s="160" t="s">
        <v>96</v>
      </c>
      <c r="K1656" s="160">
        <f t="shared" ref="K1656:V1656" si="1374">K1654*(38.5/1000000)*15.236*(44/12)</f>
        <v>2.5616210619999999</v>
      </c>
      <c r="L1656" s="160">
        <f t="shared" si="1374"/>
        <v>2.9143547766666664</v>
      </c>
      <c r="M1656" s="160">
        <f t="shared" si="1374"/>
        <v>3.0218955433333332</v>
      </c>
      <c r="N1656" s="160">
        <f t="shared" si="1374"/>
        <v>5.8738766753333334</v>
      </c>
      <c r="O1656" s="160">
        <f t="shared" si="1374"/>
        <v>7.6289419873333335</v>
      </c>
      <c r="P1656" s="160">
        <f t="shared" si="1374"/>
        <v>2.6089389993333332</v>
      </c>
      <c r="Q1656" s="160">
        <f t="shared" si="1374"/>
        <v>4.976986681333333</v>
      </c>
      <c r="R1656" s="160">
        <f t="shared" si="1374"/>
        <v>6.6696783486666673</v>
      </c>
      <c r="S1656" s="160">
        <f t="shared" si="1374"/>
        <v>4.6586660120000003</v>
      </c>
      <c r="T1656" s="160">
        <f t="shared" si="1374"/>
        <v>7.2417952273333333</v>
      </c>
      <c r="U1656" s="160">
        <f t="shared" si="1374"/>
        <v>4.9060097753333336</v>
      </c>
      <c r="V1656" s="160">
        <f t="shared" si="1374"/>
        <v>2.5250572013333334</v>
      </c>
      <c r="W1656" s="162">
        <f>SUM(표4_256[[#This Row],[1월]:[12월]])</f>
        <v>55.587822289999991</v>
      </c>
      <c r="X1656" s="189">
        <f t="shared" si="1318"/>
        <v>4.6323185241666662</v>
      </c>
    </row>
    <row r="1657" spans="1:24" hidden="1" x14ac:dyDescent="0.3">
      <c r="A1657" s="166"/>
      <c r="B1657" s="166">
        <v>2024</v>
      </c>
      <c r="C1657" s="187" t="s">
        <v>433</v>
      </c>
      <c r="D1657" s="159" t="s">
        <v>21</v>
      </c>
      <c r="E1657" s="188" t="s">
        <v>428</v>
      </c>
      <c r="F1657" s="188"/>
      <c r="G1657" s="188"/>
      <c r="H1657" s="159"/>
      <c r="I1657" s="159" t="s">
        <v>176</v>
      </c>
      <c r="J1657" s="159" t="s">
        <v>13</v>
      </c>
      <c r="K1657" s="190">
        <v>1866339</v>
      </c>
      <c r="L1657" s="190">
        <v>1512020</v>
      </c>
      <c r="M1657" s="190">
        <v>1614560</v>
      </c>
      <c r="N1657" s="190">
        <v>1549728</v>
      </c>
      <c r="O1657" s="190">
        <v>1517042</v>
      </c>
      <c r="P1657" s="190">
        <v>1419588</v>
      </c>
      <c r="Q1657" s="190">
        <v>1652515</v>
      </c>
      <c r="R1657" s="190">
        <v>1697547</v>
      </c>
      <c r="S1657" s="190">
        <v>1276975</v>
      </c>
      <c r="T1657" s="190">
        <v>1560604</v>
      </c>
      <c r="U1657" s="190">
        <v>1797008</v>
      </c>
      <c r="V1657" s="190">
        <v>1726152</v>
      </c>
      <c r="W1657" s="162">
        <f>SUM(표4_256[[#This Row],[1월]:[12월]])</f>
        <v>19190078</v>
      </c>
      <c r="X1657" s="189">
        <f t="shared" si="1318"/>
        <v>1599173.1666666667</v>
      </c>
    </row>
    <row r="1658" spans="1:24" hidden="1" x14ac:dyDescent="0.3">
      <c r="A1658" s="166"/>
      <c r="B1658" s="166">
        <v>2024</v>
      </c>
      <c r="C1658" s="187" t="s">
        <v>433</v>
      </c>
      <c r="D1658" s="159" t="s">
        <v>21</v>
      </c>
      <c r="E1658" s="188" t="s">
        <v>428</v>
      </c>
      <c r="F1658" s="188"/>
      <c r="G1658" s="188"/>
      <c r="H1658" s="159"/>
      <c r="I1658" s="159" t="s">
        <v>176</v>
      </c>
      <c r="J1658" s="159" t="s">
        <v>22</v>
      </c>
      <c r="K1658" s="190">
        <v>2041</v>
      </c>
      <c r="L1658" s="190">
        <v>1646</v>
      </c>
      <c r="M1658" s="190">
        <v>1760</v>
      </c>
      <c r="N1658" s="190">
        <v>1705</v>
      </c>
      <c r="O1658" s="190">
        <v>1675</v>
      </c>
      <c r="P1658" s="190">
        <v>1565</v>
      </c>
      <c r="Q1658" s="190">
        <v>1819</v>
      </c>
      <c r="R1658" s="190">
        <v>1755</v>
      </c>
      <c r="S1658" s="190">
        <v>1312</v>
      </c>
      <c r="T1658" s="190">
        <v>1615</v>
      </c>
      <c r="U1658" s="190">
        <v>1866</v>
      </c>
      <c r="V1658" s="190">
        <v>1787</v>
      </c>
      <c r="W1658" s="162">
        <f>SUM(표4_256[[#This Row],[1월]:[12월]])</f>
        <v>20546</v>
      </c>
      <c r="X1658" s="189">
        <f t="shared" si="1318"/>
        <v>1712.1666666666667</v>
      </c>
    </row>
    <row r="1659" spans="1:24" hidden="1" x14ac:dyDescent="0.3">
      <c r="A1659" s="166"/>
      <c r="B1659" s="166">
        <v>2024</v>
      </c>
      <c r="C1659" s="187" t="s">
        <v>433</v>
      </c>
      <c r="D1659" s="159" t="s">
        <v>21</v>
      </c>
      <c r="E1659" s="188" t="s">
        <v>428</v>
      </c>
      <c r="F1659" s="188"/>
      <c r="G1659" s="188"/>
      <c r="H1659" s="159"/>
      <c r="I1659" s="159" t="s">
        <v>176</v>
      </c>
      <c r="J1659" s="159" t="s">
        <v>15</v>
      </c>
      <c r="K1659" s="190">
        <f t="shared" ref="K1659:V1659" si="1375">(K1658/1000)*1.019</f>
        <v>2.0797789999999998</v>
      </c>
      <c r="L1659" s="190">
        <f t="shared" si="1375"/>
        <v>1.6772739999999997</v>
      </c>
      <c r="M1659" s="190">
        <f t="shared" si="1375"/>
        <v>1.7934399999999999</v>
      </c>
      <c r="N1659" s="190">
        <f t="shared" si="1375"/>
        <v>1.737395</v>
      </c>
      <c r="O1659" s="190">
        <f t="shared" si="1375"/>
        <v>1.7068249999999998</v>
      </c>
      <c r="P1659" s="190">
        <f t="shared" si="1375"/>
        <v>1.5947349999999998</v>
      </c>
      <c r="Q1659" s="190">
        <f t="shared" si="1375"/>
        <v>1.8535609999999998</v>
      </c>
      <c r="R1659" s="190">
        <f t="shared" si="1375"/>
        <v>1.7883449999999996</v>
      </c>
      <c r="S1659" s="190">
        <f t="shared" si="1375"/>
        <v>1.3369279999999999</v>
      </c>
      <c r="T1659" s="190">
        <f t="shared" si="1375"/>
        <v>1.6456849999999998</v>
      </c>
      <c r="U1659" s="190">
        <f t="shared" si="1375"/>
        <v>1.901454</v>
      </c>
      <c r="V1659" s="190">
        <f t="shared" si="1375"/>
        <v>1.8209529999999998</v>
      </c>
      <c r="W1659" s="162">
        <f>SUM(표4_256[[#This Row],[1월]:[12월]])</f>
        <v>20.936373999999997</v>
      </c>
      <c r="X1659" s="189">
        <f t="shared" si="1318"/>
        <v>1.7446978333333332</v>
      </c>
    </row>
    <row r="1660" spans="1:24" hidden="1" x14ac:dyDescent="0.3">
      <c r="A1660" s="166"/>
      <c r="B1660" s="166">
        <v>2024</v>
      </c>
      <c r="C1660" s="187" t="s">
        <v>433</v>
      </c>
      <c r="D1660" s="159" t="s">
        <v>21</v>
      </c>
      <c r="E1660" s="188" t="s">
        <v>428</v>
      </c>
      <c r="F1660" s="188"/>
      <c r="G1660" s="188"/>
      <c r="H1660" s="159"/>
      <c r="I1660" s="159" t="s">
        <v>176</v>
      </c>
      <c r="J1660" s="160" t="s">
        <v>96</v>
      </c>
      <c r="K1660" s="160">
        <f t="shared" ref="K1660:V1660" si="1376">K1658*(38.5/1000000)*15.236*(44/12)</f>
        <v>4.3898140953333327</v>
      </c>
      <c r="L1660" s="160">
        <f t="shared" si="1376"/>
        <v>3.5402420386666664</v>
      </c>
      <c r="M1660" s="160">
        <f t="shared" si="1376"/>
        <v>3.785434986666667</v>
      </c>
      <c r="N1660" s="160">
        <f t="shared" si="1376"/>
        <v>3.6671401433333335</v>
      </c>
      <c r="O1660" s="160">
        <f t="shared" si="1376"/>
        <v>3.6026156833333336</v>
      </c>
      <c r="P1660" s="160">
        <f t="shared" si="1376"/>
        <v>3.3660259966666666</v>
      </c>
      <c r="Q1660" s="160">
        <f t="shared" si="1376"/>
        <v>3.9123330913333332</v>
      </c>
      <c r="R1660" s="160">
        <f t="shared" si="1376"/>
        <v>3.7746809099999998</v>
      </c>
      <c r="S1660" s="160">
        <f t="shared" si="1376"/>
        <v>2.8218697173333336</v>
      </c>
      <c r="T1660" s="160">
        <f t="shared" si="1376"/>
        <v>3.4735667633333338</v>
      </c>
      <c r="U1660" s="160">
        <f t="shared" si="1376"/>
        <v>4.0134214119999996</v>
      </c>
      <c r="V1660" s="160">
        <f t="shared" si="1376"/>
        <v>3.8435070006666665</v>
      </c>
      <c r="W1660" s="162">
        <f>SUM(표4_256[[#This Row],[1월]:[12월]])</f>
        <v>44.190651838666668</v>
      </c>
      <c r="X1660" s="189">
        <f t="shared" si="1318"/>
        <v>3.6825543198888888</v>
      </c>
    </row>
    <row r="1661" spans="1:24" hidden="1" x14ac:dyDescent="0.3">
      <c r="A1661" s="166"/>
      <c r="B1661" s="166">
        <v>2024</v>
      </c>
      <c r="C1661" s="187" t="s">
        <v>433</v>
      </c>
      <c r="D1661" s="159" t="s">
        <v>21</v>
      </c>
      <c r="E1661" s="188" t="s">
        <v>428</v>
      </c>
      <c r="F1661" s="188"/>
      <c r="G1661" s="188"/>
      <c r="H1661" s="159"/>
      <c r="I1661" s="159" t="s">
        <v>177</v>
      </c>
      <c r="J1661" s="159" t="s">
        <v>13</v>
      </c>
      <c r="K1661" s="190">
        <v>653219</v>
      </c>
      <c r="L1661" s="190">
        <v>490624</v>
      </c>
      <c r="M1661" s="190">
        <v>529378</v>
      </c>
      <c r="N1661" s="190">
        <v>487454</v>
      </c>
      <c r="O1661" s="190">
        <v>456235</v>
      </c>
      <c r="P1661" s="190">
        <v>487888</v>
      </c>
      <c r="Q1661" s="190">
        <v>547256</v>
      </c>
      <c r="R1661" s="190">
        <v>511299</v>
      </c>
      <c r="S1661" s="190">
        <v>407001</v>
      </c>
      <c r="T1661" s="190">
        <v>548482</v>
      </c>
      <c r="U1661" s="190">
        <v>574311</v>
      </c>
      <c r="V1661" s="190">
        <v>508525</v>
      </c>
      <c r="W1661" s="162">
        <f>SUM(표4_256[[#This Row],[1월]:[12월]])</f>
        <v>6201672</v>
      </c>
      <c r="X1661" s="189">
        <f t="shared" si="1318"/>
        <v>516806</v>
      </c>
    </row>
    <row r="1662" spans="1:24" hidden="1" x14ac:dyDescent="0.3">
      <c r="A1662" s="166"/>
      <c r="B1662" s="166">
        <v>2024</v>
      </c>
      <c r="C1662" s="187" t="s">
        <v>433</v>
      </c>
      <c r="D1662" s="159" t="s">
        <v>21</v>
      </c>
      <c r="E1662" s="188" t="s">
        <v>428</v>
      </c>
      <c r="F1662" s="188"/>
      <c r="G1662" s="188"/>
      <c r="H1662" s="159"/>
      <c r="I1662" s="159" t="s">
        <v>177</v>
      </c>
      <c r="J1662" s="159" t="s">
        <v>22</v>
      </c>
      <c r="K1662" s="190">
        <v>714</v>
      </c>
      <c r="L1662" s="190">
        <v>534</v>
      </c>
      <c r="M1662" s="190">
        <v>577</v>
      </c>
      <c r="N1662" s="190">
        <v>536</v>
      </c>
      <c r="O1662" s="190">
        <v>504</v>
      </c>
      <c r="P1662" s="190">
        <v>538</v>
      </c>
      <c r="Q1662" s="190">
        <v>602</v>
      </c>
      <c r="R1662" s="190">
        <v>528</v>
      </c>
      <c r="S1662" s="190">
        <v>418</v>
      </c>
      <c r="T1662" s="190">
        <v>568</v>
      </c>
      <c r="U1662" s="190">
        <v>596</v>
      </c>
      <c r="V1662" s="190">
        <v>527</v>
      </c>
      <c r="W1662" s="162">
        <f>SUM(표4_256[[#This Row],[1월]:[12월]])</f>
        <v>6642</v>
      </c>
      <c r="X1662" s="189">
        <f t="shared" si="1318"/>
        <v>553.5</v>
      </c>
    </row>
    <row r="1663" spans="1:24" hidden="1" x14ac:dyDescent="0.3">
      <c r="A1663" s="166"/>
      <c r="B1663" s="166">
        <v>2024</v>
      </c>
      <c r="C1663" s="187" t="s">
        <v>433</v>
      </c>
      <c r="D1663" s="159" t="s">
        <v>21</v>
      </c>
      <c r="E1663" s="188" t="s">
        <v>428</v>
      </c>
      <c r="F1663" s="188"/>
      <c r="G1663" s="188"/>
      <c r="H1663" s="159"/>
      <c r="I1663" s="159" t="s">
        <v>177</v>
      </c>
      <c r="J1663" s="159" t="s">
        <v>15</v>
      </c>
      <c r="K1663" s="190">
        <f t="shared" ref="K1663:V1663" si="1377">(K1662/1000)*1.019</f>
        <v>0.72756599999999993</v>
      </c>
      <c r="L1663" s="190">
        <f t="shared" si="1377"/>
        <v>0.54414600000000002</v>
      </c>
      <c r="M1663" s="190">
        <f t="shared" si="1377"/>
        <v>0.5879629999999999</v>
      </c>
      <c r="N1663" s="190">
        <f t="shared" si="1377"/>
        <v>0.546184</v>
      </c>
      <c r="O1663" s="190">
        <f t="shared" si="1377"/>
        <v>0.51357599999999992</v>
      </c>
      <c r="P1663" s="190">
        <f t="shared" si="1377"/>
        <v>0.54822199999999999</v>
      </c>
      <c r="Q1663" s="190">
        <f t="shared" si="1377"/>
        <v>0.61343799999999993</v>
      </c>
      <c r="R1663" s="190">
        <f t="shared" si="1377"/>
        <v>0.53803199999999995</v>
      </c>
      <c r="S1663" s="190">
        <f t="shared" si="1377"/>
        <v>0.42594199999999993</v>
      </c>
      <c r="T1663" s="190">
        <f t="shared" si="1377"/>
        <v>0.57879199999999986</v>
      </c>
      <c r="U1663" s="190">
        <f t="shared" si="1377"/>
        <v>0.60732399999999986</v>
      </c>
      <c r="V1663" s="190">
        <f t="shared" si="1377"/>
        <v>0.53701299999999996</v>
      </c>
      <c r="W1663" s="162">
        <f>SUM(표4_256[[#This Row],[1월]:[12월]])</f>
        <v>6.7681979999999999</v>
      </c>
      <c r="X1663" s="189">
        <f t="shared" si="1318"/>
        <v>0.56401650000000003</v>
      </c>
    </row>
    <row r="1664" spans="1:24" hidden="1" x14ac:dyDescent="0.3">
      <c r="A1664" s="166"/>
      <c r="B1664" s="166">
        <v>2024</v>
      </c>
      <c r="C1664" s="187" t="s">
        <v>433</v>
      </c>
      <c r="D1664" s="159" t="s">
        <v>21</v>
      </c>
      <c r="E1664" s="188" t="s">
        <v>428</v>
      </c>
      <c r="F1664" s="188"/>
      <c r="G1664" s="188"/>
      <c r="H1664" s="159"/>
      <c r="I1664" s="159" t="s">
        <v>177</v>
      </c>
      <c r="J1664" s="160" t="s">
        <v>96</v>
      </c>
      <c r="K1664" s="160">
        <f t="shared" ref="K1664:V1664" si="1378">K1662*(38.5/1000000)*15.236*(44/12)</f>
        <v>1.535682148</v>
      </c>
      <c r="L1664" s="160">
        <f t="shared" si="1378"/>
        <v>1.148535388</v>
      </c>
      <c r="M1664" s="160">
        <f t="shared" si="1378"/>
        <v>1.2410204473333335</v>
      </c>
      <c r="N1664" s="160">
        <f t="shared" si="1378"/>
        <v>1.1528370186666668</v>
      </c>
      <c r="O1664" s="160">
        <f t="shared" si="1378"/>
        <v>1.0840109280000001</v>
      </c>
      <c r="P1664" s="160">
        <f t="shared" si="1378"/>
        <v>1.1571386493333331</v>
      </c>
      <c r="Q1664" s="160">
        <f t="shared" si="1378"/>
        <v>1.2947908306666667</v>
      </c>
      <c r="R1664" s="160">
        <f t="shared" si="1378"/>
        <v>1.1356304959999999</v>
      </c>
      <c r="S1664" s="160">
        <f t="shared" si="1378"/>
        <v>0.8990408093333333</v>
      </c>
      <c r="T1664" s="160">
        <f t="shared" si="1378"/>
        <v>1.2216631093333334</v>
      </c>
      <c r="U1664" s="160">
        <f t="shared" si="1378"/>
        <v>1.2818859386666668</v>
      </c>
      <c r="V1664" s="160">
        <f t="shared" si="1378"/>
        <v>1.1334796806666667</v>
      </c>
      <c r="W1664" s="162">
        <f>SUM(표4_256[[#This Row],[1월]:[12월]])</f>
        <v>14.285715444000001</v>
      </c>
      <c r="X1664" s="189">
        <f t="shared" si="1318"/>
        <v>1.1904762870000001</v>
      </c>
    </row>
    <row r="1665" spans="1:24" hidden="1" x14ac:dyDescent="0.3">
      <c r="A1665" s="166"/>
      <c r="B1665" s="166">
        <v>2024</v>
      </c>
      <c r="C1665" s="187" t="s">
        <v>433</v>
      </c>
      <c r="D1665" s="159" t="s">
        <v>21</v>
      </c>
      <c r="E1665" s="188" t="s">
        <v>428</v>
      </c>
      <c r="F1665" s="188"/>
      <c r="G1665" s="188"/>
      <c r="H1665" s="159"/>
      <c r="I1665" s="159" t="s">
        <v>423</v>
      </c>
      <c r="J1665" s="159" t="s">
        <v>13</v>
      </c>
      <c r="K1665" s="190">
        <v>3590298</v>
      </c>
      <c r="L1665" s="190">
        <v>3150914</v>
      </c>
      <c r="M1665" s="190">
        <v>3249580</v>
      </c>
      <c r="N1665" s="190">
        <v>3128034</v>
      </c>
      <c r="O1665" s="190">
        <v>3100636</v>
      </c>
      <c r="P1665" s="190">
        <v>2968367</v>
      </c>
      <c r="Q1665" s="190">
        <v>3363248</v>
      </c>
      <c r="R1665" s="190">
        <v>3010983</v>
      </c>
      <c r="S1665" s="190">
        <v>2497978</v>
      </c>
      <c r="T1665" s="190">
        <v>3099782</v>
      </c>
      <c r="U1665" s="190">
        <v>3134933</v>
      </c>
      <c r="V1665" s="190">
        <v>2884690</v>
      </c>
      <c r="W1665" s="162">
        <f>SUM(표4_256[[#This Row],[1월]:[12월]])</f>
        <v>37179443</v>
      </c>
      <c r="X1665" s="189">
        <f t="shared" si="1318"/>
        <v>3098286.9166666665</v>
      </c>
    </row>
    <row r="1666" spans="1:24" hidden="1" x14ac:dyDescent="0.3">
      <c r="A1666" s="166"/>
      <c r="B1666" s="166">
        <v>2024</v>
      </c>
      <c r="C1666" s="187" t="s">
        <v>433</v>
      </c>
      <c r="D1666" s="159" t="s">
        <v>21</v>
      </c>
      <c r="E1666" s="188" t="s">
        <v>428</v>
      </c>
      <c r="F1666" s="188"/>
      <c r="G1666" s="188"/>
      <c r="H1666" s="159"/>
      <c r="I1666" s="159" t="s">
        <v>423</v>
      </c>
      <c r="J1666" s="159" t="s">
        <v>22</v>
      </c>
      <c r="K1666" s="190">
        <v>3927</v>
      </c>
      <c r="L1666" s="190">
        <v>3430</v>
      </c>
      <c r="M1666" s="190">
        <v>3543</v>
      </c>
      <c r="N1666" s="190">
        <v>3441</v>
      </c>
      <c r="O1666" s="190">
        <v>3424</v>
      </c>
      <c r="P1666" s="190">
        <v>3274</v>
      </c>
      <c r="Q1666" s="190">
        <v>3701</v>
      </c>
      <c r="R1666" s="190">
        <v>3111</v>
      </c>
      <c r="S1666" s="190">
        <v>2568</v>
      </c>
      <c r="T1666" s="190">
        <v>3208</v>
      </c>
      <c r="U1666" s="190">
        <v>3255</v>
      </c>
      <c r="V1666" s="190">
        <v>2986</v>
      </c>
      <c r="W1666" s="162">
        <f>SUM(표4_256[[#This Row],[1월]:[12월]])</f>
        <v>39868</v>
      </c>
      <c r="X1666" s="189">
        <f t="shared" si="1318"/>
        <v>3322.3333333333335</v>
      </c>
    </row>
    <row r="1667" spans="1:24" hidden="1" x14ac:dyDescent="0.3">
      <c r="A1667" s="166"/>
      <c r="B1667" s="166">
        <v>2024</v>
      </c>
      <c r="C1667" s="187" t="s">
        <v>433</v>
      </c>
      <c r="D1667" s="159" t="s">
        <v>21</v>
      </c>
      <c r="E1667" s="188" t="s">
        <v>428</v>
      </c>
      <c r="F1667" s="188"/>
      <c r="G1667" s="188"/>
      <c r="H1667" s="159"/>
      <c r="I1667" s="159" t="s">
        <v>423</v>
      </c>
      <c r="J1667" s="159" t="s">
        <v>15</v>
      </c>
      <c r="K1667" s="190">
        <f t="shared" ref="K1667:V1667" si="1379">(K1666/1000)*1.019</f>
        <v>4.0016129999999999</v>
      </c>
      <c r="L1667" s="190">
        <f t="shared" si="1379"/>
        <v>3.4951699999999999</v>
      </c>
      <c r="M1667" s="190">
        <f t="shared" si="1379"/>
        <v>3.6103169999999998</v>
      </c>
      <c r="N1667" s="190">
        <f t="shared" si="1379"/>
        <v>3.5063789999999995</v>
      </c>
      <c r="O1667" s="190">
        <f t="shared" si="1379"/>
        <v>3.4890559999999997</v>
      </c>
      <c r="P1667" s="190">
        <f t="shared" si="1379"/>
        <v>3.3362059999999998</v>
      </c>
      <c r="Q1667" s="190">
        <f t="shared" si="1379"/>
        <v>3.7713189999999996</v>
      </c>
      <c r="R1667" s="190">
        <f t="shared" si="1379"/>
        <v>3.1701090000000001</v>
      </c>
      <c r="S1667" s="190">
        <f t="shared" si="1379"/>
        <v>2.6167919999999998</v>
      </c>
      <c r="T1667" s="190">
        <f t="shared" si="1379"/>
        <v>3.2689520000000001</v>
      </c>
      <c r="U1667" s="190">
        <f t="shared" si="1379"/>
        <v>3.3168449999999994</v>
      </c>
      <c r="V1667" s="190">
        <f t="shared" si="1379"/>
        <v>3.0427339999999998</v>
      </c>
      <c r="W1667" s="162">
        <f>SUM(표4_256[[#This Row],[1월]:[12월]])</f>
        <v>40.625492000000001</v>
      </c>
      <c r="X1667" s="189">
        <f t="shared" si="1318"/>
        <v>3.3854576666666669</v>
      </c>
    </row>
    <row r="1668" spans="1:24" hidden="1" x14ac:dyDescent="0.3">
      <c r="A1668" s="166"/>
      <c r="B1668" s="166">
        <v>2024</v>
      </c>
      <c r="C1668" s="187" t="s">
        <v>433</v>
      </c>
      <c r="D1668" s="159" t="s">
        <v>21</v>
      </c>
      <c r="E1668" s="188" t="s">
        <v>428</v>
      </c>
      <c r="F1668" s="188"/>
      <c r="G1668" s="188"/>
      <c r="H1668" s="159"/>
      <c r="I1668" s="159" t="s">
        <v>423</v>
      </c>
      <c r="J1668" s="160" t="s">
        <v>96</v>
      </c>
      <c r="K1668" s="160">
        <f t="shared" ref="K1668:V1668" si="1380">K1666*(38.5/1000000)*15.236*(44/12)</f>
        <v>8.4462518140000018</v>
      </c>
      <c r="L1668" s="160">
        <f t="shared" si="1380"/>
        <v>7.377296593333333</v>
      </c>
      <c r="M1668" s="160">
        <f t="shared" si="1380"/>
        <v>7.6203387260000008</v>
      </c>
      <c r="N1668" s="160">
        <f t="shared" si="1380"/>
        <v>7.400955562</v>
      </c>
      <c r="O1668" s="160">
        <f t="shared" si="1380"/>
        <v>7.364391701333334</v>
      </c>
      <c r="P1668" s="160">
        <f t="shared" si="1380"/>
        <v>7.0417694013333332</v>
      </c>
      <c r="Q1668" s="160">
        <f t="shared" si="1380"/>
        <v>7.9601675486666652</v>
      </c>
      <c r="R1668" s="160">
        <f t="shared" si="1380"/>
        <v>6.6911865019999999</v>
      </c>
      <c r="S1668" s="160">
        <f t="shared" si="1380"/>
        <v>5.523293776</v>
      </c>
      <c r="T1668" s="160">
        <f t="shared" si="1380"/>
        <v>6.8998155893333335</v>
      </c>
      <c r="U1668" s="160">
        <f t="shared" si="1380"/>
        <v>7.0009039099999999</v>
      </c>
      <c r="V1668" s="160">
        <f t="shared" si="1380"/>
        <v>6.422334585333334</v>
      </c>
      <c r="W1668" s="162">
        <f>SUM(표4_256[[#This Row],[1월]:[12월]])</f>
        <v>85.748705709333336</v>
      </c>
      <c r="X1668" s="189">
        <f t="shared" si="1318"/>
        <v>7.1457254757777777</v>
      </c>
    </row>
    <row r="1669" spans="1:24" hidden="1" x14ac:dyDescent="0.3">
      <c r="A1669" s="166"/>
      <c r="B1669" s="166">
        <v>2024</v>
      </c>
      <c r="C1669" s="187" t="s">
        <v>433</v>
      </c>
      <c r="D1669" s="159" t="s">
        <v>21</v>
      </c>
      <c r="E1669" s="188" t="s">
        <v>428</v>
      </c>
      <c r="F1669" s="188"/>
      <c r="G1669" s="188"/>
      <c r="H1669" s="159"/>
      <c r="I1669" s="159" t="s">
        <v>178</v>
      </c>
      <c r="J1669" s="159" t="s">
        <v>13</v>
      </c>
      <c r="K1669" s="190">
        <v>3510449</v>
      </c>
      <c r="L1669" s="190">
        <v>2876293</v>
      </c>
      <c r="M1669" s="190">
        <v>3131088</v>
      </c>
      <c r="N1669" s="190">
        <v>2999844</v>
      </c>
      <c r="O1669" s="190">
        <v>2944282</v>
      </c>
      <c r="P1669" s="190">
        <v>2723663</v>
      </c>
      <c r="Q1669" s="190">
        <v>3393701</v>
      </c>
      <c r="R1669" s="190">
        <v>3259426</v>
      </c>
      <c r="S1669" s="190">
        <v>2728082</v>
      </c>
      <c r="T1669" s="190">
        <v>3361169</v>
      </c>
      <c r="U1669" s="190">
        <v>3638827</v>
      </c>
      <c r="V1669" s="190">
        <v>3203453</v>
      </c>
      <c r="W1669" s="162">
        <f>SUM(표4_256[[#This Row],[1월]:[12월]])</f>
        <v>37770277</v>
      </c>
      <c r="X1669" s="189">
        <f t="shared" si="1318"/>
        <v>3147523.0833333335</v>
      </c>
    </row>
    <row r="1670" spans="1:24" hidden="1" x14ac:dyDescent="0.3">
      <c r="A1670" s="166"/>
      <c r="B1670" s="166">
        <v>2024</v>
      </c>
      <c r="C1670" s="187" t="s">
        <v>433</v>
      </c>
      <c r="D1670" s="159" t="s">
        <v>21</v>
      </c>
      <c r="E1670" s="188" t="s">
        <v>428</v>
      </c>
      <c r="F1670" s="188"/>
      <c r="G1670" s="188"/>
      <c r="H1670" s="159"/>
      <c r="I1670" s="159" t="s">
        <v>178</v>
      </c>
      <c r="J1670" s="159" t="s">
        <v>22</v>
      </c>
      <c r="K1670" s="190">
        <v>3840</v>
      </c>
      <c r="L1670" s="190">
        <v>3132</v>
      </c>
      <c r="M1670" s="190">
        <v>3414</v>
      </c>
      <c r="N1670" s="190">
        <v>3301</v>
      </c>
      <c r="O1670" s="190">
        <v>3251</v>
      </c>
      <c r="P1670" s="190">
        <v>3004</v>
      </c>
      <c r="Q1670" s="190">
        <v>3735</v>
      </c>
      <c r="R1670" s="190">
        <v>3368</v>
      </c>
      <c r="S1670" s="190">
        <v>2803</v>
      </c>
      <c r="T1670" s="190">
        <v>3478</v>
      </c>
      <c r="U1670" s="190">
        <v>3777</v>
      </c>
      <c r="V1670" s="190">
        <v>3315</v>
      </c>
      <c r="W1670" s="162">
        <f>SUM(표4_256[[#This Row],[1월]:[12월]])</f>
        <v>40418</v>
      </c>
      <c r="X1670" s="189">
        <f t="shared" si="1318"/>
        <v>3368.1666666666665</v>
      </c>
    </row>
    <row r="1671" spans="1:24" hidden="1" x14ac:dyDescent="0.3">
      <c r="A1671" s="166"/>
      <c r="B1671" s="166">
        <v>2024</v>
      </c>
      <c r="C1671" s="187" t="s">
        <v>433</v>
      </c>
      <c r="D1671" s="159" t="s">
        <v>21</v>
      </c>
      <c r="E1671" s="188" t="s">
        <v>428</v>
      </c>
      <c r="F1671" s="188"/>
      <c r="G1671" s="188"/>
      <c r="H1671" s="159"/>
      <c r="I1671" s="159" t="s">
        <v>178</v>
      </c>
      <c r="J1671" s="159" t="s">
        <v>15</v>
      </c>
      <c r="K1671" s="190">
        <f t="shared" ref="K1671:V1671" si="1381">(K1670/1000)*1.019</f>
        <v>3.9129599999999995</v>
      </c>
      <c r="L1671" s="190">
        <f t="shared" si="1381"/>
        <v>3.1915079999999998</v>
      </c>
      <c r="M1671" s="190">
        <f t="shared" si="1381"/>
        <v>3.478866</v>
      </c>
      <c r="N1671" s="190">
        <f t="shared" si="1381"/>
        <v>3.3637189999999997</v>
      </c>
      <c r="O1671" s="190">
        <f t="shared" si="1381"/>
        <v>3.3127689999999994</v>
      </c>
      <c r="P1671" s="190">
        <f t="shared" si="1381"/>
        <v>3.0610759999999999</v>
      </c>
      <c r="Q1671" s="190">
        <f t="shared" si="1381"/>
        <v>3.8059649999999996</v>
      </c>
      <c r="R1671" s="190">
        <f t="shared" si="1381"/>
        <v>3.4319919999999997</v>
      </c>
      <c r="S1671" s="190">
        <f t="shared" si="1381"/>
        <v>2.8562569999999998</v>
      </c>
      <c r="T1671" s="190">
        <f t="shared" si="1381"/>
        <v>3.544082</v>
      </c>
      <c r="U1671" s="190">
        <f t="shared" si="1381"/>
        <v>3.8487629999999999</v>
      </c>
      <c r="V1671" s="190">
        <f t="shared" si="1381"/>
        <v>3.3779849999999998</v>
      </c>
      <c r="W1671" s="162">
        <f>SUM(표4_256[[#This Row],[1월]:[12월]])</f>
        <v>41.185942000000004</v>
      </c>
      <c r="X1671" s="189">
        <f t="shared" si="1318"/>
        <v>3.4321618333333337</v>
      </c>
    </row>
    <row r="1672" spans="1:24" hidden="1" x14ac:dyDescent="0.3">
      <c r="A1672" s="166"/>
      <c r="B1672" s="166">
        <v>2024</v>
      </c>
      <c r="C1672" s="187" t="s">
        <v>433</v>
      </c>
      <c r="D1672" s="159" t="s">
        <v>21</v>
      </c>
      <c r="E1672" s="188" t="s">
        <v>428</v>
      </c>
      <c r="F1672" s="188"/>
      <c r="G1672" s="188"/>
      <c r="H1672" s="159"/>
      <c r="I1672" s="159" t="s">
        <v>178</v>
      </c>
      <c r="J1672" s="160" t="s">
        <v>96</v>
      </c>
      <c r="K1672" s="160">
        <f t="shared" ref="K1672:V1672" si="1382">K1670*(38.5/1000000)*15.236*(44/12)</f>
        <v>8.2591308800000007</v>
      </c>
      <c r="L1672" s="160">
        <f t="shared" si="1382"/>
        <v>6.7363536240000004</v>
      </c>
      <c r="M1672" s="160">
        <f t="shared" si="1382"/>
        <v>7.3428835479999996</v>
      </c>
      <c r="N1672" s="160">
        <f t="shared" si="1382"/>
        <v>7.0998414153333327</v>
      </c>
      <c r="O1672" s="160">
        <f t="shared" si="1382"/>
        <v>6.9923006486666672</v>
      </c>
      <c r="P1672" s="160">
        <f t="shared" si="1382"/>
        <v>6.4610492613333337</v>
      </c>
      <c r="Q1672" s="160">
        <f t="shared" si="1382"/>
        <v>8.03329527</v>
      </c>
      <c r="R1672" s="160">
        <f t="shared" si="1382"/>
        <v>7.2439460426666669</v>
      </c>
      <c r="S1672" s="160">
        <f t="shared" si="1382"/>
        <v>6.0287353793333338</v>
      </c>
      <c r="T1672" s="160">
        <f t="shared" si="1382"/>
        <v>7.480535729333333</v>
      </c>
      <c r="U1672" s="160">
        <f t="shared" si="1382"/>
        <v>8.1236295139999992</v>
      </c>
      <c r="V1672" s="160">
        <f t="shared" si="1382"/>
        <v>7.1299528300000006</v>
      </c>
      <c r="W1672" s="162">
        <f>SUM(표4_256[[#This Row],[1월]:[12월]])</f>
        <v>86.931654142666645</v>
      </c>
      <c r="X1672" s="189">
        <f t="shared" si="1318"/>
        <v>7.2443045118888874</v>
      </c>
    </row>
    <row r="1673" spans="1:24" hidden="1" x14ac:dyDescent="0.3">
      <c r="A1673" s="166"/>
      <c r="B1673" s="166">
        <v>2024</v>
      </c>
      <c r="C1673" s="187" t="s">
        <v>433</v>
      </c>
      <c r="D1673" s="159" t="s">
        <v>27</v>
      </c>
      <c r="E1673" s="188" t="s">
        <v>427</v>
      </c>
      <c r="F1673" s="188"/>
      <c r="G1673" s="188"/>
      <c r="H1673" s="160"/>
      <c r="I1673" s="160" t="s">
        <v>425</v>
      </c>
      <c r="J1673" s="159" t="s">
        <v>13</v>
      </c>
      <c r="K1673" s="160">
        <v>13576908</v>
      </c>
      <c r="L1673" s="160">
        <v>14391067</v>
      </c>
      <c r="M1673" s="160">
        <v>13119018</v>
      </c>
      <c r="N1673" s="160">
        <v>13246917</v>
      </c>
      <c r="O1673" s="160">
        <v>12890945</v>
      </c>
      <c r="P1673" s="160">
        <v>10932943</v>
      </c>
      <c r="Q1673" s="160">
        <v>25297309</v>
      </c>
      <c r="R1673" s="160">
        <v>24817916</v>
      </c>
      <c r="S1673" s="160">
        <v>21862051</v>
      </c>
      <c r="T1673" s="160">
        <v>12983659</v>
      </c>
      <c r="U1673" s="160">
        <v>13081401</v>
      </c>
      <c r="V1673" s="160">
        <v>10286457</v>
      </c>
      <c r="W1673" s="162">
        <f>SUM(표4_256[[#This Row],[1월]:[12월]])</f>
        <v>186486591</v>
      </c>
      <c r="X1673" s="189">
        <f t="shared" si="1318"/>
        <v>15540549.25</v>
      </c>
    </row>
    <row r="1674" spans="1:24" hidden="1" x14ac:dyDescent="0.3">
      <c r="A1674" s="166"/>
      <c r="B1674" s="166">
        <v>2024</v>
      </c>
      <c r="C1674" s="187" t="s">
        <v>433</v>
      </c>
      <c r="D1674" s="159" t="s">
        <v>27</v>
      </c>
      <c r="E1674" s="188" t="s">
        <v>427</v>
      </c>
      <c r="F1674" s="188"/>
      <c r="G1674" s="188"/>
      <c r="H1674" s="160"/>
      <c r="I1674" s="160" t="s">
        <v>425</v>
      </c>
      <c r="J1674" s="159" t="s">
        <v>22</v>
      </c>
      <c r="K1674" s="160">
        <v>3878</v>
      </c>
      <c r="L1674" s="160">
        <v>4120</v>
      </c>
      <c r="M1674" s="160">
        <v>3752</v>
      </c>
      <c r="N1674" s="160">
        <v>3786</v>
      </c>
      <c r="O1674" s="160">
        <v>3687</v>
      </c>
      <c r="P1674" s="160">
        <v>3125</v>
      </c>
      <c r="Q1674" s="160">
        <v>7262</v>
      </c>
      <c r="R1674" s="160">
        <v>7128</v>
      </c>
      <c r="S1674" s="160">
        <v>6274</v>
      </c>
      <c r="T1674" s="160">
        <v>3714</v>
      </c>
      <c r="U1674" s="160">
        <v>3740</v>
      </c>
      <c r="V1674" s="160">
        <v>2940.49</v>
      </c>
      <c r="W1674" s="162">
        <f>SUM(표4_256[[#This Row],[1월]:[12월]])</f>
        <v>53406.49</v>
      </c>
      <c r="X1674" s="189">
        <f t="shared" si="1318"/>
        <v>4450.5408333333335</v>
      </c>
    </row>
    <row r="1675" spans="1:24" hidden="1" x14ac:dyDescent="0.3">
      <c r="A1675" s="166"/>
      <c r="B1675" s="166">
        <v>2024</v>
      </c>
      <c r="C1675" s="187" t="s">
        <v>433</v>
      </c>
      <c r="D1675" s="159" t="s">
        <v>27</v>
      </c>
      <c r="E1675" s="188" t="s">
        <v>427</v>
      </c>
      <c r="F1675" s="188"/>
      <c r="G1675" s="188"/>
      <c r="H1675" s="160"/>
      <c r="I1675" s="160" t="s">
        <v>173</v>
      </c>
      <c r="J1675" s="159" t="s">
        <v>13</v>
      </c>
      <c r="K1675" s="160">
        <v>19724184</v>
      </c>
      <c r="L1675" s="160">
        <v>33221642</v>
      </c>
      <c r="M1675" s="160">
        <v>28431302</v>
      </c>
      <c r="N1675" s="160">
        <v>23616703</v>
      </c>
      <c r="O1675" s="160">
        <v>23464547</v>
      </c>
      <c r="P1675" s="160">
        <v>21141079</v>
      </c>
      <c r="Q1675" s="160">
        <v>45381320</v>
      </c>
      <c r="R1675" s="160">
        <v>45243132</v>
      </c>
      <c r="S1675" s="160">
        <v>42074384</v>
      </c>
      <c r="T1675" s="160">
        <v>31355648</v>
      </c>
      <c r="U1675" s="160">
        <v>28726111</v>
      </c>
      <c r="V1675" s="160">
        <v>26114937</v>
      </c>
      <c r="W1675" s="162">
        <f>SUM(표4_256[[#This Row],[1월]:[12월]])</f>
        <v>368494989</v>
      </c>
      <c r="X1675" s="189">
        <f t="shared" si="1318"/>
        <v>30707915.75</v>
      </c>
    </row>
    <row r="1676" spans="1:24" hidden="1" x14ac:dyDescent="0.3">
      <c r="A1676" s="166"/>
      <c r="B1676" s="166">
        <v>2024</v>
      </c>
      <c r="C1676" s="187" t="s">
        <v>433</v>
      </c>
      <c r="D1676" s="159" t="s">
        <v>27</v>
      </c>
      <c r="E1676" s="188" t="s">
        <v>427</v>
      </c>
      <c r="F1676" s="188"/>
      <c r="G1676" s="188"/>
      <c r="H1676" s="160"/>
      <c r="I1676" s="160" t="s">
        <v>173</v>
      </c>
      <c r="J1676" s="159" t="s">
        <v>22</v>
      </c>
      <c r="K1676" s="160">
        <v>5632</v>
      </c>
      <c r="L1676" s="160">
        <v>9507</v>
      </c>
      <c r="M1676" s="160">
        <v>8130</v>
      </c>
      <c r="N1676" s="160">
        <v>6751</v>
      </c>
      <c r="O1676" s="160">
        <v>6712</v>
      </c>
      <c r="P1676" s="160">
        <v>6045</v>
      </c>
      <c r="Q1676" s="160">
        <v>13032</v>
      </c>
      <c r="R1676" s="160">
        <v>12994</v>
      </c>
      <c r="S1676" s="160">
        <v>12076</v>
      </c>
      <c r="T1676" s="160">
        <v>8972</v>
      </c>
      <c r="U1676" s="160">
        <v>8213</v>
      </c>
      <c r="V1676" s="160">
        <v>7462.28</v>
      </c>
      <c r="W1676" s="162">
        <f>SUM(표4_256[[#This Row],[1월]:[12월]])</f>
        <v>105526.28</v>
      </c>
      <c r="X1676" s="189">
        <f t="shared" si="1318"/>
        <v>8793.8566666666666</v>
      </c>
    </row>
    <row r="1677" spans="1:24" hidden="1" x14ac:dyDescent="0.3">
      <c r="A1677" s="166"/>
      <c r="B1677" s="166">
        <v>2024</v>
      </c>
      <c r="C1677" s="187" t="s">
        <v>433</v>
      </c>
      <c r="D1677" s="159" t="s">
        <v>27</v>
      </c>
      <c r="E1677" s="188" t="s">
        <v>427</v>
      </c>
      <c r="F1677" s="188"/>
      <c r="G1677" s="188"/>
      <c r="H1677" s="160"/>
      <c r="I1677" s="160" t="s">
        <v>410</v>
      </c>
      <c r="J1677" s="159" t="s">
        <v>13</v>
      </c>
      <c r="K1677" s="160">
        <v>2517111</v>
      </c>
      <c r="L1677" s="160">
        <v>5168815</v>
      </c>
      <c r="M1677" s="160">
        <v>2800360</v>
      </c>
      <c r="N1677" s="160">
        <v>3144060</v>
      </c>
      <c r="O1677" s="160">
        <v>3437838</v>
      </c>
      <c r="P1677" s="160">
        <v>3878197</v>
      </c>
      <c r="Q1677" s="160">
        <v>12318498</v>
      </c>
      <c r="R1677" s="160">
        <v>12005129</v>
      </c>
      <c r="S1677" s="160">
        <v>11687484</v>
      </c>
      <c r="T1677" s="160">
        <v>4412351</v>
      </c>
      <c r="U1677" s="160">
        <v>2040740</v>
      </c>
      <c r="V1677" s="160">
        <v>2090273</v>
      </c>
      <c r="W1677" s="162">
        <f>SUM(표4_256[[#This Row],[1월]:[12월]])</f>
        <v>65500856</v>
      </c>
      <c r="X1677" s="189">
        <f t="shared" si="1318"/>
        <v>5458404.666666667</v>
      </c>
    </row>
    <row r="1678" spans="1:24" hidden="1" x14ac:dyDescent="0.3">
      <c r="A1678" s="166"/>
      <c r="B1678" s="166">
        <v>2024</v>
      </c>
      <c r="C1678" s="187" t="s">
        <v>433</v>
      </c>
      <c r="D1678" s="159" t="s">
        <v>27</v>
      </c>
      <c r="E1678" s="188" t="s">
        <v>427</v>
      </c>
      <c r="F1678" s="188"/>
      <c r="G1678" s="188"/>
      <c r="H1678" s="160"/>
      <c r="I1678" s="160" t="s">
        <v>410</v>
      </c>
      <c r="J1678" s="159" t="s">
        <v>22</v>
      </c>
      <c r="K1678" s="160">
        <v>718</v>
      </c>
      <c r="L1678" s="160">
        <v>1479</v>
      </c>
      <c r="M1678" s="160">
        <v>801</v>
      </c>
      <c r="N1678" s="160">
        <v>898</v>
      </c>
      <c r="O1678" s="160">
        <v>983</v>
      </c>
      <c r="P1678" s="160">
        <v>1110</v>
      </c>
      <c r="Q1678" s="160">
        <v>3537</v>
      </c>
      <c r="R1678" s="160">
        <v>3448</v>
      </c>
      <c r="S1678" s="160">
        <v>3355</v>
      </c>
      <c r="T1678" s="160">
        <v>1262.2248</v>
      </c>
      <c r="U1678" s="160">
        <v>583.05680000000007</v>
      </c>
      <c r="V1678" s="160">
        <v>597.04960000000005</v>
      </c>
      <c r="W1678" s="162">
        <f>SUM(표4_256[[#This Row],[1월]:[12월]])</f>
        <v>18771.331199999997</v>
      </c>
      <c r="X1678" s="189">
        <f t="shared" si="1318"/>
        <v>1564.2775999999997</v>
      </c>
    </row>
    <row r="1679" spans="1:24" hidden="1" x14ac:dyDescent="0.3">
      <c r="A1679" s="166"/>
      <c r="B1679" s="166">
        <v>2024</v>
      </c>
      <c r="C1679" s="187" t="s">
        <v>433</v>
      </c>
      <c r="D1679" s="159" t="s">
        <v>27</v>
      </c>
      <c r="E1679" s="188" t="s">
        <v>427</v>
      </c>
      <c r="F1679" s="188"/>
      <c r="G1679" s="188"/>
      <c r="H1679" s="160"/>
      <c r="I1679" s="160" t="s">
        <v>389</v>
      </c>
      <c r="J1679" s="159" t="s">
        <v>13</v>
      </c>
      <c r="K1679" s="160">
        <v>0</v>
      </c>
      <c r="L1679" s="160">
        <v>0</v>
      </c>
      <c r="M1679" s="160">
        <v>0</v>
      </c>
      <c r="N1679" s="160">
        <v>0</v>
      </c>
      <c r="O1679" s="160">
        <v>0</v>
      </c>
      <c r="P1679" s="160">
        <v>0</v>
      </c>
      <c r="Q1679" s="160">
        <v>0</v>
      </c>
      <c r="R1679" s="160">
        <v>0</v>
      </c>
      <c r="S1679" s="160">
        <v>0</v>
      </c>
      <c r="T1679" s="160">
        <v>96917</v>
      </c>
      <c r="U1679" s="160">
        <v>32536</v>
      </c>
      <c r="V1679" s="160">
        <v>30818</v>
      </c>
      <c r="W1679" s="162">
        <f>SUM(표4_256[[#This Row],[1월]:[12월]])</f>
        <v>160271</v>
      </c>
      <c r="X1679" s="189">
        <f t="shared" si="1318"/>
        <v>13355.916666666666</v>
      </c>
    </row>
    <row r="1680" spans="1:24" hidden="1" x14ac:dyDescent="0.3">
      <c r="A1680" s="166"/>
      <c r="B1680" s="166">
        <v>2024</v>
      </c>
      <c r="C1680" s="187" t="s">
        <v>433</v>
      </c>
      <c r="D1680" s="159" t="s">
        <v>27</v>
      </c>
      <c r="E1680" s="188" t="s">
        <v>427</v>
      </c>
      <c r="F1680" s="188"/>
      <c r="G1680" s="188"/>
      <c r="H1680" s="160"/>
      <c r="I1680" s="160" t="s">
        <v>389</v>
      </c>
      <c r="J1680" s="159" t="s">
        <v>22</v>
      </c>
      <c r="K1680" s="160">
        <v>0</v>
      </c>
      <c r="L1680" s="160">
        <v>0</v>
      </c>
      <c r="M1680" s="160">
        <v>0</v>
      </c>
      <c r="N1680" s="160">
        <v>0</v>
      </c>
      <c r="O1680" s="160">
        <v>0</v>
      </c>
      <c r="P1680" s="160">
        <v>0</v>
      </c>
      <c r="Q1680" s="160">
        <v>0</v>
      </c>
      <c r="R1680" s="160">
        <v>0</v>
      </c>
      <c r="S1680" s="160">
        <v>0</v>
      </c>
      <c r="T1680" s="160">
        <v>26.775199999999998</v>
      </c>
      <c r="U1680" s="160">
        <v>8.9432000000000009</v>
      </c>
      <c r="V1680" s="160">
        <v>8.3304000000000009</v>
      </c>
      <c r="W1680" s="162">
        <f>SUM(표4_256[[#This Row],[1월]:[12월]])</f>
        <v>44.0488</v>
      </c>
      <c r="X1680" s="189">
        <f t="shared" si="1318"/>
        <v>3.6707333333333332</v>
      </c>
    </row>
    <row r="1681" spans="1:24" hidden="1" x14ac:dyDescent="0.3">
      <c r="A1681" s="166"/>
      <c r="B1681" s="166">
        <v>2024</v>
      </c>
      <c r="C1681" s="187" t="s">
        <v>433</v>
      </c>
      <c r="D1681" s="159" t="s">
        <v>27</v>
      </c>
      <c r="E1681" s="188" t="s">
        <v>427</v>
      </c>
      <c r="F1681" s="188"/>
      <c r="G1681" s="188"/>
      <c r="H1681" s="160"/>
      <c r="I1681" s="160" t="s">
        <v>422</v>
      </c>
      <c r="J1681" s="159" t="s">
        <v>13</v>
      </c>
      <c r="K1681" s="160">
        <v>54848580</v>
      </c>
      <c r="L1681" s="160">
        <v>65638539</v>
      </c>
      <c r="M1681" s="160">
        <v>61414152</v>
      </c>
      <c r="N1681" s="160">
        <v>62154769</v>
      </c>
      <c r="O1681" s="160">
        <v>69638315</v>
      </c>
      <c r="P1681" s="160">
        <v>70297494</v>
      </c>
      <c r="Q1681" s="160">
        <v>132942288</v>
      </c>
      <c r="R1681" s="160">
        <v>152892091</v>
      </c>
      <c r="S1681" s="160">
        <v>118045483</v>
      </c>
      <c r="T1681" s="160">
        <v>61352092</v>
      </c>
      <c r="U1681" s="160">
        <v>59154330</v>
      </c>
      <c r="V1681" s="160">
        <v>61267368</v>
      </c>
      <c r="W1681" s="162">
        <f>SUM(표4_256[[#This Row],[1월]:[12월]])</f>
        <v>969645501</v>
      </c>
      <c r="X1681" s="189">
        <f t="shared" si="1318"/>
        <v>80803791.75</v>
      </c>
    </row>
    <row r="1682" spans="1:24" hidden="1" x14ac:dyDescent="0.3">
      <c r="A1682" s="166"/>
      <c r="B1682" s="166">
        <v>2024</v>
      </c>
      <c r="C1682" s="187" t="s">
        <v>433</v>
      </c>
      <c r="D1682" s="159" t="s">
        <v>27</v>
      </c>
      <c r="E1682" s="188" t="s">
        <v>427</v>
      </c>
      <c r="F1682" s="188"/>
      <c r="G1682" s="188"/>
      <c r="H1682" s="160"/>
      <c r="I1682" s="160" t="s">
        <v>422</v>
      </c>
      <c r="J1682" s="159" t="s">
        <v>22</v>
      </c>
      <c r="K1682" s="160">
        <v>15662</v>
      </c>
      <c r="L1682" s="160">
        <v>18787</v>
      </c>
      <c r="M1682" s="160">
        <v>17560</v>
      </c>
      <c r="N1682" s="160">
        <v>17765</v>
      </c>
      <c r="O1682" s="160">
        <v>19916</v>
      </c>
      <c r="P1682" s="160">
        <v>20100</v>
      </c>
      <c r="Q1682" s="160">
        <v>38171</v>
      </c>
      <c r="R1682" s="160">
        <v>43911</v>
      </c>
      <c r="S1682" s="160">
        <v>33883</v>
      </c>
      <c r="T1682" s="160">
        <v>17556.683849511537</v>
      </c>
      <c r="U1682" s="160">
        <v>16914</v>
      </c>
      <c r="V1682" s="160">
        <v>17507.29</v>
      </c>
      <c r="W1682" s="162">
        <f>SUM(표4_256[[#This Row],[1월]:[12월]])</f>
        <v>277732.97384951153</v>
      </c>
      <c r="X1682" s="189">
        <f t="shared" si="1318"/>
        <v>23144.414487459293</v>
      </c>
    </row>
    <row r="1683" spans="1:24" hidden="1" x14ac:dyDescent="0.3">
      <c r="A1683" s="166"/>
      <c r="B1683" s="166">
        <v>2024</v>
      </c>
      <c r="C1683" s="187" t="s">
        <v>433</v>
      </c>
      <c r="D1683" s="159" t="s">
        <v>27</v>
      </c>
      <c r="E1683" s="188" t="s">
        <v>427</v>
      </c>
      <c r="F1683" s="188"/>
      <c r="G1683" s="188"/>
      <c r="H1683" s="160"/>
      <c r="I1683" s="160" t="s">
        <v>175</v>
      </c>
      <c r="J1683" s="159" t="s">
        <v>13</v>
      </c>
      <c r="K1683" s="160">
        <v>14849839</v>
      </c>
      <c r="L1683" s="160">
        <v>20638953</v>
      </c>
      <c r="M1683" s="160">
        <v>16807603</v>
      </c>
      <c r="N1683" s="160">
        <v>15131688</v>
      </c>
      <c r="O1683" s="160">
        <v>15454361</v>
      </c>
      <c r="P1683" s="160">
        <v>13395143</v>
      </c>
      <c r="Q1683" s="160">
        <v>36790445</v>
      </c>
      <c r="R1683" s="160">
        <v>35643071</v>
      </c>
      <c r="S1683" s="160">
        <v>33188058</v>
      </c>
      <c r="T1683" s="160">
        <v>20970009</v>
      </c>
      <c r="U1683" s="160">
        <v>17125831</v>
      </c>
      <c r="V1683" s="160">
        <v>14377604</v>
      </c>
      <c r="W1683" s="162">
        <f>SUM(표4_256[[#This Row],[1월]:[12월]])</f>
        <v>254372605</v>
      </c>
      <c r="X1683" s="189">
        <f t="shared" si="1318"/>
        <v>21197717.083333332</v>
      </c>
    </row>
    <row r="1684" spans="1:24" hidden="1" x14ac:dyDescent="0.3">
      <c r="A1684" s="166"/>
      <c r="B1684" s="166">
        <v>2024</v>
      </c>
      <c r="C1684" s="187" t="s">
        <v>433</v>
      </c>
      <c r="D1684" s="159" t="s">
        <v>27</v>
      </c>
      <c r="E1684" s="188" t="s">
        <v>427</v>
      </c>
      <c r="F1684" s="188"/>
      <c r="G1684" s="188"/>
      <c r="H1684" s="160"/>
      <c r="I1684" s="160" t="s">
        <v>175</v>
      </c>
      <c r="J1684" s="159" t="s">
        <v>22</v>
      </c>
      <c r="K1684" s="160">
        <v>4241</v>
      </c>
      <c r="L1684" s="160">
        <v>5906</v>
      </c>
      <c r="M1684" s="160">
        <v>4804</v>
      </c>
      <c r="N1684" s="160">
        <v>4326</v>
      </c>
      <c r="O1684" s="160">
        <v>4420</v>
      </c>
      <c r="P1684" s="160">
        <v>3831</v>
      </c>
      <c r="Q1684" s="160">
        <v>10564</v>
      </c>
      <c r="R1684" s="160">
        <v>10238</v>
      </c>
      <c r="S1684" s="160">
        <v>9526</v>
      </c>
      <c r="T1684" s="160">
        <v>6001.0999999999985</v>
      </c>
      <c r="U1684" s="160">
        <v>4896</v>
      </c>
      <c r="V1684" s="160">
        <v>4109.5200000000004</v>
      </c>
      <c r="W1684" s="162">
        <f>SUM(표4_256[[#This Row],[1월]:[12월]])</f>
        <v>72862.62000000001</v>
      </c>
      <c r="X1684" s="189">
        <f t="shared" si="1318"/>
        <v>6071.8850000000011</v>
      </c>
    </row>
    <row r="1685" spans="1:24" hidden="1" x14ac:dyDescent="0.3">
      <c r="A1685" s="166"/>
      <c r="B1685" s="166">
        <v>2024</v>
      </c>
      <c r="C1685" s="187" t="s">
        <v>433</v>
      </c>
      <c r="D1685" s="159" t="s">
        <v>27</v>
      </c>
      <c r="E1685" s="188" t="s">
        <v>427</v>
      </c>
      <c r="F1685" s="188"/>
      <c r="G1685" s="188"/>
      <c r="H1685" s="160"/>
      <c r="I1685" s="160" t="s">
        <v>188</v>
      </c>
      <c r="J1685" s="159" t="s">
        <v>13</v>
      </c>
      <c r="K1685" s="160">
        <v>799578</v>
      </c>
      <c r="L1685" s="160">
        <v>1946774</v>
      </c>
      <c r="M1685" s="160">
        <v>1090295</v>
      </c>
      <c r="N1685" s="160">
        <v>1527943</v>
      </c>
      <c r="O1685" s="160">
        <v>2552084</v>
      </c>
      <c r="P1685" s="160">
        <v>3802734</v>
      </c>
      <c r="Q1685" s="160">
        <v>10367880</v>
      </c>
      <c r="R1685" s="160">
        <v>14048571</v>
      </c>
      <c r="S1685" s="160">
        <v>14216190</v>
      </c>
      <c r="T1685" s="160">
        <v>5410864</v>
      </c>
      <c r="U1685" s="160">
        <v>2283811</v>
      </c>
      <c r="V1685" s="160">
        <v>1208913</v>
      </c>
      <c r="W1685" s="162">
        <f>SUM(표4_256[[#This Row],[1월]:[12월]])</f>
        <v>59255637</v>
      </c>
      <c r="X1685" s="189">
        <f t="shared" si="1318"/>
        <v>4937969.75</v>
      </c>
    </row>
    <row r="1686" spans="1:24" hidden="1" x14ac:dyDescent="0.3">
      <c r="A1686" s="166"/>
      <c r="B1686" s="166">
        <v>2024</v>
      </c>
      <c r="C1686" s="187" t="s">
        <v>433</v>
      </c>
      <c r="D1686" s="159" t="s">
        <v>27</v>
      </c>
      <c r="E1686" s="188" t="s">
        <v>427</v>
      </c>
      <c r="F1686" s="188"/>
      <c r="G1686" s="188"/>
      <c r="H1686" s="160"/>
      <c r="I1686" s="160" t="s">
        <v>188</v>
      </c>
      <c r="J1686" s="159" t="s">
        <v>22</v>
      </c>
      <c r="K1686" s="160">
        <v>229</v>
      </c>
      <c r="L1686" s="160">
        <v>558</v>
      </c>
      <c r="M1686" s="160">
        <v>312</v>
      </c>
      <c r="N1686" s="160">
        <v>438</v>
      </c>
      <c r="O1686" s="160">
        <v>729</v>
      </c>
      <c r="P1686" s="160">
        <v>1086</v>
      </c>
      <c r="Q1686" s="160">
        <v>2976</v>
      </c>
      <c r="R1686" s="160">
        <v>4034</v>
      </c>
      <c r="S1686" s="160">
        <v>4081</v>
      </c>
      <c r="T1686" s="160">
        <v>1549</v>
      </c>
      <c r="U1686" s="160">
        <v>653</v>
      </c>
      <c r="V1686" s="160">
        <v>345.94</v>
      </c>
      <c r="W1686" s="162">
        <f>SUM(표4_256[[#This Row],[1월]:[12월]])</f>
        <v>16990.939999999999</v>
      </c>
      <c r="X1686" s="189">
        <f t="shared" si="1318"/>
        <v>1415.9116666666666</v>
      </c>
    </row>
    <row r="1687" spans="1:24" hidden="1" x14ac:dyDescent="0.3">
      <c r="A1687" s="166"/>
      <c r="B1687" s="166">
        <v>2024</v>
      </c>
      <c r="C1687" s="187" t="s">
        <v>433</v>
      </c>
      <c r="D1687" s="159" t="s">
        <v>27</v>
      </c>
      <c r="E1687" s="159" t="s">
        <v>445</v>
      </c>
      <c r="F1687" s="188"/>
      <c r="G1687" s="188"/>
      <c r="H1687" s="160"/>
      <c r="I1687" s="160" t="s">
        <v>176</v>
      </c>
      <c r="J1687" s="159" t="s">
        <v>13</v>
      </c>
      <c r="K1687" s="160">
        <v>15053268</v>
      </c>
      <c r="L1687" s="160">
        <v>13622150</v>
      </c>
      <c r="M1687" s="160">
        <v>15982847</v>
      </c>
      <c r="N1687" s="160">
        <v>16806497</v>
      </c>
      <c r="O1687" s="160">
        <v>17140496</v>
      </c>
      <c r="P1687" s="160">
        <v>21915935</v>
      </c>
      <c r="Q1687" s="160">
        <v>25228909</v>
      </c>
      <c r="R1687" s="160">
        <v>27371262</v>
      </c>
      <c r="S1687" s="160">
        <v>20406991</v>
      </c>
      <c r="T1687" s="160">
        <v>19951930</v>
      </c>
      <c r="U1687" s="160">
        <v>16678950</v>
      </c>
      <c r="V1687" s="160">
        <v>16753532</v>
      </c>
      <c r="W1687" s="162">
        <f>SUM(표4_256[[#This Row],[1월]:[12월]])</f>
        <v>226912767</v>
      </c>
      <c r="X1687" s="189">
        <f t="shared" si="1318"/>
        <v>18909397.25</v>
      </c>
    </row>
    <row r="1688" spans="1:24" hidden="1" x14ac:dyDescent="0.3">
      <c r="A1688" s="166"/>
      <c r="B1688" s="166">
        <v>2024</v>
      </c>
      <c r="C1688" s="187" t="s">
        <v>433</v>
      </c>
      <c r="D1688" s="159" t="s">
        <v>27</v>
      </c>
      <c r="E1688" s="188" t="s">
        <v>427</v>
      </c>
      <c r="F1688" s="188"/>
      <c r="G1688" s="188"/>
      <c r="H1688" s="160"/>
      <c r="I1688" s="160" t="s">
        <v>176</v>
      </c>
      <c r="J1688" s="159" t="s">
        <v>22</v>
      </c>
      <c r="K1688" s="160">
        <v>4339</v>
      </c>
      <c r="L1688" s="160">
        <v>3927</v>
      </c>
      <c r="M1688" s="160">
        <v>4607</v>
      </c>
      <c r="N1688" s="160">
        <v>4844</v>
      </c>
      <c r="O1688" s="160">
        <v>4940</v>
      </c>
      <c r="P1688" s="160">
        <v>6316</v>
      </c>
      <c r="Q1688" s="160">
        <v>7272</v>
      </c>
      <c r="R1688" s="160">
        <v>7889</v>
      </c>
      <c r="S1688" s="160">
        <v>5882</v>
      </c>
      <c r="T1688" s="160">
        <v>5751</v>
      </c>
      <c r="U1688" s="160">
        <v>4808</v>
      </c>
      <c r="V1688" s="160">
        <v>4829</v>
      </c>
      <c r="W1688" s="162">
        <f>SUM(표4_256[[#This Row],[1월]:[12월]])</f>
        <v>65404</v>
      </c>
      <c r="X1688" s="189">
        <f t="shared" ref="X1688:X1716" si="1383">AVERAGE(K1688:V1688)</f>
        <v>5450.333333333333</v>
      </c>
    </row>
    <row r="1689" spans="1:24" hidden="1" x14ac:dyDescent="0.3">
      <c r="A1689" s="166"/>
      <c r="B1689" s="166">
        <v>2024</v>
      </c>
      <c r="C1689" s="187" t="s">
        <v>433</v>
      </c>
      <c r="D1689" s="159" t="s">
        <v>27</v>
      </c>
      <c r="E1689" s="188" t="s">
        <v>428</v>
      </c>
      <c r="F1689" s="188"/>
      <c r="G1689" s="188"/>
      <c r="H1689" s="160"/>
      <c r="I1689" s="160" t="s">
        <v>177</v>
      </c>
      <c r="J1689" s="159" t="s">
        <v>13</v>
      </c>
      <c r="K1689" s="160">
        <v>3228117</v>
      </c>
      <c r="L1689" s="160">
        <v>2921219</v>
      </c>
      <c r="M1689" s="160">
        <v>3427461</v>
      </c>
      <c r="N1689" s="160">
        <v>3604090</v>
      </c>
      <c r="O1689" s="160">
        <v>3675715</v>
      </c>
      <c r="P1689" s="160">
        <v>4699789</v>
      </c>
      <c r="Q1689" s="160">
        <v>5410244</v>
      </c>
      <c r="R1689" s="160">
        <v>5869664</v>
      </c>
      <c r="S1689" s="160">
        <v>4376202</v>
      </c>
      <c r="T1689" s="160">
        <v>4278616</v>
      </c>
      <c r="U1689" s="160">
        <v>3576737</v>
      </c>
      <c r="V1689" s="160">
        <v>3592732</v>
      </c>
      <c r="W1689" s="162">
        <f>SUM(표4_256[[#This Row],[1월]:[12월]])</f>
        <v>48660586</v>
      </c>
      <c r="X1689" s="189">
        <f t="shared" si="1383"/>
        <v>4055048.8333333335</v>
      </c>
    </row>
    <row r="1690" spans="1:24" hidden="1" x14ac:dyDescent="0.3">
      <c r="A1690" s="166"/>
      <c r="B1690" s="166">
        <v>2024</v>
      </c>
      <c r="C1690" s="187" t="s">
        <v>433</v>
      </c>
      <c r="D1690" s="159" t="s">
        <v>27</v>
      </c>
      <c r="E1690" s="188" t="s">
        <v>428</v>
      </c>
      <c r="F1690" s="188"/>
      <c r="G1690" s="188"/>
      <c r="H1690" s="160"/>
      <c r="I1690" s="160" t="s">
        <v>177</v>
      </c>
      <c r="J1690" s="159" t="s">
        <v>22</v>
      </c>
      <c r="K1690" s="160">
        <v>931</v>
      </c>
      <c r="L1690" s="160">
        <v>842</v>
      </c>
      <c r="M1690" s="160">
        <v>988</v>
      </c>
      <c r="N1690" s="160">
        <v>1039</v>
      </c>
      <c r="O1690" s="160">
        <v>1060</v>
      </c>
      <c r="P1690" s="160">
        <v>1355</v>
      </c>
      <c r="Q1690" s="160">
        <v>1559</v>
      </c>
      <c r="R1690" s="160">
        <v>1692</v>
      </c>
      <c r="S1690" s="160">
        <v>1261</v>
      </c>
      <c r="T1690" s="160">
        <v>1233</v>
      </c>
      <c r="U1690" s="160">
        <v>1031</v>
      </c>
      <c r="V1690" s="160">
        <v>1036</v>
      </c>
      <c r="W1690" s="162">
        <f>SUM(표4_256[[#This Row],[1월]:[12월]])</f>
        <v>14027</v>
      </c>
      <c r="X1690" s="189">
        <f t="shared" si="1383"/>
        <v>1168.9166666666667</v>
      </c>
    </row>
    <row r="1691" spans="1:24" hidden="1" x14ac:dyDescent="0.3">
      <c r="A1691" s="166"/>
      <c r="B1691" s="166">
        <v>2024</v>
      </c>
      <c r="C1691" s="187" t="s">
        <v>433</v>
      </c>
      <c r="D1691" s="159" t="s">
        <v>27</v>
      </c>
      <c r="E1691" s="188" t="s">
        <v>428</v>
      </c>
      <c r="F1691" s="188"/>
      <c r="G1691" s="188"/>
      <c r="H1691" s="160"/>
      <c r="I1691" s="160" t="s">
        <v>423</v>
      </c>
      <c r="J1691" s="159" t="s">
        <v>13</v>
      </c>
      <c r="K1691" s="160">
        <v>15014609</v>
      </c>
      <c r="L1691" s="160">
        <v>13587166</v>
      </c>
      <c r="M1691" s="160">
        <v>15941800</v>
      </c>
      <c r="N1691" s="160">
        <v>16763334</v>
      </c>
      <c r="O1691" s="160">
        <v>17096476</v>
      </c>
      <c r="P1691" s="160">
        <v>21859650</v>
      </c>
      <c r="Q1691" s="160">
        <v>25164115</v>
      </c>
      <c r="R1691" s="160">
        <v>27300967</v>
      </c>
      <c r="S1691" s="160">
        <v>20354582</v>
      </c>
      <c r="T1691" s="160">
        <v>19900689</v>
      </c>
      <c r="U1691" s="160">
        <v>16636115</v>
      </c>
      <c r="V1691" s="160">
        <v>16710505</v>
      </c>
      <c r="W1691" s="162">
        <f>SUM(표4_256[[#This Row],[1월]:[12월]])</f>
        <v>226330008</v>
      </c>
      <c r="X1691" s="189">
        <f t="shared" si="1383"/>
        <v>18860834</v>
      </c>
    </row>
    <row r="1692" spans="1:24" hidden="1" x14ac:dyDescent="0.3">
      <c r="A1692" s="166"/>
      <c r="B1692" s="166">
        <v>2024</v>
      </c>
      <c r="C1692" s="187" t="s">
        <v>433</v>
      </c>
      <c r="D1692" s="159" t="s">
        <v>27</v>
      </c>
      <c r="E1692" s="188" t="s">
        <v>428</v>
      </c>
      <c r="F1692" s="188"/>
      <c r="G1692" s="188"/>
      <c r="H1692" s="160"/>
      <c r="I1692" s="160" t="s">
        <v>423</v>
      </c>
      <c r="J1692" s="159" t="s">
        <v>22</v>
      </c>
      <c r="K1692" s="160">
        <v>4328</v>
      </c>
      <c r="L1692" s="160">
        <v>3917</v>
      </c>
      <c r="M1692" s="160">
        <v>4595</v>
      </c>
      <c r="N1692" s="160">
        <v>4832</v>
      </c>
      <c r="O1692" s="160">
        <v>4928</v>
      </c>
      <c r="P1692" s="160">
        <v>6301</v>
      </c>
      <c r="Q1692" s="160">
        <v>7253</v>
      </c>
      <c r="R1692" s="160">
        <v>7869</v>
      </c>
      <c r="S1692" s="160">
        <v>5867</v>
      </c>
      <c r="T1692" s="160">
        <v>5736</v>
      </c>
      <c r="U1692" s="160">
        <v>4795</v>
      </c>
      <c r="V1692" s="160">
        <v>4817</v>
      </c>
      <c r="W1692" s="162">
        <f>SUM(표4_256[[#This Row],[1월]:[12월]])</f>
        <v>65238</v>
      </c>
      <c r="X1692" s="189">
        <f t="shared" si="1383"/>
        <v>5436.5</v>
      </c>
    </row>
    <row r="1693" spans="1:24" hidden="1" x14ac:dyDescent="0.3">
      <c r="A1693" s="166"/>
      <c r="B1693" s="166">
        <v>2024</v>
      </c>
      <c r="C1693" s="187" t="s">
        <v>433</v>
      </c>
      <c r="D1693" s="159" t="s">
        <v>27</v>
      </c>
      <c r="E1693" s="188" t="s">
        <v>428</v>
      </c>
      <c r="F1693" s="188"/>
      <c r="G1693" s="188"/>
      <c r="H1693" s="160"/>
      <c r="I1693" s="160" t="s">
        <v>178</v>
      </c>
      <c r="J1693" s="159" t="s">
        <v>13</v>
      </c>
      <c r="K1693" s="160">
        <v>15029106</v>
      </c>
      <c r="L1693" s="160">
        <v>13600285</v>
      </c>
      <c r="M1693" s="160">
        <v>15957192</v>
      </c>
      <c r="N1693" s="160">
        <v>16779519</v>
      </c>
      <c r="O1693" s="160">
        <v>17112983</v>
      </c>
      <c r="P1693" s="160">
        <v>21880756</v>
      </c>
      <c r="Q1693" s="160">
        <v>25188412</v>
      </c>
      <c r="R1693" s="160">
        <v>27327327</v>
      </c>
      <c r="S1693" s="160">
        <v>20374235</v>
      </c>
      <c r="T1693" s="160">
        <v>19919905</v>
      </c>
      <c r="U1693" s="160">
        <v>16652178</v>
      </c>
      <c r="V1693" s="160">
        <v>16726641</v>
      </c>
      <c r="W1693" s="162">
        <f>SUM(표4_256[[#This Row],[1월]:[12월]])</f>
        <v>226548539</v>
      </c>
      <c r="X1693" s="189">
        <f t="shared" si="1383"/>
        <v>18879044.916666668</v>
      </c>
    </row>
    <row r="1694" spans="1:24" hidden="1" x14ac:dyDescent="0.3">
      <c r="A1694" s="166"/>
      <c r="B1694" s="166">
        <v>2024</v>
      </c>
      <c r="C1694" s="187" t="s">
        <v>433</v>
      </c>
      <c r="D1694" s="159" t="s">
        <v>27</v>
      </c>
      <c r="E1694" s="188" t="s">
        <v>428</v>
      </c>
      <c r="F1694" s="188"/>
      <c r="G1694" s="188"/>
      <c r="H1694" s="160"/>
      <c r="I1694" s="160" t="s">
        <v>178</v>
      </c>
      <c r="J1694" s="159" t="s">
        <v>22</v>
      </c>
      <c r="K1694" s="160">
        <v>4332</v>
      </c>
      <c r="L1694" s="160">
        <v>3920</v>
      </c>
      <c r="M1694" s="160">
        <v>4600</v>
      </c>
      <c r="N1694" s="160">
        <v>4837</v>
      </c>
      <c r="O1694" s="160">
        <v>4933</v>
      </c>
      <c r="P1694" s="160">
        <v>6307</v>
      </c>
      <c r="Q1694" s="160">
        <v>7260</v>
      </c>
      <c r="R1694" s="160">
        <v>7876</v>
      </c>
      <c r="S1694" s="160">
        <v>5873</v>
      </c>
      <c r="T1694" s="160">
        <v>5742</v>
      </c>
      <c r="U1694" s="160">
        <v>4800</v>
      </c>
      <c r="V1694" s="160">
        <v>4821</v>
      </c>
      <c r="W1694" s="162">
        <f>SUM(표4_256[[#This Row],[1월]:[12월]])</f>
        <v>65301</v>
      </c>
      <c r="X1694" s="189">
        <f t="shared" si="1383"/>
        <v>5441.75</v>
      </c>
    </row>
    <row r="1695" spans="1:24" hidden="1" x14ac:dyDescent="0.3">
      <c r="A1695" s="166"/>
      <c r="B1695" s="166">
        <v>2024</v>
      </c>
      <c r="C1695" s="187" t="s">
        <v>433</v>
      </c>
      <c r="D1695" s="159" t="s">
        <v>28</v>
      </c>
      <c r="E1695" s="188" t="s">
        <v>427</v>
      </c>
      <c r="F1695" s="188"/>
      <c r="G1695" s="188"/>
      <c r="H1695" s="160"/>
      <c r="I1695" s="160" t="s">
        <v>425</v>
      </c>
      <c r="J1695" s="159" t="s">
        <v>13</v>
      </c>
      <c r="K1695" s="160">
        <v>35437</v>
      </c>
      <c r="L1695" s="160">
        <v>41731</v>
      </c>
      <c r="M1695" s="160">
        <v>41838</v>
      </c>
      <c r="N1695" s="160">
        <v>45980</v>
      </c>
      <c r="O1695" s="160">
        <v>42591</v>
      </c>
      <c r="P1695" s="160">
        <v>48801</v>
      </c>
      <c r="Q1695" s="160">
        <v>51838</v>
      </c>
      <c r="R1695" s="160">
        <v>42999</v>
      </c>
      <c r="S1695" s="160">
        <v>38740</v>
      </c>
      <c r="T1695" s="160">
        <v>44540</v>
      </c>
      <c r="U1695" s="160">
        <v>48801</v>
      </c>
      <c r="V1695" s="160">
        <v>36699</v>
      </c>
      <c r="W1695" s="162">
        <f>SUM(표4_256[[#This Row],[1월]:[12월]])</f>
        <v>519995</v>
      </c>
      <c r="X1695" s="189">
        <f t="shared" si="1383"/>
        <v>43332.916666666664</v>
      </c>
    </row>
    <row r="1696" spans="1:24" hidden="1" x14ac:dyDescent="0.3">
      <c r="A1696" s="166"/>
      <c r="B1696" s="166">
        <v>2024</v>
      </c>
      <c r="C1696" s="187" t="s">
        <v>433</v>
      </c>
      <c r="D1696" s="159" t="s">
        <v>28</v>
      </c>
      <c r="E1696" s="188" t="s">
        <v>427</v>
      </c>
      <c r="F1696" s="188"/>
      <c r="G1696" s="188"/>
      <c r="H1696" s="160"/>
      <c r="I1696" s="160" t="s">
        <v>425</v>
      </c>
      <c r="J1696" s="159" t="s">
        <v>22</v>
      </c>
      <c r="K1696" s="160">
        <v>14</v>
      </c>
      <c r="L1696" s="160">
        <v>17</v>
      </c>
      <c r="M1696" s="160">
        <v>17</v>
      </c>
      <c r="N1696" s="160">
        <v>18</v>
      </c>
      <c r="O1696" s="160">
        <v>17</v>
      </c>
      <c r="P1696" s="160">
        <v>20</v>
      </c>
      <c r="Q1696" s="160">
        <v>21</v>
      </c>
      <c r="R1696" s="160">
        <v>18</v>
      </c>
      <c r="S1696" s="160">
        <v>16</v>
      </c>
      <c r="T1696" s="160">
        <v>18</v>
      </c>
      <c r="U1696" s="160">
        <v>20</v>
      </c>
      <c r="V1696" s="160">
        <v>15</v>
      </c>
      <c r="W1696" s="162">
        <f>SUM(표4_256[[#This Row],[1월]:[12월]])</f>
        <v>211</v>
      </c>
      <c r="X1696" s="189">
        <f t="shared" si="1383"/>
        <v>17.583333333333332</v>
      </c>
    </row>
    <row r="1697" spans="1:24" hidden="1" x14ac:dyDescent="0.3">
      <c r="A1697" s="166"/>
      <c r="B1697" s="166">
        <v>2024</v>
      </c>
      <c r="C1697" s="187" t="s">
        <v>433</v>
      </c>
      <c r="D1697" s="159" t="s">
        <v>28</v>
      </c>
      <c r="E1697" s="188" t="s">
        <v>427</v>
      </c>
      <c r="F1697" s="188"/>
      <c r="G1697" s="188"/>
      <c r="H1697" s="160"/>
      <c r="I1697" s="160" t="s">
        <v>173</v>
      </c>
      <c r="J1697" s="159" t="s">
        <v>13</v>
      </c>
      <c r="K1697" s="160">
        <v>578072</v>
      </c>
      <c r="L1697" s="160">
        <v>680752</v>
      </c>
      <c r="M1697" s="160">
        <v>682491</v>
      </c>
      <c r="N1697" s="160">
        <v>750067</v>
      </c>
      <c r="O1697" s="160">
        <v>609571</v>
      </c>
      <c r="P1697" s="160">
        <v>698444</v>
      </c>
      <c r="Q1697" s="160">
        <v>741908</v>
      </c>
      <c r="R1697" s="160">
        <v>615410</v>
      </c>
      <c r="S1697" s="160">
        <v>554445</v>
      </c>
      <c r="T1697" s="160">
        <v>637466</v>
      </c>
      <c r="U1697" s="160">
        <v>698444</v>
      </c>
      <c r="V1697" s="160">
        <v>525236</v>
      </c>
      <c r="W1697" s="162">
        <f>SUM(표4_256[[#This Row],[1월]:[12월]])</f>
        <v>7772306</v>
      </c>
      <c r="X1697" s="189">
        <f t="shared" si="1383"/>
        <v>647692.16666666663</v>
      </c>
    </row>
    <row r="1698" spans="1:24" hidden="1" x14ac:dyDescent="0.3">
      <c r="A1698" s="166"/>
      <c r="B1698" s="166">
        <v>2024</v>
      </c>
      <c r="C1698" s="187" t="s">
        <v>433</v>
      </c>
      <c r="D1698" s="159" t="s">
        <v>28</v>
      </c>
      <c r="E1698" s="188" t="s">
        <v>427</v>
      </c>
      <c r="F1698" s="188"/>
      <c r="G1698" s="188"/>
      <c r="H1698" s="160"/>
      <c r="I1698" s="160" t="s">
        <v>173</v>
      </c>
      <c r="J1698" s="159" t="s">
        <v>22</v>
      </c>
      <c r="K1698" s="160">
        <v>240</v>
      </c>
      <c r="L1698" s="160">
        <v>281</v>
      </c>
      <c r="M1698" s="160">
        <v>281</v>
      </c>
      <c r="N1698" s="160">
        <v>307</v>
      </c>
      <c r="O1698" s="160">
        <v>252</v>
      </c>
      <c r="P1698" s="160">
        <v>285</v>
      </c>
      <c r="Q1698" s="160">
        <v>302</v>
      </c>
      <c r="R1698" s="160">
        <v>254</v>
      </c>
      <c r="S1698" s="160">
        <v>229</v>
      </c>
      <c r="T1698" s="160">
        <v>262</v>
      </c>
      <c r="U1698" s="160">
        <v>285</v>
      </c>
      <c r="V1698" s="160">
        <v>218</v>
      </c>
      <c r="W1698" s="162">
        <f>SUM(표4_256[[#This Row],[1월]:[12월]])</f>
        <v>3196</v>
      </c>
      <c r="X1698" s="189">
        <f t="shared" si="1383"/>
        <v>266.33333333333331</v>
      </c>
    </row>
    <row r="1699" spans="1:24" hidden="1" x14ac:dyDescent="0.3">
      <c r="A1699" s="166"/>
      <c r="B1699" s="166">
        <v>2024</v>
      </c>
      <c r="C1699" s="187" t="s">
        <v>433</v>
      </c>
      <c r="D1699" s="159" t="s">
        <v>28</v>
      </c>
      <c r="E1699" s="188" t="s">
        <v>427</v>
      </c>
      <c r="F1699" s="188"/>
      <c r="G1699" s="188"/>
      <c r="H1699" s="160"/>
      <c r="I1699" s="160" t="s">
        <v>410</v>
      </c>
      <c r="J1699" s="159" t="s">
        <v>13</v>
      </c>
      <c r="K1699" s="160">
        <v>112179</v>
      </c>
      <c r="L1699" s="160">
        <v>132105</v>
      </c>
      <c r="M1699" s="160">
        <v>132443</v>
      </c>
      <c r="N1699" s="160">
        <v>145556</v>
      </c>
      <c r="O1699" s="160">
        <v>128020</v>
      </c>
      <c r="P1699" s="160">
        <v>146685</v>
      </c>
      <c r="Q1699" s="160">
        <v>155813</v>
      </c>
      <c r="R1699" s="160">
        <v>129246</v>
      </c>
      <c r="S1699" s="160">
        <v>116443</v>
      </c>
      <c r="T1699" s="160">
        <v>132486</v>
      </c>
      <c r="U1699" s="160">
        <v>145159</v>
      </c>
      <c r="V1699" s="160">
        <v>109161</v>
      </c>
      <c r="W1699" s="162">
        <f>SUM(표4_256[[#This Row],[1월]:[12월]])</f>
        <v>1585296</v>
      </c>
      <c r="X1699" s="189">
        <f t="shared" si="1383"/>
        <v>132108</v>
      </c>
    </row>
    <row r="1700" spans="1:24" hidden="1" x14ac:dyDescent="0.3">
      <c r="A1700" s="166"/>
      <c r="B1700" s="166">
        <v>2024</v>
      </c>
      <c r="C1700" s="187" t="s">
        <v>433</v>
      </c>
      <c r="D1700" s="159" t="s">
        <v>28</v>
      </c>
      <c r="E1700" s="188" t="s">
        <v>427</v>
      </c>
      <c r="F1700" s="188"/>
      <c r="G1700" s="188"/>
      <c r="H1700" s="160"/>
      <c r="I1700" s="160" t="s">
        <v>410</v>
      </c>
      <c r="J1700" s="159" t="s">
        <v>22</v>
      </c>
      <c r="K1700" s="160">
        <v>47</v>
      </c>
      <c r="L1700" s="160">
        <v>54</v>
      </c>
      <c r="M1700" s="160">
        <v>54</v>
      </c>
      <c r="N1700" s="160">
        <v>59</v>
      </c>
      <c r="O1700" s="160">
        <v>53</v>
      </c>
      <c r="P1700" s="160">
        <v>60</v>
      </c>
      <c r="Q1700" s="160">
        <v>63</v>
      </c>
      <c r="R1700" s="160">
        <v>53</v>
      </c>
      <c r="S1700" s="160">
        <v>48</v>
      </c>
      <c r="T1700" s="160">
        <v>54</v>
      </c>
      <c r="U1700" s="160">
        <v>59</v>
      </c>
      <c r="V1700" s="160">
        <v>45</v>
      </c>
      <c r="W1700" s="162">
        <f>SUM(표4_256[[#This Row],[1월]:[12월]])</f>
        <v>649</v>
      </c>
      <c r="X1700" s="189">
        <f t="shared" si="1383"/>
        <v>54.083333333333336</v>
      </c>
    </row>
    <row r="1701" spans="1:24" hidden="1" x14ac:dyDescent="0.3">
      <c r="A1701" s="166"/>
      <c r="B1701" s="166">
        <v>2024</v>
      </c>
      <c r="C1701" s="187" t="s">
        <v>433</v>
      </c>
      <c r="D1701" s="159" t="s">
        <v>28</v>
      </c>
      <c r="E1701" s="188" t="s">
        <v>427</v>
      </c>
      <c r="F1701" s="188"/>
      <c r="G1701" s="188"/>
      <c r="H1701" s="160"/>
      <c r="I1701" s="160" t="s">
        <v>389</v>
      </c>
      <c r="J1701" s="159" t="s">
        <v>13</v>
      </c>
      <c r="K1701" s="160">
        <v>0</v>
      </c>
      <c r="L1701" s="160">
        <v>0</v>
      </c>
      <c r="M1701" s="160">
        <v>0</v>
      </c>
      <c r="N1701" s="160">
        <v>0</v>
      </c>
      <c r="O1701" s="160">
        <v>0</v>
      </c>
      <c r="P1701" s="160">
        <v>0</v>
      </c>
      <c r="Q1701" s="160">
        <v>0</v>
      </c>
      <c r="R1701" s="160">
        <v>0</v>
      </c>
      <c r="S1701" s="160">
        <v>0</v>
      </c>
      <c r="T1701" s="160">
        <v>1392</v>
      </c>
      <c r="U1701" s="160">
        <v>1526</v>
      </c>
      <c r="V1701" s="160">
        <v>1147</v>
      </c>
      <c r="W1701" s="162">
        <f>SUM(표4_256[[#This Row],[1월]:[12월]])</f>
        <v>4065</v>
      </c>
      <c r="X1701" s="189">
        <f t="shared" si="1383"/>
        <v>338.75</v>
      </c>
    </row>
    <row r="1702" spans="1:24" hidden="1" x14ac:dyDescent="0.3">
      <c r="A1702" s="166"/>
      <c r="B1702" s="166">
        <v>2024</v>
      </c>
      <c r="C1702" s="187" t="s">
        <v>433</v>
      </c>
      <c r="D1702" s="159" t="s">
        <v>28</v>
      </c>
      <c r="E1702" s="188" t="s">
        <v>427</v>
      </c>
      <c r="F1702" s="188"/>
      <c r="G1702" s="188"/>
      <c r="H1702" s="160"/>
      <c r="I1702" s="160" t="s">
        <v>389</v>
      </c>
      <c r="J1702" s="159" t="s">
        <v>22</v>
      </c>
      <c r="K1702" s="160">
        <v>0</v>
      </c>
      <c r="L1702" s="160">
        <v>0</v>
      </c>
      <c r="M1702" s="160">
        <v>0</v>
      </c>
      <c r="N1702" s="160">
        <v>0</v>
      </c>
      <c r="O1702" s="160">
        <v>0</v>
      </c>
      <c r="P1702" s="160">
        <v>0</v>
      </c>
      <c r="Q1702" s="160">
        <v>0</v>
      </c>
      <c r="R1702" s="160">
        <v>0</v>
      </c>
      <c r="S1702" s="160">
        <v>0</v>
      </c>
      <c r="T1702" s="160">
        <v>1</v>
      </c>
      <c r="U1702" s="160">
        <v>1</v>
      </c>
      <c r="V1702" s="160">
        <v>1</v>
      </c>
      <c r="W1702" s="162">
        <f>SUM(표4_256[[#This Row],[1월]:[12월]])</f>
        <v>3</v>
      </c>
      <c r="X1702" s="189">
        <f t="shared" si="1383"/>
        <v>0.25</v>
      </c>
    </row>
    <row r="1703" spans="1:24" hidden="1" x14ac:dyDescent="0.3">
      <c r="A1703" s="166"/>
      <c r="B1703" s="166">
        <v>2024</v>
      </c>
      <c r="C1703" s="187" t="s">
        <v>433</v>
      </c>
      <c r="D1703" s="159" t="s">
        <v>28</v>
      </c>
      <c r="E1703" s="188" t="s">
        <v>427</v>
      </c>
      <c r="F1703" s="188"/>
      <c r="G1703" s="188"/>
      <c r="H1703" s="160"/>
      <c r="I1703" s="160" t="s">
        <v>422</v>
      </c>
      <c r="J1703" s="159" t="s">
        <v>13</v>
      </c>
      <c r="K1703" s="160">
        <v>583725</v>
      </c>
      <c r="L1703" s="160">
        <v>687408</v>
      </c>
      <c r="M1703" s="160">
        <v>689164</v>
      </c>
      <c r="N1703" s="160">
        <v>757401</v>
      </c>
      <c r="O1703" s="160">
        <v>675305</v>
      </c>
      <c r="P1703" s="160">
        <v>773762</v>
      </c>
      <c r="Q1703" s="160">
        <v>821913</v>
      </c>
      <c r="R1703" s="160">
        <v>681773</v>
      </c>
      <c r="S1703" s="160">
        <v>614235</v>
      </c>
      <c r="T1703" s="160">
        <v>706208</v>
      </c>
      <c r="U1703" s="160">
        <v>773762</v>
      </c>
      <c r="V1703" s="160">
        <v>581875</v>
      </c>
      <c r="W1703" s="162">
        <f>SUM(표4_256[[#This Row],[1월]:[12월]])</f>
        <v>8346531</v>
      </c>
      <c r="X1703" s="189">
        <f t="shared" si="1383"/>
        <v>695544.25</v>
      </c>
    </row>
    <row r="1704" spans="1:24" hidden="1" x14ac:dyDescent="0.3">
      <c r="A1704" s="166"/>
      <c r="B1704" s="166">
        <v>2024</v>
      </c>
      <c r="C1704" s="187" t="s">
        <v>433</v>
      </c>
      <c r="D1704" s="159" t="s">
        <v>28</v>
      </c>
      <c r="E1704" s="188" t="s">
        <v>427</v>
      </c>
      <c r="F1704" s="188"/>
      <c r="G1704" s="188"/>
      <c r="H1704" s="160"/>
      <c r="I1704" s="160" t="s">
        <v>422</v>
      </c>
      <c r="J1704" s="159" t="s">
        <v>22</v>
      </c>
      <c r="K1704" s="160">
        <v>242</v>
      </c>
      <c r="L1704" s="160">
        <v>284</v>
      </c>
      <c r="M1704" s="160">
        <v>284</v>
      </c>
      <c r="N1704" s="160">
        <v>310</v>
      </c>
      <c r="O1704" s="160">
        <v>279</v>
      </c>
      <c r="P1704" s="160">
        <v>316</v>
      </c>
      <c r="Q1704" s="160">
        <v>335</v>
      </c>
      <c r="R1704" s="160">
        <v>281</v>
      </c>
      <c r="S1704" s="160">
        <v>255</v>
      </c>
      <c r="T1704" s="160">
        <v>290</v>
      </c>
      <c r="U1704" s="160">
        <v>316</v>
      </c>
      <c r="V1704" s="160">
        <v>241</v>
      </c>
      <c r="W1704" s="162">
        <f>SUM(표4_256[[#This Row],[1월]:[12월]])</f>
        <v>3433</v>
      </c>
      <c r="X1704" s="189">
        <f t="shared" si="1383"/>
        <v>286.08333333333331</v>
      </c>
    </row>
    <row r="1705" spans="1:24" hidden="1" x14ac:dyDescent="0.3">
      <c r="A1705" s="166"/>
      <c r="B1705" s="166">
        <v>2024</v>
      </c>
      <c r="C1705" s="187" t="s">
        <v>433</v>
      </c>
      <c r="D1705" s="159" t="s">
        <v>28</v>
      </c>
      <c r="E1705" s="188" t="s">
        <v>427</v>
      </c>
      <c r="F1705" s="188"/>
      <c r="G1705" s="188"/>
      <c r="H1705" s="160"/>
      <c r="I1705" s="160" t="s">
        <v>175</v>
      </c>
      <c r="J1705" s="159" t="s">
        <v>13</v>
      </c>
      <c r="K1705" s="160">
        <v>808735</v>
      </c>
      <c r="L1705" s="160">
        <v>952387</v>
      </c>
      <c r="M1705" s="160">
        <v>954820</v>
      </c>
      <c r="N1705" s="160">
        <v>1049360</v>
      </c>
      <c r="O1705" s="160">
        <v>938730</v>
      </c>
      <c r="P1705" s="160">
        <v>1075594</v>
      </c>
      <c r="Q1705" s="160">
        <v>1142527</v>
      </c>
      <c r="R1705" s="160">
        <v>947721</v>
      </c>
      <c r="S1705" s="160">
        <v>853837</v>
      </c>
      <c r="T1705" s="160">
        <v>981687</v>
      </c>
      <c r="U1705" s="160">
        <v>1075594</v>
      </c>
      <c r="V1705" s="160">
        <v>808856</v>
      </c>
      <c r="W1705" s="162">
        <f>SUM(표4_256[[#This Row],[1월]:[12월]])</f>
        <v>11589848</v>
      </c>
      <c r="X1705" s="189">
        <f t="shared" si="1383"/>
        <v>965820.66666666663</v>
      </c>
    </row>
    <row r="1706" spans="1:24" hidden="1" x14ac:dyDescent="0.3">
      <c r="A1706" s="166"/>
      <c r="B1706" s="166">
        <v>2024</v>
      </c>
      <c r="C1706" s="187" t="s">
        <v>433</v>
      </c>
      <c r="D1706" s="159" t="s">
        <v>28</v>
      </c>
      <c r="E1706" s="188" t="s">
        <v>427</v>
      </c>
      <c r="F1706" s="188"/>
      <c r="G1706" s="188"/>
      <c r="H1706" s="160"/>
      <c r="I1706" s="160" t="s">
        <v>175</v>
      </c>
      <c r="J1706" s="159" t="s">
        <v>22</v>
      </c>
      <c r="K1706" s="160">
        <v>336</v>
      </c>
      <c r="L1706" s="160">
        <v>393</v>
      </c>
      <c r="M1706" s="160">
        <v>393</v>
      </c>
      <c r="N1706" s="160">
        <v>429</v>
      </c>
      <c r="O1706" s="160">
        <v>387</v>
      </c>
      <c r="P1706" s="160">
        <v>440</v>
      </c>
      <c r="Q1706" s="160">
        <v>465</v>
      </c>
      <c r="R1706" s="160">
        <v>391</v>
      </c>
      <c r="S1706" s="160">
        <v>354</v>
      </c>
      <c r="T1706" s="160">
        <v>404</v>
      </c>
      <c r="U1706" s="160">
        <v>440</v>
      </c>
      <c r="V1706" s="160">
        <v>336</v>
      </c>
      <c r="W1706" s="162">
        <f>SUM(표4_256[[#This Row],[1월]:[12월]])</f>
        <v>4768</v>
      </c>
      <c r="X1706" s="189">
        <f t="shared" si="1383"/>
        <v>397.33333333333331</v>
      </c>
    </row>
    <row r="1707" spans="1:24" hidden="1" x14ac:dyDescent="0.3">
      <c r="A1707" s="166"/>
      <c r="B1707" s="166">
        <v>2024</v>
      </c>
      <c r="C1707" s="187" t="s">
        <v>433</v>
      </c>
      <c r="D1707" s="159" t="s">
        <v>28</v>
      </c>
      <c r="E1707" s="188" t="s">
        <v>427</v>
      </c>
      <c r="F1707" s="188"/>
      <c r="G1707" s="188"/>
      <c r="H1707" s="160"/>
      <c r="I1707" s="160" t="s">
        <v>188</v>
      </c>
      <c r="J1707" s="159" t="s">
        <v>13</v>
      </c>
      <c r="K1707" s="160">
        <v>55872</v>
      </c>
      <c r="L1707" s="160">
        <v>65797</v>
      </c>
      <c r="M1707" s="160">
        <v>65964</v>
      </c>
      <c r="N1707" s="160">
        <v>72496</v>
      </c>
      <c r="O1707" s="160">
        <v>67703</v>
      </c>
      <c r="P1707" s="160">
        <v>77574</v>
      </c>
      <c r="Q1707" s="160">
        <v>82401</v>
      </c>
      <c r="R1707" s="160">
        <v>68351</v>
      </c>
      <c r="S1707" s="160">
        <v>61580</v>
      </c>
      <c r="T1707" s="160">
        <v>70801</v>
      </c>
      <c r="U1707" s="160">
        <v>77574</v>
      </c>
      <c r="V1707" s="160">
        <v>58336</v>
      </c>
      <c r="W1707" s="162">
        <f>SUM(표4_256[[#This Row],[1월]:[12월]])</f>
        <v>824449</v>
      </c>
      <c r="X1707" s="189">
        <f t="shared" si="1383"/>
        <v>68704.083333333328</v>
      </c>
    </row>
    <row r="1708" spans="1:24" hidden="1" x14ac:dyDescent="0.3">
      <c r="A1708" s="166"/>
      <c r="B1708" s="166">
        <v>2024</v>
      </c>
      <c r="C1708" s="187" t="s">
        <v>433</v>
      </c>
      <c r="D1708" s="159" t="s">
        <v>28</v>
      </c>
      <c r="E1708" s="188" t="s">
        <v>427</v>
      </c>
      <c r="F1708" s="188"/>
      <c r="G1708" s="188"/>
      <c r="H1708" s="160"/>
      <c r="I1708" s="160" t="s">
        <v>188</v>
      </c>
      <c r="J1708" s="159" t="s">
        <v>22</v>
      </c>
      <c r="K1708" s="160">
        <v>23</v>
      </c>
      <c r="L1708" s="160">
        <v>27</v>
      </c>
      <c r="M1708" s="160">
        <v>27</v>
      </c>
      <c r="N1708" s="160">
        <v>30</v>
      </c>
      <c r="O1708" s="160">
        <v>28</v>
      </c>
      <c r="P1708" s="160">
        <v>32</v>
      </c>
      <c r="Q1708" s="160">
        <v>34</v>
      </c>
      <c r="R1708" s="160">
        <v>28</v>
      </c>
      <c r="S1708" s="160">
        <v>26</v>
      </c>
      <c r="T1708" s="160">
        <v>30</v>
      </c>
      <c r="U1708" s="160">
        <v>32</v>
      </c>
      <c r="V1708" s="160">
        <v>25</v>
      </c>
      <c r="W1708" s="162">
        <f>SUM(표4_256[[#This Row],[1월]:[12월]])</f>
        <v>342</v>
      </c>
      <c r="X1708" s="189">
        <f t="shared" si="1383"/>
        <v>28.5</v>
      </c>
    </row>
    <row r="1709" spans="1:24" hidden="1" x14ac:dyDescent="0.3">
      <c r="A1709" s="166"/>
      <c r="B1709" s="166">
        <v>2024</v>
      </c>
      <c r="C1709" s="187" t="s">
        <v>433</v>
      </c>
      <c r="D1709" s="159" t="s">
        <v>28</v>
      </c>
      <c r="E1709" s="188" t="s">
        <v>428</v>
      </c>
      <c r="F1709" s="188"/>
      <c r="G1709" s="188"/>
      <c r="H1709" s="160"/>
      <c r="I1709" s="160" t="s">
        <v>176</v>
      </c>
      <c r="J1709" s="159" t="s">
        <v>13</v>
      </c>
      <c r="K1709" s="160">
        <v>744559</v>
      </c>
      <c r="L1709" s="160">
        <v>693738</v>
      </c>
      <c r="M1709" s="160">
        <v>741432</v>
      </c>
      <c r="N1709" s="160">
        <v>4074</v>
      </c>
      <c r="O1709" s="160">
        <v>17995</v>
      </c>
      <c r="P1709" s="160">
        <v>0</v>
      </c>
      <c r="Q1709" s="160">
        <v>0</v>
      </c>
      <c r="R1709" s="160">
        <v>0</v>
      </c>
      <c r="S1709" s="160">
        <v>0</v>
      </c>
      <c r="T1709" s="160">
        <v>0</v>
      </c>
      <c r="U1709" s="160">
        <v>0</v>
      </c>
      <c r="V1709" s="160">
        <v>0</v>
      </c>
      <c r="W1709" s="162">
        <f>SUM(표4_256[[#This Row],[1월]:[12월]])</f>
        <v>2201798</v>
      </c>
      <c r="X1709" s="189">
        <f t="shared" si="1383"/>
        <v>183483.16666666666</v>
      </c>
    </row>
    <row r="1710" spans="1:24" hidden="1" x14ac:dyDescent="0.3">
      <c r="A1710" s="166"/>
      <c r="B1710" s="166">
        <v>2024</v>
      </c>
      <c r="C1710" s="187" t="s">
        <v>433</v>
      </c>
      <c r="D1710" s="159" t="s">
        <v>28</v>
      </c>
      <c r="E1710" s="188" t="s">
        <v>428</v>
      </c>
      <c r="F1710" s="188"/>
      <c r="G1710" s="188"/>
      <c r="H1710" s="160"/>
      <c r="I1710" s="160" t="s">
        <v>176</v>
      </c>
      <c r="J1710" s="159" t="s">
        <v>22</v>
      </c>
      <c r="K1710" s="160">
        <v>319</v>
      </c>
      <c r="L1710" s="160">
        <v>299</v>
      </c>
      <c r="M1710" s="160">
        <v>318</v>
      </c>
      <c r="N1710" s="160">
        <v>4</v>
      </c>
      <c r="O1710" s="160">
        <v>17</v>
      </c>
      <c r="P1710" s="160">
        <v>0</v>
      </c>
      <c r="Q1710" s="160">
        <v>0</v>
      </c>
      <c r="R1710" s="160">
        <v>0</v>
      </c>
      <c r="S1710" s="160">
        <v>0</v>
      </c>
      <c r="T1710" s="160">
        <v>0</v>
      </c>
      <c r="U1710" s="160">
        <v>0</v>
      </c>
      <c r="V1710" s="160">
        <v>0</v>
      </c>
      <c r="W1710" s="162">
        <f>SUM(표4_256[[#This Row],[1월]:[12월]])</f>
        <v>957</v>
      </c>
      <c r="X1710" s="189">
        <f t="shared" si="1383"/>
        <v>79.75</v>
      </c>
    </row>
    <row r="1711" spans="1:24" hidden="1" x14ac:dyDescent="0.3">
      <c r="A1711" s="166"/>
      <c r="B1711" s="166">
        <v>2024</v>
      </c>
      <c r="C1711" s="187" t="s">
        <v>433</v>
      </c>
      <c r="D1711" s="159" t="s">
        <v>28</v>
      </c>
      <c r="E1711" s="188" t="s">
        <v>428</v>
      </c>
      <c r="F1711" s="188"/>
      <c r="G1711" s="188"/>
      <c r="H1711" s="160"/>
      <c r="I1711" s="160" t="s">
        <v>177</v>
      </c>
      <c r="J1711" s="159" t="s">
        <v>13</v>
      </c>
      <c r="K1711" s="160">
        <v>159668</v>
      </c>
      <c r="L1711" s="160">
        <v>148770</v>
      </c>
      <c r="M1711" s="160">
        <v>158997</v>
      </c>
      <c r="N1711" s="160">
        <v>874</v>
      </c>
      <c r="O1711" s="160">
        <v>3859</v>
      </c>
      <c r="P1711" s="160">
        <v>0</v>
      </c>
      <c r="Q1711" s="160">
        <v>0</v>
      </c>
      <c r="R1711" s="160">
        <v>0</v>
      </c>
      <c r="S1711" s="160">
        <v>0</v>
      </c>
      <c r="T1711" s="160">
        <v>0</v>
      </c>
      <c r="U1711" s="160">
        <v>0</v>
      </c>
      <c r="V1711" s="160">
        <v>0</v>
      </c>
      <c r="W1711" s="162">
        <f>SUM(표4_256[[#This Row],[1월]:[12월]])</f>
        <v>472168</v>
      </c>
      <c r="X1711" s="189">
        <f t="shared" si="1383"/>
        <v>39347.333333333336</v>
      </c>
    </row>
    <row r="1712" spans="1:24" hidden="1" x14ac:dyDescent="0.3">
      <c r="A1712" s="166"/>
      <c r="B1712" s="166">
        <v>2024</v>
      </c>
      <c r="C1712" s="187" t="s">
        <v>433</v>
      </c>
      <c r="D1712" s="159" t="s">
        <v>28</v>
      </c>
      <c r="E1712" s="188" t="s">
        <v>428</v>
      </c>
      <c r="F1712" s="188"/>
      <c r="G1712" s="188"/>
      <c r="H1712" s="160"/>
      <c r="I1712" s="160" t="s">
        <v>177</v>
      </c>
      <c r="J1712" s="159" t="s">
        <v>22</v>
      </c>
      <c r="K1712" s="160">
        <v>68</v>
      </c>
      <c r="L1712" s="160">
        <v>64</v>
      </c>
      <c r="M1712" s="160">
        <v>68</v>
      </c>
      <c r="N1712" s="160">
        <v>0</v>
      </c>
      <c r="O1712" s="160">
        <v>4</v>
      </c>
      <c r="P1712" s="160">
        <v>0</v>
      </c>
      <c r="Q1712" s="160">
        <v>0</v>
      </c>
      <c r="R1712" s="160">
        <v>0</v>
      </c>
      <c r="S1712" s="160">
        <v>0</v>
      </c>
      <c r="T1712" s="160">
        <v>0</v>
      </c>
      <c r="U1712" s="160">
        <v>0</v>
      </c>
      <c r="V1712" s="160">
        <v>0</v>
      </c>
      <c r="W1712" s="162">
        <f>SUM(표4_256[[#This Row],[1월]:[12월]])</f>
        <v>204</v>
      </c>
      <c r="X1712" s="189">
        <f t="shared" si="1383"/>
        <v>17</v>
      </c>
    </row>
    <row r="1713" spans="1:24" hidden="1" x14ac:dyDescent="0.3">
      <c r="A1713" s="166"/>
      <c r="B1713" s="166">
        <v>2024</v>
      </c>
      <c r="C1713" s="187" t="s">
        <v>433</v>
      </c>
      <c r="D1713" s="159" t="s">
        <v>28</v>
      </c>
      <c r="E1713" s="188" t="s">
        <v>428</v>
      </c>
      <c r="F1713" s="188"/>
      <c r="G1713" s="188"/>
      <c r="H1713" s="160"/>
      <c r="I1713" s="160" t="s">
        <v>423</v>
      </c>
      <c r="J1713" s="159" t="s">
        <v>13</v>
      </c>
      <c r="K1713" s="160">
        <v>742648</v>
      </c>
      <c r="L1713" s="160">
        <v>691957</v>
      </c>
      <c r="M1713" s="160">
        <v>739528</v>
      </c>
      <c r="N1713" s="160">
        <v>4064</v>
      </c>
      <c r="O1713" s="160">
        <v>17949</v>
      </c>
      <c r="P1713" s="160">
        <v>0</v>
      </c>
      <c r="Q1713" s="160">
        <v>0</v>
      </c>
      <c r="R1713" s="160">
        <v>0</v>
      </c>
      <c r="S1713" s="160">
        <v>0</v>
      </c>
      <c r="T1713" s="160">
        <v>0</v>
      </c>
      <c r="U1713" s="160">
        <v>0</v>
      </c>
      <c r="V1713" s="160">
        <v>0</v>
      </c>
      <c r="W1713" s="162">
        <f>SUM(표4_256[[#This Row],[1월]:[12월]])</f>
        <v>2196146</v>
      </c>
      <c r="X1713" s="189">
        <f t="shared" si="1383"/>
        <v>183012.16666666666</v>
      </c>
    </row>
    <row r="1714" spans="1:24" hidden="1" x14ac:dyDescent="0.3">
      <c r="A1714" s="166"/>
      <c r="B1714" s="166">
        <v>2024</v>
      </c>
      <c r="C1714" s="187" t="s">
        <v>433</v>
      </c>
      <c r="D1714" s="159" t="s">
        <v>28</v>
      </c>
      <c r="E1714" s="188" t="s">
        <v>428</v>
      </c>
      <c r="F1714" s="188"/>
      <c r="G1714" s="188"/>
      <c r="H1714" s="160"/>
      <c r="I1714" s="160" t="s">
        <v>423</v>
      </c>
      <c r="J1714" s="159" t="s">
        <v>22</v>
      </c>
      <c r="K1714" s="160">
        <v>319</v>
      </c>
      <c r="L1714" s="160">
        <v>298</v>
      </c>
      <c r="M1714" s="160">
        <v>317</v>
      </c>
      <c r="N1714" s="160">
        <v>4</v>
      </c>
      <c r="O1714" s="160">
        <v>16</v>
      </c>
      <c r="P1714" s="160">
        <v>0</v>
      </c>
      <c r="Q1714" s="160">
        <v>0</v>
      </c>
      <c r="R1714" s="160">
        <v>0</v>
      </c>
      <c r="S1714" s="160">
        <v>0</v>
      </c>
      <c r="T1714" s="160">
        <v>0</v>
      </c>
      <c r="U1714" s="160">
        <v>0</v>
      </c>
      <c r="V1714" s="160">
        <v>0</v>
      </c>
      <c r="W1714" s="162">
        <f>SUM(표4_256[[#This Row],[1월]:[12월]])</f>
        <v>954</v>
      </c>
      <c r="X1714" s="189">
        <f t="shared" si="1383"/>
        <v>79.5</v>
      </c>
    </row>
    <row r="1715" spans="1:24" hidden="1" x14ac:dyDescent="0.3">
      <c r="A1715" s="166"/>
      <c r="B1715" s="166">
        <v>2024</v>
      </c>
      <c r="C1715" s="187" t="s">
        <v>433</v>
      </c>
      <c r="D1715" s="159" t="s">
        <v>28</v>
      </c>
      <c r="E1715" s="188" t="s">
        <v>428</v>
      </c>
      <c r="F1715" s="188"/>
      <c r="G1715" s="188"/>
      <c r="H1715" s="160"/>
      <c r="I1715" s="160" t="s">
        <v>178</v>
      </c>
      <c r="J1715" s="159" t="s">
        <v>13</v>
      </c>
      <c r="K1715" s="160">
        <v>743365</v>
      </c>
      <c r="L1715" s="160">
        <v>692625</v>
      </c>
      <c r="M1715" s="160">
        <v>740243</v>
      </c>
      <c r="N1715" s="160">
        <v>4068</v>
      </c>
      <c r="O1715" s="160">
        <v>17967</v>
      </c>
      <c r="P1715" s="160">
        <v>0</v>
      </c>
      <c r="Q1715" s="160">
        <v>0</v>
      </c>
      <c r="R1715" s="160">
        <v>0</v>
      </c>
      <c r="S1715" s="160">
        <v>0</v>
      </c>
      <c r="T1715" s="160">
        <v>0</v>
      </c>
      <c r="U1715" s="160">
        <v>0</v>
      </c>
      <c r="V1715" s="160">
        <v>0</v>
      </c>
      <c r="W1715" s="162">
        <f>SUM(표4_256[[#This Row],[1월]:[12월]])</f>
        <v>2198268</v>
      </c>
      <c r="X1715" s="189">
        <f t="shared" si="1383"/>
        <v>183189</v>
      </c>
    </row>
    <row r="1716" spans="1:24" hidden="1" x14ac:dyDescent="0.3">
      <c r="A1716" s="166"/>
      <c r="B1716" s="166">
        <v>2024</v>
      </c>
      <c r="C1716" s="191" t="s">
        <v>433</v>
      </c>
      <c r="D1716" s="192" t="s">
        <v>28</v>
      </c>
      <c r="E1716" s="193" t="s">
        <v>428</v>
      </c>
      <c r="F1716" s="193"/>
      <c r="G1716" s="193"/>
      <c r="H1716" s="194"/>
      <c r="I1716" s="194" t="s">
        <v>178</v>
      </c>
      <c r="J1716" s="192" t="s">
        <v>22</v>
      </c>
      <c r="K1716" s="194">
        <v>318</v>
      </c>
      <c r="L1716" s="194">
        <v>298</v>
      </c>
      <c r="M1716" s="194">
        <v>317</v>
      </c>
      <c r="N1716" s="194">
        <v>4</v>
      </c>
      <c r="O1716" s="194">
        <v>16</v>
      </c>
      <c r="P1716" s="194">
        <v>0</v>
      </c>
      <c r="Q1716" s="194">
        <v>0</v>
      </c>
      <c r="R1716" s="194">
        <v>0</v>
      </c>
      <c r="S1716" s="194">
        <v>0</v>
      </c>
      <c r="T1716" s="194">
        <v>0</v>
      </c>
      <c r="U1716" s="194">
        <v>0</v>
      </c>
      <c r="V1716" s="194">
        <v>0</v>
      </c>
      <c r="W1716" s="195">
        <f>SUM(표4_256[[#This Row],[1월]:[12월]])</f>
        <v>953</v>
      </c>
      <c r="X1716" s="196">
        <f t="shared" si="1383"/>
        <v>79.416666666666671</v>
      </c>
    </row>
    <row r="1719" spans="1:24" x14ac:dyDescent="0.3">
      <c r="W1719" s="6"/>
    </row>
    <row r="1722" spans="1:24" x14ac:dyDescent="0.3">
      <c r="P1722" s="227"/>
    </row>
    <row r="1727" spans="1:24" x14ac:dyDescent="0.3">
      <c r="L1727" s="144"/>
      <c r="M1727" s="144"/>
      <c r="N1727" s="144"/>
    </row>
    <row r="1729" spans="9:42" ht="17.25" thickBot="1" x14ac:dyDescent="0.35"/>
    <row r="1730" spans="9:42" ht="17.25" thickBot="1" x14ac:dyDescent="0.35">
      <c r="I1730" s="315" t="s">
        <v>443</v>
      </c>
      <c r="J1730" s="316"/>
      <c r="K1730" s="317"/>
      <c r="L1730"/>
      <c r="M1730"/>
      <c r="N1730"/>
      <c r="O1730"/>
      <c r="P1730"/>
      <c r="Q1730"/>
      <c r="R1730"/>
      <c r="S1730"/>
      <c r="T1730"/>
      <c r="U1730"/>
      <c r="V1730"/>
      <c r="W1730"/>
      <c r="X1730"/>
    </row>
    <row r="1731" spans="9:42" ht="17.25" thickBot="1" x14ac:dyDescent="0.35">
      <c r="I1731" s="318"/>
      <c r="J1731" s="319"/>
      <c r="K1731" s="320"/>
      <c r="L1731" s="145" t="s">
        <v>444</v>
      </c>
      <c r="M1731" s="146" t="s">
        <v>10</v>
      </c>
      <c r="N1731" s="146" t="s">
        <v>0</v>
      </c>
      <c r="O1731" s="146" t="s">
        <v>1</v>
      </c>
      <c r="P1731" s="146" t="s">
        <v>2</v>
      </c>
      <c r="Q1731" s="146" t="s">
        <v>3</v>
      </c>
      <c r="R1731" s="146" t="s">
        <v>4</v>
      </c>
      <c r="S1731" s="146" t="s">
        <v>5</v>
      </c>
      <c r="T1731" s="146" t="s">
        <v>6</v>
      </c>
      <c r="U1731" s="146" t="s">
        <v>7</v>
      </c>
      <c r="V1731" s="146" t="s">
        <v>8</v>
      </c>
      <c r="W1731" s="147" t="s">
        <v>9</v>
      </c>
      <c r="X1731" s="148" t="s">
        <v>499</v>
      </c>
      <c r="Y1731" s="148" t="s">
        <v>439</v>
      </c>
      <c r="AB1731" s="235" t="s">
        <v>462</v>
      </c>
      <c r="AC1731" s="236" t="s">
        <v>439</v>
      </c>
      <c r="AD1731" s="237">
        <f t="shared" ref="AD1731:AO1731" si="1384">SUM(AD1732:AD1736)</f>
        <v>0</v>
      </c>
      <c r="AE1731" s="238">
        <f t="shared" si="1384"/>
        <v>0</v>
      </c>
      <c r="AF1731" s="238">
        <f t="shared" si="1384"/>
        <v>0</v>
      </c>
      <c r="AG1731" s="238">
        <f t="shared" si="1384"/>
        <v>0</v>
      </c>
      <c r="AH1731" s="238">
        <f t="shared" si="1384"/>
        <v>0</v>
      </c>
      <c r="AI1731" s="238">
        <f t="shared" si="1384"/>
        <v>0</v>
      </c>
      <c r="AJ1731" s="238">
        <f t="shared" si="1384"/>
        <v>0</v>
      </c>
      <c r="AK1731" s="238">
        <f t="shared" si="1384"/>
        <v>0</v>
      </c>
      <c r="AL1731" s="238">
        <f t="shared" si="1384"/>
        <v>0</v>
      </c>
      <c r="AM1731" s="238">
        <f t="shared" si="1384"/>
        <v>0</v>
      </c>
      <c r="AN1731" s="238">
        <f t="shared" si="1384"/>
        <v>0</v>
      </c>
      <c r="AO1731" s="238">
        <f t="shared" si="1384"/>
        <v>0</v>
      </c>
      <c r="AP1731" s="239">
        <f t="shared" ref="AP1731:AP1794" si="1385">SUM(AD1731:AO1731)</f>
        <v>0</v>
      </c>
    </row>
    <row r="1732" spans="9:42" ht="17.25" thickBot="1" x14ac:dyDescent="0.35">
      <c r="I1732" s="228"/>
      <c r="J1732" s="228"/>
      <c r="K1732" s="228"/>
      <c r="L1732" s="229">
        <f>SUM(L1733:L1737)</f>
        <v>235123930</v>
      </c>
      <c r="M1732" s="229">
        <f t="shared" ref="M1732:X1732" si="1386">SUM(M1733:M1737)</f>
        <v>234322341</v>
      </c>
      <c r="N1732" s="229">
        <f t="shared" si="1386"/>
        <v>224909003</v>
      </c>
      <c r="O1732" s="229">
        <f t="shared" si="1386"/>
        <v>183987146</v>
      </c>
      <c r="P1732" s="229">
        <f t="shared" si="1386"/>
        <v>157362362</v>
      </c>
      <c r="Q1732" s="229">
        <f t="shared" si="1386"/>
        <v>169624188.58289999</v>
      </c>
      <c r="R1732" s="229">
        <f t="shared" si="1386"/>
        <v>207793233.5663</v>
      </c>
      <c r="S1732" s="229">
        <f t="shared" si="1386"/>
        <v>260668992.97</v>
      </c>
      <c r="T1732" s="229">
        <f t="shared" si="1386"/>
        <v>267439730.486</v>
      </c>
      <c r="U1732" s="229">
        <f t="shared" si="1386"/>
        <v>218062508.038822</v>
      </c>
      <c r="V1732" s="229">
        <f t="shared" si="1386"/>
        <v>174900869</v>
      </c>
      <c r="W1732" s="229">
        <f t="shared" si="1386"/>
        <v>202743113</v>
      </c>
      <c r="X1732" s="229">
        <f t="shared" si="1386"/>
        <v>249532186</v>
      </c>
      <c r="Y1732" s="229"/>
      <c r="AB1732" s="240"/>
      <c r="AC1732" s="241" t="s">
        <v>21</v>
      </c>
      <c r="AD1732" s="242"/>
      <c r="AE1732" s="243"/>
      <c r="AF1732" s="243"/>
      <c r="AG1732" s="244"/>
      <c r="AH1732" s="244"/>
      <c r="AI1732" s="244"/>
      <c r="AJ1732" s="244"/>
      <c r="AK1732" s="244"/>
      <c r="AL1732" s="244"/>
      <c r="AM1732" s="244"/>
      <c r="AN1732" s="244"/>
      <c r="AO1732" s="244"/>
      <c r="AP1732" s="245">
        <f t="shared" si="1385"/>
        <v>0</v>
      </c>
    </row>
    <row r="1733" spans="9:42" x14ac:dyDescent="0.3">
      <c r="I1733"/>
      <c r="J1733" s="321" t="s">
        <v>438</v>
      </c>
      <c r="K1733" s="130" t="s">
        <v>21</v>
      </c>
      <c r="L1733" s="131">
        <v>13529997</v>
      </c>
      <c r="M1733" s="132">
        <f>K815</f>
        <v>12538200</v>
      </c>
      <c r="N1733" s="132">
        <f>L815</f>
        <v>11531388</v>
      </c>
      <c r="O1733" s="132">
        <f>M815</f>
        <v>9559821</v>
      </c>
      <c r="P1733" s="132">
        <f>N815</f>
        <v>7968256</v>
      </c>
      <c r="Q1733" s="132">
        <f>O815</f>
        <v>3444826</v>
      </c>
      <c r="R1733" s="132">
        <f t="shared" ref="R1733:U1733" si="1387">P815</f>
        <v>1066352</v>
      </c>
      <c r="S1733" s="132">
        <f t="shared" si="1387"/>
        <v>1604090</v>
      </c>
      <c r="T1733" s="132">
        <f t="shared" si="1387"/>
        <v>967965</v>
      </c>
      <c r="U1733" s="132">
        <f t="shared" si="1387"/>
        <v>1038690</v>
      </c>
      <c r="V1733" s="132">
        <f t="shared" ref="V1733" si="1388">T815</f>
        <v>2286785</v>
      </c>
      <c r="W1733" s="132">
        <f t="shared" ref="W1733:X1733" si="1389">U815</f>
        <v>5904834</v>
      </c>
      <c r="X1733" s="132">
        <f t="shared" si="1389"/>
        <v>10216142</v>
      </c>
      <c r="Y1733" s="133">
        <f t="shared" ref="Y1733:Y1796" si="1390">SUM(M1733:X1733)</f>
        <v>68127349</v>
      </c>
      <c r="AB1733" s="240"/>
      <c r="AC1733" s="246" t="s">
        <v>27</v>
      </c>
      <c r="AD1733" s="247"/>
      <c r="AE1733" s="248"/>
      <c r="AF1733" s="248"/>
      <c r="AG1733" s="249"/>
      <c r="AH1733" s="249"/>
      <c r="AI1733" s="249"/>
      <c r="AJ1733" s="249"/>
      <c r="AK1733" s="249"/>
      <c r="AL1733" s="249"/>
      <c r="AM1733" s="249"/>
      <c r="AN1733" s="249"/>
      <c r="AO1733" s="249"/>
      <c r="AP1733" s="250">
        <f t="shared" si="1385"/>
        <v>0</v>
      </c>
    </row>
    <row r="1734" spans="9:42" x14ac:dyDescent="0.3">
      <c r="I1734"/>
      <c r="J1734" s="313"/>
      <c r="K1734" s="134" t="s">
        <v>27</v>
      </c>
      <c r="L1734" s="135">
        <v>10286457</v>
      </c>
      <c r="M1734" s="136">
        <f>K859</f>
        <v>8560994</v>
      </c>
      <c r="N1734" s="136">
        <f>L859</f>
        <v>9380542</v>
      </c>
      <c r="O1734" s="136">
        <f>M859</f>
        <v>7754727</v>
      </c>
      <c r="P1734" s="136">
        <f>N859</f>
        <v>11436847</v>
      </c>
      <c r="Q1734" s="136">
        <f>O859</f>
        <v>11181794</v>
      </c>
      <c r="R1734" s="136">
        <f t="shared" ref="R1734:U1734" si="1391">P859</f>
        <v>16191993</v>
      </c>
      <c r="S1734" s="136">
        <f t="shared" si="1391"/>
        <v>21310938</v>
      </c>
      <c r="T1734" s="136">
        <f t="shared" si="1391"/>
        <v>23939477</v>
      </c>
      <c r="U1734" s="136">
        <f t="shared" si="1391"/>
        <v>18436238</v>
      </c>
      <c r="V1734" s="136">
        <f t="shared" ref="V1734" si="1392">T859</f>
        <v>11965928</v>
      </c>
      <c r="W1734" s="136">
        <f t="shared" ref="W1734:X1734" si="1393">U859</f>
        <v>10907700</v>
      </c>
      <c r="X1734" s="136">
        <f t="shared" si="1393"/>
        <v>11978139</v>
      </c>
      <c r="Y1734" s="137">
        <f t="shared" si="1390"/>
        <v>163045317</v>
      </c>
      <c r="AB1734" s="240"/>
      <c r="AC1734" s="246" t="s">
        <v>28</v>
      </c>
      <c r="AD1734" s="247"/>
      <c r="AE1734" s="248"/>
      <c r="AF1734" s="248"/>
      <c r="AG1734" s="249"/>
      <c r="AH1734" s="249"/>
      <c r="AI1734" s="249"/>
      <c r="AJ1734" s="249"/>
      <c r="AK1734" s="249"/>
      <c r="AL1734" s="249"/>
      <c r="AM1734" s="249"/>
      <c r="AN1734" s="249"/>
      <c r="AO1734" s="249"/>
      <c r="AP1734" s="250">
        <f t="shared" si="1385"/>
        <v>0</v>
      </c>
    </row>
    <row r="1735" spans="9:42" x14ac:dyDescent="0.3">
      <c r="I1735"/>
      <c r="J1735" s="313"/>
      <c r="K1735" s="134" t="s">
        <v>28</v>
      </c>
      <c r="L1735" s="135">
        <v>36699</v>
      </c>
      <c r="M1735" s="136">
        <f>K881</f>
        <v>37958</v>
      </c>
      <c r="N1735" s="136">
        <f>L881</f>
        <v>34658</v>
      </c>
      <c r="O1735" s="136">
        <f>M881</f>
        <v>63975</v>
      </c>
      <c r="P1735" s="136">
        <f>N881</f>
        <v>45043</v>
      </c>
      <c r="Q1735" s="136">
        <f>O881</f>
        <v>32307</v>
      </c>
      <c r="R1735" s="136">
        <f t="shared" ref="R1735:U1735" si="1394">P881</f>
        <v>32101</v>
      </c>
      <c r="S1735" s="136">
        <f t="shared" si="1394"/>
        <v>46549</v>
      </c>
      <c r="T1735" s="136">
        <f t="shared" si="1394"/>
        <v>40044</v>
      </c>
      <c r="U1735" s="136">
        <f t="shared" si="1394"/>
        <v>36655</v>
      </c>
      <c r="V1735" s="136">
        <f t="shared" ref="V1735" si="1395">T881</f>
        <v>0</v>
      </c>
      <c r="W1735" s="136">
        <f t="shared" ref="W1735:X1735" si="1396">U881</f>
        <v>0</v>
      </c>
      <c r="X1735" s="136">
        <f t="shared" si="1396"/>
        <v>0</v>
      </c>
      <c r="Y1735" s="137">
        <f t="shared" si="1390"/>
        <v>369290</v>
      </c>
      <c r="AB1735" s="240"/>
      <c r="AC1735" s="246" t="s">
        <v>26</v>
      </c>
      <c r="AD1735" s="247"/>
      <c r="AE1735" s="248"/>
      <c r="AF1735" s="248"/>
      <c r="AG1735" s="249"/>
      <c r="AH1735" s="249"/>
      <c r="AI1735" s="249"/>
      <c r="AJ1735" s="249"/>
      <c r="AK1735" s="249"/>
      <c r="AL1735" s="249"/>
      <c r="AM1735" s="249"/>
      <c r="AN1735" s="249"/>
      <c r="AO1735" s="249"/>
      <c r="AP1735" s="250">
        <f t="shared" si="1385"/>
        <v>0</v>
      </c>
    </row>
    <row r="1736" spans="9:42" x14ac:dyDescent="0.3">
      <c r="I1736"/>
      <c r="J1736" s="313"/>
      <c r="K1736" s="134" t="s">
        <v>26</v>
      </c>
      <c r="L1736" s="135">
        <v>57375558</v>
      </c>
      <c r="M1736" s="136">
        <f>K749</f>
        <v>65417523</v>
      </c>
      <c r="N1736" s="136">
        <f>L749</f>
        <v>61635396</v>
      </c>
      <c r="O1736" s="136">
        <f>M749</f>
        <v>38060616</v>
      </c>
      <c r="P1736" s="136">
        <f>N749</f>
        <v>19420517</v>
      </c>
      <c r="Q1736" s="136">
        <f>O749</f>
        <v>11890696</v>
      </c>
      <c r="R1736" s="136">
        <f t="shared" ref="R1736:U1736" si="1397">P749</f>
        <v>7377558</v>
      </c>
      <c r="S1736" s="136">
        <f t="shared" si="1397"/>
        <v>13267410</v>
      </c>
      <c r="T1736" s="136">
        <f t="shared" si="1397"/>
        <v>19619706</v>
      </c>
      <c r="U1736" s="136">
        <f t="shared" si="1397"/>
        <v>16199429</v>
      </c>
      <c r="V1736" s="136">
        <f t="shared" ref="V1736" si="1398">T749</f>
        <v>17848822</v>
      </c>
      <c r="W1736" s="136">
        <f t="shared" ref="W1736:X1736" si="1399">U749</f>
        <v>23533170</v>
      </c>
      <c r="X1736" s="136">
        <f t="shared" si="1399"/>
        <v>53877863</v>
      </c>
      <c r="Y1736" s="137">
        <f t="shared" si="1390"/>
        <v>348148706</v>
      </c>
      <c r="AB1736" s="251"/>
      <c r="AC1736" s="252" t="s">
        <v>11</v>
      </c>
      <c r="AD1736" s="253"/>
      <c r="AE1736" s="254"/>
      <c r="AF1736" s="254"/>
      <c r="AG1736" s="255"/>
      <c r="AH1736" s="255"/>
      <c r="AI1736" s="255"/>
      <c r="AJ1736" s="255"/>
      <c r="AK1736" s="255"/>
      <c r="AL1736" s="255"/>
      <c r="AM1736" s="255"/>
      <c r="AN1736" s="255"/>
      <c r="AO1736" s="255"/>
      <c r="AP1736" s="256">
        <f t="shared" si="1385"/>
        <v>0</v>
      </c>
    </row>
    <row r="1737" spans="9:42" ht="17.25" thickBot="1" x14ac:dyDescent="0.35">
      <c r="I1737"/>
      <c r="J1737" s="313"/>
      <c r="K1737" s="138" t="s">
        <v>11</v>
      </c>
      <c r="L1737" s="135">
        <v>153895219</v>
      </c>
      <c r="M1737" s="136">
        <f>K705</f>
        <v>147767666</v>
      </c>
      <c r="N1737" s="136">
        <f t="shared" ref="N1737:U1737" si="1400">L705</f>
        <v>142327019</v>
      </c>
      <c r="O1737" s="136">
        <f t="shared" si="1400"/>
        <v>128548007</v>
      </c>
      <c r="P1737" s="136">
        <f t="shared" si="1400"/>
        <v>118491699</v>
      </c>
      <c r="Q1737" s="136">
        <f t="shared" si="1400"/>
        <v>143074565.58289999</v>
      </c>
      <c r="R1737" s="136">
        <f t="shared" si="1400"/>
        <v>183125229.5663</v>
      </c>
      <c r="S1737" s="136">
        <f t="shared" si="1400"/>
        <v>224440005.97</v>
      </c>
      <c r="T1737" s="136">
        <f t="shared" si="1400"/>
        <v>222872538.486</v>
      </c>
      <c r="U1737" s="136">
        <f t="shared" si="1400"/>
        <v>182351496.038822</v>
      </c>
      <c r="V1737" s="136">
        <f t="shared" ref="V1737" si="1401">T705</f>
        <v>142799334</v>
      </c>
      <c r="W1737" s="136">
        <f t="shared" ref="W1737:X1737" si="1402">U705</f>
        <v>162397409</v>
      </c>
      <c r="X1737" s="136">
        <f t="shared" si="1402"/>
        <v>173460042</v>
      </c>
      <c r="Y1737" s="137">
        <f t="shared" si="1390"/>
        <v>1971655011.644022</v>
      </c>
      <c r="AB1737" s="235" t="s">
        <v>173</v>
      </c>
      <c r="AC1737" s="257" t="s">
        <v>439</v>
      </c>
      <c r="AD1737" s="237">
        <f t="shared" ref="AD1737" si="1403">SUM(AD1738:AD1742)</f>
        <v>74868447</v>
      </c>
      <c r="AE1737" s="237">
        <f t="shared" ref="AE1737:AO1737" si="1404">SUM(AE1738:AE1742)</f>
        <v>65540324</v>
      </c>
      <c r="AF1737" s="237">
        <f t="shared" si="1404"/>
        <v>58610631</v>
      </c>
      <c r="AG1737" s="237">
        <f t="shared" si="1404"/>
        <v>58950068</v>
      </c>
      <c r="AH1737" s="237">
        <f t="shared" si="1404"/>
        <v>57534140</v>
      </c>
      <c r="AI1737" s="237">
        <f t="shared" si="1404"/>
        <v>71940207</v>
      </c>
      <c r="AJ1737" s="237">
        <f t="shared" si="1404"/>
        <v>86880102</v>
      </c>
      <c r="AK1737" s="237">
        <f t="shared" si="1404"/>
        <v>89057430</v>
      </c>
      <c r="AL1737" s="237">
        <f t="shared" si="1404"/>
        <v>60545218</v>
      </c>
      <c r="AM1737" s="237">
        <f t="shared" si="1404"/>
        <v>60820944</v>
      </c>
      <c r="AN1737" s="237">
        <f t="shared" si="1404"/>
        <v>73873695</v>
      </c>
      <c r="AO1737" s="237">
        <f t="shared" si="1404"/>
        <v>67413496</v>
      </c>
      <c r="AP1737" s="239">
        <f t="shared" si="1385"/>
        <v>826034702</v>
      </c>
    </row>
    <row r="1738" spans="9:42" ht="17.25" thickBot="1" x14ac:dyDescent="0.35">
      <c r="I1738"/>
      <c r="J1738" s="314"/>
      <c r="K1738" s="139" t="s">
        <v>439</v>
      </c>
      <c r="L1738" s="229">
        <f>SUM(L1739:L1743)</f>
        <v>320829591</v>
      </c>
      <c r="M1738" s="229">
        <f t="shared" ref="M1738" si="1405">SUM(M1739:M1743)</f>
        <v>322305921</v>
      </c>
      <c r="N1738" s="229">
        <f t="shared" ref="N1738" si="1406">SUM(N1739:N1743)</f>
        <v>302209856</v>
      </c>
      <c r="O1738" s="229">
        <f t="shared" ref="O1738" si="1407">SUM(O1739:O1743)</f>
        <v>231017791</v>
      </c>
      <c r="P1738" s="229">
        <f t="shared" ref="P1738" si="1408">SUM(P1739:P1743)</f>
        <v>199531106</v>
      </c>
      <c r="Q1738" s="229">
        <f t="shared" ref="Q1738" si="1409">SUM(Q1739:Q1743)</f>
        <v>237166090.8398</v>
      </c>
      <c r="R1738" s="229">
        <f t="shared" ref="R1738" si="1410">SUM(R1739:R1743)</f>
        <v>288271460.7626</v>
      </c>
      <c r="S1738" s="229">
        <f t="shared" ref="S1738" si="1411">SUM(S1739:S1743)</f>
        <v>321697876.66330004</v>
      </c>
      <c r="T1738" s="229">
        <f t="shared" ref="T1738:U1738" si="1412">SUM(T1739:T1743)</f>
        <v>350775620.1426</v>
      </c>
      <c r="U1738" s="229">
        <f t="shared" si="1412"/>
        <v>237620824.25989401</v>
      </c>
      <c r="V1738" s="229">
        <f t="shared" ref="V1738" si="1413">SUM(V1739:V1743)</f>
        <v>202697194</v>
      </c>
      <c r="W1738" s="229">
        <f t="shared" ref="W1738:X1738" si="1414">SUM(W1739:W1743)</f>
        <v>234297783</v>
      </c>
      <c r="X1738" s="229">
        <f t="shared" si="1414"/>
        <v>297890316</v>
      </c>
      <c r="Y1738" s="140">
        <f t="shared" si="1390"/>
        <v>3225481839.6681938</v>
      </c>
      <c r="AB1738" s="240"/>
      <c r="AC1738" s="241" t="s">
        <v>21</v>
      </c>
      <c r="AD1738" s="242"/>
      <c r="AE1738" s="242"/>
      <c r="AF1738" s="242"/>
      <c r="AG1738" s="242"/>
      <c r="AH1738" s="242"/>
      <c r="AI1738" s="242"/>
      <c r="AJ1738" s="242"/>
      <c r="AK1738" s="242"/>
      <c r="AL1738" s="242"/>
      <c r="AM1738" s="242"/>
      <c r="AN1738" s="242"/>
      <c r="AO1738" s="242"/>
      <c r="AP1738" s="245">
        <f t="shared" si="1385"/>
        <v>0</v>
      </c>
    </row>
    <row r="1739" spans="9:42" x14ac:dyDescent="0.3">
      <c r="I1739"/>
      <c r="J1739" s="312" t="s">
        <v>75</v>
      </c>
      <c r="K1739" s="130" t="s">
        <v>21</v>
      </c>
      <c r="L1739" s="135">
        <v>12227762</v>
      </c>
      <c r="M1739" s="136">
        <f>K819</f>
        <v>14284954</v>
      </c>
      <c r="N1739" s="136">
        <f>L819</f>
        <v>11073875</v>
      </c>
      <c r="O1739" s="136">
        <f>M819</f>
        <v>9720083</v>
      </c>
      <c r="P1739" s="136">
        <f>N819</f>
        <v>8945235</v>
      </c>
      <c r="Q1739" s="136">
        <f>O819</f>
        <v>5765228</v>
      </c>
      <c r="R1739" s="136">
        <f t="shared" ref="R1739:U1739" si="1415">P819</f>
        <v>3423062</v>
      </c>
      <c r="S1739" s="136">
        <f t="shared" si="1415"/>
        <v>5249634</v>
      </c>
      <c r="T1739" s="136">
        <f t="shared" si="1415"/>
        <v>4603864</v>
      </c>
      <c r="U1739" s="136">
        <f t="shared" si="1415"/>
        <v>4852377</v>
      </c>
      <c r="V1739" s="136">
        <f t="shared" ref="V1739" si="1416">T819</f>
        <v>5589572</v>
      </c>
      <c r="W1739" s="136">
        <f t="shared" ref="W1739:X1739" si="1417">U819</f>
        <v>7363766</v>
      </c>
      <c r="X1739" s="136">
        <f t="shared" si="1417"/>
        <v>9742469</v>
      </c>
      <c r="Y1739" s="137">
        <f t="shared" si="1390"/>
        <v>90614119</v>
      </c>
      <c r="AB1739" s="240"/>
      <c r="AC1739" s="246" t="s">
        <v>27</v>
      </c>
      <c r="AD1739" s="247"/>
      <c r="AE1739" s="247"/>
      <c r="AF1739" s="247"/>
      <c r="AG1739" s="247"/>
      <c r="AH1739" s="247"/>
      <c r="AI1739" s="247"/>
      <c r="AJ1739" s="247"/>
      <c r="AK1739" s="247"/>
      <c r="AL1739" s="247"/>
      <c r="AM1739" s="247"/>
      <c r="AN1739" s="247"/>
      <c r="AO1739" s="247"/>
      <c r="AP1739" s="250">
        <f t="shared" si="1385"/>
        <v>0</v>
      </c>
    </row>
    <row r="1740" spans="9:42" x14ac:dyDescent="0.3">
      <c r="I1740"/>
      <c r="J1740" s="313"/>
      <c r="K1740" s="134" t="s">
        <v>27</v>
      </c>
      <c r="L1740" s="135">
        <v>26114937</v>
      </c>
      <c r="M1740" s="136">
        <f>K861</f>
        <v>28085142</v>
      </c>
      <c r="N1740" s="136">
        <f>L861</f>
        <v>24554318</v>
      </c>
      <c r="O1740" s="136">
        <f>M861</f>
        <v>22159459</v>
      </c>
      <c r="P1740" s="136">
        <f>N861</f>
        <v>27286369</v>
      </c>
      <c r="Q1740" s="136">
        <f>O861</f>
        <v>27222970</v>
      </c>
      <c r="R1740" s="136">
        <f t="shared" ref="R1740:U1740" si="1418">P861</f>
        <v>35712381</v>
      </c>
      <c r="S1740" s="136">
        <f t="shared" si="1418"/>
        <v>32499166</v>
      </c>
      <c r="T1740" s="136">
        <f t="shared" si="1418"/>
        <v>38669015</v>
      </c>
      <c r="U1740" s="136">
        <f t="shared" si="1418"/>
        <v>27099577</v>
      </c>
      <c r="V1740" s="136">
        <f t="shared" ref="V1740" si="1419">T861</f>
        <v>25123749</v>
      </c>
      <c r="W1740" s="136">
        <f t="shared" ref="W1740:X1740" si="1420">U861</f>
        <v>19478545</v>
      </c>
      <c r="X1740" s="136">
        <f t="shared" si="1420"/>
        <v>22035632</v>
      </c>
      <c r="Y1740" s="137">
        <f t="shared" si="1390"/>
        <v>329926323</v>
      </c>
      <c r="AB1740" s="240"/>
      <c r="AC1740" s="246" t="s">
        <v>28</v>
      </c>
      <c r="AD1740" s="247"/>
      <c r="AE1740" s="247"/>
      <c r="AF1740" s="247"/>
      <c r="AG1740" s="247"/>
      <c r="AH1740" s="247"/>
      <c r="AI1740" s="247"/>
      <c r="AJ1740" s="247"/>
      <c r="AK1740" s="247"/>
      <c r="AL1740" s="247"/>
      <c r="AM1740" s="247"/>
      <c r="AN1740" s="247"/>
      <c r="AO1740" s="247"/>
      <c r="AP1740" s="250">
        <f t="shared" si="1385"/>
        <v>0</v>
      </c>
    </row>
    <row r="1741" spans="9:42" x14ac:dyDescent="0.3">
      <c r="I1741"/>
      <c r="J1741" s="313"/>
      <c r="K1741" s="134" t="s">
        <v>28</v>
      </c>
      <c r="L1741" s="135">
        <v>525236</v>
      </c>
      <c r="M1741" s="136">
        <f>K883</f>
        <v>543259</v>
      </c>
      <c r="N1741" s="136">
        <f>L883</f>
        <v>496026</v>
      </c>
      <c r="O1741" s="136">
        <f>M883</f>
        <v>1048272</v>
      </c>
      <c r="P1741" s="136">
        <f>N883</f>
        <v>738054</v>
      </c>
      <c r="Q1741" s="136">
        <f>O883</f>
        <v>529371</v>
      </c>
      <c r="R1741" s="136">
        <f t="shared" ref="R1741:U1741" si="1421">P883</f>
        <v>526005</v>
      </c>
      <c r="S1741" s="136">
        <f t="shared" si="1421"/>
        <v>762736</v>
      </c>
      <c r="T1741" s="136">
        <f t="shared" si="1421"/>
        <v>656151</v>
      </c>
      <c r="U1741" s="136">
        <f t="shared" si="1421"/>
        <v>600615</v>
      </c>
      <c r="V1741" s="136">
        <f t="shared" ref="V1741" si="1422">T883</f>
        <v>0</v>
      </c>
      <c r="W1741" s="136">
        <f t="shared" ref="W1741:X1741" si="1423">U883</f>
        <v>0</v>
      </c>
      <c r="X1741" s="136">
        <f t="shared" si="1423"/>
        <v>0</v>
      </c>
      <c r="Y1741" s="137">
        <f t="shared" si="1390"/>
        <v>5900489</v>
      </c>
      <c r="AB1741" s="240"/>
      <c r="AC1741" s="246" t="s">
        <v>26</v>
      </c>
      <c r="AD1741" s="247"/>
      <c r="AE1741" s="247"/>
      <c r="AF1741" s="247"/>
      <c r="AG1741" s="247"/>
      <c r="AH1741" s="247"/>
      <c r="AI1741" s="247"/>
      <c r="AJ1741" s="247"/>
      <c r="AK1741" s="247"/>
      <c r="AL1741" s="247"/>
      <c r="AM1741" s="247"/>
      <c r="AN1741" s="247"/>
      <c r="AO1741" s="247"/>
      <c r="AP1741" s="250">
        <f t="shared" si="1385"/>
        <v>0</v>
      </c>
    </row>
    <row r="1742" spans="9:42" x14ac:dyDescent="0.3">
      <c r="I1742"/>
      <c r="J1742" s="313"/>
      <c r="K1742" s="134" t="s">
        <v>26</v>
      </c>
      <c r="L1742" s="135">
        <v>103457123</v>
      </c>
      <c r="M1742" s="136">
        <f>K755</f>
        <v>109660446</v>
      </c>
      <c r="N1742" s="136">
        <f>L755</f>
        <v>102456987</v>
      </c>
      <c r="O1742" s="136">
        <f>M755</f>
        <v>50421734</v>
      </c>
      <c r="P1742" s="136">
        <f>N755</f>
        <v>20393313</v>
      </c>
      <c r="Q1742" s="136">
        <f>O755</f>
        <v>12338523</v>
      </c>
      <c r="R1742" s="136">
        <f t="shared" ref="R1742:U1742" si="1424">P755</f>
        <v>7437471</v>
      </c>
      <c r="S1742" s="136">
        <f t="shared" si="1424"/>
        <v>15427645</v>
      </c>
      <c r="T1742" s="136">
        <f t="shared" si="1424"/>
        <v>28926716</v>
      </c>
      <c r="U1742" s="136">
        <f t="shared" si="1424"/>
        <v>21620111</v>
      </c>
      <c r="V1742" s="136">
        <f t="shared" ref="V1742" si="1425">T755</f>
        <v>15712392</v>
      </c>
      <c r="W1742" s="136">
        <f t="shared" ref="W1742:X1742" si="1426">U755</f>
        <v>33195637</v>
      </c>
      <c r="X1742" s="136">
        <f t="shared" si="1426"/>
        <v>81220435</v>
      </c>
      <c r="Y1742" s="137">
        <f t="shared" si="1390"/>
        <v>498811410</v>
      </c>
      <c r="AB1742" s="251"/>
      <c r="AC1742" s="252" t="s">
        <v>11</v>
      </c>
      <c r="AD1742" s="253">
        <f>K959</f>
        <v>74868447</v>
      </c>
      <c r="AE1742" s="253">
        <f t="shared" ref="AE1742:AO1742" si="1427">L959</f>
        <v>65540324</v>
      </c>
      <c r="AF1742" s="253">
        <f t="shared" si="1427"/>
        <v>58610631</v>
      </c>
      <c r="AG1742" s="253">
        <f t="shared" si="1427"/>
        <v>58950068</v>
      </c>
      <c r="AH1742" s="253">
        <f t="shared" si="1427"/>
        <v>57534140</v>
      </c>
      <c r="AI1742" s="253">
        <f t="shared" si="1427"/>
        <v>71940207</v>
      </c>
      <c r="AJ1742" s="253">
        <f t="shared" si="1427"/>
        <v>86880102</v>
      </c>
      <c r="AK1742" s="253">
        <f t="shared" si="1427"/>
        <v>89057430</v>
      </c>
      <c r="AL1742" s="253">
        <f t="shared" si="1427"/>
        <v>60545218</v>
      </c>
      <c r="AM1742" s="253">
        <f t="shared" si="1427"/>
        <v>60820944</v>
      </c>
      <c r="AN1742" s="253">
        <f t="shared" si="1427"/>
        <v>73873695</v>
      </c>
      <c r="AO1742" s="253">
        <f t="shared" si="1427"/>
        <v>67413496</v>
      </c>
      <c r="AP1742" s="256">
        <f t="shared" si="1385"/>
        <v>826034702</v>
      </c>
    </row>
    <row r="1743" spans="9:42" ht="17.25" thickBot="1" x14ac:dyDescent="0.35">
      <c r="I1743"/>
      <c r="J1743" s="313"/>
      <c r="K1743" s="138" t="s">
        <v>11</v>
      </c>
      <c r="L1743" s="135">
        <f>V1523</f>
        <v>178504533</v>
      </c>
      <c r="M1743" s="136">
        <f>K709</f>
        <v>169732120</v>
      </c>
      <c r="N1743" s="136">
        <f t="shared" ref="N1743:U1743" si="1428">L709</f>
        <v>163628650</v>
      </c>
      <c r="O1743" s="136">
        <f t="shared" si="1428"/>
        <v>147668243</v>
      </c>
      <c r="P1743" s="136">
        <f t="shared" si="1428"/>
        <v>142168135</v>
      </c>
      <c r="Q1743" s="136">
        <f t="shared" si="1428"/>
        <v>191309998.8398</v>
      </c>
      <c r="R1743" s="136">
        <f t="shared" si="1428"/>
        <v>241172541.7626</v>
      </c>
      <c r="S1743" s="136">
        <f t="shared" si="1428"/>
        <v>267758695.66330004</v>
      </c>
      <c r="T1743" s="136">
        <f t="shared" si="1428"/>
        <v>277919874.1426</v>
      </c>
      <c r="U1743" s="136">
        <f t="shared" si="1428"/>
        <v>183448144.25989401</v>
      </c>
      <c r="V1743" s="136">
        <f t="shared" ref="V1743" si="1429">T709</f>
        <v>156271481</v>
      </c>
      <c r="W1743" s="136">
        <f t="shared" ref="W1743:X1743" si="1430">U709</f>
        <v>174259835</v>
      </c>
      <c r="X1743" s="136">
        <f t="shared" si="1430"/>
        <v>184891780</v>
      </c>
      <c r="Y1743" s="137">
        <f t="shared" si="1390"/>
        <v>2300229498.6681943</v>
      </c>
      <c r="AB1743" s="258" t="s">
        <v>410</v>
      </c>
      <c r="AC1743" s="257" t="s">
        <v>439</v>
      </c>
      <c r="AD1743" s="237">
        <f t="shared" ref="AD1743" si="1431">SUM(AD1744:AD1748)</f>
        <v>96102936</v>
      </c>
      <c r="AE1743" s="237">
        <f t="shared" ref="AE1743:AO1743" si="1432">SUM(AE1744:AE1748)</f>
        <v>88730042</v>
      </c>
      <c r="AF1743" s="237">
        <f t="shared" si="1432"/>
        <v>80516571</v>
      </c>
      <c r="AG1743" s="237">
        <f t="shared" si="1432"/>
        <v>82988834</v>
      </c>
      <c r="AH1743" s="237">
        <f t="shared" si="1432"/>
        <v>78508843</v>
      </c>
      <c r="AI1743" s="237">
        <f t="shared" si="1432"/>
        <v>97195468</v>
      </c>
      <c r="AJ1743" s="237">
        <f t="shared" si="1432"/>
        <v>118893913</v>
      </c>
      <c r="AK1743" s="237">
        <f t="shared" si="1432"/>
        <v>118784667</v>
      </c>
      <c r="AL1743" s="237">
        <f t="shared" si="1432"/>
        <v>82277193</v>
      </c>
      <c r="AM1743" s="237">
        <f t="shared" si="1432"/>
        <v>83265854</v>
      </c>
      <c r="AN1743" s="237">
        <f t="shared" si="1432"/>
        <v>87527398</v>
      </c>
      <c r="AO1743" s="237">
        <f t="shared" si="1432"/>
        <v>90090972</v>
      </c>
      <c r="AP1743" s="239">
        <f t="shared" si="1385"/>
        <v>1104882691</v>
      </c>
    </row>
    <row r="1744" spans="9:42" ht="17.25" thickBot="1" x14ac:dyDescent="0.35">
      <c r="I1744"/>
      <c r="J1744" s="314"/>
      <c r="K1744" s="139" t="s">
        <v>439</v>
      </c>
      <c r="L1744" s="229">
        <f>SUM(L1745:L1749)</f>
        <v>172161721</v>
      </c>
      <c r="M1744" s="229">
        <f t="shared" ref="M1744" si="1433">SUM(M1745:M1749)</f>
        <v>187913499</v>
      </c>
      <c r="N1744" s="229">
        <f t="shared" ref="N1744" si="1434">SUM(N1745:N1749)</f>
        <v>178436208</v>
      </c>
      <c r="O1744" s="229">
        <f t="shared" ref="O1744" si="1435">SUM(O1745:O1749)</f>
        <v>90252877</v>
      </c>
      <c r="P1744" s="229">
        <f t="shared" ref="P1744" si="1436">SUM(P1745:P1749)</f>
        <v>37317864</v>
      </c>
      <c r="Q1744" s="229">
        <f t="shared" ref="Q1744" si="1437">SUM(Q1745:Q1749)</f>
        <v>9091475</v>
      </c>
      <c r="R1744" s="229">
        <f t="shared" ref="R1744" si="1438">SUM(R1745:R1749)</f>
        <v>25757460</v>
      </c>
      <c r="S1744" s="229">
        <f t="shared" ref="S1744" si="1439">SUM(S1745:S1749)</f>
        <v>43183470</v>
      </c>
      <c r="T1744" s="229">
        <f t="shared" ref="T1744:U1744" si="1440">SUM(T1745:T1749)</f>
        <v>44425812</v>
      </c>
      <c r="U1744" s="229">
        <f t="shared" si="1440"/>
        <v>26349885</v>
      </c>
      <c r="V1744" s="229">
        <f t="shared" ref="V1744" si="1441">SUM(V1745:V1749)</f>
        <v>15057490</v>
      </c>
      <c r="W1744" s="229">
        <f t="shared" ref="W1744:X1744" si="1442">SUM(W1745:W1749)</f>
        <v>46268603</v>
      </c>
      <c r="X1744" s="229">
        <f t="shared" si="1442"/>
        <v>126471732</v>
      </c>
      <c r="Y1744" s="140">
        <f t="shared" si="1390"/>
        <v>830526375</v>
      </c>
      <c r="AB1744" s="240"/>
      <c r="AC1744" s="241" t="s">
        <v>21</v>
      </c>
      <c r="AD1744" s="242"/>
      <c r="AE1744" s="242"/>
      <c r="AF1744" s="242"/>
      <c r="AG1744" s="242"/>
      <c r="AH1744" s="242"/>
      <c r="AI1744" s="242"/>
      <c r="AJ1744" s="242"/>
      <c r="AK1744" s="242"/>
      <c r="AL1744" s="242"/>
      <c r="AM1744" s="242"/>
      <c r="AN1744" s="242"/>
      <c r="AO1744" s="242"/>
      <c r="AP1744" s="245">
        <f t="shared" si="1385"/>
        <v>0</v>
      </c>
    </row>
    <row r="1745" spans="9:42" x14ac:dyDescent="0.3">
      <c r="I1745"/>
      <c r="J1745" s="312" t="s">
        <v>440</v>
      </c>
      <c r="K1745" s="130" t="s">
        <v>21</v>
      </c>
      <c r="L1745" s="135">
        <v>401267</v>
      </c>
      <c r="M1745" s="136">
        <f>K823</f>
        <v>1387720</v>
      </c>
      <c r="N1745" s="136">
        <f>L823</f>
        <v>427330</v>
      </c>
      <c r="O1745" s="136">
        <f>M823</f>
        <v>405978</v>
      </c>
      <c r="P1745" s="136">
        <f>N823</f>
        <v>499497</v>
      </c>
      <c r="Q1745" s="136">
        <f>O823</f>
        <v>528238</v>
      </c>
      <c r="R1745" s="136">
        <f t="shared" ref="R1745:U1745" si="1443">P823</f>
        <v>451624</v>
      </c>
      <c r="S1745" s="136">
        <f t="shared" si="1443"/>
        <v>704855</v>
      </c>
      <c r="T1745" s="136">
        <f t="shared" si="1443"/>
        <v>640152</v>
      </c>
      <c r="U1745" s="136">
        <f t="shared" si="1443"/>
        <v>639936</v>
      </c>
      <c r="V1745" s="136">
        <f t="shared" ref="V1745" si="1444">T823</f>
        <v>563308</v>
      </c>
      <c r="W1745" s="136">
        <f t="shared" ref="W1745:X1745" si="1445">U823</f>
        <v>572567</v>
      </c>
      <c r="X1745" s="136">
        <f t="shared" si="1445"/>
        <v>473420</v>
      </c>
      <c r="Y1745" s="137">
        <f t="shared" si="1390"/>
        <v>7294625</v>
      </c>
      <c r="AB1745" s="240"/>
      <c r="AC1745" s="246" t="s">
        <v>27</v>
      </c>
      <c r="AD1745" s="247"/>
      <c r="AE1745" s="247"/>
      <c r="AF1745" s="247"/>
      <c r="AG1745" s="247"/>
      <c r="AH1745" s="247"/>
      <c r="AI1745" s="247"/>
      <c r="AJ1745" s="247"/>
      <c r="AK1745" s="247"/>
      <c r="AL1745" s="247"/>
      <c r="AM1745" s="247"/>
      <c r="AN1745" s="247"/>
      <c r="AO1745" s="247"/>
      <c r="AP1745" s="250">
        <f t="shared" si="1385"/>
        <v>0</v>
      </c>
    </row>
    <row r="1746" spans="9:42" x14ac:dyDescent="0.3">
      <c r="I1746"/>
      <c r="J1746" s="313"/>
      <c r="K1746" s="134" t="s">
        <v>27</v>
      </c>
      <c r="L1746" s="135">
        <v>2090273</v>
      </c>
      <c r="M1746" s="136">
        <f>K863</f>
        <v>411552</v>
      </c>
      <c r="N1746" s="136">
        <f>L863</f>
        <v>2029854</v>
      </c>
      <c r="O1746" s="136">
        <f>M863</f>
        <v>1306164</v>
      </c>
      <c r="P1746" s="136">
        <f>N863</f>
        <v>2409781</v>
      </c>
      <c r="Q1746" s="136">
        <f>O863</f>
        <v>2974948</v>
      </c>
      <c r="R1746" s="136">
        <f t="shared" ref="R1746:U1746" si="1446">P863</f>
        <v>7254502</v>
      </c>
      <c r="S1746" s="136">
        <f t="shared" si="1446"/>
        <v>7741512</v>
      </c>
      <c r="T1746" s="136">
        <f t="shared" si="1446"/>
        <v>10190452</v>
      </c>
      <c r="U1746" s="136">
        <f t="shared" si="1446"/>
        <v>6166841</v>
      </c>
      <c r="V1746" s="136">
        <f t="shared" ref="V1746" si="1447">T863</f>
        <v>3708535</v>
      </c>
      <c r="W1746" s="136">
        <f t="shared" ref="W1746:X1746" si="1448">U863</f>
        <v>2578616</v>
      </c>
      <c r="X1746" s="136">
        <f t="shared" si="1448"/>
        <v>4008871</v>
      </c>
      <c r="Y1746" s="137">
        <f t="shared" si="1390"/>
        <v>50781628</v>
      </c>
      <c r="AB1746" s="240"/>
      <c r="AC1746" s="246" t="s">
        <v>28</v>
      </c>
      <c r="AD1746" s="247"/>
      <c r="AE1746" s="247"/>
      <c r="AF1746" s="247"/>
      <c r="AG1746" s="247"/>
      <c r="AH1746" s="247"/>
      <c r="AI1746" s="247"/>
      <c r="AJ1746" s="247"/>
      <c r="AK1746" s="247"/>
      <c r="AL1746" s="247"/>
      <c r="AM1746" s="247"/>
      <c r="AN1746" s="247"/>
      <c r="AO1746" s="247"/>
      <c r="AP1746" s="250">
        <f t="shared" si="1385"/>
        <v>0</v>
      </c>
    </row>
    <row r="1747" spans="9:42" x14ac:dyDescent="0.3">
      <c r="I1747"/>
      <c r="J1747" s="313"/>
      <c r="K1747" s="134" t="s">
        <v>28</v>
      </c>
      <c r="L1747" s="135">
        <v>109161</v>
      </c>
      <c r="M1747" s="136">
        <f>K885</f>
        <v>112907</v>
      </c>
      <c r="N1747" s="136">
        <f>L885</f>
        <v>103090</v>
      </c>
      <c r="O1747" s="136">
        <f>M885</f>
        <v>321702</v>
      </c>
      <c r="P1747" s="136">
        <f>N885</f>
        <v>226500</v>
      </c>
      <c r="Q1747" s="136">
        <f>O885</f>
        <v>162457</v>
      </c>
      <c r="R1747" s="136">
        <f t="shared" ref="R1747:U1747" si="1449">P885</f>
        <v>161425</v>
      </c>
      <c r="S1747" s="136">
        <f t="shared" si="1449"/>
        <v>234074</v>
      </c>
      <c r="T1747" s="136">
        <f t="shared" si="1449"/>
        <v>201364</v>
      </c>
      <c r="U1747" s="136">
        <f t="shared" si="1449"/>
        <v>184321</v>
      </c>
      <c r="V1747" s="136">
        <f t="shared" ref="V1747" si="1450">T885</f>
        <v>0</v>
      </c>
      <c r="W1747" s="136">
        <f t="shared" ref="W1747:X1747" si="1451">U885</f>
        <v>0</v>
      </c>
      <c r="X1747" s="136">
        <f t="shared" si="1451"/>
        <v>0</v>
      </c>
      <c r="Y1747" s="137">
        <f t="shared" si="1390"/>
        <v>1707840</v>
      </c>
      <c r="AB1747" s="240"/>
      <c r="AC1747" s="246" t="s">
        <v>26</v>
      </c>
      <c r="AD1747" s="247"/>
      <c r="AE1747" s="247"/>
      <c r="AF1747" s="247"/>
      <c r="AG1747" s="247"/>
      <c r="AH1747" s="247"/>
      <c r="AI1747" s="247"/>
      <c r="AJ1747" s="247"/>
      <c r="AK1747" s="247"/>
      <c r="AL1747" s="247"/>
      <c r="AM1747" s="247"/>
      <c r="AN1747" s="247"/>
      <c r="AO1747" s="247"/>
      <c r="AP1747" s="250">
        <f t="shared" si="1385"/>
        <v>0</v>
      </c>
    </row>
    <row r="1748" spans="9:42" x14ac:dyDescent="0.3">
      <c r="I1748"/>
      <c r="J1748" s="313"/>
      <c r="K1748" s="134" t="s">
        <v>26</v>
      </c>
      <c r="L1748" s="135">
        <v>151486462</v>
      </c>
      <c r="M1748" s="136">
        <f>K761</f>
        <v>167373367</v>
      </c>
      <c r="N1748" s="136">
        <f>L761</f>
        <v>156819934</v>
      </c>
      <c r="O1748" s="136">
        <f>M761</f>
        <v>71658457</v>
      </c>
      <c r="P1748" s="136">
        <f>N761</f>
        <v>25186308</v>
      </c>
      <c r="Q1748" s="136">
        <f>O761</f>
        <v>4194743</v>
      </c>
      <c r="R1748" s="136">
        <f t="shared" ref="R1748:U1748" si="1452">P761</f>
        <v>2174594</v>
      </c>
      <c r="S1748" s="136">
        <f t="shared" si="1452"/>
        <v>2634942</v>
      </c>
      <c r="T1748" s="136">
        <f t="shared" si="1452"/>
        <v>4342070</v>
      </c>
      <c r="U1748" s="136">
        <f t="shared" si="1452"/>
        <v>2119270</v>
      </c>
      <c r="V1748" s="136">
        <f t="shared" ref="V1748" si="1453">T761</f>
        <v>8768408</v>
      </c>
      <c r="W1748" s="136">
        <f t="shared" ref="W1748:X1748" si="1454">U761</f>
        <v>31664441</v>
      </c>
      <c r="X1748" s="136">
        <f t="shared" si="1454"/>
        <v>109252351</v>
      </c>
      <c r="Y1748" s="137">
        <f t="shared" si="1390"/>
        <v>586188885</v>
      </c>
      <c r="AB1748" s="251"/>
      <c r="AC1748" s="252" t="s">
        <v>11</v>
      </c>
      <c r="AD1748" s="253">
        <f>K971</f>
        <v>96102936</v>
      </c>
      <c r="AE1748" s="253">
        <f t="shared" ref="AE1748:AO1748" si="1455">L971</f>
        <v>88730042</v>
      </c>
      <c r="AF1748" s="253">
        <f t="shared" si="1455"/>
        <v>80516571</v>
      </c>
      <c r="AG1748" s="253">
        <f t="shared" si="1455"/>
        <v>82988834</v>
      </c>
      <c r="AH1748" s="253">
        <f t="shared" si="1455"/>
        <v>78508843</v>
      </c>
      <c r="AI1748" s="253">
        <f t="shared" si="1455"/>
        <v>97195468</v>
      </c>
      <c r="AJ1748" s="253">
        <f t="shared" si="1455"/>
        <v>118893913</v>
      </c>
      <c r="AK1748" s="253">
        <f t="shared" si="1455"/>
        <v>118784667</v>
      </c>
      <c r="AL1748" s="253">
        <f t="shared" si="1455"/>
        <v>82277193</v>
      </c>
      <c r="AM1748" s="253">
        <f t="shared" si="1455"/>
        <v>83265854</v>
      </c>
      <c r="AN1748" s="253">
        <f t="shared" si="1455"/>
        <v>87527398</v>
      </c>
      <c r="AO1748" s="253">
        <f t="shared" si="1455"/>
        <v>90090972</v>
      </c>
      <c r="AP1748" s="256">
        <f t="shared" si="1385"/>
        <v>1104882691</v>
      </c>
    </row>
    <row r="1749" spans="9:42" ht="17.25" thickBot="1" x14ac:dyDescent="0.35">
      <c r="I1749"/>
      <c r="J1749" s="313"/>
      <c r="K1749" s="138" t="s">
        <v>11</v>
      </c>
      <c r="L1749" s="135">
        <f>V1527</f>
        <v>18074558</v>
      </c>
      <c r="M1749" s="136">
        <f>K713</f>
        <v>18627953</v>
      </c>
      <c r="N1749" s="136">
        <f t="shared" ref="N1749:U1749" si="1456">L713</f>
        <v>19056000</v>
      </c>
      <c r="O1749" s="136">
        <f t="shared" si="1456"/>
        <v>16560576</v>
      </c>
      <c r="P1749" s="136">
        <f t="shared" si="1456"/>
        <v>8995778</v>
      </c>
      <c r="Q1749" s="136">
        <f t="shared" si="1456"/>
        <v>1231089</v>
      </c>
      <c r="R1749" s="136">
        <f t="shared" si="1456"/>
        <v>15715315</v>
      </c>
      <c r="S1749" s="136">
        <f t="shared" si="1456"/>
        <v>31868087</v>
      </c>
      <c r="T1749" s="136">
        <f t="shared" si="1456"/>
        <v>29051774</v>
      </c>
      <c r="U1749" s="136">
        <f t="shared" si="1456"/>
        <v>17239517</v>
      </c>
      <c r="V1749" s="136">
        <f t="shared" ref="V1749" si="1457">T713</f>
        <v>2017239</v>
      </c>
      <c r="W1749" s="136">
        <f t="shared" ref="W1749:X1749" si="1458">U713</f>
        <v>11452979</v>
      </c>
      <c r="X1749" s="136">
        <f t="shared" si="1458"/>
        <v>12737090</v>
      </c>
      <c r="Y1749" s="137">
        <f t="shared" si="1390"/>
        <v>184553397</v>
      </c>
      <c r="AB1749" s="235" t="s">
        <v>389</v>
      </c>
      <c r="AC1749" s="257" t="s">
        <v>439</v>
      </c>
      <c r="AD1749" s="237">
        <f t="shared" ref="AD1749" si="1459">SUM(AD1750:AD1754)</f>
        <v>0</v>
      </c>
      <c r="AE1749" s="237">
        <f t="shared" ref="AE1749:AO1749" si="1460">SUM(AE1750:AE1754)</f>
        <v>0</v>
      </c>
      <c r="AF1749" s="237">
        <f t="shared" si="1460"/>
        <v>0</v>
      </c>
      <c r="AG1749" s="237">
        <f t="shared" si="1460"/>
        <v>0</v>
      </c>
      <c r="AH1749" s="237">
        <f t="shared" si="1460"/>
        <v>0</v>
      </c>
      <c r="AI1749" s="237">
        <f t="shared" si="1460"/>
        <v>0</v>
      </c>
      <c r="AJ1749" s="237">
        <f t="shared" si="1460"/>
        <v>0</v>
      </c>
      <c r="AK1749" s="237">
        <f t="shared" si="1460"/>
        <v>0</v>
      </c>
      <c r="AL1749" s="237">
        <f t="shared" si="1460"/>
        <v>0</v>
      </c>
      <c r="AM1749" s="237">
        <f t="shared" si="1460"/>
        <v>0</v>
      </c>
      <c r="AN1749" s="237">
        <f t="shared" si="1460"/>
        <v>0</v>
      </c>
      <c r="AO1749" s="237">
        <f t="shared" si="1460"/>
        <v>0</v>
      </c>
      <c r="AP1749" s="239">
        <f t="shared" si="1385"/>
        <v>0</v>
      </c>
    </row>
    <row r="1750" spans="9:42" ht="17.25" thickBot="1" x14ac:dyDescent="0.35">
      <c r="I1750"/>
      <c r="J1750" s="314"/>
      <c r="K1750" s="139" t="s">
        <v>439</v>
      </c>
      <c r="L1750" s="229">
        <f>SUM(L1751:L1755)</f>
        <v>4935144</v>
      </c>
      <c r="M1750" s="229">
        <f t="shared" ref="M1750" si="1461">SUM(M1751:M1755)</f>
        <v>5361300</v>
      </c>
      <c r="N1750" s="229">
        <f t="shared" ref="N1750" si="1462">SUM(N1751:N1755)</f>
        <v>5121246</v>
      </c>
      <c r="O1750" s="229">
        <f t="shared" ref="O1750" si="1463">SUM(O1751:O1755)</f>
        <v>2620097</v>
      </c>
      <c r="P1750" s="229">
        <f t="shared" ref="P1750" si="1464">SUM(P1751:P1755)</f>
        <v>1055247</v>
      </c>
      <c r="Q1750" s="229">
        <f t="shared" ref="Q1750" si="1465">SUM(Q1751:Q1755)</f>
        <v>210205</v>
      </c>
      <c r="R1750" s="229">
        <f t="shared" ref="R1750" si="1466">SUM(R1751:R1755)</f>
        <v>709568</v>
      </c>
      <c r="S1750" s="229">
        <f t="shared" ref="S1750" si="1467">SUM(S1751:S1755)</f>
        <v>1192611</v>
      </c>
      <c r="T1750" s="229">
        <f t="shared" ref="T1750:U1750" si="1468">SUM(T1751:T1755)</f>
        <v>1278703</v>
      </c>
      <c r="U1750" s="229">
        <f t="shared" si="1468"/>
        <v>742665</v>
      </c>
      <c r="V1750" s="229">
        <f t="shared" ref="V1750" si="1469">SUM(V1751:V1755)</f>
        <v>405158</v>
      </c>
      <c r="W1750" s="229">
        <f t="shared" ref="W1750:X1750" si="1470">SUM(W1751:W1755)</f>
        <v>1321546</v>
      </c>
      <c r="X1750" s="229">
        <f t="shared" si="1470"/>
        <v>3706066</v>
      </c>
      <c r="Y1750" s="140">
        <f t="shared" si="1390"/>
        <v>23724412</v>
      </c>
      <c r="AB1750" s="240"/>
      <c r="AC1750" s="241" t="s">
        <v>21</v>
      </c>
      <c r="AD1750" s="242"/>
      <c r="AE1750" s="242"/>
      <c r="AF1750" s="242"/>
      <c r="AG1750" s="242"/>
      <c r="AH1750" s="242"/>
      <c r="AI1750" s="242"/>
      <c r="AJ1750" s="242"/>
      <c r="AK1750" s="242"/>
      <c r="AL1750" s="242"/>
      <c r="AM1750" s="242"/>
      <c r="AN1750" s="242"/>
      <c r="AO1750" s="242"/>
      <c r="AP1750" s="245">
        <f t="shared" si="1385"/>
        <v>0</v>
      </c>
    </row>
    <row r="1751" spans="9:42" x14ac:dyDescent="0.3">
      <c r="I1751"/>
      <c r="J1751" s="312" t="s">
        <v>390</v>
      </c>
      <c r="K1751" s="130" t="s">
        <v>21</v>
      </c>
      <c r="L1751" s="135">
        <v>6770</v>
      </c>
      <c r="M1751" s="136">
        <f>K827</f>
        <v>6116</v>
      </c>
      <c r="N1751" s="136">
        <f>L827</f>
        <v>7933</v>
      </c>
      <c r="O1751" s="136">
        <f>M827</f>
        <v>7003</v>
      </c>
      <c r="P1751" s="136">
        <f>N827</f>
        <v>8770</v>
      </c>
      <c r="Q1751" s="136">
        <f>O827</f>
        <v>8275</v>
      </c>
      <c r="R1751" s="136">
        <f t="shared" ref="R1751:U1751" si="1471">P827</f>
        <v>6932</v>
      </c>
      <c r="S1751" s="136">
        <f t="shared" si="1471"/>
        <v>13105</v>
      </c>
      <c r="T1751" s="136">
        <f t="shared" si="1471"/>
        <v>11835</v>
      </c>
      <c r="U1751" s="136">
        <f t="shared" si="1471"/>
        <v>17434</v>
      </c>
      <c r="V1751" s="136">
        <f t="shared" ref="V1751" si="1472">T827</f>
        <v>11105</v>
      </c>
      <c r="W1751" s="136">
        <f t="shared" ref="W1751:X1751" si="1473">U827</f>
        <v>10946</v>
      </c>
      <c r="X1751" s="136">
        <f t="shared" si="1473"/>
        <v>9179</v>
      </c>
      <c r="Y1751" s="137">
        <f t="shared" si="1390"/>
        <v>118633</v>
      </c>
      <c r="AB1751" s="240"/>
      <c r="AC1751" s="246" t="s">
        <v>27</v>
      </c>
      <c r="AD1751" s="247"/>
      <c r="AE1751" s="247"/>
      <c r="AF1751" s="247"/>
      <c r="AG1751" s="247"/>
      <c r="AH1751" s="247"/>
      <c r="AI1751" s="247"/>
      <c r="AJ1751" s="247"/>
      <c r="AK1751" s="247"/>
      <c r="AL1751" s="247"/>
      <c r="AM1751" s="247"/>
      <c r="AN1751" s="247"/>
      <c r="AO1751" s="247"/>
      <c r="AP1751" s="250">
        <f t="shared" si="1385"/>
        <v>0</v>
      </c>
    </row>
    <row r="1752" spans="9:42" x14ac:dyDescent="0.3">
      <c r="I1752"/>
      <c r="J1752" s="313"/>
      <c r="K1752" s="134" t="s">
        <v>27</v>
      </c>
      <c r="L1752" s="135">
        <v>30818</v>
      </c>
      <c r="M1752" s="136">
        <f>K865</f>
        <v>-6302</v>
      </c>
      <c r="N1752" s="136">
        <f>L865</f>
        <v>29464</v>
      </c>
      <c r="O1752" s="136">
        <f>M865</f>
        <v>5277</v>
      </c>
      <c r="P1752" s="136">
        <f>N865</f>
        <v>38064</v>
      </c>
      <c r="Q1752" s="136">
        <f>O865</f>
        <v>34728</v>
      </c>
      <c r="R1752" s="136">
        <f t="shared" ref="R1752:U1752" si="1474">P865</f>
        <v>172258</v>
      </c>
      <c r="S1752" s="136">
        <f t="shared" si="1474"/>
        <v>180320</v>
      </c>
      <c r="T1752" s="136">
        <f t="shared" si="1474"/>
        <v>256508</v>
      </c>
      <c r="U1752" s="136">
        <f t="shared" si="1474"/>
        <v>142866</v>
      </c>
      <c r="V1752" s="136">
        <f t="shared" ref="V1752" si="1475">T865</f>
        <v>77352</v>
      </c>
      <c r="W1752" s="136">
        <f t="shared" ref="W1752:X1752" si="1476">U865</f>
        <v>39344</v>
      </c>
      <c r="X1752" s="136">
        <f t="shared" si="1476"/>
        <v>89862</v>
      </c>
      <c r="Y1752" s="137">
        <f t="shared" si="1390"/>
        <v>1059741</v>
      </c>
      <c r="AB1752" s="240"/>
      <c r="AC1752" s="246" t="s">
        <v>28</v>
      </c>
      <c r="AD1752" s="247"/>
      <c r="AE1752" s="247"/>
      <c r="AF1752" s="247"/>
      <c r="AG1752" s="247"/>
      <c r="AH1752" s="247"/>
      <c r="AI1752" s="247"/>
      <c r="AJ1752" s="247"/>
      <c r="AK1752" s="247"/>
      <c r="AL1752" s="247"/>
      <c r="AM1752" s="247"/>
      <c r="AN1752" s="247"/>
      <c r="AO1752" s="247"/>
      <c r="AP1752" s="250">
        <f t="shared" si="1385"/>
        <v>0</v>
      </c>
    </row>
    <row r="1753" spans="9:42" x14ac:dyDescent="0.3">
      <c r="I1753"/>
      <c r="J1753" s="313"/>
      <c r="K1753" s="134" t="s">
        <v>28</v>
      </c>
      <c r="L1753" s="135">
        <v>1147</v>
      </c>
      <c r="M1753" s="136">
        <f>K887</f>
        <v>1187</v>
      </c>
      <c r="N1753" s="136">
        <f>L887</f>
        <v>1084</v>
      </c>
      <c r="O1753" s="136">
        <f>M887</f>
        <v>3656</v>
      </c>
      <c r="P1753" s="136">
        <f>N887</f>
        <v>2574</v>
      </c>
      <c r="Q1753" s="136">
        <f>O887</f>
        <v>1847</v>
      </c>
      <c r="R1753" s="136">
        <f t="shared" ref="R1753:U1753" si="1477">P887</f>
        <v>1835</v>
      </c>
      <c r="S1753" s="136">
        <f t="shared" si="1477"/>
        <v>2660</v>
      </c>
      <c r="T1753" s="136">
        <f t="shared" si="1477"/>
        <v>2289</v>
      </c>
      <c r="U1753" s="136">
        <f t="shared" si="1477"/>
        <v>2095</v>
      </c>
      <c r="V1753" s="136">
        <f t="shared" ref="V1753" si="1478">T887</f>
        <v>0</v>
      </c>
      <c r="W1753" s="136">
        <f t="shared" ref="W1753:X1753" si="1479">U887</f>
        <v>0</v>
      </c>
      <c r="X1753" s="136">
        <f t="shared" si="1479"/>
        <v>0</v>
      </c>
      <c r="Y1753" s="137">
        <f t="shared" si="1390"/>
        <v>19227</v>
      </c>
      <c r="AB1753" s="240"/>
      <c r="AC1753" s="246" t="s">
        <v>26</v>
      </c>
      <c r="AD1753" s="247"/>
      <c r="AE1753" s="247"/>
      <c r="AF1753" s="247"/>
      <c r="AG1753" s="247"/>
      <c r="AH1753" s="247"/>
      <c r="AI1753" s="247"/>
      <c r="AJ1753" s="247"/>
      <c r="AK1753" s="247"/>
      <c r="AL1753" s="247"/>
      <c r="AM1753" s="247"/>
      <c r="AN1753" s="247"/>
      <c r="AO1753" s="247"/>
      <c r="AP1753" s="250">
        <f t="shared" si="1385"/>
        <v>0</v>
      </c>
    </row>
    <row r="1754" spans="9:42" x14ac:dyDescent="0.3">
      <c r="I1754"/>
      <c r="J1754" s="313"/>
      <c r="K1754" s="134" t="s">
        <v>26</v>
      </c>
      <c r="L1754" s="135">
        <v>4442815</v>
      </c>
      <c r="M1754" s="136">
        <f>K767</f>
        <v>4895031</v>
      </c>
      <c r="N1754" s="136">
        <f>L767</f>
        <v>4596635</v>
      </c>
      <c r="O1754" s="136">
        <f>M767</f>
        <v>2114805</v>
      </c>
      <c r="P1754" s="136">
        <f>N767</f>
        <v>743022</v>
      </c>
      <c r="Q1754" s="136">
        <f>O767</f>
        <v>122704</v>
      </c>
      <c r="R1754" s="136">
        <f t="shared" ref="R1754:U1754" si="1480">P767</f>
        <v>63887</v>
      </c>
      <c r="S1754" s="136">
        <f t="shared" si="1480"/>
        <v>76576</v>
      </c>
      <c r="T1754" s="136">
        <f t="shared" si="1480"/>
        <v>128600</v>
      </c>
      <c r="U1754" s="136">
        <f t="shared" si="1480"/>
        <v>62461</v>
      </c>
      <c r="V1754" s="136">
        <f t="shared" ref="V1754" si="1481">T767</f>
        <v>258377</v>
      </c>
      <c r="W1754" s="136">
        <f t="shared" ref="W1754:X1754" si="1482">U767</f>
        <v>934251</v>
      </c>
      <c r="X1754" s="136">
        <f t="shared" si="1482"/>
        <v>3227045</v>
      </c>
      <c r="Y1754" s="137">
        <f t="shared" si="1390"/>
        <v>17223394</v>
      </c>
      <c r="AB1754" s="251"/>
      <c r="AC1754" s="252" t="s">
        <v>11</v>
      </c>
      <c r="AD1754" s="253"/>
      <c r="AE1754" s="253"/>
      <c r="AF1754" s="253"/>
      <c r="AG1754" s="253"/>
      <c r="AH1754" s="253"/>
      <c r="AI1754" s="253"/>
      <c r="AJ1754" s="253"/>
      <c r="AK1754" s="253"/>
      <c r="AL1754" s="253"/>
      <c r="AM1754" s="253"/>
      <c r="AN1754" s="253"/>
      <c r="AO1754" s="253"/>
      <c r="AP1754" s="256">
        <f t="shared" si="1385"/>
        <v>0</v>
      </c>
    </row>
    <row r="1755" spans="9:42" ht="17.25" thickBot="1" x14ac:dyDescent="0.35">
      <c r="I1755"/>
      <c r="J1755" s="313"/>
      <c r="K1755" s="138" t="s">
        <v>11</v>
      </c>
      <c r="L1755" s="135">
        <f>V1531</f>
        <v>453594</v>
      </c>
      <c r="M1755" s="136">
        <f>K717</f>
        <v>465268</v>
      </c>
      <c r="N1755" s="136">
        <f t="shared" ref="N1755:U1755" si="1483">L717</f>
        <v>486130</v>
      </c>
      <c r="O1755" s="136">
        <f t="shared" si="1483"/>
        <v>489356</v>
      </c>
      <c r="P1755" s="136">
        <f t="shared" si="1483"/>
        <v>262817</v>
      </c>
      <c r="Q1755" s="136">
        <f t="shared" si="1483"/>
        <v>42651</v>
      </c>
      <c r="R1755" s="136">
        <f t="shared" si="1483"/>
        <v>464656</v>
      </c>
      <c r="S1755" s="136">
        <f t="shared" si="1483"/>
        <v>919950</v>
      </c>
      <c r="T1755" s="136">
        <f t="shared" si="1483"/>
        <v>879471</v>
      </c>
      <c r="U1755" s="136">
        <f t="shared" si="1483"/>
        <v>517809</v>
      </c>
      <c r="V1755" s="136">
        <f t="shared" ref="V1755" si="1484">T717</f>
        <v>58324</v>
      </c>
      <c r="W1755" s="136">
        <f t="shared" ref="W1755:X1755" si="1485">U717</f>
        <v>337005</v>
      </c>
      <c r="X1755" s="136">
        <f t="shared" si="1485"/>
        <v>379980</v>
      </c>
      <c r="Y1755" s="137">
        <f t="shared" si="1390"/>
        <v>5303417</v>
      </c>
      <c r="AB1755" s="258" t="s">
        <v>175</v>
      </c>
      <c r="AC1755" s="257" t="s">
        <v>439</v>
      </c>
      <c r="AD1755" s="237">
        <f t="shared" ref="AD1755" si="1486">SUM(AD1756:AD1760)</f>
        <v>117128880</v>
      </c>
      <c r="AE1755" s="237">
        <f t="shared" ref="AE1755:AO1755" si="1487">SUM(AE1756:AE1760)</f>
        <v>103370250</v>
      </c>
      <c r="AF1755" s="237">
        <f t="shared" si="1487"/>
        <v>89714773</v>
      </c>
      <c r="AG1755" s="237">
        <f t="shared" si="1487"/>
        <v>87448327</v>
      </c>
      <c r="AH1755" s="237">
        <f t="shared" si="1487"/>
        <v>80309419</v>
      </c>
      <c r="AI1755" s="237">
        <f t="shared" si="1487"/>
        <v>105451505</v>
      </c>
      <c r="AJ1755" s="237">
        <f t="shared" si="1487"/>
        <v>127445321</v>
      </c>
      <c r="AK1755" s="237">
        <f t="shared" si="1487"/>
        <v>122567927</v>
      </c>
      <c r="AL1755" s="237">
        <f t="shared" si="1487"/>
        <v>85633663</v>
      </c>
      <c r="AM1755" s="237">
        <f t="shared" si="1487"/>
        <v>90775033</v>
      </c>
      <c r="AN1755" s="237">
        <f t="shared" si="1487"/>
        <v>102114648</v>
      </c>
      <c r="AO1755" s="237">
        <f t="shared" si="1487"/>
        <v>105664344</v>
      </c>
      <c r="AP1755" s="239">
        <f t="shared" si="1385"/>
        <v>1217624090</v>
      </c>
    </row>
    <row r="1756" spans="9:42" ht="17.25" thickBot="1" x14ac:dyDescent="0.35">
      <c r="I1756"/>
      <c r="J1756" s="314"/>
      <c r="K1756" s="139" t="s">
        <v>439</v>
      </c>
      <c r="L1756" s="229">
        <f>SUM(L1757:L1761)</f>
        <v>235103333</v>
      </c>
      <c r="M1756" s="229">
        <f t="shared" ref="M1756" si="1488">SUM(M1757:M1761)</f>
        <v>233006083</v>
      </c>
      <c r="N1756" s="229">
        <f t="shared" ref="N1756" si="1489">SUM(N1757:N1761)</f>
        <v>259406638</v>
      </c>
      <c r="O1756" s="229">
        <f t="shared" ref="O1756" si="1490">SUM(O1757:O1761)</f>
        <v>206156988</v>
      </c>
      <c r="P1756" s="229">
        <f t="shared" ref="P1756" si="1491">SUM(P1757:P1761)</f>
        <v>160841149</v>
      </c>
      <c r="Q1756" s="229">
        <f t="shared" ref="Q1756" si="1492">SUM(Q1757:Q1761)</f>
        <v>151411948.3712</v>
      </c>
      <c r="R1756" s="229">
        <f t="shared" ref="R1756" si="1493">SUM(R1757:R1761)</f>
        <v>177680847.72150001</v>
      </c>
      <c r="S1756" s="229">
        <f t="shared" ref="S1756" si="1494">SUM(S1757:S1761)</f>
        <v>230459851.3423</v>
      </c>
      <c r="T1756" s="229">
        <f t="shared" ref="T1756:U1756" si="1495">SUM(T1757:T1761)</f>
        <v>233467947.95590001</v>
      </c>
      <c r="U1756" s="229">
        <f t="shared" si="1495"/>
        <v>181502214.39156601</v>
      </c>
      <c r="V1756" s="229">
        <f t="shared" ref="V1756" si="1496">SUM(V1757:V1761)</f>
        <v>143895334</v>
      </c>
      <c r="W1756" s="229">
        <f t="shared" ref="W1756:X1756" si="1497">SUM(W1757:W1761)</f>
        <v>184781128</v>
      </c>
      <c r="X1756" s="229">
        <f t="shared" si="1497"/>
        <v>244338823</v>
      </c>
      <c r="Y1756" s="140">
        <f t="shared" si="1390"/>
        <v>2406948952.7824659</v>
      </c>
      <c r="AB1756" s="240"/>
      <c r="AC1756" s="241" t="s">
        <v>21</v>
      </c>
      <c r="AD1756" s="242"/>
      <c r="AE1756" s="242"/>
      <c r="AF1756" s="242"/>
      <c r="AG1756" s="242"/>
      <c r="AH1756" s="242"/>
      <c r="AI1756" s="242"/>
      <c r="AJ1756" s="242"/>
      <c r="AK1756" s="242"/>
      <c r="AL1756" s="242"/>
      <c r="AM1756" s="242"/>
      <c r="AN1756" s="242"/>
      <c r="AO1756" s="242"/>
      <c r="AP1756" s="245">
        <f t="shared" si="1385"/>
        <v>0</v>
      </c>
    </row>
    <row r="1757" spans="9:42" x14ac:dyDescent="0.3">
      <c r="I1757"/>
      <c r="J1757" s="312" t="s">
        <v>74</v>
      </c>
      <c r="K1757" s="130" t="s">
        <v>21</v>
      </c>
      <c r="L1757" s="135">
        <v>10657998</v>
      </c>
      <c r="M1757" s="136">
        <f>K835</f>
        <v>6251313</v>
      </c>
      <c r="N1757" s="136">
        <f>L835</f>
        <v>10184847</v>
      </c>
      <c r="O1757" s="136">
        <f>M835</f>
        <v>9023996</v>
      </c>
      <c r="P1757" s="136">
        <f>N835</f>
        <v>9523917</v>
      </c>
      <c r="Q1757" s="136">
        <f>O835</f>
        <v>7284905</v>
      </c>
      <c r="R1757" s="136">
        <f t="shared" ref="R1757:U1757" si="1498">P835</f>
        <v>5039150</v>
      </c>
      <c r="S1757" s="136">
        <f t="shared" si="1498"/>
        <v>8226250</v>
      </c>
      <c r="T1757" s="136">
        <f t="shared" si="1498"/>
        <v>6786059</v>
      </c>
      <c r="U1757" s="136">
        <f t="shared" si="1498"/>
        <v>7307887</v>
      </c>
      <c r="V1757" s="136">
        <f t="shared" ref="V1757" si="1499">T835</f>
        <v>7114884</v>
      </c>
      <c r="W1757" s="136">
        <f t="shared" ref="W1757:X1757" si="1500">U835</f>
        <v>9230937</v>
      </c>
      <c r="X1757" s="136">
        <f t="shared" si="1500"/>
        <v>9957885</v>
      </c>
      <c r="Y1757" s="137">
        <f t="shared" si="1390"/>
        <v>95932030</v>
      </c>
      <c r="AB1757" s="240"/>
      <c r="AC1757" s="246" t="s">
        <v>27</v>
      </c>
      <c r="AD1757" s="247"/>
      <c r="AE1757" s="247"/>
      <c r="AF1757" s="247"/>
      <c r="AG1757" s="247"/>
      <c r="AH1757" s="247"/>
      <c r="AI1757" s="247"/>
      <c r="AJ1757" s="247"/>
      <c r="AK1757" s="247"/>
      <c r="AL1757" s="247"/>
      <c r="AM1757" s="247"/>
      <c r="AN1757" s="247"/>
      <c r="AO1757" s="247"/>
      <c r="AP1757" s="250">
        <f t="shared" si="1385"/>
        <v>0</v>
      </c>
    </row>
    <row r="1758" spans="9:42" x14ac:dyDescent="0.3">
      <c r="I1758"/>
      <c r="J1758" s="313"/>
      <c r="K1758" s="134" t="s">
        <v>27</v>
      </c>
      <c r="L1758" s="135">
        <v>14377604</v>
      </c>
      <c r="M1758" s="136">
        <f>K869</f>
        <v>9227303</v>
      </c>
      <c r="N1758" s="136">
        <f>L869</f>
        <v>15344650</v>
      </c>
      <c r="O1758" s="136">
        <f>M869</f>
        <v>16761152</v>
      </c>
      <c r="P1758" s="136">
        <f>N869</f>
        <v>21939691</v>
      </c>
      <c r="Q1758" s="136">
        <f>O869</f>
        <v>18553664</v>
      </c>
      <c r="R1758" s="136">
        <f t="shared" ref="R1758:U1758" si="1501">P869</f>
        <v>27716167</v>
      </c>
      <c r="S1758" s="136">
        <f t="shared" si="1501"/>
        <v>29414352</v>
      </c>
      <c r="T1758" s="136">
        <f t="shared" si="1501"/>
        <v>33226561</v>
      </c>
      <c r="U1758" s="136">
        <f t="shared" si="1501"/>
        <v>27705412</v>
      </c>
      <c r="V1758" s="136">
        <f t="shared" ref="V1758" si="1502">T869</f>
        <v>24254803</v>
      </c>
      <c r="W1758" s="136">
        <f t="shared" ref="W1758:X1758" si="1503">U869</f>
        <v>24788172</v>
      </c>
      <c r="X1758" s="136">
        <f t="shared" si="1503"/>
        <v>24876840</v>
      </c>
      <c r="Y1758" s="137">
        <f t="shared" si="1390"/>
        <v>273808767</v>
      </c>
      <c r="AB1758" s="240"/>
      <c r="AC1758" s="246" t="s">
        <v>28</v>
      </c>
      <c r="AD1758" s="247"/>
      <c r="AE1758" s="247"/>
      <c r="AF1758" s="247"/>
      <c r="AG1758" s="247"/>
      <c r="AH1758" s="247"/>
      <c r="AI1758" s="247"/>
      <c r="AJ1758" s="247"/>
      <c r="AK1758" s="247"/>
      <c r="AL1758" s="247"/>
      <c r="AM1758" s="247"/>
      <c r="AN1758" s="247"/>
      <c r="AO1758" s="247"/>
      <c r="AP1758" s="250">
        <f t="shared" si="1385"/>
        <v>0</v>
      </c>
    </row>
    <row r="1759" spans="9:42" x14ac:dyDescent="0.3">
      <c r="I1759"/>
      <c r="J1759" s="313"/>
      <c r="K1759" s="134" t="s">
        <v>28</v>
      </c>
      <c r="L1759" s="135">
        <v>808856</v>
      </c>
      <c r="M1759" s="136">
        <f>K891</f>
        <v>836610</v>
      </c>
      <c r="N1759" s="136">
        <f>L891</f>
        <v>763874</v>
      </c>
      <c r="O1759" s="136">
        <f>M891</f>
        <v>1869892</v>
      </c>
      <c r="P1759" s="136">
        <f>N891</f>
        <v>1316528</v>
      </c>
      <c r="Q1759" s="136">
        <f>O891</f>
        <v>944284</v>
      </c>
      <c r="R1759" s="136">
        <f t="shared" ref="R1759:U1759" si="1504">P891</f>
        <v>938280</v>
      </c>
      <c r="S1759" s="136">
        <f t="shared" si="1504"/>
        <v>1360558</v>
      </c>
      <c r="T1759" s="136">
        <f t="shared" si="1504"/>
        <v>1170433</v>
      </c>
      <c r="U1759" s="136">
        <f t="shared" si="1504"/>
        <v>1071368</v>
      </c>
      <c r="V1759" s="136">
        <f t="shared" ref="V1759" si="1505">T891</f>
        <v>0</v>
      </c>
      <c r="W1759" s="136">
        <f t="shared" ref="W1759:X1759" si="1506">U891</f>
        <v>0</v>
      </c>
      <c r="X1759" s="136">
        <f t="shared" si="1506"/>
        <v>0</v>
      </c>
      <c r="Y1759" s="137">
        <f t="shared" si="1390"/>
        <v>10271827</v>
      </c>
      <c r="AB1759" s="240"/>
      <c r="AC1759" s="246" t="s">
        <v>26</v>
      </c>
      <c r="AD1759" s="247"/>
      <c r="AE1759" s="247"/>
      <c r="AF1759" s="247"/>
      <c r="AG1759" s="247"/>
      <c r="AH1759" s="247"/>
      <c r="AI1759" s="247"/>
      <c r="AJ1759" s="247"/>
      <c r="AK1759" s="247"/>
      <c r="AL1759" s="247"/>
      <c r="AM1759" s="247"/>
      <c r="AN1759" s="247"/>
      <c r="AO1759" s="247"/>
      <c r="AP1759" s="250">
        <f t="shared" si="1385"/>
        <v>0</v>
      </c>
    </row>
    <row r="1760" spans="9:42" x14ac:dyDescent="0.3">
      <c r="I1760"/>
      <c r="J1760" s="313"/>
      <c r="K1760" s="134" t="s">
        <v>26</v>
      </c>
      <c r="L1760" s="135">
        <v>95281615</v>
      </c>
      <c r="M1760" s="136">
        <f>K779</f>
        <v>109867751</v>
      </c>
      <c r="N1760" s="136">
        <f>L779</f>
        <v>123589879</v>
      </c>
      <c r="O1760" s="136">
        <f>M779</f>
        <v>81074428</v>
      </c>
      <c r="P1760" s="136">
        <f>N779</f>
        <v>36364016</v>
      </c>
      <c r="Q1760" s="136">
        <f>O779</f>
        <v>22285773</v>
      </c>
      <c r="R1760" s="136">
        <f t="shared" ref="R1760:U1760" si="1507">P779</f>
        <v>13110371</v>
      </c>
      <c r="S1760" s="136">
        <f t="shared" si="1507"/>
        <v>13548702</v>
      </c>
      <c r="T1760" s="136">
        <f t="shared" si="1507"/>
        <v>15943845</v>
      </c>
      <c r="U1760" s="136">
        <f t="shared" si="1507"/>
        <v>10948877</v>
      </c>
      <c r="V1760" s="136">
        <f t="shared" ref="V1760" si="1508">T779</f>
        <v>17105462</v>
      </c>
      <c r="W1760" s="136">
        <f t="shared" ref="W1760:X1760" si="1509">U779</f>
        <v>41588176</v>
      </c>
      <c r="X1760" s="136">
        <f t="shared" si="1509"/>
        <v>93412278</v>
      </c>
      <c r="Y1760" s="137">
        <f t="shared" si="1390"/>
        <v>578839558</v>
      </c>
      <c r="AB1760" s="251"/>
      <c r="AC1760" s="252" t="s">
        <v>11</v>
      </c>
      <c r="AD1760" s="253">
        <f>K995</f>
        <v>117128880</v>
      </c>
      <c r="AE1760" s="253">
        <f t="shared" ref="AE1760:AO1760" si="1510">L995</f>
        <v>103370250</v>
      </c>
      <c r="AF1760" s="253">
        <f t="shared" si="1510"/>
        <v>89714773</v>
      </c>
      <c r="AG1760" s="253">
        <f t="shared" si="1510"/>
        <v>87448327</v>
      </c>
      <c r="AH1760" s="253">
        <f t="shared" si="1510"/>
        <v>80309419</v>
      </c>
      <c r="AI1760" s="253">
        <f t="shared" si="1510"/>
        <v>105451505</v>
      </c>
      <c r="AJ1760" s="253">
        <f t="shared" si="1510"/>
        <v>127445321</v>
      </c>
      <c r="AK1760" s="253">
        <f t="shared" si="1510"/>
        <v>122567927</v>
      </c>
      <c r="AL1760" s="253">
        <f t="shared" si="1510"/>
        <v>85633663</v>
      </c>
      <c r="AM1760" s="253">
        <f t="shared" si="1510"/>
        <v>90775033</v>
      </c>
      <c r="AN1760" s="253">
        <f t="shared" si="1510"/>
        <v>102114648</v>
      </c>
      <c r="AO1760" s="253">
        <f t="shared" si="1510"/>
        <v>105664344</v>
      </c>
      <c r="AP1760" s="256">
        <f t="shared" si="1385"/>
        <v>1217624090</v>
      </c>
    </row>
    <row r="1761" spans="9:42" ht="29.25" thickBot="1" x14ac:dyDescent="0.35">
      <c r="I1761"/>
      <c r="J1761" s="313"/>
      <c r="K1761" s="138" t="s">
        <v>11</v>
      </c>
      <c r="L1761" s="135">
        <f>V1539</f>
        <v>113977260</v>
      </c>
      <c r="M1761" s="136">
        <f>K725</f>
        <v>106823106</v>
      </c>
      <c r="N1761" s="136">
        <f t="shared" ref="N1761:U1761" si="1511">L725</f>
        <v>109523388</v>
      </c>
      <c r="O1761" s="136">
        <f t="shared" si="1511"/>
        <v>97427520</v>
      </c>
      <c r="P1761" s="136">
        <f t="shared" si="1511"/>
        <v>91696997</v>
      </c>
      <c r="Q1761" s="136">
        <f t="shared" si="1511"/>
        <v>102343322.3712</v>
      </c>
      <c r="R1761" s="136">
        <f t="shared" si="1511"/>
        <v>130876879.72150001</v>
      </c>
      <c r="S1761" s="136">
        <f t="shared" si="1511"/>
        <v>177909989.3423</v>
      </c>
      <c r="T1761" s="136">
        <f t="shared" si="1511"/>
        <v>176341049.95590001</v>
      </c>
      <c r="U1761" s="136">
        <f t="shared" si="1511"/>
        <v>134468670.39156601</v>
      </c>
      <c r="V1761" s="136">
        <f t="shared" ref="V1761" si="1512">T725</f>
        <v>95420185</v>
      </c>
      <c r="W1761" s="136">
        <f t="shared" ref="W1761:X1761" si="1513">U725</f>
        <v>109173843</v>
      </c>
      <c r="X1761" s="136">
        <f t="shared" si="1513"/>
        <v>116091820</v>
      </c>
      <c r="Y1761" s="137">
        <f t="shared" si="1390"/>
        <v>1448096770.7824659</v>
      </c>
      <c r="AB1761" s="235" t="s">
        <v>463</v>
      </c>
      <c r="AC1761" s="257" t="s">
        <v>439</v>
      </c>
      <c r="AD1761" s="237">
        <f t="shared" ref="AD1761" si="1514">SUM(AD1762:AD1766)</f>
        <v>777813920</v>
      </c>
      <c r="AE1761" s="237">
        <f t="shared" ref="AE1761:AO1761" si="1515">SUM(AE1762:AE1766)</f>
        <v>710355119</v>
      </c>
      <c r="AF1761" s="237">
        <f t="shared" si="1515"/>
        <v>632331435</v>
      </c>
      <c r="AG1761" s="237">
        <f t="shared" si="1515"/>
        <v>623983000</v>
      </c>
      <c r="AH1761" s="237">
        <f t="shared" si="1515"/>
        <v>643346593</v>
      </c>
      <c r="AI1761" s="237">
        <f t="shared" si="1515"/>
        <v>784735344</v>
      </c>
      <c r="AJ1761" s="237">
        <f t="shared" si="1515"/>
        <v>932182655</v>
      </c>
      <c r="AK1761" s="237">
        <f t="shared" si="1515"/>
        <v>950880563</v>
      </c>
      <c r="AL1761" s="237">
        <f t="shared" si="1515"/>
        <v>707209162</v>
      </c>
      <c r="AM1761" s="237">
        <f t="shared" si="1515"/>
        <v>655405935</v>
      </c>
      <c r="AN1761" s="237">
        <f t="shared" si="1515"/>
        <v>753202520</v>
      </c>
      <c r="AO1761" s="237">
        <f t="shared" si="1515"/>
        <v>759197979</v>
      </c>
      <c r="AP1761" s="239">
        <f t="shared" si="1385"/>
        <v>8930644225</v>
      </c>
    </row>
    <row r="1762" spans="9:42" ht="17.25" thickBot="1" x14ac:dyDescent="0.35">
      <c r="I1762"/>
      <c r="J1762" s="314"/>
      <c r="K1762" s="139" t="s">
        <v>439</v>
      </c>
      <c r="L1762" s="229">
        <f>SUM(L1763:L1767)</f>
        <v>1276171786</v>
      </c>
      <c r="M1762" s="229">
        <f t="shared" ref="M1762" si="1516">SUM(M1763:M1767)</f>
        <v>1402302095</v>
      </c>
      <c r="N1762" s="229">
        <f t="shared" ref="N1762" si="1517">SUM(N1763:N1767)</f>
        <v>1328942756</v>
      </c>
      <c r="O1762" s="229">
        <f t="shared" ref="O1762" si="1518">SUM(O1763:O1767)</f>
        <v>862045620</v>
      </c>
      <c r="P1762" s="229">
        <f t="shared" ref="P1762" si="1519">SUM(P1763:P1767)</f>
        <v>496389507</v>
      </c>
      <c r="Q1762" s="229">
        <f t="shared" ref="Q1762" si="1520">SUM(Q1763:Q1767)</f>
        <v>327113403.51050001</v>
      </c>
      <c r="R1762" s="229">
        <f t="shared" ref="R1762" si="1521">SUM(R1763:R1767)</f>
        <v>328058767.66240001</v>
      </c>
      <c r="S1762" s="229">
        <f t="shared" ref="S1762" si="1522">SUM(S1763:S1767)</f>
        <v>661576632.0244</v>
      </c>
      <c r="T1762" s="229">
        <f t="shared" ref="T1762:U1762" si="1523">SUM(T1763:T1767)</f>
        <v>655629028.41549993</v>
      </c>
      <c r="U1762" s="229">
        <f t="shared" si="1523"/>
        <v>470434174.19086802</v>
      </c>
      <c r="V1762" s="229">
        <f t="shared" ref="V1762" si="1524">SUM(V1763:V1767)</f>
        <v>328528426</v>
      </c>
      <c r="W1762" s="229">
        <f t="shared" ref="W1762:X1762" si="1525">SUM(W1763:W1767)</f>
        <v>602239895</v>
      </c>
      <c r="X1762" s="229">
        <f t="shared" si="1525"/>
        <v>1233033309</v>
      </c>
      <c r="Y1762" s="140">
        <f t="shared" si="1390"/>
        <v>8696293613.803669</v>
      </c>
      <c r="AB1762" s="240"/>
      <c r="AC1762" s="241" t="s">
        <v>21</v>
      </c>
      <c r="AD1762" s="242"/>
      <c r="AE1762" s="242"/>
      <c r="AF1762" s="242"/>
      <c r="AG1762" s="242"/>
      <c r="AH1762" s="242"/>
      <c r="AI1762" s="242"/>
      <c r="AJ1762" s="242"/>
      <c r="AK1762" s="242"/>
      <c r="AL1762" s="242"/>
      <c r="AM1762" s="242"/>
      <c r="AN1762" s="242"/>
      <c r="AO1762" s="242"/>
      <c r="AP1762" s="245">
        <f t="shared" si="1385"/>
        <v>0</v>
      </c>
    </row>
    <row r="1763" spans="9:42" x14ac:dyDescent="0.3">
      <c r="I1763"/>
      <c r="J1763" s="312" t="s">
        <v>73</v>
      </c>
      <c r="K1763" s="130" t="s">
        <v>21</v>
      </c>
      <c r="L1763" s="135">
        <v>64455746</v>
      </c>
      <c r="M1763" s="136">
        <f>K831</f>
        <v>67201383</v>
      </c>
      <c r="N1763" s="136">
        <f>L831</f>
        <v>65196089</v>
      </c>
      <c r="O1763" s="136">
        <f>M831</f>
        <v>61302115</v>
      </c>
      <c r="P1763" s="136">
        <f>N831</f>
        <v>43220654</v>
      </c>
      <c r="Q1763" s="136">
        <f>O831</f>
        <v>35487855</v>
      </c>
      <c r="R1763" s="136">
        <f t="shared" ref="R1763:U1763" si="1526">P831</f>
        <v>33448927</v>
      </c>
      <c r="S1763" s="136">
        <f t="shared" si="1526"/>
        <v>29431815</v>
      </c>
      <c r="T1763" s="136">
        <f t="shared" si="1526"/>
        <v>31079399</v>
      </c>
      <c r="U1763" s="136">
        <f t="shared" si="1526"/>
        <v>35389562</v>
      </c>
      <c r="V1763" s="136">
        <f t="shared" ref="V1763" si="1527">T831</f>
        <v>38172545</v>
      </c>
      <c r="W1763" s="136">
        <f t="shared" ref="W1763:X1763" si="1528">U831</f>
        <v>51396090</v>
      </c>
      <c r="X1763" s="136">
        <f t="shared" si="1528"/>
        <v>75825574</v>
      </c>
      <c r="Y1763" s="137">
        <f t="shared" si="1390"/>
        <v>567152008</v>
      </c>
      <c r="AB1763" s="240"/>
      <c r="AC1763" s="246" t="s">
        <v>27</v>
      </c>
      <c r="AD1763" s="247"/>
      <c r="AE1763" s="247"/>
      <c r="AF1763" s="247"/>
      <c r="AG1763" s="247"/>
      <c r="AH1763" s="247"/>
      <c r="AI1763" s="247"/>
      <c r="AJ1763" s="247"/>
      <c r="AK1763" s="247"/>
      <c r="AL1763" s="247"/>
      <c r="AM1763" s="247"/>
      <c r="AN1763" s="247"/>
      <c r="AO1763" s="247"/>
      <c r="AP1763" s="250">
        <f t="shared" si="1385"/>
        <v>0</v>
      </c>
    </row>
    <row r="1764" spans="9:42" x14ac:dyDescent="0.3">
      <c r="I1764"/>
      <c r="J1764" s="313"/>
      <c r="K1764" s="134" t="s">
        <v>27</v>
      </c>
      <c r="L1764" s="135">
        <v>61267368</v>
      </c>
      <c r="M1764" s="136">
        <f>K867</f>
        <v>49915444</v>
      </c>
      <c r="N1764" s="136">
        <f>L867</f>
        <v>49400824</v>
      </c>
      <c r="O1764" s="136">
        <f>M867</f>
        <v>54903806</v>
      </c>
      <c r="P1764" s="136">
        <f>N867</f>
        <v>59955859</v>
      </c>
      <c r="Q1764" s="136">
        <f>O867</f>
        <v>51457868</v>
      </c>
      <c r="R1764" s="136">
        <f t="shared" ref="R1764:U1764" si="1529">P867</f>
        <v>70941520</v>
      </c>
      <c r="S1764" s="136">
        <f t="shared" si="1529"/>
        <v>104194616</v>
      </c>
      <c r="T1764" s="136">
        <f t="shared" si="1529"/>
        <v>120793077</v>
      </c>
      <c r="U1764" s="136">
        <f t="shared" si="1529"/>
        <v>87289310</v>
      </c>
      <c r="V1764" s="136">
        <f t="shared" ref="V1764" si="1530">T867</f>
        <v>58813665</v>
      </c>
      <c r="W1764" s="136">
        <f t="shared" ref="W1764:X1764" si="1531">U867</f>
        <v>50384950</v>
      </c>
      <c r="X1764" s="136">
        <f t="shared" si="1531"/>
        <v>56004326</v>
      </c>
      <c r="Y1764" s="137">
        <f t="shared" si="1390"/>
        <v>814055265</v>
      </c>
      <c r="AB1764" s="240"/>
      <c r="AC1764" s="246" t="s">
        <v>28</v>
      </c>
      <c r="AD1764" s="247"/>
      <c r="AE1764" s="247"/>
      <c r="AF1764" s="247"/>
      <c r="AG1764" s="247"/>
      <c r="AH1764" s="247"/>
      <c r="AI1764" s="247"/>
      <c r="AJ1764" s="247"/>
      <c r="AK1764" s="247"/>
      <c r="AL1764" s="247"/>
      <c r="AM1764" s="247"/>
      <c r="AN1764" s="247"/>
      <c r="AO1764" s="247"/>
      <c r="AP1764" s="250">
        <f t="shared" si="1385"/>
        <v>0</v>
      </c>
    </row>
    <row r="1765" spans="9:42" x14ac:dyDescent="0.3">
      <c r="I1765"/>
      <c r="J1765" s="313"/>
      <c r="K1765" s="134" t="s">
        <v>28</v>
      </c>
      <c r="L1765" s="135">
        <v>581875</v>
      </c>
      <c r="M1765" s="136">
        <f>K889</f>
        <v>601841</v>
      </c>
      <c r="N1765" s="136">
        <f>L889</f>
        <v>549516</v>
      </c>
      <c r="O1765" s="136">
        <f>M889</f>
        <v>1393737</v>
      </c>
      <c r="P1765" s="136">
        <f>N889</f>
        <v>981283</v>
      </c>
      <c r="Q1765" s="136">
        <f>O889</f>
        <v>703829</v>
      </c>
      <c r="R1765" s="136">
        <f t="shared" ref="R1765:U1765" si="1532">P889</f>
        <v>699354</v>
      </c>
      <c r="S1765" s="136">
        <f t="shared" si="1532"/>
        <v>1014101</v>
      </c>
      <c r="T1765" s="136">
        <f t="shared" si="1532"/>
        <v>872390</v>
      </c>
      <c r="U1765" s="136">
        <f t="shared" si="1532"/>
        <v>798551</v>
      </c>
      <c r="V1765" s="136">
        <f t="shared" ref="V1765" si="1533">T889</f>
        <v>0</v>
      </c>
      <c r="W1765" s="136">
        <f t="shared" ref="W1765:X1765" si="1534">U889</f>
        <v>0</v>
      </c>
      <c r="X1765" s="136">
        <f t="shared" si="1534"/>
        <v>0</v>
      </c>
      <c r="Y1765" s="137">
        <f t="shared" si="1390"/>
        <v>7614602</v>
      </c>
      <c r="AB1765" s="240"/>
      <c r="AC1765" s="246" t="s">
        <v>26</v>
      </c>
      <c r="AD1765" s="247"/>
      <c r="AE1765" s="247"/>
      <c r="AF1765" s="247"/>
      <c r="AG1765" s="247"/>
      <c r="AH1765" s="247"/>
      <c r="AI1765" s="247"/>
      <c r="AJ1765" s="247"/>
      <c r="AK1765" s="247"/>
      <c r="AL1765" s="247"/>
      <c r="AM1765" s="247"/>
      <c r="AN1765" s="247"/>
      <c r="AO1765" s="247"/>
      <c r="AP1765" s="250">
        <f t="shared" si="1385"/>
        <v>0</v>
      </c>
    </row>
    <row r="1766" spans="9:42" x14ac:dyDescent="0.3">
      <c r="I1766"/>
      <c r="J1766" s="313"/>
      <c r="K1766" s="134" t="s">
        <v>26</v>
      </c>
      <c r="L1766" s="135">
        <v>984979029</v>
      </c>
      <c r="M1766" s="136">
        <f>K773</f>
        <v>1125299202</v>
      </c>
      <c r="N1766" s="136">
        <f>L773</f>
        <v>1052335572</v>
      </c>
      <c r="O1766" s="136">
        <f>M773</f>
        <v>601991638</v>
      </c>
      <c r="P1766" s="136">
        <f>N773</f>
        <v>243344282</v>
      </c>
      <c r="Q1766" s="136">
        <f>O773</f>
        <v>109248161</v>
      </c>
      <c r="R1766" s="136">
        <f t="shared" ref="R1766:U1766" si="1535">P773</f>
        <v>45874275</v>
      </c>
      <c r="S1766" s="136">
        <f t="shared" si="1535"/>
        <v>165207847</v>
      </c>
      <c r="T1766" s="136">
        <f t="shared" si="1535"/>
        <v>172729425</v>
      </c>
      <c r="U1766" s="136">
        <f t="shared" si="1535"/>
        <v>99389809</v>
      </c>
      <c r="V1766" s="136">
        <f t="shared" ref="V1766" si="1536">T773</f>
        <v>133968465</v>
      </c>
      <c r="W1766" s="136">
        <f t="shared" ref="W1766:X1766" si="1537">U773</f>
        <v>378492117</v>
      </c>
      <c r="X1766" s="136">
        <f t="shared" si="1537"/>
        <v>962950369</v>
      </c>
      <c r="Y1766" s="137">
        <f t="shared" si="1390"/>
        <v>5090831162</v>
      </c>
      <c r="AB1766" s="251"/>
      <c r="AC1766" s="252" t="s">
        <v>11</v>
      </c>
      <c r="AD1766" s="253">
        <f>K983+K1007</f>
        <v>777813920</v>
      </c>
      <c r="AE1766" s="253">
        <f t="shared" ref="AE1766:AO1766" si="1538">L983+L1007</f>
        <v>710355119</v>
      </c>
      <c r="AF1766" s="253">
        <f t="shared" si="1538"/>
        <v>632331435</v>
      </c>
      <c r="AG1766" s="253">
        <f t="shared" si="1538"/>
        <v>623983000</v>
      </c>
      <c r="AH1766" s="253">
        <f t="shared" si="1538"/>
        <v>643346593</v>
      </c>
      <c r="AI1766" s="253">
        <f t="shared" si="1538"/>
        <v>784735344</v>
      </c>
      <c r="AJ1766" s="253">
        <f t="shared" si="1538"/>
        <v>932182655</v>
      </c>
      <c r="AK1766" s="253">
        <f t="shared" si="1538"/>
        <v>950880563</v>
      </c>
      <c r="AL1766" s="253">
        <f t="shared" si="1538"/>
        <v>707209162</v>
      </c>
      <c r="AM1766" s="253">
        <f t="shared" si="1538"/>
        <v>655405935</v>
      </c>
      <c r="AN1766" s="253">
        <f t="shared" si="1538"/>
        <v>753202520</v>
      </c>
      <c r="AO1766" s="253">
        <f t="shared" si="1538"/>
        <v>759197979</v>
      </c>
      <c r="AP1766" s="256">
        <f t="shared" si="1385"/>
        <v>8930644225</v>
      </c>
    </row>
    <row r="1767" spans="9:42" ht="17.25" thickBot="1" x14ac:dyDescent="0.35">
      <c r="I1767"/>
      <c r="J1767" s="313"/>
      <c r="K1767" s="138" t="s">
        <v>11</v>
      </c>
      <c r="L1767" s="135">
        <f>V1535</f>
        <v>164887768</v>
      </c>
      <c r="M1767" s="136">
        <f>K721</f>
        <v>159284225</v>
      </c>
      <c r="N1767" s="136">
        <f t="shared" ref="N1767:U1767" si="1539">L721</f>
        <v>161460755</v>
      </c>
      <c r="O1767" s="136">
        <f t="shared" si="1539"/>
        <v>142454324</v>
      </c>
      <c r="P1767" s="136">
        <f t="shared" si="1539"/>
        <v>148887429</v>
      </c>
      <c r="Q1767" s="136">
        <f t="shared" si="1539"/>
        <v>130215690.51050001</v>
      </c>
      <c r="R1767" s="136">
        <f t="shared" si="1539"/>
        <v>177094691.66240001</v>
      </c>
      <c r="S1767" s="136">
        <f t="shared" si="1539"/>
        <v>361728253.0244</v>
      </c>
      <c r="T1767" s="136">
        <f t="shared" si="1539"/>
        <v>330154737.41549999</v>
      </c>
      <c r="U1767" s="136">
        <f t="shared" si="1539"/>
        <v>247566942.19086802</v>
      </c>
      <c r="V1767" s="136">
        <f t="shared" ref="V1767" si="1540">T721</f>
        <v>97573751</v>
      </c>
      <c r="W1767" s="136">
        <f t="shared" ref="W1767:X1767" si="1541">U721</f>
        <v>121966738</v>
      </c>
      <c r="X1767" s="136">
        <f t="shared" si="1541"/>
        <v>138253040</v>
      </c>
      <c r="Y1767" s="137">
        <f t="shared" si="1390"/>
        <v>2216640576.803668</v>
      </c>
      <c r="AB1767" s="258" t="s">
        <v>188</v>
      </c>
      <c r="AC1767" s="257" t="s">
        <v>439</v>
      </c>
      <c r="AD1767" s="237">
        <f t="shared" ref="AD1767" si="1542">SUM(AD1768:AD1772)</f>
        <v>150605320</v>
      </c>
      <c r="AE1767" s="237">
        <f t="shared" ref="AE1767:AO1767" si="1543">SUM(AE1768:AE1772)</f>
        <v>115451103</v>
      </c>
      <c r="AF1767" s="237">
        <f t="shared" si="1543"/>
        <v>110599027</v>
      </c>
      <c r="AG1767" s="237">
        <f t="shared" si="1543"/>
        <v>108662478</v>
      </c>
      <c r="AH1767" s="237">
        <f t="shared" si="1543"/>
        <v>113936969</v>
      </c>
      <c r="AI1767" s="237">
        <f t="shared" si="1543"/>
        <v>134344604</v>
      </c>
      <c r="AJ1767" s="237">
        <f t="shared" si="1543"/>
        <v>158910304</v>
      </c>
      <c r="AK1767" s="237">
        <f t="shared" si="1543"/>
        <v>151704028</v>
      </c>
      <c r="AL1767" s="237">
        <f t="shared" si="1543"/>
        <v>130636798</v>
      </c>
      <c r="AM1767" s="237">
        <f t="shared" si="1543"/>
        <v>148867923</v>
      </c>
      <c r="AN1767" s="237">
        <f t="shared" si="1543"/>
        <v>169985992</v>
      </c>
      <c r="AO1767" s="237">
        <f t="shared" si="1543"/>
        <v>163949233</v>
      </c>
      <c r="AP1767" s="239">
        <f t="shared" si="1385"/>
        <v>1657653779</v>
      </c>
    </row>
    <row r="1768" spans="9:42" ht="17.25" thickBot="1" x14ac:dyDescent="0.35">
      <c r="I1768"/>
      <c r="J1768" s="314"/>
      <c r="K1768" s="139" t="s">
        <v>439</v>
      </c>
      <c r="L1768" s="229">
        <f>SUM(L1769:L1773)</f>
        <v>93527686</v>
      </c>
      <c r="M1768" s="229">
        <f t="shared" ref="M1768" si="1544">SUM(M1769:M1773)</f>
        <v>104710122</v>
      </c>
      <c r="N1768" s="229">
        <f t="shared" ref="N1768" si="1545">SUM(N1769:N1773)</f>
        <v>101763837</v>
      </c>
      <c r="O1768" s="229">
        <f t="shared" ref="O1768" si="1546">SUM(O1769:O1773)</f>
        <v>63223318</v>
      </c>
      <c r="P1768" s="229">
        <f t="shared" ref="P1768" si="1547">SUM(P1769:P1773)</f>
        <v>37875463</v>
      </c>
      <c r="Q1768" s="229">
        <f t="shared" ref="Q1768" si="1548">SUM(Q1769:Q1773)</f>
        <v>24245490.695599999</v>
      </c>
      <c r="R1768" s="229">
        <f t="shared" ref="R1768" si="1549">SUM(R1769:R1773)</f>
        <v>32906797.2872</v>
      </c>
      <c r="S1768" s="229">
        <f t="shared" ref="S1768" si="1550">SUM(S1769:S1773)</f>
        <v>61913325</v>
      </c>
      <c r="T1768" s="229">
        <f t="shared" ref="T1768:U1768" si="1551">SUM(T1769:T1773)</f>
        <v>63061248</v>
      </c>
      <c r="U1768" s="229">
        <f t="shared" si="1551"/>
        <v>38596893.11885</v>
      </c>
      <c r="V1768" s="229">
        <f t="shared" ref="V1768" si="1552">SUM(V1769:V1773)</f>
        <v>46172576</v>
      </c>
      <c r="W1768" s="229">
        <f t="shared" ref="W1768:X1768" si="1553">SUM(W1769:W1773)</f>
        <v>38422422</v>
      </c>
      <c r="X1768" s="229">
        <f t="shared" si="1553"/>
        <v>82473472</v>
      </c>
      <c r="Y1768" s="140">
        <f t="shared" si="1390"/>
        <v>695364964.10165</v>
      </c>
      <c r="AB1768" s="240"/>
      <c r="AC1768" s="241" t="s">
        <v>21</v>
      </c>
      <c r="AD1768" s="242"/>
      <c r="AE1768" s="242"/>
      <c r="AF1768" s="242"/>
      <c r="AG1768" s="242"/>
      <c r="AH1768" s="242"/>
      <c r="AI1768" s="242"/>
      <c r="AJ1768" s="242"/>
      <c r="AK1768" s="242"/>
      <c r="AL1768" s="242"/>
      <c r="AM1768" s="242"/>
      <c r="AN1768" s="242"/>
      <c r="AO1768" s="242"/>
      <c r="AP1768" s="245">
        <f t="shared" si="1385"/>
        <v>0</v>
      </c>
    </row>
    <row r="1769" spans="9:42" x14ac:dyDescent="0.3">
      <c r="I1769"/>
      <c r="J1769" s="312" t="s">
        <v>190</v>
      </c>
      <c r="K1769" s="130" t="s">
        <v>21</v>
      </c>
      <c r="L1769" s="135">
        <v>1098478</v>
      </c>
      <c r="M1769" s="136">
        <f>K839</f>
        <v>1419649</v>
      </c>
      <c r="N1769" s="136">
        <f>L839</f>
        <v>1160055</v>
      </c>
      <c r="O1769" s="136">
        <f>M839</f>
        <v>1221538</v>
      </c>
      <c r="P1769" s="136">
        <f>N839</f>
        <v>2307281</v>
      </c>
      <c r="Q1769" s="136">
        <f>O839</f>
        <v>3606247</v>
      </c>
      <c r="R1769" s="136">
        <f t="shared" ref="R1769:U1769" si="1554">P839</f>
        <v>4260318</v>
      </c>
      <c r="S1769" s="136">
        <f t="shared" si="1554"/>
        <v>1001074</v>
      </c>
      <c r="T1769" s="136">
        <f t="shared" si="1554"/>
        <v>1735935</v>
      </c>
      <c r="U1769" s="136">
        <f t="shared" si="1554"/>
        <v>2544295</v>
      </c>
      <c r="V1769" s="136">
        <f t="shared" ref="V1769" si="1555">T839</f>
        <v>2709479</v>
      </c>
      <c r="W1769" s="136">
        <f t="shared" ref="W1769:X1769" si="1556">U839</f>
        <v>1440494</v>
      </c>
      <c r="X1769" s="136">
        <f t="shared" si="1556"/>
        <v>1092168</v>
      </c>
      <c r="Y1769" s="137">
        <f t="shared" si="1390"/>
        <v>24498533</v>
      </c>
      <c r="AB1769" s="240"/>
      <c r="AC1769" s="246" t="s">
        <v>27</v>
      </c>
      <c r="AD1769" s="247"/>
      <c r="AE1769" s="247"/>
      <c r="AF1769" s="247"/>
      <c r="AG1769" s="247"/>
      <c r="AH1769" s="247"/>
      <c r="AI1769" s="247"/>
      <c r="AJ1769" s="247"/>
      <c r="AK1769" s="247"/>
      <c r="AL1769" s="247"/>
      <c r="AM1769" s="247"/>
      <c r="AN1769" s="247"/>
      <c r="AO1769" s="247"/>
      <c r="AP1769" s="250">
        <f t="shared" si="1385"/>
        <v>0</v>
      </c>
    </row>
    <row r="1770" spans="9:42" x14ac:dyDescent="0.3">
      <c r="I1770"/>
      <c r="J1770" s="313"/>
      <c r="K1770" s="134" t="s">
        <v>27</v>
      </c>
      <c r="L1770" s="135">
        <v>1208913</v>
      </c>
      <c r="M1770" s="136">
        <f>K871</f>
        <v>857167</v>
      </c>
      <c r="N1770" s="136">
        <f>L871</f>
        <v>1169648</v>
      </c>
      <c r="O1770" s="136">
        <f>M871</f>
        <v>1177055</v>
      </c>
      <c r="P1770" s="136">
        <f>N871</f>
        <v>2754459</v>
      </c>
      <c r="Q1770" s="136">
        <f>O871</f>
        <v>2434008</v>
      </c>
      <c r="R1770" s="136">
        <f t="shared" ref="R1770:U1770" si="1557">P871</f>
        <v>8229989</v>
      </c>
      <c r="S1770" s="136">
        <f t="shared" si="1557"/>
        <v>10380386</v>
      </c>
      <c r="T1770" s="136">
        <f t="shared" si="1557"/>
        <v>11219090</v>
      </c>
      <c r="U1770" s="136">
        <f t="shared" si="1557"/>
        <v>5961156</v>
      </c>
      <c r="V1770" s="136">
        <f t="shared" ref="V1770" si="1558">T871</f>
        <v>2151168</v>
      </c>
      <c r="W1770" s="136">
        <f t="shared" ref="W1770:X1770" si="1559">U871</f>
        <v>1418023</v>
      </c>
      <c r="X1770" s="136">
        <f t="shared" si="1559"/>
        <v>1988670</v>
      </c>
      <c r="Y1770" s="137">
        <f t="shared" si="1390"/>
        <v>49740819</v>
      </c>
      <c r="AB1770" s="240"/>
      <c r="AC1770" s="246" t="s">
        <v>28</v>
      </c>
      <c r="AD1770" s="247"/>
      <c r="AE1770" s="247"/>
      <c r="AF1770" s="247"/>
      <c r="AG1770" s="247"/>
      <c r="AH1770" s="247"/>
      <c r="AI1770" s="247"/>
      <c r="AJ1770" s="247"/>
      <c r="AK1770" s="247"/>
      <c r="AL1770" s="247"/>
      <c r="AM1770" s="247"/>
      <c r="AN1770" s="247"/>
      <c r="AO1770" s="247"/>
      <c r="AP1770" s="250">
        <f t="shared" si="1385"/>
        <v>0</v>
      </c>
    </row>
    <row r="1771" spans="9:42" x14ac:dyDescent="0.3">
      <c r="I1771"/>
      <c r="J1771" s="313"/>
      <c r="K1771" s="134" t="s">
        <v>28</v>
      </c>
      <c r="L1771" s="135">
        <v>58336</v>
      </c>
      <c r="M1771" s="136">
        <f>K893</f>
        <v>60338</v>
      </c>
      <c r="N1771" s="136">
        <f>L893</f>
        <v>55092</v>
      </c>
      <c r="O1771" s="136">
        <f>M893</f>
        <v>194666</v>
      </c>
      <c r="P1771" s="136">
        <f>N893</f>
        <v>137058</v>
      </c>
      <c r="Q1771" s="136">
        <f>O893</f>
        <v>98305</v>
      </c>
      <c r="R1771" s="136">
        <f t="shared" ref="R1771:U1771" si="1560">P893</f>
        <v>97680</v>
      </c>
      <c r="S1771" s="136">
        <f t="shared" si="1560"/>
        <v>141642</v>
      </c>
      <c r="T1771" s="136">
        <f t="shared" si="1560"/>
        <v>121849</v>
      </c>
      <c r="U1771" s="136">
        <f t="shared" si="1560"/>
        <v>111535</v>
      </c>
      <c r="V1771" s="136">
        <f t="shared" ref="V1771" si="1561">T893</f>
        <v>0</v>
      </c>
      <c r="W1771" s="136">
        <f t="shared" ref="W1771:X1771" si="1562">U893</f>
        <v>0</v>
      </c>
      <c r="X1771" s="136">
        <f t="shared" si="1562"/>
        <v>0</v>
      </c>
      <c r="Y1771" s="137">
        <f t="shared" si="1390"/>
        <v>1018165</v>
      </c>
      <c r="AB1771" s="240"/>
      <c r="AC1771" s="246" t="s">
        <v>26</v>
      </c>
      <c r="AD1771" s="247"/>
      <c r="AE1771" s="247"/>
      <c r="AF1771" s="247"/>
      <c r="AG1771" s="247"/>
      <c r="AH1771" s="247"/>
      <c r="AI1771" s="247"/>
      <c r="AJ1771" s="247"/>
      <c r="AK1771" s="247"/>
      <c r="AL1771" s="247"/>
      <c r="AM1771" s="247"/>
      <c r="AN1771" s="247"/>
      <c r="AO1771" s="247"/>
      <c r="AP1771" s="250">
        <f t="shared" si="1385"/>
        <v>0</v>
      </c>
    </row>
    <row r="1772" spans="9:42" x14ac:dyDescent="0.3">
      <c r="I1772"/>
      <c r="J1772" s="313"/>
      <c r="K1772" s="134" t="s">
        <v>26</v>
      </c>
      <c r="L1772" s="135">
        <v>77429747</v>
      </c>
      <c r="M1772" s="136">
        <f>K785</f>
        <v>89060331</v>
      </c>
      <c r="N1772" s="136">
        <f>L785</f>
        <v>85705291</v>
      </c>
      <c r="O1772" s="136">
        <f>M785</f>
        <v>49300969</v>
      </c>
      <c r="P1772" s="136">
        <f>N785</f>
        <v>20888154</v>
      </c>
      <c r="Q1772" s="136">
        <f>O785</f>
        <v>9116215</v>
      </c>
      <c r="R1772" s="136">
        <f t="shared" ref="R1772:U1772" si="1563">P785</f>
        <v>4050803</v>
      </c>
      <c r="S1772" s="136">
        <f t="shared" si="1563"/>
        <v>19499469</v>
      </c>
      <c r="T1772" s="136">
        <f t="shared" si="1563"/>
        <v>19792395</v>
      </c>
      <c r="U1772" s="136">
        <f t="shared" si="1563"/>
        <v>9170955</v>
      </c>
      <c r="V1772" s="136">
        <f t="shared" ref="V1772" si="1564">T785</f>
        <v>9491141</v>
      </c>
      <c r="W1772" s="136">
        <f t="shared" ref="W1772:X1772" si="1565">U785</f>
        <v>27556117</v>
      </c>
      <c r="X1772" s="136">
        <f t="shared" si="1565"/>
        <v>69437094</v>
      </c>
      <c r="Y1772" s="137">
        <f t="shared" si="1390"/>
        <v>413068934</v>
      </c>
      <c r="AB1772" s="251"/>
      <c r="AC1772" s="252" t="s">
        <v>11</v>
      </c>
      <c r="AD1772" s="253">
        <f>K1011</f>
        <v>150605320</v>
      </c>
      <c r="AE1772" s="253">
        <f t="shared" ref="AE1772:AO1772" si="1566">L1011</f>
        <v>115451103</v>
      </c>
      <c r="AF1772" s="253">
        <f t="shared" si="1566"/>
        <v>110599027</v>
      </c>
      <c r="AG1772" s="253">
        <f t="shared" si="1566"/>
        <v>108662478</v>
      </c>
      <c r="AH1772" s="253">
        <f t="shared" si="1566"/>
        <v>113936969</v>
      </c>
      <c r="AI1772" s="253">
        <f t="shared" si="1566"/>
        <v>134344604</v>
      </c>
      <c r="AJ1772" s="253">
        <f t="shared" si="1566"/>
        <v>158910304</v>
      </c>
      <c r="AK1772" s="253">
        <f t="shared" si="1566"/>
        <v>151704028</v>
      </c>
      <c r="AL1772" s="253">
        <f t="shared" si="1566"/>
        <v>130636798</v>
      </c>
      <c r="AM1772" s="253">
        <f t="shared" si="1566"/>
        <v>148867923</v>
      </c>
      <c r="AN1772" s="253">
        <f t="shared" si="1566"/>
        <v>169985992</v>
      </c>
      <c r="AO1772" s="253">
        <f t="shared" si="1566"/>
        <v>163949233</v>
      </c>
      <c r="AP1772" s="256">
        <f t="shared" si="1385"/>
        <v>1657653779</v>
      </c>
    </row>
    <row r="1773" spans="9:42" ht="17.25" thickBot="1" x14ac:dyDescent="0.35">
      <c r="I1773"/>
      <c r="J1773" s="313"/>
      <c r="K1773" s="138" t="s">
        <v>11</v>
      </c>
      <c r="L1773" s="135">
        <f>V1543</f>
        <v>13732212</v>
      </c>
      <c r="M1773" s="136">
        <f>K729</f>
        <v>13312637</v>
      </c>
      <c r="N1773" s="136">
        <f t="shared" ref="N1773:U1773" si="1567">L729</f>
        <v>13673751</v>
      </c>
      <c r="O1773" s="136">
        <f t="shared" si="1567"/>
        <v>11329090</v>
      </c>
      <c r="P1773" s="136">
        <f t="shared" si="1567"/>
        <v>11788511</v>
      </c>
      <c r="Q1773" s="136">
        <f t="shared" si="1567"/>
        <v>8990715.6955999993</v>
      </c>
      <c r="R1773" s="136">
        <f t="shared" si="1567"/>
        <v>16268007.2872</v>
      </c>
      <c r="S1773" s="136">
        <f t="shared" si="1567"/>
        <v>30890754</v>
      </c>
      <c r="T1773" s="136">
        <f t="shared" si="1567"/>
        <v>30191979</v>
      </c>
      <c r="U1773" s="136">
        <f t="shared" si="1567"/>
        <v>20808952.11885</v>
      </c>
      <c r="V1773" s="136">
        <f t="shared" ref="V1773" si="1568">T729</f>
        <v>31820788</v>
      </c>
      <c r="W1773" s="136">
        <f t="shared" ref="W1773:X1773" si="1569">U729</f>
        <v>8007788</v>
      </c>
      <c r="X1773" s="136">
        <f t="shared" si="1569"/>
        <v>9955540</v>
      </c>
      <c r="Y1773" s="137">
        <f t="shared" si="1390"/>
        <v>207038513.10165</v>
      </c>
      <c r="AB1773" s="235" t="s">
        <v>176</v>
      </c>
      <c r="AC1773" s="257" t="s">
        <v>439</v>
      </c>
      <c r="AD1773" s="237">
        <f t="shared" ref="AD1773" si="1570">SUM(AD1774:AD1778)</f>
        <v>76571063</v>
      </c>
      <c r="AE1773" s="237">
        <f t="shared" ref="AE1773:AO1773" si="1571">SUM(AE1774:AE1778)</f>
        <v>62674268</v>
      </c>
      <c r="AF1773" s="237">
        <f t="shared" si="1571"/>
        <v>66412859</v>
      </c>
      <c r="AG1773" s="237">
        <f t="shared" si="1571"/>
        <v>66224441</v>
      </c>
      <c r="AH1773" s="237">
        <f t="shared" si="1571"/>
        <v>51272552</v>
      </c>
      <c r="AI1773" s="237">
        <f t="shared" si="1571"/>
        <v>59447442</v>
      </c>
      <c r="AJ1773" s="237">
        <f t="shared" si="1571"/>
        <v>70359263</v>
      </c>
      <c r="AK1773" s="237">
        <f t="shared" si="1571"/>
        <v>60184315</v>
      </c>
      <c r="AL1773" s="237">
        <f t="shared" si="1571"/>
        <v>20998903</v>
      </c>
      <c r="AM1773" s="237">
        <f t="shared" si="1571"/>
        <v>33690690</v>
      </c>
      <c r="AN1773" s="237">
        <f t="shared" si="1571"/>
        <v>43838904</v>
      </c>
      <c r="AO1773" s="237">
        <f t="shared" si="1571"/>
        <v>62628486.099999994</v>
      </c>
      <c r="AP1773" s="239">
        <f t="shared" si="1385"/>
        <v>674303186.10000002</v>
      </c>
    </row>
    <row r="1774" spans="9:42" ht="17.25" thickBot="1" x14ac:dyDescent="0.35">
      <c r="I1774"/>
      <c r="J1774" s="314"/>
      <c r="K1774" s="139" t="s">
        <v>439</v>
      </c>
      <c r="L1774" s="229">
        <f>SUM(L1775:L1779)</f>
        <v>162012569.06239998</v>
      </c>
      <c r="M1774" s="229">
        <f t="shared" ref="M1774" si="1572">SUM(M1775:M1779)</f>
        <v>169004988</v>
      </c>
      <c r="N1774" s="229">
        <f t="shared" ref="N1774" si="1573">SUM(N1775:N1779)</f>
        <v>187830123</v>
      </c>
      <c r="O1774" s="229">
        <f t="shared" ref="O1774" si="1574">SUM(O1775:O1779)</f>
        <v>103793108</v>
      </c>
      <c r="P1774" s="229">
        <f t="shared" ref="P1774" si="1575">SUM(P1775:P1779)</f>
        <v>71084319</v>
      </c>
      <c r="Q1774" s="229">
        <f t="shared" ref="Q1774" si="1576">SUM(Q1775:Q1779)</f>
        <v>58056857</v>
      </c>
      <c r="R1774" s="229">
        <f t="shared" ref="R1774" si="1577">SUM(R1775:R1779)</f>
        <v>73637736</v>
      </c>
      <c r="S1774" s="229">
        <f t="shared" ref="S1774" si="1578">SUM(S1775:S1779)</f>
        <v>92476750</v>
      </c>
      <c r="T1774" s="229">
        <f t="shared" ref="T1774:U1774" si="1579">SUM(T1775:T1779)</f>
        <v>87526806</v>
      </c>
      <c r="U1774" s="229">
        <f t="shared" si="1579"/>
        <v>72097017</v>
      </c>
      <c r="V1774" s="229">
        <f t="shared" ref="V1774" si="1580">SUM(V1775:V1779)</f>
        <v>59146517</v>
      </c>
      <c r="W1774" s="229">
        <f t="shared" ref="W1774:X1774" si="1581">SUM(W1775:W1779)</f>
        <v>88970601</v>
      </c>
      <c r="X1774" s="229">
        <f t="shared" si="1581"/>
        <v>155949697.37440002</v>
      </c>
      <c r="Y1774" s="140">
        <f t="shared" si="1390"/>
        <v>1219574519.3744001</v>
      </c>
      <c r="AB1774" s="240"/>
      <c r="AC1774" s="241" t="s">
        <v>21</v>
      </c>
      <c r="AD1774" s="242"/>
      <c r="AE1774" s="242"/>
      <c r="AF1774" s="242"/>
      <c r="AG1774" s="242"/>
      <c r="AH1774" s="242"/>
      <c r="AI1774" s="242"/>
      <c r="AJ1774" s="242"/>
      <c r="AK1774" s="242"/>
      <c r="AL1774" s="242"/>
      <c r="AM1774" s="242"/>
      <c r="AN1774" s="242"/>
      <c r="AO1774" s="242"/>
      <c r="AP1774" s="245">
        <f t="shared" si="1385"/>
        <v>0</v>
      </c>
    </row>
    <row r="1775" spans="9:42" x14ac:dyDescent="0.3">
      <c r="I1775"/>
      <c r="J1775" s="312" t="s">
        <v>93</v>
      </c>
      <c r="K1775" s="130" t="s">
        <v>21</v>
      </c>
      <c r="L1775" s="135">
        <v>1726152</v>
      </c>
      <c r="M1775" s="136">
        <f>K843</f>
        <v>1629883</v>
      </c>
      <c r="N1775" s="136">
        <f>L843</f>
        <v>1843744</v>
      </c>
      <c r="O1775" s="136">
        <f>M843</f>
        <v>1815618</v>
      </c>
      <c r="P1775" s="136">
        <f>N843</f>
        <v>1927071</v>
      </c>
      <c r="Q1775" s="136">
        <f>O843</f>
        <v>1796359</v>
      </c>
      <c r="R1775" s="136">
        <f t="shared" ref="R1775:U1775" si="1582">P843</f>
        <v>1658432</v>
      </c>
      <c r="S1775" s="136">
        <f t="shared" si="1582"/>
        <v>1917776</v>
      </c>
      <c r="T1775" s="136">
        <f t="shared" si="1582"/>
        <v>1727710</v>
      </c>
      <c r="U1775" s="136">
        <f t="shared" si="1582"/>
        <v>1940457</v>
      </c>
      <c r="V1775" s="136">
        <f t="shared" ref="V1775" si="1583">T843</f>
        <v>1537107</v>
      </c>
      <c r="W1775" s="136">
        <f t="shared" ref="W1775:X1775" si="1584">U843</f>
        <v>1934934</v>
      </c>
      <c r="X1775" s="136">
        <f t="shared" si="1584"/>
        <v>2086181</v>
      </c>
      <c r="Y1775" s="137">
        <f t="shared" si="1390"/>
        <v>21815272</v>
      </c>
      <c r="AB1775" s="240"/>
      <c r="AC1775" s="246" t="s">
        <v>27</v>
      </c>
      <c r="AD1775" s="247"/>
      <c r="AE1775" s="247"/>
      <c r="AF1775" s="247"/>
      <c r="AG1775" s="247"/>
      <c r="AH1775" s="247"/>
      <c r="AI1775" s="247"/>
      <c r="AJ1775" s="247"/>
      <c r="AK1775" s="247"/>
      <c r="AL1775" s="247"/>
      <c r="AM1775" s="247"/>
      <c r="AN1775" s="247"/>
      <c r="AO1775" s="247"/>
      <c r="AP1775" s="250">
        <f t="shared" si="1385"/>
        <v>0</v>
      </c>
    </row>
    <row r="1776" spans="9:42" x14ac:dyDescent="0.3">
      <c r="I1776"/>
      <c r="J1776" s="313"/>
      <c r="K1776" s="134" t="s">
        <v>27</v>
      </c>
      <c r="L1776" s="135">
        <v>16753532</v>
      </c>
      <c r="M1776" s="136">
        <f>K873</f>
        <v>14910589</v>
      </c>
      <c r="N1776" s="136">
        <f>L873</f>
        <v>27336673</v>
      </c>
      <c r="O1776" s="136">
        <f>M873</f>
        <v>6130398</v>
      </c>
      <c r="P1776" s="136">
        <f>N873</f>
        <v>19698998</v>
      </c>
      <c r="Q1776" s="136">
        <f>O873</f>
        <v>15687760</v>
      </c>
      <c r="R1776" s="136">
        <f t="shared" ref="R1776:U1776" si="1585">P873</f>
        <v>20798279</v>
      </c>
      <c r="S1776" s="136">
        <f t="shared" si="1585"/>
        <v>24825731</v>
      </c>
      <c r="T1776" s="136">
        <f t="shared" si="1585"/>
        <v>27013482</v>
      </c>
      <c r="U1776" s="136">
        <f t="shared" si="1585"/>
        <v>21306304</v>
      </c>
      <c r="V1776" s="136">
        <f t="shared" ref="V1776" si="1586">T873</f>
        <v>16782717</v>
      </c>
      <c r="W1776" s="136">
        <f t="shared" ref="W1776:X1776" si="1587">U873</f>
        <v>16999979</v>
      </c>
      <c r="X1776" s="136">
        <f t="shared" si="1587"/>
        <v>15506588</v>
      </c>
      <c r="Y1776" s="137">
        <f t="shared" si="1390"/>
        <v>226997498</v>
      </c>
      <c r="AB1776" s="240"/>
      <c r="AC1776" s="246" t="s">
        <v>28</v>
      </c>
      <c r="AD1776" s="247"/>
      <c r="AE1776" s="247"/>
      <c r="AF1776" s="247"/>
      <c r="AG1776" s="247"/>
      <c r="AH1776" s="247"/>
      <c r="AI1776" s="247"/>
      <c r="AJ1776" s="247"/>
      <c r="AK1776" s="247"/>
      <c r="AL1776" s="247"/>
      <c r="AM1776" s="247"/>
      <c r="AN1776" s="247"/>
      <c r="AO1776" s="247"/>
      <c r="AP1776" s="250">
        <f t="shared" si="1385"/>
        <v>0</v>
      </c>
    </row>
    <row r="1777" spans="9:42" x14ac:dyDescent="0.3">
      <c r="I1777"/>
      <c r="J1777" s="313"/>
      <c r="K1777" s="134" t="s">
        <v>28</v>
      </c>
      <c r="L1777" s="135">
        <v>0</v>
      </c>
      <c r="M1777" s="136">
        <f>K895</f>
        <v>0</v>
      </c>
      <c r="N1777" s="136">
        <f>L895</f>
        <v>0</v>
      </c>
      <c r="O1777" s="136">
        <f>M895</f>
        <v>0</v>
      </c>
      <c r="P1777" s="136">
        <f>N895</f>
        <v>26922</v>
      </c>
      <c r="Q1777" s="136">
        <f>O895</f>
        <v>853238</v>
      </c>
      <c r="R1777" s="136">
        <f t="shared" ref="R1777:U1777" si="1588">P895</f>
        <v>783653</v>
      </c>
      <c r="S1777" s="136">
        <f t="shared" si="1588"/>
        <v>922043</v>
      </c>
      <c r="T1777" s="136">
        <f t="shared" si="1588"/>
        <v>727359</v>
      </c>
      <c r="U1777" s="136">
        <f t="shared" si="1588"/>
        <v>947063</v>
      </c>
      <c r="V1777" s="136">
        <f t="shared" ref="V1777" si="1589">T895</f>
        <v>538929</v>
      </c>
      <c r="W1777" s="136">
        <f t="shared" ref="W1777:X1777" si="1590">U895</f>
        <v>814146</v>
      </c>
      <c r="X1777" s="136">
        <f t="shared" si="1590"/>
        <v>553003</v>
      </c>
      <c r="Y1777" s="137">
        <f t="shared" si="1390"/>
        <v>6166356</v>
      </c>
      <c r="AB1777" s="240"/>
      <c r="AC1777" s="246" t="s">
        <v>26</v>
      </c>
      <c r="AD1777" s="247"/>
      <c r="AE1777" s="247"/>
      <c r="AF1777" s="247"/>
      <c r="AG1777" s="247"/>
      <c r="AH1777" s="247"/>
      <c r="AI1777" s="247"/>
      <c r="AJ1777" s="247"/>
      <c r="AK1777" s="247"/>
      <c r="AL1777" s="247"/>
      <c r="AM1777" s="247"/>
      <c r="AN1777" s="247"/>
      <c r="AO1777" s="247"/>
      <c r="AP1777" s="250">
        <f t="shared" si="1385"/>
        <v>0</v>
      </c>
    </row>
    <row r="1778" spans="9:42" x14ac:dyDescent="0.3">
      <c r="I1778"/>
      <c r="J1778" s="313"/>
      <c r="K1778" s="134" t="s">
        <v>26</v>
      </c>
      <c r="L1778" s="135">
        <v>121267032</v>
      </c>
      <c r="M1778" s="136">
        <f>K791</f>
        <v>131408657</v>
      </c>
      <c r="N1778" s="136">
        <f>L791</f>
        <v>137072332</v>
      </c>
      <c r="O1778" s="136">
        <f>M791</f>
        <v>77537880</v>
      </c>
      <c r="P1778" s="136">
        <f>N791</f>
        <v>29496088</v>
      </c>
      <c r="Q1778" s="136">
        <f>O791</f>
        <v>12169022</v>
      </c>
      <c r="R1778" s="136">
        <f t="shared" ref="R1778:U1778" si="1591">P791</f>
        <v>7527225</v>
      </c>
      <c r="S1778" s="136">
        <f t="shared" si="1591"/>
        <v>9963377</v>
      </c>
      <c r="T1778" s="136">
        <f t="shared" si="1591"/>
        <v>5995527</v>
      </c>
      <c r="U1778" s="136">
        <f t="shared" si="1591"/>
        <v>6710361</v>
      </c>
      <c r="V1778" s="136">
        <f t="shared" ref="V1778" si="1592">T791</f>
        <v>11915738</v>
      </c>
      <c r="W1778" s="136">
        <f t="shared" ref="W1778:X1778" si="1593">U791</f>
        <v>39809729</v>
      </c>
      <c r="X1778" s="136">
        <f t="shared" si="1593"/>
        <v>114111526</v>
      </c>
      <c r="Y1778" s="137">
        <f t="shared" si="1390"/>
        <v>583717462</v>
      </c>
      <c r="AB1778" s="251"/>
      <c r="AC1778" s="252" t="s">
        <v>11</v>
      </c>
      <c r="AD1778" s="253">
        <f>K1063-L1853</f>
        <v>76571063</v>
      </c>
      <c r="AE1778" s="253">
        <f t="shared" ref="AE1778:AO1778" si="1594">L1063-M1853</f>
        <v>62674268</v>
      </c>
      <c r="AF1778" s="253">
        <f t="shared" si="1594"/>
        <v>66412859</v>
      </c>
      <c r="AG1778" s="253">
        <f t="shared" si="1594"/>
        <v>66224441</v>
      </c>
      <c r="AH1778" s="253">
        <f t="shared" si="1594"/>
        <v>51272552</v>
      </c>
      <c r="AI1778" s="253">
        <f t="shared" si="1594"/>
        <v>59447442</v>
      </c>
      <c r="AJ1778" s="253">
        <f t="shared" si="1594"/>
        <v>70359263</v>
      </c>
      <c r="AK1778" s="253">
        <f t="shared" si="1594"/>
        <v>60184315</v>
      </c>
      <c r="AL1778" s="253">
        <f t="shared" si="1594"/>
        <v>20998903</v>
      </c>
      <c r="AM1778" s="253">
        <f t="shared" si="1594"/>
        <v>33690690</v>
      </c>
      <c r="AN1778" s="253">
        <f t="shared" si="1594"/>
        <v>43838904</v>
      </c>
      <c r="AO1778" s="253">
        <f t="shared" si="1594"/>
        <v>62628486.099999994</v>
      </c>
      <c r="AP1778" s="256">
        <f t="shared" si="1385"/>
        <v>674303186.10000002</v>
      </c>
    </row>
    <row r="1779" spans="9:42" ht="17.25" thickBot="1" x14ac:dyDescent="0.35">
      <c r="I1779"/>
      <c r="J1779" s="313"/>
      <c r="K1779" s="138" t="s">
        <v>11</v>
      </c>
      <c r="L1779" s="135">
        <f>V1547-V1063</f>
        <v>22265853.062399998</v>
      </c>
      <c r="M1779" s="136">
        <f>K733-K249</f>
        <v>21055859</v>
      </c>
      <c r="N1779" s="136">
        <f t="shared" ref="N1779:U1779" si="1595">L733-L249</f>
        <v>21577374</v>
      </c>
      <c r="O1779" s="136">
        <f t="shared" si="1595"/>
        <v>18309212</v>
      </c>
      <c r="P1779" s="136">
        <f t="shared" si="1595"/>
        <v>19935240</v>
      </c>
      <c r="Q1779" s="136">
        <f t="shared" si="1595"/>
        <v>27550478</v>
      </c>
      <c r="R1779" s="136">
        <f t="shared" si="1595"/>
        <v>42870147</v>
      </c>
      <c r="S1779" s="136">
        <f t="shared" si="1595"/>
        <v>54847823</v>
      </c>
      <c r="T1779" s="136">
        <f t="shared" si="1595"/>
        <v>52062728</v>
      </c>
      <c r="U1779" s="136">
        <f t="shared" si="1595"/>
        <v>41192832</v>
      </c>
      <c r="V1779" s="136">
        <f t="shared" ref="V1779" si="1596">T733-T249</f>
        <v>28372026</v>
      </c>
      <c r="W1779" s="136">
        <f t="shared" ref="W1779:X1779" si="1597">U733-U249</f>
        <v>29411813</v>
      </c>
      <c r="X1779" s="136">
        <f t="shared" si="1597"/>
        <v>23692399.374400005</v>
      </c>
      <c r="Y1779" s="137">
        <f t="shared" si="1390"/>
        <v>380877931.37440002</v>
      </c>
      <c r="AB1779" s="258" t="s">
        <v>178</v>
      </c>
      <c r="AC1779" s="257" t="s">
        <v>439</v>
      </c>
      <c r="AD1779" s="237">
        <f>SUM(AD1780:AD1784)</f>
        <v>170553348</v>
      </c>
      <c r="AE1779" s="237">
        <f t="shared" ref="AE1779:AO1779" si="1598">SUM(AE1780:AE1784)</f>
        <v>153588140</v>
      </c>
      <c r="AF1779" s="237">
        <f t="shared" si="1598"/>
        <v>145486180</v>
      </c>
      <c r="AG1779" s="237">
        <f t="shared" si="1598"/>
        <v>146746572</v>
      </c>
      <c r="AH1779" s="237">
        <f t="shared" si="1598"/>
        <v>151431330</v>
      </c>
      <c r="AI1779" s="237">
        <f t="shared" si="1598"/>
        <v>178850203</v>
      </c>
      <c r="AJ1779" s="237">
        <f t="shared" si="1598"/>
        <v>211079822</v>
      </c>
      <c r="AK1779" s="237">
        <f t="shared" si="1598"/>
        <v>185583667</v>
      </c>
      <c r="AL1779" s="237">
        <f t="shared" si="1598"/>
        <v>136410254</v>
      </c>
      <c r="AM1779" s="237">
        <f t="shared" si="1598"/>
        <v>140504253</v>
      </c>
      <c r="AN1779" s="237">
        <f t="shared" si="1598"/>
        <v>166789921</v>
      </c>
      <c r="AO1779" s="237">
        <f t="shared" si="1598"/>
        <v>177232847</v>
      </c>
      <c r="AP1779" s="239">
        <f t="shared" si="1385"/>
        <v>1964256537</v>
      </c>
    </row>
    <row r="1780" spans="9:42" ht="17.25" thickBot="1" x14ac:dyDescent="0.35">
      <c r="I1780"/>
      <c r="J1780" s="314"/>
      <c r="K1780" s="139" t="s">
        <v>439</v>
      </c>
      <c r="L1780" s="229">
        <f>SUM(L1781:L1785)</f>
        <v>121257301.104</v>
      </c>
      <c r="M1780" s="229">
        <f t="shared" ref="M1780" si="1599">SUM(M1781:M1785)</f>
        <v>129021140</v>
      </c>
      <c r="N1780" s="229">
        <f t="shared" ref="N1780" si="1600">SUM(N1781:N1785)</f>
        <v>150141984</v>
      </c>
      <c r="O1780" s="229">
        <f t="shared" ref="O1780" si="1601">SUM(O1781:O1785)</f>
        <v>84628512</v>
      </c>
      <c r="P1780" s="229">
        <f t="shared" ref="P1780" si="1602">SUM(P1781:P1785)</f>
        <v>64776152</v>
      </c>
      <c r="Q1780" s="229">
        <f t="shared" ref="Q1780" si="1603">SUM(Q1781:Q1785)</f>
        <v>55406507</v>
      </c>
      <c r="R1780" s="229">
        <f t="shared" ref="R1780" si="1604">SUM(R1781:R1785)</f>
        <v>62974589</v>
      </c>
      <c r="S1780" s="229">
        <f t="shared" ref="S1780" si="1605">SUM(S1781:S1785)</f>
        <v>105999351</v>
      </c>
      <c r="T1780" s="229">
        <f t="shared" ref="T1780:U1780" si="1606">SUM(T1781:T1785)</f>
        <v>106076412</v>
      </c>
      <c r="U1780" s="229">
        <f t="shared" si="1606"/>
        <v>64388031</v>
      </c>
      <c r="V1780" s="229">
        <f t="shared" ref="V1780" si="1607">SUM(V1781:V1785)</f>
        <v>55806387</v>
      </c>
      <c r="W1780" s="229">
        <f t="shared" ref="W1780:X1780" si="1608">SUM(W1781:W1785)</f>
        <v>78474733</v>
      </c>
      <c r="X1780" s="229">
        <f t="shared" si="1608"/>
        <v>123159492.12400001</v>
      </c>
      <c r="Y1780" s="140">
        <f t="shared" si="1390"/>
        <v>1080853290.1240001</v>
      </c>
      <c r="AB1780" s="240"/>
      <c r="AC1780" s="241" t="s">
        <v>21</v>
      </c>
      <c r="AD1780" s="242"/>
      <c r="AE1780" s="242"/>
      <c r="AF1780" s="242"/>
      <c r="AG1780" s="242"/>
      <c r="AH1780" s="242"/>
      <c r="AI1780" s="242"/>
      <c r="AJ1780" s="242"/>
      <c r="AK1780" s="242"/>
      <c r="AL1780" s="242"/>
      <c r="AM1780" s="242"/>
      <c r="AN1780" s="242"/>
      <c r="AO1780" s="242"/>
      <c r="AP1780" s="245">
        <f t="shared" si="1385"/>
        <v>0</v>
      </c>
    </row>
    <row r="1781" spans="9:42" x14ac:dyDescent="0.3">
      <c r="I1781"/>
      <c r="J1781" s="312" t="s">
        <v>95</v>
      </c>
      <c r="K1781" s="130" t="s">
        <v>21</v>
      </c>
      <c r="L1781" s="135">
        <v>3203453</v>
      </c>
      <c r="M1781" s="136">
        <f>K855</f>
        <v>3239187</v>
      </c>
      <c r="N1781" s="136">
        <f>L855</f>
        <v>3496598</v>
      </c>
      <c r="O1781" s="136">
        <f>M855</f>
        <v>3562043</v>
      </c>
      <c r="P1781" s="136">
        <f>N855</f>
        <v>3849248</v>
      </c>
      <c r="Q1781" s="136">
        <f>O855</f>
        <v>3440285</v>
      </c>
      <c r="R1781" s="136">
        <f t="shared" ref="R1781:U1781" si="1609">P855</f>
        <v>3131734</v>
      </c>
      <c r="S1781" s="136">
        <f t="shared" si="1609"/>
        <v>3924317</v>
      </c>
      <c r="T1781" s="136">
        <f t="shared" si="1609"/>
        <v>3460490</v>
      </c>
      <c r="U1781" s="136">
        <f t="shared" si="1609"/>
        <v>3838319</v>
      </c>
      <c r="V1781" s="136">
        <f t="shared" ref="V1781" si="1610">T855</f>
        <v>3158057</v>
      </c>
      <c r="W1781" s="136">
        <f t="shared" ref="W1781:X1781" si="1611">U855</f>
        <v>3583747</v>
      </c>
      <c r="X1781" s="136">
        <f t="shared" si="1611"/>
        <v>3429422</v>
      </c>
      <c r="Y1781" s="137">
        <f t="shared" si="1390"/>
        <v>42113447</v>
      </c>
      <c r="AB1781" s="240"/>
      <c r="AC1781" s="246" t="s">
        <v>27</v>
      </c>
      <c r="AD1781" s="247"/>
      <c r="AE1781" s="247"/>
      <c r="AF1781" s="247"/>
      <c r="AG1781" s="247"/>
      <c r="AH1781" s="247"/>
      <c r="AI1781" s="247"/>
      <c r="AJ1781" s="247"/>
      <c r="AK1781" s="247"/>
      <c r="AL1781" s="247"/>
      <c r="AM1781" s="247"/>
      <c r="AN1781" s="247"/>
      <c r="AO1781" s="247"/>
      <c r="AP1781" s="250">
        <f t="shared" si="1385"/>
        <v>0</v>
      </c>
    </row>
    <row r="1782" spans="9:42" x14ac:dyDescent="0.3">
      <c r="I1782"/>
      <c r="J1782" s="313"/>
      <c r="K1782" s="134" t="s">
        <v>27</v>
      </c>
      <c r="L1782" s="135">
        <v>16726641</v>
      </c>
      <c r="M1782" s="136">
        <f>K879</f>
        <v>14886656</v>
      </c>
      <c r="N1782" s="136">
        <f>L879</f>
        <v>27292794</v>
      </c>
      <c r="O1782" s="136">
        <f>M879</f>
        <v>6120558</v>
      </c>
      <c r="P1782" s="136">
        <f>N879</f>
        <v>19667379</v>
      </c>
      <c r="Q1782" s="136">
        <f>O879</f>
        <v>15662579</v>
      </c>
      <c r="R1782" s="136">
        <f t="shared" ref="R1782:U1782" si="1612">P879</f>
        <v>20764895</v>
      </c>
      <c r="S1782" s="136">
        <f t="shared" si="1612"/>
        <v>24785882</v>
      </c>
      <c r="T1782" s="136">
        <f t="shared" si="1612"/>
        <v>26970123</v>
      </c>
      <c r="U1782" s="136">
        <f t="shared" si="1612"/>
        <v>21272105</v>
      </c>
      <c r="V1782" s="136">
        <f t="shared" ref="V1782" si="1613">T879</f>
        <v>16755778</v>
      </c>
      <c r="W1782" s="136">
        <f t="shared" ref="W1782:X1782" si="1614">U879</f>
        <v>16972691</v>
      </c>
      <c r="X1782" s="136">
        <f t="shared" si="1614"/>
        <v>15481698</v>
      </c>
      <c r="Y1782" s="137">
        <f t="shared" si="1390"/>
        <v>226633138</v>
      </c>
      <c r="AB1782" s="240"/>
      <c r="AC1782" s="246" t="s">
        <v>28</v>
      </c>
      <c r="AD1782" s="247"/>
      <c r="AE1782" s="247"/>
      <c r="AF1782" s="247"/>
      <c r="AG1782" s="247"/>
      <c r="AH1782" s="247"/>
      <c r="AI1782" s="247"/>
      <c r="AJ1782" s="247"/>
      <c r="AK1782" s="247"/>
      <c r="AL1782" s="247"/>
      <c r="AM1782" s="247"/>
      <c r="AN1782" s="247"/>
      <c r="AO1782" s="247"/>
      <c r="AP1782" s="250">
        <f t="shared" si="1385"/>
        <v>0</v>
      </c>
    </row>
    <row r="1783" spans="9:42" x14ac:dyDescent="0.3">
      <c r="I1783"/>
      <c r="J1783" s="313"/>
      <c r="K1783" s="134" t="s">
        <v>28</v>
      </c>
      <c r="L1783" s="135">
        <v>0</v>
      </c>
      <c r="M1783" s="136">
        <f>K901</f>
        <v>0</v>
      </c>
      <c r="N1783" s="136">
        <f>L901</f>
        <v>0</v>
      </c>
      <c r="O1783" s="136">
        <f>M901</f>
        <v>0</v>
      </c>
      <c r="P1783" s="136">
        <f>N901</f>
        <v>26880</v>
      </c>
      <c r="Q1783" s="136">
        <f>O901</f>
        <v>851870</v>
      </c>
      <c r="R1783" s="136">
        <f t="shared" ref="R1783:U1783" si="1615">P901</f>
        <v>782396</v>
      </c>
      <c r="S1783" s="136">
        <f t="shared" si="1615"/>
        <v>920563</v>
      </c>
      <c r="T1783" s="136">
        <f t="shared" si="1615"/>
        <v>726191</v>
      </c>
      <c r="U1783" s="136">
        <f t="shared" si="1615"/>
        <v>945543</v>
      </c>
      <c r="V1783" s="136">
        <f t="shared" ref="V1783" si="1616">T901</f>
        <v>538065</v>
      </c>
      <c r="W1783" s="136">
        <f t="shared" ref="W1783:X1783" si="1617">U901</f>
        <v>812839</v>
      </c>
      <c r="X1783" s="136">
        <f t="shared" si="1617"/>
        <v>552115</v>
      </c>
      <c r="Y1783" s="137">
        <f t="shared" si="1390"/>
        <v>6156462</v>
      </c>
      <c r="AB1783" s="240"/>
      <c r="AC1783" s="246" t="s">
        <v>26</v>
      </c>
      <c r="AD1783" s="247"/>
      <c r="AE1783" s="247"/>
      <c r="AF1783" s="247"/>
      <c r="AG1783" s="247"/>
      <c r="AH1783" s="247"/>
      <c r="AI1783" s="247"/>
      <c r="AJ1783" s="247"/>
      <c r="AK1783" s="247"/>
      <c r="AL1783" s="247"/>
      <c r="AM1783" s="247"/>
      <c r="AN1783" s="247"/>
      <c r="AO1783" s="247"/>
      <c r="AP1783" s="250">
        <f t="shared" si="1385"/>
        <v>0</v>
      </c>
    </row>
    <row r="1784" spans="9:42" x14ac:dyDescent="0.3">
      <c r="I1784"/>
      <c r="J1784" s="313"/>
      <c r="K1784" s="134" t="s">
        <v>26</v>
      </c>
      <c r="L1784" s="135">
        <v>79098021</v>
      </c>
      <c r="M1784" s="136">
        <f>K809</f>
        <v>89879982</v>
      </c>
      <c r="N1784" s="136">
        <f>L809</f>
        <v>97816767</v>
      </c>
      <c r="O1784" s="136">
        <f>M809</f>
        <v>56671953</v>
      </c>
      <c r="P1784" s="136">
        <f>N809</f>
        <v>21335792</v>
      </c>
      <c r="Q1784" s="136">
        <f>O809</f>
        <v>8338307</v>
      </c>
      <c r="R1784" s="136">
        <f t="shared" ref="R1784:U1784" si="1618">P809</f>
        <v>4790059</v>
      </c>
      <c r="S1784" s="136">
        <f t="shared" si="1618"/>
        <v>39361882</v>
      </c>
      <c r="T1784" s="136">
        <f t="shared" si="1618"/>
        <v>39375609</v>
      </c>
      <c r="U1784" s="136">
        <f t="shared" si="1618"/>
        <v>7458737</v>
      </c>
      <c r="V1784" s="136">
        <f t="shared" ref="V1784" si="1619">T809</f>
        <v>7323832</v>
      </c>
      <c r="W1784" s="136">
        <f t="shared" ref="W1784:X1784" si="1620">U809</f>
        <v>27750278</v>
      </c>
      <c r="X1784" s="136">
        <f t="shared" si="1620"/>
        <v>80043372</v>
      </c>
      <c r="Y1784" s="137">
        <f t="shared" si="1390"/>
        <v>480146570</v>
      </c>
      <c r="AB1784" s="251"/>
      <c r="AC1784" s="252" t="s">
        <v>11</v>
      </c>
      <c r="AD1784" s="253">
        <f>K1075-L1859</f>
        <v>170553348</v>
      </c>
      <c r="AE1784" s="253">
        <f t="shared" ref="AE1784:AO1784" si="1621">L1075-M1859</f>
        <v>153588140</v>
      </c>
      <c r="AF1784" s="253">
        <f t="shared" si="1621"/>
        <v>145486180</v>
      </c>
      <c r="AG1784" s="253">
        <f t="shared" si="1621"/>
        <v>146746572</v>
      </c>
      <c r="AH1784" s="253">
        <f t="shared" si="1621"/>
        <v>151431330</v>
      </c>
      <c r="AI1784" s="253">
        <f t="shared" si="1621"/>
        <v>178850203</v>
      </c>
      <c r="AJ1784" s="253">
        <f t="shared" si="1621"/>
        <v>211079822</v>
      </c>
      <c r="AK1784" s="253">
        <f t="shared" si="1621"/>
        <v>185583667</v>
      </c>
      <c r="AL1784" s="253">
        <f t="shared" si="1621"/>
        <v>136410254</v>
      </c>
      <c r="AM1784" s="253">
        <f t="shared" si="1621"/>
        <v>140504253</v>
      </c>
      <c r="AN1784" s="253">
        <f t="shared" si="1621"/>
        <v>166789921</v>
      </c>
      <c r="AO1784" s="253">
        <f t="shared" si="1621"/>
        <v>177232847</v>
      </c>
      <c r="AP1784" s="256">
        <f t="shared" si="1385"/>
        <v>1964256537</v>
      </c>
    </row>
    <row r="1785" spans="9:42" ht="17.25" thickBot="1" x14ac:dyDescent="0.35">
      <c r="I1785"/>
      <c r="J1785" s="313"/>
      <c r="K1785" s="138" t="s">
        <v>11</v>
      </c>
      <c r="L1785" s="135">
        <f>V1559-V1075</f>
        <v>22229186.104000002</v>
      </c>
      <c r="M1785" s="136">
        <f>K745-K261</f>
        <v>21015315</v>
      </c>
      <c r="N1785" s="136">
        <f t="shared" ref="N1785:U1785" si="1622">L745-L261</f>
        <v>21535825</v>
      </c>
      <c r="O1785" s="136">
        <f t="shared" si="1622"/>
        <v>18273958</v>
      </c>
      <c r="P1785" s="136">
        <f t="shared" si="1622"/>
        <v>19896853</v>
      </c>
      <c r="Q1785" s="136">
        <f t="shared" si="1622"/>
        <v>27113466</v>
      </c>
      <c r="R1785" s="136">
        <f t="shared" si="1622"/>
        <v>33505505</v>
      </c>
      <c r="S1785" s="136">
        <f t="shared" si="1622"/>
        <v>37006707</v>
      </c>
      <c r="T1785" s="136">
        <f t="shared" si="1622"/>
        <v>35543999</v>
      </c>
      <c r="U1785" s="136">
        <f t="shared" si="1622"/>
        <v>30873327</v>
      </c>
      <c r="V1785" s="136">
        <f t="shared" ref="V1785" si="1623">T745-T261</f>
        <v>28030655</v>
      </c>
      <c r="W1785" s="136">
        <f t="shared" ref="W1785:X1785" si="1624">U745-U261</f>
        <v>29355178</v>
      </c>
      <c r="X1785" s="136">
        <f t="shared" si="1624"/>
        <v>23652885.124000013</v>
      </c>
      <c r="Y1785" s="137">
        <f t="shared" si="1390"/>
        <v>325803673.12400001</v>
      </c>
      <c r="AB1785" s="235" t="s">
        <v>464</v>
      </c>
      <c r="AC1785" s="257" t="s">
        <v>439</v>
      </c>
      <c r="AD1785" s="237">
        <f t="shared" ref="AD1785" si="1625">SUM(AD1786:AD1790)</f>
        <v>83003266</v>
      </c>
      <c r="AE1785" s="237">
        <f t="shared" ref="AE1785:AO1785" si="1626">SUM(AE1786:AE1790)</f>
        <v>72148157</v>
      </c>
      <c r="AF1785" s="237">
        <f t="shared" si="1626"/>
        <v>62510646</v>
      </c>
      <c r="AG1785" s="237">
        <f t="shared" si="1626"/>
        <v>61890456</v>
      </c>
      <c r="AH1785" s="237">
        <f t="shared" si="1626"/>
        <v>62766650</v>
      </c>
      <c r="AI1785" s="237">
        <f t="shared" si="1626"/>
        <v>88063604</v>
      </c>
      <c r="AJ1785" s="237">
        <f t="shared" si="1626"/>
        <v>106585904</v>
      </c>
      <c r="AK1785" s="237">
        <f t="shared" si="1626"/>
        <v>104663044</v>
      </c>
      <c r="AL1785" s="237">
        <f t="shared" si="1626"/>
        <v>73283670</v>
      </c>
      <c r="AM1785" s="237">
        <f t="shared" si="1626"/>
        <v>62519390</v>
      </c>
      <c r="AN1785" s="237">
        <f t="shared" si="1626"/>
        <v>71800523</v>
      </c>
      <c r="AO1785" s="237">
        <f t="shared" si="1626"/>
        <v>76294895</v>
      </c>
      <c r="AP1785" s="239">
        <f t="shared" si="1385"/>
        <v>925530205</v>
      </c>
    </row>
    <row r="1786" spans="9:42" ht="17.25" thickBot="1" x14ac:dyDescent="0.35">
      <c r="I1786"/>
      <c r="J1786" s="314"/>
      <c r="K1786" s="139" t="s">
        <v>439</v>
      </c>
      <c r="L1786" s="229">
        <f>SUM(L1787:L1791)</f>
        <v>140523810.79839998</v>
      </c>
      <c r="M1786" s="229">
        <f t="shared" ref="M1786" si="1627">SUM(M1787:M1791)</f>
        <v>156054192</v>
      </c>
      <c r="N1786" s="229">
        <f t="shared" ref="N1786" si="1628">SUM(N1787:N1791)</f>
        <v>179686287</v>
      </c>
      <c r="O1786" s="229">
        <f t="shared" ref="O1786" si="1629">SUM(O1787:O1791)</f>
        <v>91952139</v>
      </c>
      <c r="P1786" s="229">
        <f t="shared" ref="P1786" si="1630">SUM(P1787:P1791)</f>
        <v>64540643</v>
      </c>
      <c r="Q1786" s="229">
        <f t="shared" ref="Q1786" si="1631">SUM(Q1787:Q1791)</f>
        <v>56052728</v>
      </c>
      <c r="R1786" s="229">
        <f t="shared" ref="R1786" si="1632">SUM(R1787:R1791)</f>
        <v>70384678</v>
      </c>
      <c r="S1786" s="229">
        <f t="shared" ref="S1786" si="1633">SUM(S1787:S1791)</f>
        <v>107944924</v>
      </c>
      <c r="T1786" s="229">
        <f t="shared" ref="T1786:U1786" si="1634">SUM(T1787:T1791)</f>
        <v>102494615</v>
      </c>
      <c r="U1786" s="229">
        <f t="shared" si="1634"/>
        <v>75731884</v>
      </c>
      <c r="V1786" s="229">
        <f t="shared" ref="V1786" si="1635">SUM(V1787:V1791)</f>
        <v>56342958</v>
      </c>
      <c r="W1786" s="229">
        <f t="shared" ref="W1786:X1786" si="1636">SUM(W1787:W1791)</f>
        <v>83867475</v>
      </c>
      <c r="X1786" s="229">
        <f t="shared" si="1636"/>
        <v>142523781.2904</v>
      </c>
      <c r="Y1786" s="140">
        <f t="shared" si="1390"/>
        <v>1187576304.2904</v>
      </c>
      <c r="AB1786" s="240"/>
      <c r="AC1786" s="241" t="s">
        <v>21</v>
      </c>
      <c r="AD1786" s="242"/>
      <c r="AE1786" s="242"/>
      <c r="AF1786" s="242"/>
      <c r="AG1786" s="242"/>
      <c r="AH1786" s="242"/>
      <c r="AI1786" s="242"/>
      <c r="AJ1786" s="242"/>
      <c r="AK1786" s="242"/>
      <c r="AL1786" s="242"/>
      <c r="AM1786" s="242"/>
      <c r="AN1786" s="242"/>
      <c r="AO1786" s="242"/>
      <c r="AP1786" s="245">
        <f t="shared" si="1385"/>
        <v>0</v>
      </c>
    </row>
    <row r="1787" spans="9:42" x14ac:dyDescent="0.3">
      <c r="I1787"/>
      <c r="J1787" s="312" t="s">
        <v>441</v>
      </c>
      <c r="K1787" s="130" t="s">
        <v>21</v>
      </c>
      <c r="L1787" s="135">
        <v>2884690</v>
      </c>
      <c r="M1787" s="136">
        <f>K851</f>
        <v>2815253</v>
      </c>
      <c r="N1787" s="136">
        <f>L851</f>
        <v>3257067</v>
      </c>
      <c r="O1787" s="136">
        <f>M851</f>
        <v>3349047</v>
      </c>
      <c r="P1787" s="136">
        <f>N851</f>
        <v>3565138</v>
      </c>
      <c r="Q1787" s="136">
        <f>O851</f>
        <v>2947797</v>
      </c>
      <c r="R1787" s="136">
        <f t="shared" ref="R1787:U1787" si="1637">P851</f>
        <v>2700594</v>
      </c>
      <c r="S1787" s="136">
        <f t="shared" si="1637"/>
        <v>3352024</v>
      </c>
      <c r="T1787" s="136">
        <f t="shared" si="1637"/>
        <v>2765182</v>
      </c>
      <c r="U1787" s="136">
        <f t="shared" si="1637"/>
        <v>3165312</v>
      </c>
      <c r="V1787" s="136">
        <f t="shared" ref="V1787" si="1638">T851</f>
        <v>2643359</v>
      </c>
      <c r="W1787" s="136">
        <f t="shared" ref="W1787:X1787" si="1639">U851</f>
        <v>3043197</v>
      </c>
      <c r="X1787" s="136">
        <f t="shared" si="1639"/>
        <v>2782741</v>
      </c>
      <c r="Y1787" s="137">
        <f t="shared" si="1390"/>
        <v>36386711</v>
      </c>
      <c r="AB1787" s="240"/>
      <c r="AC1787" s="246" t="s">
        <v>27</v>
      </c>
      <c r="AD1787" s="247"/>
      <c r="AE1787" s="247"/>
      <c r="AF1787" s="247"/>
      <c r="AG1787" s="247"/>
      <c r="AH1787" s="247"/>
      <c r="AI1787" s="247"/>
      <c r="AJ1787" s="247"/>
      <c r="AK1787" s="247"/>
      <c r="AL1787" s="247"/>
      <c r="AM1787" s="247"/>
      <c r="AN1787" s="247"/>
      <c r="AO1787" s="247"/>
      <c r="AP1787" s="250">
        <f t="shared" si="1385"/>
        <v>0</v>
      </c>
    </row>
    <row r="1788" spans="9:42" x14ac:dyDescent="0.3">
      <c r="I1788"/>
      <c r="J1788" s="313"/>
      <c r="K1788" s="134" t="s">
        <v>27</v>
      </c>
      <c r="L1788" s="135">
        <v>16710505</v>
      </c>
      <c r="M1788" s="136">
        <f>K877</f>
        <v>14872295</v>
      </c>
      <c r="N1788" s="136">
        <f>L877</f>
        <v>27266467</v>
      </c>
      <c r="O1788" s="136">
        <f>M877</f>
        <v>6114654</v>
      </c>
      <c r="P1788" s="136">
        <f>N877</f>
        <v>19648408</v>
      </c>
      <c r="Q1788" s="136">
        <f>O877</f>
        <v>15647471</v>
      </c>
      <c r="R1788" s="136">
        <f t="shared" ref="R1788:U1788" si="1640">P877</f>
        <v>20744864</v>
      </c>
      <c r="S1788" s="136">
        <f t="shared" si="1640"/>
        <v>24761973</v>
      </c>
      <c r="T1788" s="136">
        <f t="shared" si="1640"/>
        <v>26944106</v>
      </c>
      <c r="U1788" s="136">
        <f t="shared" si="1640"/>
        <v>21251585</v>
      </c>
      <c r="V1788" s="136">
        <f t="shared" ref="V1788" si="1641">T877</f>
        <v>16739615</v>
      </c>
      <c r="W1788" s="136">
        <f t="shared" ref="W1788:X1788" si="1642">U877</f>
        <v>16956319</v>
      </c>
      <c r="X1788" s="136">
        <f t="shared" si="1642"/>
        <v>15466765</v>
      </c>
      <c r="Y1788" s="137">
        <f t="shared" si="1390"/>
        <v>226414522</v>
      </c>
      <c r="AB1788" s="240"/>
      <c r="AC1788" s="246" t="s">
        <v>28</v>
      </c>
      <c r="AD1788" s="247"/>
      <c r="AE1788" s="247"/>
      <c r="AF1788" s="247"/>
      <c r="AG1788" s="247"/>
      <c r="AH1788" s="247"/>
      <c r="AI1788" s="247"/>
      <c r="AJ1788" s="247"/>
      <c r="AK1788" s="247"/>
      <c r="AL1788" s="247"/>
      <c r="AM1788" s="247"/>
      <c r="AN1788" s="247"/>
      <c r="AO1788" s="247"/>
      <c r="AP1788" s="250">
        <f t="shared" si="1385"/>
        <v>0</v>
      </c>
    </row>
    <row r="1789" spans="9:42" x14ac:dyDescent="0.3">
      <c r="I1789"/>
      <c r="J1789" s="313"/>
      <c r="K1789" s="134" t="s">
        <v>28</v>
      </c>
      <c r="L1789" s="135">
        <v>0</v>
      </c>
      <c r="M1789" s="136">
        <f>K899</f>
        <v>0</v>
      </c>
      <c r="N1789" s="136">
        <f>L899</f>
        <v>0</v>
      </c>
      <c r="O1789" s="136">
        <f>M899</f>
        <v>0</v>
      </c>
      <c r="P1789" s="136">
        <f>N899</f>
        <v>26854</v>
      </c>
      <c r="Q1789" s="136">
        <f>O899</f>
        <v>851048</v>
      </c>
      <c r="R1789" s="136">
        <f t="shared" ref="R1789:U1789" si="1643">P899</f>
        <v>781640</v>
      </c>
      <c r="S1789" s="136">
        <f t="shared" si="1643"/>
        <v>919675</v>
      </c>
      <c r="T1789" s="136">
        <f t="shared" si="1643"/>
        <v>725491</v>
      </c>
      <c r="U1789" s="136">
        <f t="shared" si="1643"/>
        <v>944630</v>
      </c>
      <c r="V1789" s="136">
        <f t="shared" ref="V1789" si="1644">T899</f>
        <v>537545</v>
      </c>
      <c r="W1789" s="136">
        <f t="shared" ref="W1789:X1789" si="1645">U899</f>
        <v>812055</v>
      </c>
      <c r="X1789" s="136">
        <f t="shared" si="1645"/>
        <v>551583</v>
      </c>
      <c r="Y1789" s="137">
        <f t="shared" si="1390"/>
        <v>6150521</v>
      </c>
      <c r="AB1789" s="240"/>
      <c r="AC1789" s="246" t="s">
        <v>26</v>
      </c>
      <c r="AD1789" s="247"/>
      <c r="AE1789" s="247"/>
      <c r="AF1789" s="247"/>
      <c r="AG1789" s="247"/>
      <c r="AH1789" s="247"/>
      <c r="AI1789" s="247"/>
      <c r="AJ1789" s="247"/>
      <c r="AK1789" s="247"/>
      <c r="AL1789" s="247"/>
      <c r="AM1789" s="247"/>
      <c r="AN1789" s="247"/>
      <c r="AO1789" s="247"/>
      <c r="AP1789" s="250">
        <f t="shared" si="1385"/>
        <v>0</v>
      </c>
    </row>
    <row r="1790" spans="9:42" x14ac:dyDescent="0.3">
      <c r="I1790"/>
      <c r="J1790" s="313"/>
      <c r="K1790" s="134" t="s">
        <v>26</v>
      </c>
      <c r="L1790" s="135">
        <v>101947242</v>
      </c>
      <c r="M1790" s="136">
        <f>K803</f>
        <v>117378358</v>
      </c>
      <c r="N1790" s="136">
        <f>L803</f>
        <v>127654627</v>
      </c>
      <c r="O1790" s="136">
        <f>M803</f>
        <v>64237983</v>
      </c>
      <c r="P1790" s="136">
        <f>N803</f>
        <v>21428980</v>
      </c>
      <c r="Q1790" s="136">
        <f>O803</f>
        <v>8874312</v>
      </c>
      <c r="R1790" s="136">
        <f t="shared" ref="R1790:U1790" si="1646">P803</f>
        <v>5786490</v>
      </c>
      <c r="S1790" s="136">
        <f t="shared" si="1646"/>
        <v>34225616</v>
      </c>
      <c r="T1790" s="136">
        <f t="shared" si="1646"/>
        <v>28846356</v>
      </c>
      <c r="U1790" s="136">
        <f t="shared" si="1646"/>
        <v>12005363</v>
      </c>
      <c r="V1790" s="136">
        <f t="shared" ref="V1790" si="1647">T803</f>
        <v>8099835</v>
      </c>
      <c r="W1790" s="136">
        <f t="shared" ref="W1790:X1790" si="1648">U803</f>
        <v>33738481</v>
      </c>
      <c r="X1790" s="136">
        <f t="shared" si="1648"/>
        <v>103267609</v>
      </c>
      <c r="Y1790" s="137">
        <f t="shared" si="1390"/>
        <v>565544010</v>
      </c>
      <c r="AB1790" s="251"/>
      <c r="AC1790" s="252" t="s">
        <v>11</v>
      </c>
      <c r="AD1790" s="253">
        <f>K1071+K1079</f>
        <v>83003266</v>
      </c>
      <c r="AE1790" s="253">
        <f t="shared" ref="AE1790:AO1790" si="1649">L1071+L1079</f>
        <v>72148157</v>
      </c>
      <c r="AF1790" s="253">
        <f t="shared" si="1649"/>
        <v>62510646</v>
      </c>
      <c r="AG1790" s="253">
        <f t="shared" si="1649"/>
        <v>61890456</v>
      </c>
      <c r="AH1790" s="253">
        <f t="shared" si="1649"/>
        <v>62766650</v>
      </c>
      <c r="AI1790" s="253">
        <f t="shared" si="1649"/>
        <v>88063604</v>
      </c>
      <c r="AJ1790" s="253">
        <f t="shared" si="1649"/>
        <v>106585904</v>
      </c>
      <c r="AK1790" s="253">
        <f t="shared" si="1649"/>
        <v>104663044</v>
      </c>
      <c r="AL1790" s="253">
        <f t="shared" si="1649"/>
        <v>73283670</v>
      </c>
      <c r="AM1790" s="253">
        <f t="shared" si="1649"/>
        <v>62519390</v>
      </c>
      <c r="AN1790" s="253">
        <f t="shared" si="1649"/>
        <v>71800523</v>
      </c>
      <c r="AO1790" s="253">
        <f t="shared" si="1649"/>
        <v>76294895</v>
      </c>
      <c r="AP1790" s="256">
        <f t="shared" si="1385"/>
        <v>925530205</v>
      </c>
    </row>
    <row r="1791" spans="9:42" ht="29.25" thickBot="1" x14ac:dyDescent="0.35">
      <c r="I1791"/>
      <c r="J1791" s="313"/>
      <c r="K1791" s="138" t="s">
        <v>11</v>
      </c>
      <c r="L1791" s="135">
        <f>V1555</f>
        <v>18981373.7984</v>
      </c>
      <c r="M1791" s="136">
        <f>K741</f>
        <v>20988286</v>
      </c>
      <c r="N1791" s="136">
        <f t="shared" ref="N1791:S1791" si="1650">L741</f>
        <v>21508126</v>
      </c>
      <c r="O1791" s="136">
        <f t="shared" si="1650"/>
        <v>18250455</v>
      </c>
      <c r="P1791" s="136">
        <f t="shared" si="1650"/>
        <v>19871263</v>
      </c>
      <c r="Q1791" s="136">
        <f t="shared" si="1650"/>
        <v>27732100</v>
      </c>
      <c r="R1791" s="136">
        <f t="shared" si="1650"/>
        <v>40371090</v>
      </c>
      <c r="S1791" s="136">
        <f t="shared" si="1650"/>
        <v>44685636</v>
      </c>
      <c r="T1791" s="136">
        <f>R741</f>
        <v>43213480</v>
      </c>
      <c r="U1791" s="136">
        <f>S741</f>
        <v>38364994</v>
      </c>
      <c r="V1791" s="136">
        <f t="shared" ref="V1791:X1791" si="1651">T741</f>
        <v>28322604</v>
      </c>
      <c r="W1791" s="136">
        <f t="shared" si="1651"/>
        <v>29317423</v>
      </c>
      <c r="X1791" s="136">
        <f t="shared" si="1651"/>
        <v>20455083.290399998</v>
      </c>
      <c r="Y1791" s="137">
        <f t="shared" si="1390"/>
        <v>353080540.29040003</v>
      </c>
      <c r="AB1791" s="258" t="s">
        <v>465</v>
      </c>
      <c r="AC1791" s="257" t="s">
        <v>439</v>
      </c>
      <c r="AD1791" s="237">
        <f t="shared" ref="AD1791" si="1652">SUM(AD1792:AD1796)</f>
        <v>11854872</v>
      </c>
      <c r="AE1791" s="237">
        <f t="shared" ref="AE1791:AO1791" si="1653">SUM(AE1792:AE1796)</f>
        <v>10554295</v>
      </c>
      <c r="AF1791" s="237">
        <f t="shared" si="1653"/>
        <v>9012258</v>
      </c>
      <c r="AG1791" s="237">
        <f t="shared" si="1653"/>
        <v>8722027</v>
      </c>
      <c r="AH1791" s="237">
        <f t="shared" si="1653"/>
        <v>8566169</v>
      </c>
      <c r="AI1791" s="237">
        <f t="shared" si="1653"/>
        <v>10109769</v>
      </c>
      <c r="AJ1791" s="237">
        <f t="shared" si="1653"/>
        <v>11463907</v>
      </c>
      <c r="AK1791" s="237">
        <f t="shared" si="1653"/>
        <v>10946512</v>
      </c>
      <c r="AL1791" s="237">
        <f t="shared" si="1653"/>
        <v>8599810</v>
      </c>
      <c r="AM1791" s="237">
        <f t="shared" si="1653"/>
        <v>8971718</v>
      </c>
      <c r="AN1791" s="237">
        <f t="shared" si="1653"/>
        <v>10504134</v>
      </c>
      <c r="AO1791" s="237">
        <f t="shared" si="1653"/>
        <v>10912851</v>
      </c>
      <c r="AP1791" s="239">
        <f t="shared" si="1385"/>
        <v>120218322</v>
      </c>
    </row>
    <row r="1792" spans="9:42" ht="17.25" thickBot="1" x14ac:dyDescent="0.35">
      <c r="I1792"/>
      <c r="J1792" s="314"/>
      <c r="K1792" s="139" t="s">
        <v>439</v>
      </c>
      <c r="L1792" s="229">
        <f>SUM(L1793:L1797)</f>
        <v>29519529.0352</v>
      </c>
      <c r="M1792" s="229">
        <f t="shared" ref="M1792" si="1654">SUM(M1793:M1797)</f>
        <v>32976049</v>
      </c>
      <c r="N1792" s="229">
        <f t="shared" ref="N1792" si="1655">SUM(N1793:N1797)</f>
        <v>38029674</v>
      </c>
      <c r="O1792" s="229">
        <f t="shared" ref="O1792" si="1656">SUM(O1793:O1797)</f>
        <v>19356810</v>
      </c>
      <c r="P1792" s="229">
        <f t="shared" ref="P1792" si="1657">SUM(P1793:P1797)</f>
        <v>13609132</v>
      </c>
      <c r="Q1792" s="229">
        <f t="shared" ref="Q1792" si="1658">SUM(Q1793:Q1797)</f>
        <v>12014928</v>
      </c>
      <c r="R1792" s="229">
        <f t="shared" ref="R1792" si="1659">SUM(R1793:R1797)</f>
        <v>14929751</v>
      </c>
      <c r="S1792" s="229">
        <f t="shared" ref="S1792" si="1660">SUM(S1793:S1797)</f>
        <v>18815320</v>
      </c>
      <c r="T1792" s="229">
        <f t="shared" ref="T1792:U1792" si="1661">SUM(T1793:T1797)</f>
        <v>18421945</v>
      </c>
      <c r="U1792" s="229">
        <f t="shared" si="1661"/>
        <v>14916068</v>
      </c>
      <c r="V1792" s="229">
        <f t="shared" ref="V1792" si="1662">SUM(V1793:V1797)</f>
        <v>11968892</v>
      </c>
      <c r="W1792" s="229">
        <f t="shared" ref="W1792:X1792" si="1663">SUM(W1793:W1797)</f>
        <v>17806010</v>
      </c>
      <c r="X1792" s="229">
        <f t="shared" si="1663"/>
        <v>29756549.211199999</v>
      </c>
      <c r="Y1792" s="140">
        <f t="shared" si="1390"/>
        <v>242601128.2112</v>
      </c>
      <c r="AB1792" s="240"/>
      <c r="AC1792" s="241" t="s">
        <v>21</v>
      </c>
      <c r="AD1792" s="242"/>
      <c r="AE1792" s="242"/>
      <c r="AF1792" s="242"/>
      <c r="AG1792" s="242"/>
      <c r="AH1792" s="242"/>
      <c r="AI1792" s="242"/>
      <c r="AJ1792" s="242"/>
      <c r="AK1792" s="242"/>
      <c r="AL1792" s="242"/>
      <c r="AM1792" s="242"/>
      <c r="AN1792" s="242"/>
      <c r="AO1792" s="242"/>
      <c r="AP1792" s="245">
        <f t="shared" si="1385"/>
        <v>0</v>
      </c>
    </row>
    <row r="1793" spans="9:42" x14ac:dyDescent="0.3">
      <c r="I1793"/>
      <c r="J1793" s="312" t="s">
        <v>442</v>
      </c>
      <c r="K1793" s="130" t="s">
        <v>21</v>
      </c>
      <c r="L1793" s="135">
        <v>508525</v>
      </c>
      <c r="M1793" s="136">
        <f>K847</f>
        <v>547411</v>
      </c>
      <c r="N1793" s="136">
        <f>L847</f>
        <v>580014</v>
      </c>
      <c r="O1793" s="136">
        <f>M847</f>
        <v>533578</v>
      </c>
      <c r="P1793" s="136">
        <f>N847</f>
        <v>543745</v>
      </c>
      <c r="Q1793" s="136">
        <f>O847</f>
        <v>480937</v>
      </c>
      <c r="R1793" s="136">
        <f t="shared" ref="R1793:U1793" si="1664">P847</f>
        <v>451695</v>
      </c>
      <c r="S1793" s="136">
        <f t="shared" si="1664"/>
        <v>558162</v>
      </c>
      <c r="T1793" s="136">
        <f t="shared" si="1664"/>
        <v>495080</v>
      </c>
      <c r="U1793" s="136">
        <f t="shared" si="1664"/>
        <v>521557</v>
      </c>
      <c r="V1793" s="136">
        <f t="shared" ref="V1793" si="1665">T847</f>
        <v>424645</v>
      </c>
      <c r="W1793" s="136">
        <f t="shared" ref="W1793:X1793" si="1666">U847</f>
        <v>492561</v>
      </c>
      <c r="X1793" s="136">
        <f t="shared" si="1666"/>
        <v>452414</v>
      </c>
      <c r="Y1793" s="137">
        <f t="shared" si="1390"/>
        <v>6081799</v>
      </c>
      <c r="AB1793" s="240"/>
      <c r="AC1793" s="246" t="s">
        <v>27</v>
      </c>
      <c r="AD1793" s="247"/>
      <c r="AE1793" s="247"/>
      <c r="AF1793" s="247"/>
      <c r="AG1793" s="247"/>
      <c r="AH1793" s="247"/>
      <c r="AI1793" s="247"/>
      <c r="AJ1793" s="247"/>
      <c r="AK1793" s="247"/>
      <c r="AL1793" s="247"/>
      <c r="AM1793" s="247"/>
      <c r="AN1793" s="247"/>
      <c r="AO1793" s="247"/>
      <c r="AP1793" s="250">
        <f t="shared" si="1385"/>
        <v>0</v>
      </c>
    </row>
    <row r="1794" spans="9:42" x14ac:dyDescent="0.3">
      <c r="I1794"/>
      <c r="J1794" s="313"/>
      <c r="K1794" s="134" t="s">
        <v>27</v>
      </c>
      <c r="L1794" s="141">
        <v>3592732</v>
      </c>
      <c r="M1794" s="142">
        <f>K875</f>
        <v>3197520</v>
      </c>
      <c r="N1794" s="142">
        <f>L875</f>
        <v>5862246</v>
      </c>
      <c r="O1794" s="142">
        <f>M875</f>
        <v>1314640</v>
      </c>
      <c r="P1794" s="142">
        <f>N875</f>
        <v>4224375</v>
      </c>
      <c r="Q1794" s="142">
        <f>O875</f>
        <v>3364180</v>
      </c>
      <c r="R1794" s="142">
        <f t="shared" ref="R1794:U1794" si="1667">P875</f>
        <v>4460112</v>
      </c>
      <c r="S1794" s="142">
        <f t="shared" si="1667"/>
        <v>5323784</v>
      </c>
      <c r="T1794" s="142">
        <f t="shared" si="1667"/>
        <v>5792939</v>
      </c>
      <c r="U1794" s="142">
        <f t="shared" si="1667"/>
        <v>4569056</v>
      </c>
      <c r="V1794" s="142">
        <f t="shared" ref="V1794" si="1668">T875</f>
        <v>3598990</v>
      </c>
      <c r="W1794" s="142">
        <f t="shared" ref="W1794:X1794" si="1669">U875</f>
        <v>3645581</v>
      </c>
      <c r="X1794" s="142">
        <f t="shared" si="1669"/>
        <v>3325329</v>
      </c>
      <c r="Y1794" s="137">
        <f t="shared" si="1390"/>
        <v>48678752</v>
      </c>
      <c r="AB1794" s="240"/>
      <c r="AC1794" s="246" t="s">
        <v>28</v>
      </c>
      <c r="AD1794" s="247"/>
      <c r="AE1794" s="247"/>
      <c r="AF1794" s="247"/>
      <c r="AG1794" s="247"/>
      <c r="AH1794" s="247"/>
      <c r="AI1794" s="247"/>
      <c r="AJ1794" s="247"/>
      <c r="AK1794" s="247"/>
      <c r="AL1794" s="247"/>
      <c r="AM1794" s="247"/>
      <c r="AN1794" s="247"/>
      <c r="AO1794" s="247"/>
      <c r="AP1794" s="250">
        <f t="shared" si="1385"/>
        <v>0</v>
      </c>
    </row>
    <row r="1795" spans="9:42" x14ac:dyDescent="0.3">
      <c r="I1795"/>
      <c r="J1795" s="313"/>
      <c r="K1795" s="134" t="s">
        <v>28</v>
      </c>
      <c r="L1795" s="135">
        <v>0</v>
      </c>
      <c r="M1795" s="136">
        <f>K897</f>
        <v>0</v>
      </c>
      <c r="N1795" s="136">
        <f>L897</f>
        <v>0</v>
      </c>
      <c r="O1795" s="136">
        <f>M897</f>
        <v>0</v>
      </c>
      <c r="P1795" s="136">
        <f>N897</f>
        <v>5774</v>
      </c>
      <c r="Q1795" s="136">
        <f>O897</f>
        <v>182974</v>
      </c>
      <c r="R1795" s="136">
        <f t="shared" ref="R1795:U1795" si="1670">P897</f>
        <v>168051</v>
      </c>
      <c r="S1795" s="136">
        <f t="shared" si="1670"/>
        <v>197729</v>
      </c>
      <c r="T1795" s="136">
        <f t="shared" si="1670"/>
        <v>155979</v>
      </c>
      <c r="U1795" s="136">
        <f t="shared" si="1670"/>
        <v>203094</v>
      </c>
      <c r="V1795" s="136">
        <f t="shared" ref="V1795" si="1671">T897</f>
        <v>115571</v>
      </c>
      <c r="W1795" s="136">
        <f t="shared" ref="W1795:X1795" si="1672">U897</f>
        <v>174590</v>
      </c>
      <c r="X1795" s="136">
        <f t="shared" si="1672"/>
        <v>118589</v>
      </c>
      <c r="Y1795" s="137">
        <f t="shared" si="1390"/>
        <v>1322351</v>
      </c>
      <c r="AB1795" s="240"/>
      <c r="AC1795" s="246" t="s">
        <v>26</v>
      </c>
      <c r="AD1795" s="247"/>
      <c r="AE1795" s="247"/>
      <c r="AF1795" s="247"/>
      <c r="AG1795" s="247"/>
      <c r="AH1795" s="247"/>
      <c r="AI1795" s="247"/>
      <c r="AJ1795" s="247"/>
      <c r="AK1795" s="247"/>
      <c r="AL1795" s="247"/>
      <c r="AM1795" s="247"/>
      <c r="AN1795" s="247"/>
      <c r="AO1795" s="247"/>
      <c r="AP1795" s="250">
        <f t="shared" ref="AP1795:AP1802" si="1673">SUM(AD1795:AO1795)</f>
        <v>0</v>
      </c>
    </row>
    <row r="1796" spans="9:42" x14ac:dyDescent="0.3">
      <c r="I1796"/>
      <c r="J1796" s="313"/>
      <c r="K1796" s="134" t="s">
        <v>26</v>
      </c>
      <c r="L1796" s="135">
        <v>21335994</v>
      </c>
      <c r="M1796" s="136">
        <f>K797</f>
        <v>24717217</v>
      </c>
      <c r="N1796" s="136">
        <f>L797</f>
        <v>26961712</v>
      </c>
      <c r="O1796" s="136">
        <f>M797</f>
        <v>13583511</v>
      </c>
      <c r="P1796" s="136">
        <f>N797</f>
        <v>4561573</v>
      </c>
      <c r="Q1796" s="136">
        <f>O797</f>
        <v>2037668</v>
      </c>
      <c r="R1796" s="136">
        <f t="shared" ref="R1796:U1796" si="1674">P797</f>
        <v>1027966</v>
      </c>
      <c r="S1796" s="136">
        <f t="shared" si="1674"/>
        <v>842026</v>
      </c>
      <c r="T1796" s="136">
        <f t="shared" si="1674"/>
        <v>702773</v>
      </c>
      <c r="U1796" s="136">
        <f t="shared" si="1674"/>
        <v>810153</v>
      </c>
      <c r="V1796" s="136">
        <f t="shared" ref="V1796" si="1675">T797</f>
        <v>1730291</v>
      </c>
      <c r="W1796" s="136">
        <f t="shared" ref="W1796:X1796" si="1676">U797</f>
        <v>7188050</v>
      </c>
      <c r="X1796" s="136">
        <f t="shared" si="1676"/>
        <v>21460991</v>
      </c>
      <c r="Y1796" s="137">
        <f t="shared" si="1390"/>
        <v>105623931</v>
      </c>
      <c r="AB1796" s="251"/>
      <c r="AC1796" s="252" t="s">
        <v>11</v>
      </c>
      <c r="AD1796" s="253">
        <f>K1067</f>
        <v>11854872</v>
      </c>
      <c r="AE1796" s="253">
        <f t="shared" ref="AE1796:AO1796" si="1677">L1067</f>
        <v>10554295</v>
      </c>
      <c r="AF1796" s="253">
        <f t="shared" si="1677"/>
        <v>9012258</v>
      </c>
      <c r="AG1796" s="253">
        <f t="shared" si="1677"/>
        <v>8722027</v>
      </c>
      <c r="AH1796" s="253">
        <f t="shared" si="1677"/>
        <v>8566169</v>
      </c>
      <c r="AI1796" s="253">
        <f t="shared" si="1677"/>
        <v>10109769</v>
      </c>
      <c r="AJ1796" s="253">
        <f t="shared" si="1677"/>
        <v>11463907</v>
      </c>
      <c r="AK1796" s="253">
        <f t="shared" si="1677"/>
        <v>10946512</v>
      </c>
      <c r="AL1796" s="253">
        <f t="shared" si="1677"/>
        <v>8599810</v>
      </c>
      <c r="AM1796" s="253">
        <f t="shared" si="1677"/>
        <v>8971718</v>
      </c>
      <c r="AN1796" s="253">
        <f t="shared" si="1677"/>
        <v>10504134</v>
      </c>
      <c r="AO1796" s="253">
        <f t="shared" si="1677"/>
        <v>10912851</v>
      </c>
      <c r="AP1796" s="256">
        <f t="shared" si="1673"/>
        <v>120218322</v>
      </c>
    </row>
    <row r="1797" spans="9:42" ht="17.25" thickBot="1" x14ac:dyDescent="0.35">
      <c r="I1797"/>
      <c r="J1797" s="313"/>
      <c r="K1797" s="138" t="s">
        <v>11</v>
      </c>
      <c r="L1797" s="135">
        <f>V1551</f>
        <v>4082278.0351999998</v>
      </c>
      <c r="M1797" s="136">
        <f>K737</f>
        <v>4513901</v>
      </c>
      <c r="N1797" s="136">
        <f t="shared" ref="N1797:U1797" si="1678">L737</f>
        <v>4625702</v>
      </c>
      <c r="O1797" s="136">
        <f t="shared" si="1678"/>
        <v>3925081</v>
      </c>
      <c r="P1797" s="136">
        <f t="shared" si="1678"/>
        <v>4273665</v>
      </c>
      <c r="Q1797" s="136">
        <f t="shared" si="1678"/>
        <v>5949169</v>
      </c>
      <c r="R1797" s="136">
        <f t="shared" si="1678"/>
        <v>8821927</v>
      </c>
      <c r="S1797" s="136">
        <f t="shared" si="1678"/>
        <v>11893619</v>
      </c>
      <c r="T1797" s="136">
        <f t="shared" si="1678"/>
        <v>11275174</v>
      </c>
      <c r="U1797" s="136">
        <f t="shared" si="1678"/>
        <v>8812208</v>
      </c>
      <c r="V1797" s="136">
        <f t="shared" ref="V1797" si="1679">T737</f>
        <v>6099395</v>
      </c>
      <c r="W1797" s="136">
        <f t="shared" ref="W1797:X1797" si="1680">U737</f>
        <v>6305228</v>
      </c>
      <c r="X1797" s="136">
        <f t="shared" si="1680"/>
        <v>4399226.2111999998</v>
      </c>
      <c r="Y1797" s="137">
        <f t="shared" ref="X1797:Y1798" si="1681">SUM(M1797:X1797)</f>
        <v>80894295.211199999</v>
      </c>
      <c r="AB1797" s="259" t="s">
        <v>380</v>
      </c>
      <c r="AC1797" s="260"/>
      <c r="AD1797" s="237">
        <f t="shared" ref="AD1797" si="1682">SUM(AD1798:AD1802)</f>
        <v>1558502052</v>
      </c>
      <c r="AE1797" s="237">
        <f t="shared" ref="AE1797:AO1797" si="1683">SUM(AE1798:AE1802)</f>
        <v>1382411698</v>
      </c>
      <c r="AF1797" s="237">
        <f t="shared" si="1683"/>
        <v>1255194380</v>
      </c>
      <c r="AG1797" s="237">
        <f t="shared" si="1683"/>
        <v>1245616203</v>
      </c>
      <c r="AH1797" s="237">
        <f t="shared" si="1683"/>
        <v>1247672665</v>
      </c>
      <c r="AI1797" s="237">
        <f t="shared" si="1683"/>
        <v>1530138146</v>
      </c>
      <c r="AJ1797" s="237">
        <f t="shared" si="1683"/>
        <v>1823801191</v>
      </c>
      <c r="AK1797" s="237">
        <f t="shared" si="1683"/>
        <v>1794372153</v>
      </c>
      <c r="AL1797" s="237">
        <f t="shared" si="1683"/>
        <v>1305594671</v>
      </c>
      <c r="AM1797" s="237">
        <f t="shared" si="1683"/>
        <v>1284821740</v>
      </c>
      <c r="AN1797" s="237">
        <f t="shared" si="1683"/>
        <v>1479637735</v>
      </c>
      <c r="AO1797" s="237">
        <f t="shared" si="1683"/>
        <v>1513385103.0999999</v>
      </c>
      <c r="AP1797" s="239">
        <f t="shared" si="1673"/>
        <v>17421147737.099998</v>
      </c>
    </row>
    <row r="1798" spans="9:42" ht="17.25" thickBot="1" x14ac:dyDescent="0.35">
      <c r="I1798"/>
      <c r="J1798" s="314"/>
      <c r="K1798" s="139" t="s">
        <v>439</v>
      </c>
      <c r="L1798" s="229">
        <f>SUM(L1799:L1803)</f>
        <v>0</v>
      </c>
      <c r="M1798" s="229">
        <f t="shared" ref="M1798" si="1684">SUM(M1799:M1803)</f>
        <v>0</v>
      </c>
      <c r="N1798" s="229">
        <f t="shared" ref="N1798" si="1685">SUM(N1799:N1803)</f>
        <v>0</v>
      </c>
      <c r="O1798" s="229">
        <f t="shared" ref="O1798" si="1686">SUM(O1799:O1803)</f>
        <v>0</v>
      </c>
      <c r="P1798" s="229">
        <f t="shared" ref="P1798" si="1687">SUM(P1799:P1803)</f>
        <v>0</v>
      </c>
      <c r="Q1798" s="229">
        <f t="shared" ref="Q1798" si="1688">SUM(Q1799:Q1803)</f>
        <v>0</v>
      </c>
      <c r="R1798" s="229">
        <f t="shared" ref="R1798" si="1689">SUM(R1799:R1803)</f>
        <v>0</v>
      </c>
      <c r="S1798" s="229">
        <f t="shared" ref="S1798" si="1690">SUM(S1799:S1803)</f>
        <v>0</v>
      </c>
      <c r="T1798" s="229">
        <f t="shared" ref="T1798:U1798" si="1691">SUM(T1799:T1803)</f>
        <v>0</v>
      </c>
      <c r="U1798" s="229">
        <f t="shared" si="1691"/>
        <v>0</v>
      </c>
      <c r="V1798" s="229">
        <f t="shared" ref="V1798" si="1692">SUM(V1799:V1803)</f>
        <v>0</v>
      </c>
      <c r="W1798" s="229">
        <f t="shared" ref="W1798" si="1693">SUM(W1799:W1803)</f>
        <v>0</v>
      </c>
      <c r="X1798" s="143">
        <f t="shared" si="1681"/>
        <v>0</v>
      </c>
      <c r="Y1798" s="143">
        <f t="shared" si="1681"/>
        <v>0</v>
      </c>
      <c r="AB1798" s="276"/>
      <c r="AC1798" s="261" t="s">
        <v>21</v>
      </c>
      <c r="AD1798" s="262">
        <f t="shared" ref="AD1798:AO1802" si="1694">SUM(AD1732,AD1792,AD1786,AD1780,AD1774,AD1768,AD1762,AD1756,AD1750,AD1744,AD1738)</f>
        <v>0</v>
      </c>
      <c r="AE1798" s="263">
        <f t="shared" si="1694"/>
        <v>0</v>
      </c>
      <c r="AF1798" s="263">
        <f t="shared" si="1694"/>
        <v>0</v>
      </c>
      <c r="AG1798" s="264">
        <f t="shared" si="1694"/>
        <v>0</v>
      </c>
      <c r="AH1798" s="264">
        <f t="shared" si="1694"/>
        <v>0</v>
      </c>
      <c r="AI1798" s="264">
        <f t="shared" si="1694"/>
        <v>0</v>
      </c>
      <c r="AJ1798" s="264">
        <f t="shared" si="1694"/>
        <v>0</v>
      </c>
      <c r="AK1798" s="264">
        <f t="shared" si="1694"/>
        <v>0</v>
      </c>
      <c r="AL1798" s="264">
        <f t="shared" si="1694"/>
        <v>0</v>
      </c>
      <c r="AM1798" s="264">
        <f t="shared" si="1694"/>
        <v>0</v>
      </c>
      <c r="AN1798" s="264">
        <f t="shared" si="1694"/>
        <v>0</v>
      </c>
      <c r="AO1798" s="264">
        <f t="shared" si="1694"/>
        <v>0</v>
      </c>
      <c r="AP1798" s="265">
        <f t="shared" si="1673"/>
        <v>0</v>
      </c>
    </row>
    <row r="1799" spans="9:42" x14ac:dyDescent="0.3">
      <c r="AB1799" s="277"/>
      <c r="AC1799" s="266" t="s">
        <v>27</v>
      </c>
      <c r="AD1799" s="267">
        <f t="shared" si="1694"/>
        <v>0</v>
      </c>
      <c r="AE1799" s="268">
        <f t="shared" si="1694"/>
        <v>0</v>
      </c>
      <c r="AF1799" s="268">
        <f t="shared" si="1694"/>
        <v>0</v>
      </c>
      <c r="AG1799" s="269">
        <f t="shared" si="1694"/>
        <v>0</v>
      </c>
      <c r="AH1799" s="269">
        <f t="shared" si="1694"/>
        <v>0</v>
      </c>
      <c r="AI1799" s="269">
        <f t="shared" si="1694"/>
        <v>0</v>
      </c>
      <c r="AJ1799" s="269">
        <f t="shared" si="1694"/>
        <v>0</v>
      </c>
      <c r="AK1799" s="269">
        <f t="shared" si="1694"/>
        <v>0</v>
      </c>
      <c r="AL1799" s="269">
        <f t="shared" si="1694"/>
        <v>0</v>
      </c>
      <c r="AM1799" s="269">
        <f t="shared" si="1694"/>
        <v>0</v>
      </c>
      <c r="AN1799" s="269">
        <f t="shared" si="1694"/>
        <v>0</v>
      </c>
      <c r="AO1799" s="269">
        <f t="shared" si="1694"/>
        <v>0</v>
      </c>
      <c r="AP1799" s="270">
        <f t="shared" si="1673"/>
        <v>0</v>
      </c>
    </row>
    <row r="1800" spans="9:42" x14ac:dyDescent="0.3">
      <c r="AB1800" s="277"/>
      <c r="AC1800" s="266" t="s">
        <v>28</v>
      </c>
      <c r="AD1800" s="267">
        <f t="shared" si="1694"/>
        <v>0</v>
      </c>
      <c r="AE1800" s="268">
        <f t="shared" si="1694"/>
        <v>0</v>
      </c>
      <c r="AF1800" s="268">
        <f t="shared" si="1694"/>
        <v>0</v>
      </c>
      <c r="AG1800" s="269">
        <f t="shared" si="1694"/>
        <v>0</v>
      </c>
      <c r="AH1800" s="269">
        <f t="shared" si="1694"/>
        <v>0</v>
      </c>
      <c r="AI1800" s="269">
        <f t="shared" si="1694"/>
        <v>0</v>
      </c>
      <c r="AJ1800" s="269">
        <f t="shared" si="1694"/>
        <v>0</v>
      </c>
      <c r="AK1800" s="269">
        <f t="shared" si="1694"/>
        <v>0</v>
      </c>
      <c r="AL1800" s="269">
        <f t="shared" si="1694"/>
        <v>0</v>
      </c>
      <c r="AM1800" s="269">
        <f t="shared" si="1694"/>
        <v>0</v>
      </c>
      <c r="AN1800" s="269">
        <f t="shared" si="1694"/>
        <v>0</v>
      </c>
      <c r="AO1800" s="269">
        <f t="shared" si="1694"/>
        <v>0</v>
      </c>
      <c r="AP1800" s="270">
        <f t="shared" si="1673"/>
        <v>0</v>
      </c>
    </row>
    <row r="1801" spans="9:42" x14ac:dyDescent="0.3">
      <c r="AB1801" s="277"/>
      <c r="AC1801" s="266" t="s">
        <v>26</v>
      </c>
      <c r="AD1801" s="267">
        <f t="shared" si="1694"/>
        <v>0</v>
      </c>
      <c r="AE1801" s="268">
        <f t="shared" si="1694"/>
        <v>0</v>
      </c>
      <c r="AF1801" s="268">
        <f t="shared" si="1694"/>
        <v>0</v>
      </c>
      <c r="AG1801" s="269">
        <f t="shared" si="1694"/>
        <v>0</v>
      </c>
      <c r="AH1801" s="269">
        <f t="shared" si="1694"/>
        <v>0</v>
      </c>
      <c r="AI1801" s="269">
        <f t="shared" si="1694"/>
        <v>0</v>
      </c>
      <c r="AJ1801" s="269">
        <f t="shared" si="1694"/>
        <v>0</v>
      </c>
      <c r="AK1801" s="269">
        <f t="shared" si="1694"/>
        <v>0</v>
      </c>
      <c r="AL1801" s="269">
        <f t="shared" si="1694"/>
        <v>0</v>
      </c>
      <c r="AM1801" s="269">
        <f t="shared" si="1694"/>
        <v>0</v>
      </c>
      <c r="AN1801" s="269">
        <f t="shared" si="1694"/>
        <v>0</v>
      </c>
      <c r="AO1801" s="269">
        <f t="shared" si="1694"/>
        <v>0</v>
      </c>
      <c r="AP1801" s="270">
        <f t="shared" si="1673"/>
        <v>0</v>
      </c>
    </row>
    <row r="1802" spans="9:42" ht="17.25" thickBot="1" x14ac:dyDescent="0.35">
      <c r="AB1802" s="278"/>
      <c r="AC1802" s="271" t="s">
        <v>11</v>
      </c>
      <c r="AD1802" s="272">
        <f t="shared" si="1694"/>
        <v>1558502052</v>
      </c>
      <c r="AE1802" s="273">
        <f t="shared" si="1694"/>
        <v>1382411698</v>
      </c>
      <c r="AF1802" s="273">
        <f t="shared" si="1694"/>
        <v>1255194380</v>
      </c>
      <c r="AG1802" s="274">
        <f t="shared" si="1694"/>
        <v>1245616203</v>
      </c>
      <c r="AH1802" s="274">
        <f t="shared" si="1694"/>
        <v>1247672665</v>
      </c>
      <c r="AI1802" s="274">
        <f t="shared" si="1694"/>
        <v>1530138146</v>
      </c>
      <c r="AJ1802" s="274">
        <f t="shared" si="1694"/>
        <v>1823801191</v>
      </c>
      <c r="AK1802" s="274">
        <f t="shared" si="1694"/>
        <v>1794372153</v>
      </c>
      <c r="AL1802" s="274">
        <f t="shared" si="1694"/>
        <v>1305594671</v>
      </c>
      <c r="AM1802" s="274">
        <f t="shared" si="1694"/>
        <v>1284821740</v>
      </c>
      <c r="AN1802" s="274">
        <f t="shared" si="1694"/>
        <v>1479637735</v>
      </c>
      <c r="AO1802" s="274">
        <f t="shared" si="1694"/>
        <v>1513385103.0999999</v>
      </c>
      <c r="AP1802" s="275">
        <f t="shared" si="1673"/>
        <v>17421147737.099998</v>
      </c>
    </row>
    <row r="1804" spans="9:42" ht="17.25" thickBot="1" x14ac:dyDescent="0.35"/>
    <row r="1805" spans="9:42" x14ac:dyDescent="0.3">
      <c r="I1805" s="279" t="s">
        <v>457</v>
      </c>
      <c r="J1805" s="230" t="s">
        <v>69</v>
      </c>
      <c r="K1805" s="231"/>
      <c r="L1805" s="232">
        <v>45322</v>
      </c>
      <c r="M1805" s="232">
        <f t="shared" ref="M1805:W1805" si="1695">EOMONTH(L1805,1)</f>
        <v>45351</v>
      </c>
      <c r="N1805" s="232">
        <f t="shared" si="1695"/>
        <v>45382</v>
      </c>
      <c r="O1805" s="233">
        <f t="shared" si="1695"/>
        <v>45412</v>
      </c>
      <c r="P1805" s="232">
        <f t="shared" si="1695"/>
        <v>45443</v>
      </c>
      <c r="Q1805" s="232">
        <f t="shared" si="1695"/>
        <v>45473</v>
      </c>
      <c r="R1805" s="232">
        <f t="shared" si="1695"/>
        <v>45504</v>
      </c>
      <c r="S1805" s="232">
        <f t="shared" si="1695"/>
        <v>45535</v>
      </c>
      <c r="T1805" s="232">
        <f t="shared" si="1695"/>
        <v>45565</v>
      </c>
      <c r="U1805" s="232">
        <f t="shared" si="1695"/>
        <v>45596</v>
      </c>
      <c r="V1805" s="232">
        <f t="shared" si="1695"/>
        <v>45626</v>
      </c>
      <c r="W1805" s="232">
        <f t="shared" si="1695"/>
        <v>45657</v>
      </c>
      <c r="X1805" s="310">
        <v>45658</v>
      </c>
      <c r="Y1805" s="234" t="s">
        <v>68</v>
      </c>
      <c r="AB1805" s="235" t="s">
        <v>462</v>
      </c>
      <c r="AC1805" s="236" t="s">
        <v>439</v>
      </c>
      <c r="AD1805" s="237">
        <f t="shared" ref="AD1805:AO1805" si="1696">SUM(AD1806:AD1810)</f>
        <v>0</v>
      </c>
      <c r="AE1805" s="238">
        <f t="shared" si="1696"/>
        <v>0</v>
      </c>
      <c r="AF1805" s="238">
        <f t="shared" si="1696"/>
        <v>0</v>
      </c>
      <c r="AG1805" s="238">
        <f t="shared" si="1696"/>
        <v>0</v>
      </c>
      <c r="AH1805" s="238">
        <f t="shared" si="1696"/>
        <v>0</v>
      </c>
      <c r="AI1805" s="238">
        <f t="shared" si="1696"/>
        <v>0</v>
      </c>
      <c r="AJ1805" s="238">
        <f t="shared" si="1696"/>
        <v>0</v>
      </c>
      <c r="AK1805" s="238">
        <f t="shared" si="1696"/>
        <v>0</v>
      </c>
      <c r="AL1805" s="238">
        <f t="shared" si="1696"/>
        <v>0</v>
      </c>
      <c r="AM1805" s="238">
        <f t="shared" si="1696"/>
        <v>0</v>
      </c>
      <c r="AN1805" s="238">
        <f t="shared" si="1696"/>
        <v>0</v>
      </c>
      <c r="AO1805" s="238">
        <f t="shared" si="1696"/>
        <v>0</v>
      </c>
      <c r="AP1805" s="239">
        <f t="shared" ref="AP1805:AP1868" si="1697">SUM(AD1805:AO1805)</f>
        <v>0</v>
      </c>
    </row>
    <row r="1806" spans="9:42" ht="17.25" thickBot="1" x14ac:dyDescent="0.35">
      <c r="I1806" s="280"/>
      <c r="J1806" s="235" t="s">
        <v>462</v>
      </c>
      <c r="K1806" s="236" t="s">
        <v>439</v>
      </c>
      <c r="L1806" s="237">
        <f t="shared" ref="L1806:W1806" si="1698">SUM(L1807:L1811)</f>
        <v>229247126</v>
      </c>
      <c r="M1806" s="238">
        <f t="shared" si="1698"/>
        <v>235385073</v>
      </c>
      <c r="N1806" s="238">
        <f t="shared" si="1698"/>
        <v>199317908</v>
      </c>
      <c r="O1806" s="238">
        <f t="shared" si="1698"/>
        <v>174956368</v>
      </c>
      <c r="P1806" s="238">
        <f t="shared" si="1698"/>
        <v>139561519</v>
      </c>
      <c r="Q1806" s="238">
        <f t="shared" si="1698"/>
        <v>146615182</v>
      </c>
      <c r="R1806" s="238">
        <f t="shared" si="1698"/>
        <v>168131880</v>
      </c>
      <c r="S1806" s="238">
        <f t="shared" si="1698"/>
        <v>243215948</v>
      </c>
      <c r="T1806" s="238">
        <f t="shared" si="1698"/>
        <v>248438951</v>
      </c>
      <c r="U1806" s="238">
        <f t="shared" si="1698"/>
        <v>195311317</v>
      </c>
      <c r="V1806" s="238">
        <f t="shared" si="1698"/>
        <v>144190740</v>
      </c>
      <c r="W1806" s="238">
        <f t="shared" si="1698"/>
        <v>183437837</v>
      </c>
      <c r="X1806" s="239">
        <v>235123930</v>
      </c>
      <c r="Y1806" s="239">
        <f t="shared" ref="Y1806:Y1869" si="1699">SUM(M1806:X1806)</f>
        <v>2313686653</v>
      </c>
      <c r="AB1806" s="240"/>
      <c r="AC1806" s="241" t="s">
        <v>21</v>
      </c>
      <c r="AD1806" s="242"/>
      <c r="AE1806" s="242"/>
      <c r="AF1806" s="242"/>
      <c r="AG1806" s="242"/>
      <c r="AH1806" s="242"/>
      <c r="AI1806" s="242"/>
      <c r="AJ1806" s="242"/>
      <c r="AK1806" s="242"/>
      <c r="AL1806" s="242"/>
      <c r="AM1806" s="242"/>
      <c r="AN1806" s="242"/>
      <c r="AO1806" s="242"/>
      <c r="AP1806" s="245">
        <f t="shared" si="1697"/>
        <v>0</v>
      </c>
    </row>
    <row r="1807" spans="9:42" x14ac:dyDescent="0.3">
      <c r="I1807"/>
      <c r="J1807" s="240"/>
      <c r="K1807" s="241" t="s">
        <v>21</v>
      </c>
      <c r="L1807" s="242">
        <v>10573331</v>
      </c>
      <c r="M1807" s="243">
        <v>13538397</v>
      </c>
      <c r="N1807" s="243">
        <v>10043649</v>
      </c>
      <c r="O1807" s="244">
        <v>10117416</v>
      </c>
      <c r="P1807" s="244">
        <v>5985467</v>
      </c>
      <c r="Q1807" s="244">
        <v>2669077</v>
      </c>
      <c r="R1807" s="244">
        <v>1763181</v>
      </c>
      <c r="S1807" s="244">
        <v>1599193</v>
      </c>
      <c r="T1807" s="244">
        <v>1543037</v>
      </c>
      <c r="U1807" s="244">
        <v>1670905</v>
      </c>
      <c r="V1807" s="244">
        <v>3072257</v>
      </c>
      <c r="W1807" s="244">
        <v>8564849</v>
      </c>
      <c r="X1807" s="245">
        <v>13529997</v>
      </c>
      <c r="Y1807" s="245">
        <f t="shared" si="1699"/>
        <v>74097425</v>
      </c>
      <c r="AB1807" s="240"/>
      <c r="AC1807" s="246" t="s">
        <v>27</v>
      </c>
      <c r="AD1807" s="247"/>
      <c r="AE1807" s="247"/>
      <c r="AF1807" s="247"/>
      <c r="AG1807" s="247"/>
      <c r="AH1807" s="247"/>
      <c r="AI1807" s="247"/>
      <c r="AJ1807" s="247"/>
      <c r="AK1807" s="247"/>
      <c r="AL1807" s="247"/>
      <c r="AM1807" s="247"/>
      <c r="AN1807" s="247"/>
      <c r="AO1807" s="247"/>
      <c r="AP1807" s="250">
        <f t="shared" si="1697"/>
        <v>0</v>
      </c>
    </row>
    <row r="1808" spans="9:42" x14ac:dyDescent="0.3">
      <c r="I1808"/>
      <c r="J1808" s="240"/>
      <c r="K1808" s="246" t="s">
        <v>27</v>
      </c>
      <c r="L1808" s="247">
        <v>12299270</v>
      </c>
      <c r="M1808" s="248">
        <v>13576908</v>
      </c>
      <c r="N1808" s="248">
        <v>14391067</v>
      </c>
      <c r="O1808" s="249">
        <v>13119018</v>
      </c>
      <c r="P1808" s="249">
        <v>13246917</v>
      </c>
      <c r="Q1808" s="249">
        <v>12890945</v>
      </c>
      <c r="R1808" s="249">
        <v>10932943</v>
      </c>
      <c r="S1808" s="249">
        <v>25297309</v>
      </c>
      <c r="T1808" s="249">
        <v>24817916</v>
      </c>
      <c r="U1808" s="249">
        <v>21862051</v>
      </c>
      <c r="V1808" s="249">
        <v>12983659</v>
      </c>
      <c r="W1808" s="249">
        <v>13081401</v>
      </c>
      <c r="X1808" s="250">
        <v>10286457</v>
      </c>
      <c r="Y1808" s="250">
        <f t="shared" si="1699"/>
        <v>186486591</v>
      </c>
      <c r="AB1808" s="240"/>
      <c r="AC1808" s="246" t="s">
        <v>28</v>
      </c>
      <c r="AD1808" s="247"/>
      <c r="AE1808" s="247"/>
      <c r="AF1808" s="247"/>
      <c r="AG1808" s="247"/>
      <c r="AH1808" s="247"/>
      <c r="AI1808" s="247"/>
      <c r="AJ1808" s="247"/>
      <c r="AK1808" s="247"/>
      <c r="AL1808" s="247"/>
      <c r="AM1808" s="247"/>
      <c r="AN1808" s="247"/>
      <c r="AO1808" s="247"/>
      <c r="AP1808" s="250">
        <f t="shared" si="1697"/>
        <v>0</v>
      </c>
    </row>
    <row r="1809" spans="9:42" x14ac:dyDescent="0.3">
      <c r="I1809"/>
      <c r="J1809" s="240"/>
      <c r="K1809" s="246" t="s">
        <v>28</v>
      </c>
      <c r="L1809" s="247">
        <v>41731</v>
      </c>
      <c r="M1809" s="248">
        <v>35437</v>
      </c>
      <c r="N1809" s="248">
        <v>41731</v>
      </c>
      <c r="O1809" s="249">
        <v>41838</v>
      </c>
      <c r="P1809" s="249">
        <v>45980</v>
      </c>
      <c r="Q1809" s="249">
        <v>42591</v>
      </c>
      <c r="R1809" s="249">
        <v>48801</v>
      </c>
      <c r="S1809" s="249">
        <v>51838</v>
      </c>
      <c r="T1809" s="249">
        <v>42999</v>
      </c>
      <c r="U1809" s="249">
        <v>38740</v>
      </c>
      <c r="V1809" s="249">
        <v>44540</v>
      </c>
      <c r="W1809" s="249">
        <v>48801</v>
      </c>
      <c r="X1809" s="250">
        <v>36699</v>
      </c>
      <c r="Y1809" s="250">
        <f t="shared" si="1699"/>
        <v>519995</v>
      </c>
      <c r="AB1809" s="240"/>
      <c r="AC1809" s="246" t="s">
        <v>26</v>
      </c>
      <c r="AD1809" s="247"/>
      <c r="AE1809" s="247"/>
      <c r="AF1809" s="247"/>
      <c r="AG1809" s="247"/>
      <c r="AH1809" s="247"/>
      <c r="AI1809" s="247"/>
      <c r="AJ1809" s="247"/>
      <c r="AK1809" s="247"/>
      <c r="AL1809" s="247"/>
      <c r="AM1809" s="247"/>
      <c r="AN1809" s="247"/>
      <c r="AO1809" s="247"/>
      <c r="AP1809" s="250">
        <f t="shared" si="1697"/>
        <v>0</v>
      </c>
    </row>
    <row r="1810" spans="9:42" x14ac:dyDescent="0.3">
      <c r="I1810"/>
      <c r="J1810" s="240"/>
      <c r="K1810" s="246" t="s">
        <v>26</v>
      </c>
      <c r="L1810" s="247">
        <v>52950129</v>
      </c>
      <c r="M1810" s="248">
        <v>57674479</v>
      </c>
      <c r="N1810" s="248">
        <v>40246588</v>
      </c>
      <c r="O1810" s="249">
        <v>32558393</v>
      </c>
      <c r="P1810" s="249">
        <v>9280515</v>
      </c>
      <c r="Q1810" s="249">
        <v>9395272</v>
      </c>
      <c r="R1810" s="249">
        <v>8864097</v>
      </c>
      <c r="S1810" s="249">
        <v>17174742</v>
      </c>
      <c r="T1810" s="249">
        <v>20526849</v>
      </c>
      <c r="U1810" s="249">
        <v>14501420</v>
      </c>
      <c r="V1810" s="249">
        <v>12289747</v>
      </c>
      <c r="W1810" s="249">
        <v>21641643</v>
      </c>
      <c r="X1810" s="250">
        <v>57375558</v>
      </c>
      <c r="Y1810" s="250">
        <f t="shared" si="1699"/>
        <v>301529303</v>
      </c>
      <c r="AB1810" s="251"/>
      <c r="AC1810" s="252" t="s">
        <v>11</v>
      </c>
      <c r="AD1810" s="253"/>
      <c r="AE1810" s="253"/>
      <c r="AF1810" s="253"/>
      <c r="AG1810" s="253"/>
      <c r="AH1810" s="253"/>
      <c r="AI1810" s="253"/>
      <c r="AJ1810" s="253"/>
      <c r="AK1810" s="253"/>
      <c r="AL1810" s="253"/>
      <c r="AM1810" s="253"/>
      <c r="AN1810" s="253"/>
      <c r="AO1810" s="253"/>
      <c r="AP1810" s="256">
        <f t="shared" si="1697"/>
        <v>0</v>
      </c>
    </row>
    <row r="1811" spans="9:42" x14ac:dyDescent="0.3">
      <c r="I1811"/>
      <c r="J1811" s="251"/>
      <c r="K1811" s="252" t="s">
        <v>11</v>
      </c>
      <c r="L1811" s="253">
        <v>153382665</v>
      </c>
      <c r="M1811" s="254">
        <f>K1519</f>
        <v>150559852</v>
      </c>
      <c r="N1811" s="254">
        <f t="shared" ref="N1811:W1811" si="1700">L1519</f>
        <v>134594873</v>
      </c>
      <c r="O1811" s="254">
        <f t="shared" si="1700"/>
        <v>119119703</v>
      </c>
      <c r="P1811" s="254">
        <f t="shared" si="1700"/>
        <v>111002640</v>
      </c>
      <c r="Q1811" s="254">
        <f t="shared" si="1700"/>
        <v>121617297</v>
      </c>
      <c r="R1811" s="254">
        <f t="shared" si="1700"/>
        <v>146522858</v>
      </c>
      <c r="S1811" s="254">
        <f t="shared" si="1700"/>
        <v>199092866</v>
      </c>
      <c r="T1811" s="254">
        <f t="shared" si="1700"/>
        <v>201508150</v>
      </c>
      <c r="U1811" s="254">
        <f t="shared" si="1700"/>
        <v>157238201</v>
      </c>
      <c r="V1811" s="254">
        <f t="shared" si="1700"/>
        <v>115800537</v>
      </c>
      <c r="W1811" s="254">
        <f t="shared" si="1700"/>
        <v>140101143</v>
      </c>
      <c r="X1811" s="256">
        <v>153895219</v>
      </c>
      <c r="Y1811" s="256">
        <f t="shared" si="1699"/>
        <v>1751053339</v>
      </c>
      <c r="AB1811" s="235" t="s">
        <v>173</v>
      </c>
      <c r="AC1811" s="257" t="s">
        <v>439</v>
      </c>
      <c r="AD1811" s="237">
        <f t="shared" ref="AD1811" si="1701">SUM(AD1812:AD1816)</f>
        <v>64561408</v>
      </c>
      <c r="AE1811" s="237">
        <f t="shared" ref="AE1811:AO1811" si="1702">SUM(AE1812:AE1816)</f>
        <v>63124057</v>
      </c>
      <c r="AF1811" s="237">
        <f t="shared" si="1702"/>
        <v>53403298</v>
      </c>
      <c r="AG1811" s="237">
        <f t="shared" si="1702"/>
        <v>54773400</v>
      </c>
      <c r="AH1811" s="237">
        <f t="shared" si="1702"/>
        <v>55066350</v>
      </c>
      <c r="AI1811" s="237">
        <f t="shared" si="1702"/>
        <v>68265035</v>
      </c>
      <c r="AJ1811" s="237">
        <f t="shared" si="1702"/>
        <v>84379259</v>
      </c>
      <c r="AK1811" s="237">
        <f t="shared" si="1702"/>
        <v>82020847</v>
      </c>
      <c r="AL1811" s="237">
        <f t="shared" si="1702"/>
        <v>65142566</v>
      </c>
      <c r="AM1811" s="237">
        <f t="shared" si="1702"/>
        <v>58914774</v>
      </c>
      <c r="AN1811" s="237">
        <f t="shared" si="1702"/>
        <v>68207286</v>
      </c>
      <c r="AO1811" s="237">
        <f t="shared" si="1702"/>
        <v>72514978</v>
      </c>
      <c r="AP1811" s="239">
        <f t="shared" si="1697"/>
        <v>790373258</v>
      </c>
    </row>
    <row r="1812" spans="9:42" x14ac:dyDescent="0.3">
      <c r="I1812"/>
      <c r="J1812" s="235" t="s">
        <v>173</v>
      </c>
      <c r="K1812" s="257" t="s">
        <v>439</v>
      </c>
      <c r="L1812" s="237">
        <f t="shared" ref="L1812:W1812" si="1703">SUM(L1813:L1817)</f>
        <v>340189159</v>
      </c>
      <c r="M1812" s="238">
        <f t="shared" si="1703"/>
        <v>334523988</v>
      </c>
      <c r="N1812" s="238">
        <f t="shared" si="1703"/>
        <v>293003322</v>
      </c>
      <c r="O1812" s="238">
        <f t="shared" si="1703"/>
        <v>256466860</v>
      </c>
      <c r="P1812" s="238">
        <f t="shared" si="1703"/>
        <v>192109062</v>
      </c>
      <c r="Q1812" s="238">
        <f t="shared" si="1703"/>
        <v>200823807</v>
      </c>
      <c r="R1812" s="238">
        <f t="shared" si="1703"/>
        <v>241699329</v>
      </c>
      <c r="S1812" s="238">
        <f t="shared" si="1703"/>
        <v>322793631</v>
      </c>
      <c r="T1812" s="238">
        <f t="shared" si="1703"/>
        <v>314522991</v>
      </c>
      <c r="U1812" s="238">
        <f t="shared" si="1703"/>
        <v>252516867</v>
      </c>
      <c r="V1812" s="238">
        <f t="shared" si="1703"/>
        <v>202332599</v>
      </c>
      <c r="W1812" s="238">
        <f t="shared" si="1703"/>
        <v>246859412</v>
      </c>
      <c r="X1812" s="239">
        <v>320829591</v>
      </c>
      <c r="Y1812" s="239">
        <f t="shared" si="1699"/>
        <v>3178481459</v>
      </c>
      <c r="AB1812" s="240"/>
      <c r="AC1812" s="241" t="s">
        <v>21</v>
      </c>
      <c r="AD1812" s="242"/>
      <c r="AE1812" s="242"/>
      <c r="AF1812" s="242"/>
      <c r="AG1812" s="242"/>
      <c r="AH1812" s="242"/>
      <c r="AI1812" s="242"/>
      <c r="AJ1812" s="242"/>
      <c r="AK1812" s="242"/>
      <c r="AL1812" s="242"/>
      <c r="AM1812" s="242"/>
      <c r="AN1812" s="242"/>
      <c r="AO1812" s="242"/>
      <c r="AP1812" s="245">
        <f t="shared" si="1697"/>
        <v>0</v>
      </c>
    </row>
    <row r="1813" spans="9:42" x14ac:dyDescent="0.3">
      <c r="I1813"/>
      <c r="J1813" s="240"/>
      <c r="K1813" s="241" t="s">
        <v>21</v>
      </c>
      <c r="L1813" s="242">
        <v>10917387</v>
      </c>
      <c r="M1813" s="243">
        <v>13860511</v>
      </c>
      <c r="N1813" s="243">
        <v>10381933</v>
      </c>
      <c r="O1813" s="244">
        <v>10298675</v>
      </c>
      <c r="P1813" s="244">
        <v>7865355</v>
      </c>
      <c r="Q1813" s="244">
        <v>5500870</v>
      </c>
      <c r="R1813" s="244">
        <v>5517239</v>
      </c>
      <c r="S1813" s="244">
        <v>4715859</v>
      </c>
      <c r="T1813" s="244">
        <v>3871495</v>
      </c>
      <c r="U1813" s="244">
        <v>4548977</v>
      </c>
      <c r="V1813" s="244">
        <v>6274579</v>
      </c>
      <c r="W1813" s="244">
        <v>8911545</v>
      </c>
      <c r="X1813" s="245">
        <v>12227762</v>
      </c>
      <c r="Y1813" s="245">
        <f t="shared" si="1699"/>
        <v>93974800</v>
      </c>
      <c r="AB1813" s="240"/>
      <c r="AC1813" s="246" t="s">
        <v>27</v>
      </c>
      <c r="AD1813" s="247"/>
      <c r="AE1813" s="247"/>
      <c r="AF1813" s="247"/>
      <c r="AG1813" s="247"/>
      <c r="AH1813" s="247"/>
      <c r="AI1813" s="247"/>
      <c r="AJ1813" s="247"/>
      <c r="AK1813" s="247"/>
      <c r="AL1813" s="247"/>
      <c r="AM1813" s="247"/>
      <c r="AN1813" s="247"/>
      <c r="AO1813" s="247"/>
      <c r="AP1813" s="250">
        <f t="shared" si="1697"/>
        <v>0</v>
      </c>
    </row>
    <row r="1814" spans="9:42" x14ac:dyDescent="0.3">
      <c r="I1814"/>
      <c r="J1814" s="240"/>
      <c r="K1814" s="246" t="s">
        <v>27</v>
      </c>
      <c r="L1814" s="247">
        <v>31208350</v>
      </c>
      <c r="M1814" s="248">
        <v>19724184</v>
      </c>
      <c r="N1814" s="248">
        <v>33221642</v>
      </c>
      <c r="O1814" s="249">
        <v>28431302</v>
      </c>
      <c r="P1814" s="249">
        <v>23616703</v>
      </c>
      <c r="Q1814" s="249">
        <v>23464547</v>
      </c>
      <c r="R1814" s="249">
        <v>21141079</v>
      </c>
      <c r="S1814" s="249">
        <v>45381320</v>
      </c>
      <c r="T1814" s="249">
        <v>45243132</v>
      </c>
      <c r="U1814" s="249">
        <v>42074384</v>
      </c>
      <c r="V1814" s="249">
        <v>31355648</v>
      </c>
      <c r="W1814" s="249">
        <v>28726111</v>
      </c>
      <c r="X1814" s="250">
        <v>26114937</v>
      </c>
      <c r="Y1814" s="250">
        <f t="shared" si="1699"/>
        <v>368494989</v>
      </c>
      <c r="AB1814" s="240"/>
      <c r="AC1814" s="246" t="s">
        <v>28</v>
      </c>
      <c r="AD1814" s="247"/>
      <c r="AE1814" s="247"/>
      <c r="AF1814" s="247"/>
      <c r="AG1814" s="247"/>
      <c r="AH1814" s="247"/>
      <c r="AI1814" s="247"/>
      <c r="AJ1814" s="247"/>
      <c r="AK1814" s="247"/>
      <c r="AL1814" s="247"/>
      <c r="AM1814" s="247"/>
      <c r="AN1814" s="247"/>
      <c r="AO1814" s="247"/>
      <c r="AP1814" s="250">
        <f t="shared" si="1697"/>
        <v>0</v>
      </c>
    </row>
    <row r="1815" spans="9:42" x14ac:dyDescent="0.3">
      <c r="I1815"/>
      <c r="J1815" s="240"/>
      <c r="K1815" s="246" t="s">
        <v>28</v>
      </c>
      <c r="L1815" s="247">
        <v>680752</v>
      </c>
      <c r="M1815" s="248">
        <v>578072</v>
      </c>
      <c r="N1815" s="248">
        <v>680752</v>
      </c>
      <c r="O1815" s="249">
        <v>682491</v>
      </c>
      <c r="P1815" s="249">
        <v>750067</v>
      </c>
      <c r="Q1815" s="249">
        <v>609571</v>
      </c>
      <c r="R1815" s="249">
        <v>698444</v>
      </c>
      <c r="S1815" s="249">
        <v>741908</v>
      </c>
      <c r="T1815" s="249">
        <v>615410</v>
      </c>
      <c r="U1815" s="249">
        <v>554445</v>
      </c>
      <c r="V1815" s="249">
        <v>637466</v>
      </c>
      <c r="W1815" s="249">
        <v>698444</v>
      </c>
      <c r="X1815" s="250">
        <v>525236</v>
      </c>
      <c r="Y1815" s="250">
        <f t="shared" si="1699"/>
        <v>7772306</v>
      </c>
      <c r="AB1815" s="240"/>
      <c r="AC1815" s="246" t="s">
        <v>26</v>
      </c>
      <c r="AD1815" s="247"/>
      <c r="AE1815" s="247"/>
      <c r="AF1815" s="247"/>
      <c r="AG1815" s="247"/>
      <c r="AH1815" s="247"/>
      <c r="AI1815" s="247"/>
      <c r="AJ1815" s="247"/>
      <c r="AK1815" s="247"/>
      <c r="AL1815" s="247"/>
      <c r="AM1815" s="247"/>
      <c r="AN1815" s="247"/>
      <c r="AO1815" s="247"/>
      <c r="AP1815" s="250">
        <f t="shared" si="1697"/>
        <v>0</v>
      </c>
    </row>
    <row r="1816" spans="9:42" x14ac:dyDescent="0.3">
      <c r="I1816"/>
      <c r="J1816" s="240"/>
      <c r="K1816" s="246" t="s">
        <v>26</v>
      </c>
      <c r="L1816" s="247">
        <v>111359911</v>
      </c>
      <c r="M1816" s="248">
        <v>110261402</v>
      </c>
      <c r="N1816" s="248">
        <v>76371115</v>
      </c>
      <c r="O1816" s="249">
        <v>62353661</v>
      </c>
      <c r="P1816" s="249">
        <v>12050778</v>
      </c>
      <c r="Q1816" s="249">
        <v>8581296</v>
      </c>
      <c r="R1816" s="249">
        <v>8983685</v>
      </c>
      <c r="S1816" s="249">
        <v>23020140</v>
      </c>
      <c r="T1816" s="249">
        <v>27810673</v>
      </c>
      <c r="U1816" s="249">
        <v>17727786</v>
      </c>
      <c r="V1816" s="249">
        <v>11649532</v>
      </c>
      <c r="W1816" s="249">
        <v>36072277</v>
      </c>
      <c r="X1816" s="250">
        <v>103457123</v>
      </c>
      <c r="Y1816" s="250">
        <f t="shared" si="1699"/>
        <v>498339468</v>
      </c>
      <c r="AB1816" s="251"/>
      <c r="AC1816" s="252" t="s">
        <v>11</v>
      </c>
      <c r="AD1816" s="253">
        <f>K145</f>
        <v>64561408</v>
      </c>
      <c r="AE1816" s="253">
        <f t="shared" ref="AE1816:AO1816" si="1704">L145</f>
        <v>63124057</v>
      </c>
      <c r="AF1816" s="253">
        <f t="shared" si="1704"/>
        <v>53403298</v>
      </c>
      <c r="AG1816" s="253">
        <f t="shared" si="1704"/>
        <v>54773400</v>
      </c>
      <c r="AH1816" s="253">
        <f t="shared" si="1704"/>
        <v>55066350</v>
      </c>
      <c r="AI1816" s="253">
        <f t="shared" si="1704"/>
        <v>68265035</v>
      </c>
      <c r="AJ1816" s="253">
        <f t="shared" si="1704"/>
        <v>84379259</v>
      </c>
      <c r="AK1816" s="253">
        <f t="shared" si="1704"/>
        <v>82020847</v>
      </c>
      <c r="AL1816" s="253">
        <f t="shared" si="1704"/>
        <v>65142566</v>
      </c>
      <c r="AM1816" s="253">
        <f t="shared" si="1704"/>
        <v>58914774</v>
      </c>
      <c r="AN1816" s="253">
        <f t="shared" si="1704"/>
        <v>68207286</v>
      </c>
      <c r="AO1816" s="253">
        <f t="shared" si="1704"/>
        <v>72514978</v>
      </c>
      <c r="AP1816" s="256">
        <f t="shared" si="1697"/>
        <v>790373258</v>
      </c>
    </row>
    <row r="1817" spans="9:42" x14ac:dyDescent="0.3">
      <c r="I1817"/>
      <c r="J1817" s="251"/>
      <c r="K1817" s="252" t="s">
        <v>11</v>
      </c>
      <c r="L1817" s="253">
        <v>186022759</v>
      </c>
      <c r="M1817" s="254">
        <f>K1523</f>
        <v>190099819</v>
      </c>
      <c r="N1817" s="254">
        <f t="shared" ref="N1817:W1817" si="1705">L1523</f>
        <v>172347880</v>
      </c>
      <c r="O1817" s="254">
        <f t="shared" si="1705"/>
        <v>154700731</v>
      </c>
      <c r="P1817" s="254">
        <f t="shared" si="1705"/>
        <v>147826159</v>
      </c>
      <c r="Q1817" s="254">
        <f t="shared" si="1705"/>
        <v>162667523</v>
      </c>
      <c r="R1817" s="254">
        <f t="shared" si="1705"/>
        <v>205358882</v>
      </c>
      <c r="S1817" s="254">
        <f t="shared" si="1705"/>
        <v>248934404</v>
      </c>
      <c r="T1817" s="254">
        <f t="shared" si="1705"/>
        <v>236982281</v>
      </c>
      <c r="U1817" s="254">
        <f t="shared" si="1705"/>
        <v>187611275</v>
      </c>
      <c r="V1817" s="254">
        <f t="shared" si="1705"/>
        <v>152415374</v>
      </c>
      <c r="W1817" s="254">
        <f t="shared" si="1705"/>
        <v>172451035</v>
      </c>
      <c r="X1817" s="256">
        <v>178504533</v>
      </c>
      <c r="Y1817" s="256">
        <f t="shared" si="1699"/>
        <v>2209899896</v>
      </c>
      <c r="AB1817" s="258" t="s">
        <v>410</v>
      </c>
      <c r="AC1817" s="257" t="s">
        <v>439</v>
      </c>
      <c r="AD1817" s="237">
        <f t="shared" ref="AD1817" si="1706">SUM(AD1818:AD1822)</f>
        <v>89129059</v>
      </c>
      <c r="AE1817" s="237">
        <f t="shared" ref="AE1817:AO1817" si="1707">SUM(AE1818:AE1822)</f>
        <v>88623721</v>
      </c>
      <c r="AF1817" s="237">
        <f t="shared" si="1707"/>
        <v>77655671</v>
      </c>
      <c r="AG1817" s="237">
        <f t="shared" si="1707"/>
        <v>82138947</v>
      </c>
      <c r="AH1817" s="237">
        <f t="shared" si="1707"/>
        <v>80378640</v>
      </c>
      <c r="AI1817" s="237">
        <f t="shared" si="1707"/>
        <v>108669170</v>
      </c>
      <c r="AJ1817" s="237">
        <f t="shared" si="1707"/>
        <v>117316300</v>
      </c>
      <c r="AK1817" s="237">
        <f t="shared" si="1707"/>
        <v>115800324</v>
      </c>
      <c r="AL1817" s="237">
        <f t="shared" si="1707"/>
        <v>90780804</v>
      </c>
      <c r="AM1817" s="237">
        <f t="shared" si="1707"/>
        <v>87690620</v>
      </c>
      <c r="AN1817" s="237">
        <f t="shared" si="1707"/>
        <v>84153254</v>
      </c>
      <c r="AO1817" s="237">
        <f t="shared" si="1707"/>
        <v>90390636</v>
      </c>
      <c r="AP1817" s="239">
        <f t="shared" si="1697"/>
        <v>1112727146</v>
      </c>
    </row>
    <row r="1818" spans="9:42" x14ac:dyDescent="0.3">
      <c r="I1818"/>
      <c r="J1818" s="258" t="s">
        <v>410</v>
      </c>
      <c r="K1818" s="257" t="s">
        <v>439</v>
      </c>
      <c r="L1818" s="237">
        <f t="shared" ref="L1818:W1818" si="1708">SUM(L1819:L1823)</f>
        <v>24788928</v>
      </c>
      <c r="M1818" s="238">
        <f t="shared" si="1708"/>
        <v>26606523</v>
      </c>
      <c r="N1818" s="238">
        <f t="shared" si="1708"/>
        <v>25851183</v>
      </c>
      <c r="O1818" s="238">
        <f t="shared" si="1708"/>
        <v>22027405</v>
      </c>
      <c r="P1818" s="238">
        <f t="shared" si="1708"/>
        <v>17179038</v>
      </c>
      <c r="Q1818" s="238">
        <f t="shared" si="1708"/>
        <v>22867158</v>
      </c>
      <c r="R1818" s="238">
        <f t="shared" si="1708"/>
        <v>28122694</v>
      </c>
      <c r="S1818" s="238">
        <f t="shared" si="1708"/>
        <v>45719798</v>
      </c>
      <c r="T1818" s="238">
        <f t="shared" si="1708"/>
        <v>50394493</v>
      </c>
      <c r="U1818" s="238">
        <f t="shared" si="1708"/>
        <v>42133465</v>
      </c>
      <c r="V1818" s="238">
        <f t="shared" si="1708"/>
        <v>20358351</v>
      </c>
      <c r="W1818" s="238">
        <f t="shared" si="1708"/>
        <v>20996086</v>
      </c>
      <c r="X1818" s="239">
        <v>172161721</v>
      </c>
      <c r="Y1818" s="239">
        <f t="shared" si="1699"/>
        <v>494417915</v>
      </c>
      <c r="AB1818" s="240"/>
      <c r="AC1818" s="241" t="s">
        <v>21</v>
      </c>
      <c r="AD1818" s="242"/>
      <c r="AE1818" s="242"/>
      <c r="AF1818" s="242"/>
      <c r="AG1818" s="242"/>
      <c r="AH1818" s="242"/>
      <c r="AI1818" s="242"/>
      <c r="AJ1818" s="242"/>
      <c r="AK1818" s="242"/>
      <c r="AL1818" s="242"/>
      <c r="AM1818" s="242"/>
      <c r="AN1818" s="242"/>
      <c r="AO1818" s="242"/>
      <c r="AP1818" s="245">
        <f t="shared" si="1697"/>
        <v>0</v>
      </c>
    </row>
    <row r="1819" spans="9:42" x14ac:dyDescent="0.3">
      <c r="I1819"/>
      <c r="J1819" s="240"/>
      <c r="K1819" s="241" t="s">
        <v>21</v>
      </c>
      <c r="L1819" s="242">
        <v>273349</v>
      </c>
      <c r="M1819" s="243">
        <v>384166</v>
      </c>
      <c r="N1819" s="243">
        <v>299462</v>
      </c>
      <c r="O1819" s="244">
        <v>295401</v>
      </c>
      <c r="P1819" s="244">
        <v>325674</v>
      </c>
      <c r="Q1819" s="244">
        <v>283458</v>
      </c>
      <c r="R1819" s="244">
        <v>386209</v>
      </c>
      <c r="S1819" s="244">
        <v>395443</v>
      </c>
      <c r="T1819" s="244">
        <v>375621</v>
      </c>
      <c r="U1819" s="244">
        <v>484330</v>
      </c>
      <c r="V1819" s="244">
        <v>514782</v>
      </c>
      <c r="W1819" s="244">
        <v>438734</v>
      </c>
      <c r="X1819" s="245">
        <v>401267</v>
      </c>
      <c r="Y1819" s="245">
        <f t="shared" si="1699"/>
        <v>4584547</v>
      </c>
      <c r="AB1819" s="240"/>
      <c r="AC1819" s="246" t="s">
        <v>27</v>
      </c>
      <c r="AD1819" s="247"/>
      <c r="AE1819" s="247"/>
      <c r="AF1819" s="247"/>
      <c r="AG1819" s="247"/>
      <c r="AH1819" s="247"/>
      <c r="AI1819" s="247"/>
      <c r="AJ1819" s="247"/>
      <c r="AK1819" s="247"/>
      <c r="AL1819" s="247"/>
      <c r="AM1819" s="247"/>
      <c r="AN1819" s="247"/>
      <c r="AO1819" s="247"/>
      <c r="AP1819" s="250">
        <f t="shared" si="1697"/>
        <v>0</v>
      </c>
    </row>
    <row r="1820" spans="9:42" x14ac:dyDescent="0.3">
      <c r="I1820"/>
      <c r="J1820" s="240"/>
      <c r="K1820" s="246" t="s">
        <v>27</v>
      </c>
      <c r="L1820" s="247">
        <v>2317808</v>
      </c>
      <c r="M1820" s="248">
        <v>2517111</v>
      </c>
      <c r="N1820" s="248">
        <v>5168815</v>
      </c>
      <c r="O1820" s="249">
        <v>2800360</v>
      </c>
      <c r="P1820" s="249">
        <v>3144060</v>
      </c>
      <c r="Q1820" s="249">
        <v>3437838</v>
      </c>
      <c r="R1820" s="249">
        <v>3878197</v>
      </c>
      <c r="S1820" s="249">
        <v>12318498</v>
      </c>
      <c r="T1820" s="249">
        <v>12005129</v>
      </c>
      <c r="U1820" s="249">
        <v>11687484</v>
      </c>
      <c r="V1820" s="249">
        <v>4412351</v>
      </c>
      <c r="W1820" s="249">
        <v>2040740</v>
      </c>
      <c r="X1820" s="250">
        <v>2090273</v>
      </c>
      <c r="Y1820" s="250">
        <f t="shared" si="1699"/>
        <v>65500856</v>
      </c>
      <c r="AB1820" s="240"/>
      <c r="AC1820" s="246" t="s">
        <v>28</v>
      </c>
      <c r="AD1820" s="247"/>
      <c r="AE1820" s="247"/>
      <c r="AF1820" s="247"/>
      <c r="AG1820" s="247"/>
      <c r="AH1820" s="247"/>
      <c r="AI1820" s="247"/>
      <c r="AJ1820" s="247"/>
      <c r="AK1820" s="247"/>
      <c r="AL1820" s="247"/>
      <c r="AM1820" s="247"/>
      <c r="AN1820" s="247"/>
      <c r="AO1820" s="247"/>
      <c r="AP1820" s="250">
        <f t="shared" si="1697"/>
        <v>0</v>
      </c>
    </row>
    <row r="1821" spans="9:42" x14ac:dyDescent="0.3">
      <c r="I1821"/>
      <c r="J1821" s="240"/>
      <c r="K1821" s="246" t="s">
        <v>28</v>
      </c>
      <c r="L1821" s="247">
        <v>132105</v>
      </c>
      <c r="M1821" s="248">
        <v>112179</v>
      </c>
      <c r="N1821" s="248">
        <v>132105</v>
      </c>
      <c r="O1821" s="249">
        <v>132443</v>
      </c>
      <c r="P1821" s="249">
        <v>145556</v>
      </c>
      <c r="Q1821" s="249">
        <v>128020</v>
      </c>
      <c r="R1821" s="249">
        <v>146685</v>
      </c>
      <c r="S1821" s="249">
        <v>155813</v>
      </c>
      <c r="T1821" s="249">
        <v>129246</v>
      </c>
      <c r="U1821" s="249">
        <v>116443</v>
      </c>
      <c r="V1821" s="249">
        <v>132486</v>
      </c>
      <c r="W1821" s="249">
        <v>145159</v>
      </c>
      <c r="X1821" s="250">
        <v>109161</v>
      </c>
      <c r="Y1821" s="250">
        <f t="shared" si="1699"/>
        <v>1585296</v>
      </c>
      <c r="AB1821" s="240"/>
      <c r="AC1821" s="246" t="s">
        <v>26</v>
      </c>
      <c r="AD1821" s="247"/>
      <c r="AE1821" s="247"/>
      <c r="AF1821" s="247"/>
      <c r="AG1821" s="247"/>
      <c r="AH1821" s="247"/>
      <c r="AI1821" s="247"/>
      <c r="AJ1821" s="247"/>
      <c r="AK1821" s="247"/>
      <c r="AL1821" s="247"/>
      <c r="AM1821" s="247"/>
      <c r="AN1821" s="247"/>
      <c r="AO1821" s="247"/>
      <c r="AP1821" s="250">
        <f t="shared" si="1697"/>
        <v>0</v>
      </c>
    </row>
    <row r="1822" spans="9:42" x14ac:dyDescent="0.3">
      <c r="I1822"/>
      <c r="J1822" s="240"/>
      <c r="K1822" s="246" t="s">
        <v>26</v>
      </c>
      <c r="L1822" s="247">
        <v>273349</v>
      </c>
      <c r="M1822" s="248">
        <v>384166</v>
      </c>
      <c r="N1822" s="248">
        <v>299462</v>
      </c>
      <c r="O1822" s="249">
        <v>295401</v>
      </c>
      <c r="P1822" s="249">
        <v>325674</v>
      </c>
      <c r="Q1822" s="249">
        <v>283458</v>
      </c>
      <c r="R1822" s="249">
        <v>386209</v>
      </c>
      <c r="S1822" s="249">
        <v>395443</v>
      </c>
      <c r="T1822" s="249">
        <v>375621</v>
      </c>
      <c r="U1822" s="249">
        <v>484330</v>
      </c>
      <c r="V1822" s="249">
        <v>514782</v>
      </c>
      <c r="W1822" s="249">
        <v>438734</v>
      </c>
      <c r="X1822" s="250">
        <v>151486462</v>
      </c>
      <c r="Y1822" s="250">
        <f t="shared" si="1699"/>
        <v>155669742</v>
      </c>
      <c r="AB1822" s="251"/>
      <c r="AC1822" s="252" t="s">
        <v>11</v>
      </c>
      <c r="AD1822" s="253">
        <f>K157</f>
        <v>89129059</v>
      </c>
      <c r="AE1822" s="253">
        <f t="shared" ref="AE1822:AO1822" si="1709">L157</f>
        <v>88623721</v>
      </c>
      <c r="AF1822" s="253">
        <f t="shared" si="1709"/>
        <v>77655671</v>
      </c>
      <c r="AG1822" s="253">
        <f t="shared" si="1709"/>
        <v>82138947</v>
      </c>
      <c r="AH1822" s="253">
        <f t="shared" si="1709"/>
        <v>80378640</v>
      </c>
      <c r="AI1822" s="253">
        <f t="shared" si="1709"/>
        <v>108669170</v>
      </c>
      <c r="AJ1822" s="253">
        <f t="shared" si="1709"/>
        <v>117316300</v>
      </c>
      <c r="AK1822" s="253">
        <f t="shared" si="1709"/>
        <v>115800324</v>
      </c>
      <c r="AL1822" s="253">
        <f t="shared" si="1709"/>
        <v>90780804</v>
      </c>
      <c r="AM1822" s="253">
        <f t="shared" si="1709"/>
        <v>87690620</v>
      </c>
      <c r="AN1822" s="253">
        <f t="shared" si="1709"/>
        <v>84153254</v>
      </c>
      <c r="AO1822" s="253">
        <f t="shared" si="1709"/>
        <v>90390636</v>
      </c>
      <c r="AP1822" s="256">
        <f t="shared" si="1697"/>
        <v>1112727146</v>
      </c>
    </row>
    <row r="1823" spans="9:42" x14ac:dyDescent="0.3">
      <c r="I1823"/>
      <c r="J1823" s="251"/>
      <c r="K1823" s="252" t="s">
        <v>11</v>
      </c>
      <c r="L1823" s="253">
        <v>21792317</v>
      </c>
      <c r="M1823" s="254">
        <f>K1527</f>
        <v>23208901</v>
      </c>
      <c r="N1823" s="254">
        <f t="shared" ref="N1823:W1823" si="1710">L1527</f>
        <v>19951339</v>
      </c>
      <c r="O1823" s="254">
        <f t="shared" si="1710"/>
        <v>18503800</v>
      </c>
      <c r="P1823" s="254">
        <f t="shared" si="1710"/>
        <v>13238074</v>
      </c>
      <c r="Q1823" s="254">
        <f t="shared" si="1710"/>
        <v>18734384</v>
      </c>
      <c r="R1823" s="254">
        <f t="shared" si="1710"/>
        <v>23325394</v>
      </c>
      <c r="S1823" s="254">
        <f t="shared" si="1710"/>
        <v>32454601</v>
      </c>
      <c r="T1823" s="254">
        <f t="shared" si="1710"/>
        <v>37508876</v>
      </c>
      <c r="U1823" s="254">
        <f t="shared" si="1710"/>
        <v>29360878</v>
      </c>
      <c r="V1823" s="254">
        <f t="shared" si="1710"/>
        <v>14783950</v>
      </c>
      <c r="W1823" s="254">
        <f t="shared" si="1710"/>
        <v>17932719</v>
      </c>
      <c r="X1823" s="256">
        <v>18074558</v>
      </c>
      <c r="Y1823" s="256">
        <f t="shared" si="1699"/>
        <v>267077474</v>
      </c>
      <c r="AB1823" s="235" t="s">
        <v>389</v>
      </c>
      <c r="AC1823" s="257" t="s">
        <v>439</v>
      </c>
      <c r="AD1823" s="237">
        <f t="shared" ref="AD1823" si="1711">SUM(AD1824:AD1828)</f>
        <v>0</v>
      </c>
      <c r="AE1823" s="237">
        <f t="shared" ref="AE1823:AO1823" si="1712">SUM(AE1824:AE1828)</f>
        <v>0</v>
      </c>
      <c r="AF1823" s="237">
        <f t="shared" si="1712"/>
        <v>0</v>
      </c>
      <c r="AG1823" s="237">
        <f t="shared" si="1712"/>
        <v>0</v>
      </c>
      <c r="AH1823" s="237">
        <f t="shared" si="1712"/>
        <v>0</v>
      </c>
      <c r="AI1823" s="237">
        <f t="shared" si="1712"/>
        <v>0</v>
      </c>
      <c r="AJ1823" s="237">
        <f t="shared" si="1712"/>
        <v>0</v>
      </c>
      <c r="AK1823" s="237">
        <f t="shared" si="1712"/>
        <v>0</v>
      </c>
      <c r="AL1823" s="237">
        <f t="shared" si="1712"/>
        <v>0</v>
      </c>
      <c r="AM1823" s="237">
        <f t="shared" si="1712"/>
        <v>0</v>
      </c>
      <c r="AN1823" s="237">
        <f t="shared" si="1712"/>
        <v>0</v>
      </c>
      <c r="AO1823" s="237">
        <f t="shared" si="1712"/>
        <v>0</v>
      </c>
      <c r="AP1823" s="239">
        <f t="shared" si="1697"/>
        <v>0</v>
      </c>
    </row>
    <row r="1824" spans="9:42" x14ac:dyDescent="0.3">
      <c r="I1824"/>
      <c r="J1824" s="235" t="s">
        <v>389</v>
      </c>
      <c r="K1824" s="257" t="s">
        <v>439</v>
      </c>
      <c r="L1824" s="237">
        <f t="shared" ref="L1824:W1824" si="1713">SUM(L1825:L1829)</f>
        <v>0</v>
      </c>
      <c r="M1824" s="238">
        <f t="shared" si="1713"/>
        <v>0</v>
      </c>
      <c r="N1824" s="238">
        <f t="shared" si="1713"/>
        <v>0</v>
      </c>
      <c r="O1824" s="238">
        <f t="shared" si="1713"/>
        <v>0</v>
      </c>
      <c r="P1824" s="238">
        <f t="shared" si="1713"/>
        <v>0</v>
      </c>
      <c r="Q1824" s="238">
        <f t="shared" si="1713"/>
        <v>0</v>
      </c>
      <c r="R1824" s="238">
        <f t="shared" si="1713"/>
        <v>0</v>
      </c>
      <c r="S1824" s="238">
        <f t="shared" si="1713"/>
        <v>0</v>
      </c>
      <c r="T1824" s="238">
        <f t="shared" si="1713"/>
        <v>0</v>
      </c>
      <c r="U1824" s="238">
        <f t="shared" si="1713"/>
        <v>0</v>
      </c>
      <c r="V1824" s="238">
        <f t="shared" si="1713"/>
        <v>669041</v>
      </c>
      <c r="W1824" s="238">
        <f t="shared" si="1713"/>
        <v>1625688</v>
      </c>
      <c r="X1824" s="239">
        <v>4935144</v>
      </c>
      <c r="Y1824" s="239">
        <f t="shared" si="1699"/>
        <v>7229873</v>
      </c>
      <c r="AB1824" s="240"/>
      <c r="AC1824" s="241" t="s">
        <v>21</v>
      </c>
      <c r="AD1824" s="242"/>
      <c r="AE1824" s="242"/>
      <c r="AF1824" s="242"/>
      <c r="AG1824" s="242"/>
      <c r="AH1824" s="242"/>
      <c r="AI1824" s="242"/>
      <c r="AJ1824" s="242"/>
      <c r="AK1824" s="242"/>
      <c r="AL1824" s="242"/>
      <c r="AM1824" s="242"/>
      <c r="AN1824" s="242"/>
      <c r="AO1824" s="242"/>
      <c r="AP1824" s="245">
        <f t="shared" si="1697"/>
        <v>0</v>
      </c>
    </row>
    <row r="1825" spans="9:42" x14ac:dyDescent="0.3">
      <c r="I1825"/>
      <c r="J1825" s="240"/>
      <c r="K1825" s="241" t="s">
        <v>21</v>
      </c>
      <c r="L1825" s="242">
        <v>0</v>
      </c>
      <c r="M1825" s="243">
        <v>0</v>
      </c>
      <c r="N1825" s="243">
        <v>0</v>
      </c>
      <c r="O1825" s="244">
        <v>0</v>
      </c>
      <c r="P1825" s="244">
        <v>0</v>
      </c>
      <c r="Q1825" s="244">
        <v>0</v>
      </c>
      <c r="R1825" s="244">
        <v>0</v>
      </c>
      <c r="S1825" s="244">
        <v>0</v>
      </c>
      <c r="T1825" s="244">
        <v>0</v>
      </c>
      <c r="U1825" s="244">
        <v>0</v>
      </c>
      <c r="V1825" s="244">
        <v>15374</v>
      </c>
      <c r="W1825" s="244">
        <v>12763</v>
      </c>
      <c r="X1825" s="245">
        <v>6770</v>
      </c>
      <c r="Y1825" s="245">
        <f t="shared" si="1699"/>
        <v>34907</v>
      </c>
      <c r="AB1825" s="240"/>
      <c r="AC1825" s="246" t="s">
        <v>27</v>
      </c>
      <c r="AD1825" s="247"/>
      <c r="AE1825" s="247"/>
      <c r="AF1825" s="247"/>
      <c r="AG1825" s="247"/>
      <c r="AH1825" s="247"/>
      <c r="AI1825" s="247"/>
      <c r="AJ1825" s="247"/>
      <c r="AK1825" s="247"/>
      <c r="AL1825" s="247"/>
      <c r="AM1825" s="247"/>
      <c r="AN1825" s="247"/>
      <c r="AO1825" s="247"/>
      <c r="AP1825" s="250">
        <f t="shared" si="1697"/>
        <v>0</v>
      </c>
    </row>
    <row r="1826" spans="9:42" x14ac:dyDescent="0.3">
      <c r="I1826"/>
      <c r="J1826" s="240"/>
      <c r="K1826" s="246" t="s">
        <v>27</v>
      </c>
      <c r="L1826" s="247">
        <v>0</v>
      </c>
      <c r="M1826" s="248">
        <v>0</v>
      </c>
      <c r="N1826" s="248">
        <v>0</v>
      </c>
      <c r="O1826" s="249">
        <v>0</v>
      </c>
      <c r="P1826" s="249">
        <v>0</v>
      </c>
      <c r="Q1826" s="249">
        <v>0</v>
      </c>
      <c r="R1826" s="249">
        <v>0</v>
      </c>
      <c r="S1826" s="249">
        <v>0</v>
      </c>
      <c r="T1826" s="249">
        <v>0</v>
      </c>
      <c r="U1826" s="249">
        <v>0</v>
      </c>
      <c r="V1826" s="249">
        <v>96917</v>
      </c>
      <c r="W1826" s="249">
        <v>32536</v>
      </c>
      <c r="X1826" s="250">
        <v>30818</v>
      </c>
      <c r="Y1826" s="250">
        <f t="shared" si="1699"/>
        <v>160271</v>
      </c>
      <c r="AB1826" s="240"/>
      <c r="AC1826" s="246" t="s">
        <v>28</v>
      </c>
      <c r="AD1826" s="247"/>
      <c r="AE1826" s="247"/>
      <c r="AF1826" s="247"/>
      <c r="AG1826" s="247"/>
      <c r="AH1826" s="247"/>
      <c r="AI1826" s="247"/>
      <c r="AJ1826" s="247"/>
      <c r="AK1826" s="247"/>
      <c r="AL1826" s="247"/>
      <c r="AM1826" s="247"/>
      <c r="AN1826" s="247"/>
      <c r="AO1826" s="247"/>
      <c r="AP1826" s="250">
        <f t="shared" si="1697"/>
        <v>0</v>
      </c>
    </row>
    <row r="1827" spans="9:42" x14ac:dyDescent="0.3">
      <c r="I1827"/>
      <c r="J1827" s="240"/>
      <c r="K1827" s="246" t="s">
        <v>28</v>
      </c>
      <c r="L1827" s="247">
        <v>0</v>
      </c>
      <c r="M1827" s="248">
        <v>0</v>
      </c>
      <c r="N1827" s="248">
        <v>0</v>
      </c>
      <c r="O1827" s="249">
        <v>0</v>
      </c>
      <c r="P1827" s="249">
        <v>0</v>
      </c>
      <c r="Q1827" s="249">
        <v>0</v>
      </c>
      <c r="R1827" s="249">
        <v>0</v>
      </c>
      <c r="S1827" s="249">
        <v>0</v>
      </c>
      <c r="T1827" s="249">
        <v>0</v>
      </c>
      <c r="U1827" s="249">
        <v>0</v>
      </c>
      <c r="V1827" s="249">
        <v>1392</v>
      </c>
      <c r="W1827" s="249">
        <v>1526</v>
      </c>
      <c r="X1827" s="250">
        <v>1147</v>
      </c>
      <c r="Y1827" s="250">
        <f t="shared" si="1699"/>
        <v>4065</v>
      </c>
      <c r="AB1827" s="240"/>
      <c r="AC1827" s="246" t="s">
        <v>26</v>
      </c>
      <c r="AD1827" s="247"/>
      <c r="AE1827" s="247"/>
      <c r="AF1827" s="247"/>
      <c r="AG1827" s="247"/>
      <c r="AH1827" s="247"/>
      <c r="AI1827" s="247"/>
      <c r="AJ1827" s="247"/>
      <c r="AK1827" s="247"/>
      <c r="AL1827" s="247"/>
      <c r="AM1827" s="247"/>
      <c r="AN1827" s="247"/>
      <c r="AO1827" s="247"/>
      <c r="AP1827" s="250">
        <f t="shared" si="1697"/>
        <v>0</v>
      </c>
    </row>
    <row r="1828" spans="9:42" x14ac:dyDescent="0.3">
      <c r="I1828"/>
      <c r="J1828" s="240"/>
      <c r="K1828" s="246" t="s">
        <v>26</v>
      </c>
      <c r="L1828" s="247">
        <v>0</v>
      </c>
      <c r="M1828" s="248">
        <v>0</v>
      </c>
      <c r="N1828" s="248">
        <v>0</v>
      </c>
      <c r="O1828" s="249">
        <v>0</v>
      </c>
      <c r="P1828" s="249">
        <v>0</v>
      </c>
      <c r="Q1828" s="249">
        <v>0</v>
      </c>
      <c r="R1828" s="249">
        <v>0</v>
      </c>
      <c r="S1828" s="249">
        <v>0</v>
      </c>
      <c r="T1828" s="249">
        <v>0</v>
      </c>
      <c r="U1828" s="249">
        <v>0</v>
      </c>
      <c r="V1828" s="249">
        <v>108372</v>
      </c>
      <c r="W1828" s="249">
        <v>1058024</v>
      </c>
      <c r="X1828" s="250">
        <v>4442815</v>
      </c>
      <c r="Y1828" s="250">
        <f t="shared" si="1699"/>
        <v>5609211</v>
      </c>
      <c r="AB1828" s="251"/>
      <c r="AC1828" s="252" t="s">
        <v>11</v>
      </c>
      <c r="AD1828" s="253"/>
      <c r="AE1828" s="253"/>
      <c r="AF1828" s="253"/>
      <c r="AG1828" s="253"/>
      <c r="AH1828" s="253"/>
      <c r="AI1828" s="253"/>
      <c r="AJ1828" s="253"/>
      <c r="AK1828" s="253"/>
      <c r="AL1828" s="253"/>
      <c r="AM1828" s="253"/>
      <c r="AN1828" s="253"/>
      <c r="AO1828" s="253"/>
      <c r="AP1828" s="256">
        <f t="shared" si="1697"/>
        <v>0</v>
      </c>
    </row>
    <row r="1829" spans="9:42" x14ac:dyDescent="0.3">
      <c r="I1829"/>
      <c r="J1829" s="251"/>
      <c r="K1829" s="252" t="s">
        <v>11</v>
      </c>
      <c r="L1829" s="253">
        <v>0</v>
      </c>
      <c r="M1829" s="254">
        <f>K1531</f>
        <v>0</v>
      </c>
      <c r="N1829" s="254">
        <f t="shared" ref="N1829:W1829" si="1714">L1531</f>
        <v>0</v>
      </c>
      <c r="O1829" s="254">
        <f t="shared" si="1714"/>
        <v>0</v>
      </c>
      <c r="P1829" s="254">
        <f t="shared" si="1714"/>
        <v>0</v>
      </c>
      <c r="Q1829" s="254">
        <f t="shared" si="1714"/>
        <v>0</v>
      </c>
      <c r="R1829" s="254">
        <f t="shared" si="1714"/>
        <v>0</v>
      </c>
      <c r="S1829" s="254">
        <f t="shared" si="1714"/>
        <v>0</v>
      </c>
      <c r="T1829" s="254">
        <f t="shared" si="1714"/>
        <v>0</v>
      </c>
      <c r="U1829" s="254">
        <f t="shared" si="1714"/>
        <v>0</v>
      </c>
      <c r="V1829" s="254">
        <f t="shared" si="1714"/>
        <v>446986</v>
      </c>
      <c r="W1829" s="254">
        <f t="shared" si="1714"/>
        <v>520839</v>
      </c>
      <c r="X1829" s="256">
        <v>453594</v>
      </c>
      <c r="Y1829" s="256">
        <f t="shared" si="1699"/>
        <v>1421419</v>
      </c>
      <c r="AB1829" s="258" t="s">
        <v>175</v>
      </c>
      <c r="AC1829" s="257" t="s">
        <v>439</v>
      </c>
      <c r="AD1829" s="237">
        <f t="shared" ref="AD1829" si="1715">SUM(AD1830:AD1834)</f>
        <v>102192774</v>
      </c>
      <c r="AE1829" s="237">
        <f t="shared" ref="AE1829:AO1829" si="1716">SUM(AE1830:AE1834)</f>
        <v>102328644</v>
      </c>
      <c r="AF1829" s="237">
        <f t="shared" si="1716"/>
        <v>88911130</v>
      </c>
      <c r="AG1829" s="237">
        <f t="shared" si="1716"/>
        <v>86057895</v>
      </c>
      <c r="AH1829" s="237">
        <f t="shared" si="1716"/>
        <v>84691245</v>
      </c>
      <c r="AI1829" s="237">
        <f t="shared" si="1716"/>
        <v>105964459</v>
      </c>
      <c r="AJ1829" s="237">
        <f t="shared" si="1716"/>
        <v>128399605</v>
      </c>
      <c r="AK1829" s="237">
        <f t="shared" si="1716"/>
        <v>120434479</v>
      </c>
      <c r="AL1829" s="237">
        <f t="shared" si="1716"/>
        <v>94699341</v>
      </c>
      <c r="AM1829" s="237">
        <f t="shared" si="1716"/>
        <v>84335475</v>
      </c>
      <c r="AN1829" s="237">
        <f t="shared" si="1716"/>
        <v>101473700</v>
      </c>
      <c r="AO1829" s="237">
        <f t="shared" si="1716"/>
        <v>106151786</v>
      </c>
      <c r="AP1829" s="239">
        <f t="shared" si="1697"/>
        <v>1205640533</v>
      </c>
    </row>
    <row r="1830" spans="9:42" x14ac:dyDescent="0.3">
      <c r="I1830"/>
      <c r="J1830" s="258" t="s">
        <v>175</v>
      </c>
      <c r="K1830" s="257" t="s">
        <v>439</v>
      </c>
      <c r="L1830" s="237">
        <f t="shared" ref="L1830:W1830" si="1717">SUM(L1831:L1835)</f>
        <v>228845877</v>
      </c>
      <c r="M1830" s="238">
        <f t="shared" si="1717"/>
        <v>258182235</v>
      </c>
      <c r="N1830" s="238">
        <f t="shared" si="1717"/>
        <v>201904052</v>
      </c>
      <c r="O1830" s="238">
        <f t="shared" si="1717"/>
        <v>172689001</v>
      </c>
      <c r="P1830" s="238">
        <f t="shared" si="1717"/>
        <v>118704459</v>
      </c>
      <c r="Q1830" s="238">
        <f t="shared" si="1717"/>
        <v>121276560</v>
      </c>
      <c r="R1830" s="238">
        <f t="shared" si="1717"/>
        <v>147440489</v>
      </c>
      <c r="S1830" s="238">
        <f t="shared" si="1717"/>
        <v>216913024</v>
      </c>
      <c r="T1830" s="238">
        <f t="shared" si="1717"/>
        <v>231985836</v>
      </c>
      <c r="U1830" s="238">
        <f t="shared" si="1717"/>
        <v>172145393</v>
      </c>
      <c r="V1830" s="238">
        <f t="shared" si="1717"/>
        <v>127588212</v>
      </c>
      <c r="W1830" s="238">
        <f t="shared" si="1717"/>
        <v>168962242</v>
      </c>
      <c r="X1830" s="239">
        <v>235103333</v>
      </c>
      <c r="Y1830" s="239">
        <f t="shared" si="1699"/>
        <v>2172894836</v>
      </c>
      <c r="AB1830" s="240"/>
      <c r="AC1830" s="241" t="s">
        <v>21</v>
      </c>
      <c r="AD1830" s="242"/>
      <c r="AE1830" s="242"/>
      <c r="AF1830" s="242"/>
      <c r="AG1830" s="242"/>
      <c r="AH1830" s="242"/>
      <c r="AI1830" s="242"/>
      <c r="AJ1830" s="242"/>
      <c r="AK1830" s="242"/>
      <c r="AL1830" s="242"/>
      <c r="AM1830" s="242"/>
      <c r="AN1830" s="242"/>
      <c r="AO1830" s="242"/>
      <c r="AP1830" s="245">
        <f t="shared" si="1697"/>
        <v>0</v>
      </c>
    </row>
    <row r="1831" spans="9:42" x14ac:dyDescent="0.3">
      <c r="I1831"/>
      <c r="J1831" s="240"/>
      <c r="K1831" s="241" t="s">
        <v>21</v>
      </c>
      <c r="L1831" s="242">
        <v>9153871</v>
      </c>
      <c r="M1831" s="243">
        <v>11469134</v>
      </c>
      <c r="N1831" s="243">
        <v>8831570</v>
      </c>
      <c r="O1831" s="244">
        <v>8975934</v>
      </c>
      <c r="P1831" s="244">
        <v>7178756</v>
      </c>
      <c r="Q1831" s="244">
        <v>5439364</v>
      </c>
      <c r="R1831" s="244">
        <v>5763784</v>
      </c>
      <c r="S1831" s="244">
        <v>5613887</v>
      </c>
      <c r="T1831" s="244">
        <v>4697764</v>
      </c>
      <c r="U1831" s="244">
        <v>5123063</v>
      </c>
      <c r="V1831" s="244">
        <v>6703134</v>
      </c>
      <c r="W1831" s="244">
        <v>8654531</v>
      </c>
      <c r="X1831" s="245">
        <v>10657998</v>
      </c>
      <c r="Y1831" s="245">
        <f t="shared" si="1699"/>
        <v>89108919</v>
      </c>
      <c r="AB1831" s="240"/>
      <c r="AC1831" s="246" t="s">
        <v>27</v>
      </c>
      <c r="AD1831" s="247"/>
      <c r="AE1831" s="247"/>
      <c r="AF1831" s="247"/>
      <c r="AG1831" s="247"/>
      <c r="AH1831" s="247"/>
      <c r="AI1831" s="247"/>
      <c r="AJ1831" s="247"/>
      <c r="AK1831" s="247"/>
      <c r="AL1831" s="247"/>
      <c r="AM1831" s="247"/>
      <c r="AN1831" s="247"/>
      <c r="AO1831" s="247"/>
      <c r="AP1831" s="250">
        <f t="shared" si="1697"/>
        <v>0</v>
      </c>
    </row>
    <row r="1832" spans="9:42" x14ac:dyDescent="0.3">
      <c r="I1832"/>
      <c r="J1832" s="240"/>
      <c r="K1832" s="246" t="s">
        <v>27</v>
      </c>
      <c r="L1832" s="247">
        <v>13600652</v>
      </c>
      <c r="M1832" s="248">
        <v>14849839</v>
      </c>
      <c r="N1832" s="248">
        <v>20638953</v>
      </c>
      <c r="O1832" s="249">
        <v>16807603</v>
      </c>
      <c r="P1832" s="249">
        <v>15131688</v>
      </c>
      <c r="Q1832" s="249">
        <v>15454361</v>
      </c>
      <c r="R1832" s="249">
        <v>13395143</v>
      </c>
      <c r="S1832" s="249">
        <v>36790445</v>
      </c>
      <c r="T1832" s="249">
        <v>35643071</v>
      </c>
      <c r="U1832" s="249">
        <v>33188058</v>
      </c>
      <c r="V1832" s="249">
        <v>20970009</v>
      </c>
      <c r="W1832" s="249">
        <v>17125831</v>
      </c>
      <c r="X1832" s="250">
        <v>14377604</v>
      </c>
      <c r="Y1832" s="250">
        <f t="shared" si="1699"/>
        <v>254372605</v>
      </c>
      <c r="AB1832" s="240"/>
      <c r="AC1832" s="246" t="s">
        <v>28</v>
      </c>
      <c r="AD1832" s="247"/>
      <c r="AE1832" s="247"/>
      <c r="AF1832" s="247"/>
      <c r="AG1832" s="247"/>
      <c r="AH1832" s="247"/>
      <c r="AI1832" s="247"/>
      <c r="AJ1832" s="247"/>
      <c r="AK1832" s="247"/>
      <c r="AL1832" s="247"/>
      <c r="AM1832" s="247"/>
      <c r="AN1832" s="247"/>
      <c r="AO1832" s="247"/>
      <c r="AP1832" s="250">
        <f t="shared" si="1697"/>
        <v>0</v>
      </c>
    </row>
    <row r="1833" spans="9:42" x14ac:dyDescent="0.3">
      <c r="I1833"/>
      <c r="J1833" s="240"/>
      <c r="K1833" s="246" t="s">
        <v>28</v>
      </c>
      <c r="L1833" s="247">
        <v>952387</v>
      </c>
      <c r="M1833" s="248">
        <v>808735</v>
      </c>
      <c r="N1833" s="248">
        <v>952387</v>
      </c>
      <c r="O1833" s="249">
        <v>954820</v>
      </c>
      <c r="P1833" s="249">
        <v>1049360</v>
      </c>
      <c r="Q1833" s="249">
        <v>938730</v>
      </c>
      <c r="R1833" s="249">
        <v>1075594</v>
      </c>
      <c r="S1833" s="249">
        <v>1142527</v>
      </c>
      <c r="T1833" s="249">
        <v>947721</v>
      </c>
      <c r="U1833" s="249">
        <v>853837</v>
      </c>
      <c r="V1833" s="249">
        <v>981687</v>
      </c>
      <c r="W1833" s="249">
        <v>1075594</v>
      </c>
      <c r="X1833" s="250">
        <v>808856</v>
      </c>
      <c r="Y1833" s="250">
        <f t="shared" si="1699"/>
        <v>11589848</v>
      </c>
      <c r="AB1833" s="240"/>
      <c r="AC1833" s="246" t="s">
        <v>26</v>
      </c>
      <c r="AD1833" s="247"/>
      <c r="AE1833" s="247"/>
      <c r="AF1833" s="247"/>
      <c r="AG1833" s="247"/>
      <c r="AH1833" s="247"/>
      <c r="AI1833" s="247"/>
      <c r="AJ1833" s="247"/>
      <c r="AK1833" s="247"/>
      <c r="AL1833" s="247"/>
      <c r="AM1833" s="247"/>
      <c r="AN1833" s="247"/>
      <c r="AO1833" s="247"/>
      <c r="AP1833" s="250">
        <f t="shared" si="1697"/>
        <v>0</v>
      </c>
    </row>
    <row r="1834" spans="9:42" x14ac:dyDescent="0.3">
      <c r="I1834"/>
      <c r="J1834" s="240"/>
      <c r="K1834" s="246" t="s">
        <v>26</v>
      </c>
      <c r="L1834" s="247">
        <v>95537691</v>
      </c>
      <c r="M1834" s="248">
        <v>119427512</v>
      </c>
      <c r="N1834" s="248">
        <v>71744932</v>
      </c>
      <c r="O1834" s="249">
        <v>56126545</v>
      </c>
      <c r="P1834" s="249">
        <v>11728375</v>
      </c>
      <c r="Q1834" s="249">
        <v>8907196</v>
      </c>
      <c r="R1834" s="249">
        <v>7486846</v>
      </c>
      <c r="S1834" s="249">
        <v>15609782</v>
      </c>
      <c r="T1834" s="249">
        <v>20310839</v>
      </c>
      <c r="U1834" s="249">
        <v>11066357</v>
      </c>
      <c r="V1834" s="249">
        <v>9529613</v>
      </c>
      <c r="W1834" s="249">
        <v>34638266</v>
      </c>
      <c r="X1834" s="250">
        <v>95281615</v>
      </c>
      <c r="Y1834" s="250">
        <f t="shared" si="1699"/>
        <v>461857878</v>
      </c>
      <c r="AB1834" s="251"/>
      <c r="AC1834" s="252" t="s">
        <v>11</v>
      </c>
      <c r="AD1834" s="253">
        <f>K181</f>
        <v>102192774</v>
      </c>
      <c r="AE1834" s="253">
        <f t="shared" ref="AE1834:AO1834" si="1718">L181</f>
        <v>102328644</v>
      </c>
      <c r="AF1834" s="253">
        <f t="shared" si="1718"/>
        <v>88911130</v>
      </c>
      <c r="AG1834" s="253">
        <f t="shared" si="1718"/>
        <v>86057895</v>
      </c>
      <c r="AH1834" s="253">
        <f t="shared" si="1718"/>
        <v>84691245</v>
      </c>
      <c r="AI1834" s="253">
        <f t="shared" si="1718"/>
        <v>105964459</v>
      </c>
      <c r="AJ1834" s="253">
        <f t="shared" si="1718"/>
        <v>128399605</v>
      </c>
      <c r="AK1834" s="253">
        <f t="shared" si="1718"/>
        <v>120434479</v>
      </c>
      <c r="AL1834" s="253">
        <f t="shared" si="1718"/>
        <v>94699341</v>
      </c>
      <c r="AM1834" s="253">
        <f t="shared" si="1718"/>
        <v>84335475</v>
      </c>
      <c r="AN1834" s="253">
        <f t="shared" si="1718"/>
        <v>101473700</v>
      </c>
      <c r="AO1834" s="253">
        <f t="shared" si="1718"/>
        <v>106151786</v>
      </c>
      <c r="AP1834" s="256">
        <f t="shared" si="1697"/>
        <v>1205640533</v>
      </c>
    </row>
    <row r="1835" spans="9:42" ht="28.5" x14ac:dyDescent="0.3">
      <c r="I1835"/>
      <c r="J1835" s="251"/>
      <c r="K1835" s="252" t="s">
        <v>11</v>
      </c>
      <c r="L1835" s="253">
        <v>109601276</v>
      </c>
      <c r="M1835" s="254">
        <f>K1539</f>
        <v>111627015</v>
      </c>
      <c r="N1835" s="254">
        <f t="shared" ref="N1835:W1835" si="1719">L1539</f>
        <v>99736210</v>
      </c>
      <c r="O1835" s="254">
        <f t="shared" si="1719"/>
        <v>89824099</v>
      </c>
      <c r="P1835" s="254">
        <f t="shared" si="1719"/>
        <v>83616280</v>
      </c>
      <c r="Q1835" s="254">
        <f t="shared" si="1719"/>
        <v>90536909</v>
      </c>
      <c r="R1835" s="254">
        <f t="shared" si="1719"/>
        <v>119719122</v>
      </c>
      <c r="S1835" s="254">
        <f t="shared" si="1719"/>
        <v>157756383</v>
      </c>
      <c r="T1835" s="254">
        <f t="shared" si="1719"/>
        <v>170386441</v>
      </c>
      <c r="U1835" s="254">
        <f t="shared" si="1719"/>
        <v>121914078</v>
      </c>
      <c r="V1835" s="254">
        <f t="shared" si="1719"/>
        <v>89403769</v>
      </c>
      <c r="W1835" s="254">
        <f t="shared" si="1719"/>
        <v>107468020</v>
      </c>
      <c r="X1835" s="256">
        <v>113977260</v>
      </c>
      <c r="Y1835" s="256">
        <f t="shared" si="1699"/>
        <v>1355965586</v>
      </c>
      <c r="AB1835" s="235" t="s">
        <v>463</v>
      </c>
      <c r="AC1835" s="257" t="s">
        <v>439</v>
      </c>
      <c r="AD1835" s="237">
        <f t="shared" ref="AD1835" si="1720">SUM(AD1836:AD1840)</f>
        <v>727584568</v>
      </c>
      <c r="AE1835" s="237">
        <f t="shared" ref="AE1835:AO1835" si="1721">SUM(AE1836:AE1840)</f>
        <v>714211693</v>
      </c>
      <c r="AF1835" s="237">
        <f t="shared" si="1721"/>
        <v>623569110</v>
      </c>
      <c r="AG1835" s="237">
        <f t="shared" si="1721"/>
        <v>622430637</v>
      </c>
      <c r="AH1835" s="237">
        <f t="shared" si="1721"/>
        <v>642575157</v>
      </c>
      <c r="AI1835" s="237">
        <f t="shared" si="1721"/>
        <v>824844382</v>
      </c>
      <c r="AJ1835" s="237">
        <f t="shared" si="1721"/>
        <v>989072443</v>
      </c>
      <c r="AK1835" s="237">
        <f t="shared" si="1721"/>
        <v>1025993595</v>
      </c>
      <c r="AL1835" s="237">
        <f t="shared" si="1721"/>
        <v>766774247</v>
      </c>
      <c r="AM1835" s="237">
        <f t="shared" si="1721"/>
        <v>685117860</v>
      </c>
      <c r="AN1835" s="237">
        <f t="shared" si="1721"/>
        <v>785401157</v>
      </c>
      <c r="AO1835" s="237">
        <f t="shared" si="1721"/>
        <v>831679726</v>
      </c>
      <c r="AP1835" s="239">
        <f t="shared" si="1697"/>
        <v>9239254575</v>
      </c>
    </row>
    <row r="1836" spans="9:42" x14ac:dyDescent="0.3">
      <c r="I1836"/>
      <c r="J1836" s="235" t="s">
        <v>463</v>
      </c>
      <c r="K1836" s="257" t="s">
        <v>439</v>
      </c>
      <c r="L1836" s="237">
        <f t="shared" ref="L1836:W1836" si="1722">SUM(L1837:L1841)</f>
        <v>1242642852</v>
      </c>
      <c r="M1836" s="238">
        <f t="shared" si="1722"/>
        <v>1367128209</v>
      </c>
      <c r="N1836" s="238">
        <f t="shared" si="1722"/>
        <v>1007726845</v>
      </c>
      <c r="O1836" s="238">
        <f t="shared" si="1722"/>
        <v>836566331</v>
      </c>
      <c r="P1836" s="238">
        <f t="shared" si="1722"/>
        <v>377968661</v>
      </c>
      <c r="Q1836" s="238">
        <f t="shared" si="1722"/>
        <v>356374907</v>
      </c>
      <c r="R1836" s="238">
        <f t="shared" si="1722"/>
        <v>390327394</v>
      </c>
      <c r="S1836" s="238">
        <f t="shared" si="1722"/>
        <v>731746662</v>
      </c>
      <c r="T1836" s="238">
        <f t="shared" si="1722"/>
        <v>869476890</v>
      </c>
      <c r="U1836" s="238">
        <f t="shared" si="1722"/>
        <v>569812434</v>
      </c>
      <c r="V1836" s="238">
        <f t="shared" si="1722"/>
        <v>377917939</v>
      </c>
      <c r="W1836" s="238">
        <f t="shared" si="1722"/>
        <v>619990983</v>
      </c>
      <c r="X1836" s="239">
        <v>1276171786</v>
      </c>
      <c r="Y1836" s="239">
        <f t="shared" si="1699"/>
        <v>8781209041</v>
      </c>
      <c r="AB1836" s="240"/>
      <c r="AC1836" s="241" t="s">
        <v>21</v>
      </c>
      <c r="AD1836" s="242"/>
      <c r="AE1836" s="242"/>
      <c r="AF1836" s="242"/>
      <c r="AG1836" s="242"/>
      <c r="AH1836" s="242"/>
      <c r="AI1836" s="242"/>
      <c r="AJ1836" s="242"/>
      <c r="AK1836" s="242"/>
      <c r="AL1836" s="242"/>
      <c r="AM1836" s="242"/>
      <c r="AN1836" s="242"/>
      <c r="AO1836" s="242"/>
      <c r="AP1836" s="245">
        <f t="shared" si="1697"/>
        <v>0</v>
      </c>
    </row>
    <row r="1837" spans="9:42" x14ac:dyDescent="0.3">
      <c r="I1837"/>
      <c r="J1837" s="240"/>
      <c r="K1837" s="241" t="s">
        <v>21</v>
      </c>
      <c r="L1837" s="242">
        <v>51573268</v>
      </c>
      <c r="M1837" s="243">
        <v>61708596</v>
      </c>
      <c r="N1837" s="243">
        <v>52262949</v>
      </c>
      <c r="O1837" s="244">
        <v>47959132</v>
      </c>
      <c r="P1837" s="244">
        <v>42365472</v>
      </c>
      <c r="Q1837" s="244">
        <v>34853020</v>
      </c>
      <c r="R1837" s="244">
        <v>27316903</v>
      </c>
      <c r="S1837" s="244">
        <v>32590648</v>
      </c>
      <c r="T1837" s="244">
        <v>31437539</v>
      </c>
      <c r="U1837" s="244">
        <v>32290308</v>
      </c>
      <c r="V1837" s="244">
        <v>34823622</v>
      </c>
      <c r="W1837" s="244">
        <v>41569147</v>
      </c>
      <c r="X1837" s="245">
        <v>64455746</v>
      </c>
      <c r="Y1837" s="245">
        <f t="shared" si="1699"/>
        <v>503633082</v>
      </c>
      <c r="AB1837" s="240"/>
      <c r="AC1837" s="246" t="s">
        <v>27</v>
      </c>
      <c r="AD1837" s="247"/>
      <c r="AE1837" s="247"/>
      <c r="AF1837" s="247"/>
      <c r="AG1837" s="247"/>
      <c r="AH1837" s="247"/>
      <c r="AI1837" s="247"/>
      <c r="AJ1837" s="247"/>
      <c r="AK1837" s="247"/>
      <c r="AL1837" s="247"/>
      <c r="AM1837" s="247"/>
      <c r="AN1837" s="247"/>
      <c r="AO1837" s="247"/>
      <c r="AP1837" s="250">
        <f t="shared" si="1697"/>
        <v>0</v>
      </c>
    </row>
    <row r="1838" spans="9:42" x14ac:dyDescent="0.3">
      <c r="I1838"/>
      <c r="J1838" s="240"/>
      <c r="K1838" s="246" t="s">
        <v>27</v>
      </c>
      <c r="L1838" s="247">
        <v>52939241</v>
      </c>
      <c r="M1838" s="248">
        <v>54848580</v>
      </c>
      <c r="N1838" s="248">
        <v>65638539</v>
      </c>
      <c r="O1838" s="249">
        <v>61414152</v>
      </c>
      <c r="P1838" s="249">
        <v>62154769</v>
      </c>
      <c r="Q1838" s="249">
        <v>69638315</v>
      </c>
      <c r="R1838" s="249">
        <v>70297494</v>
      </c>
      <c r="S1838" s="249">
        <v>132942288</v>
      </c>
      <c r="T1838" s="249">
        <v>152892091</v>
      </c>
      <c r="U1838" s="249">
        <v>118045483</v>
      </c>
      <c r="V1838" s="249">
        <v>61352092</v>
      </c>
      <c r="W1838" s="249">
        <v>59154330</v>
      </c>
      <c r="X1838" s="250">
        <v>61267368</v>
      </c>
      <c r="Y1838" s="250">
        <f t="shared" si="1699"/>
        <v>969645501</v>
      </c>
      <c r="AB1838" s="240"/>
      <c r="AC1838" s="246" t="s">
        <v>28</v>
      </c>
      <c r="AD1838" s="247"/>
      <c r="AE1838" s="247"/>
      <c r="AF1838" s="247"/>
      <c r="AG1838" s="247"/>
      <c r="AH1838" s="247"/>
      <c r="AI1838" s="247"/>
      <c r="AJ1838" s="247"/>
      <c r="AK1838" s="247"/>
      <c r="AL1838" s="247"/>
      <c r="AM1838" s="247"/>
      <c r="AN1838" s="247"/>
      <c r="AO1838" s="247"/>
      <c r="AP1838" s="250">
        <f t="shared" si="1697"/>
        <v>0</v>
      </c>
    </row>
    <row r="1839" spans="9:42" x14ac:dyDescent="0.3">
      <c r="I1839"/>
      <c r="J1839" s="240"/>
      <c r="K1839" s="246" t="s">
        <v>28</v>
      </c>
      <c r="L1839" s="247">
        <v>687408</v>
      </c>
      <c r="M1839" s="248">
        <v>583725</v>
      </c>
      <c r="N1839" s="248">
        <v>687408</v>
      </c>
      <c r="O1839" s="249">
        <v>689164</v>
      </c>
      <c r="P1839" s="249">
        <v>757401</v>
      </c>
      <c r="Q1839" s="249">
        <v>675305</v>
      </c>
      <c r="R1839" s="249">
        <v>773762</v>
      </c>
      <c r="S1839" s="249">
        <v>821913</v>
      </c>
      <c r="T1839" s="249">
        <v>681773</v>
      </c>
      <c r="U1839" s="249">
        <v>614235</v>
      </c>
      <c r="V1839" s="249">
        <v>706208</v>
      </c>
      <c r="W1839" s="249">
        <v>773762</v>
      </c>
      <c r="X1839" s="250">
        <v>581875</v>
      </c>
      <c r="Y1839" s="250">
        <f t="shared" si="1699"/>
        <v>8346531</v>
      </c>
      <c r="AB1839" s="240"/>
      <c r="AC1839" s="246" t="s">
        <v>26</v>
      </c>
      <c r="AD1839" s="247"/>
      <c r="AE1839" s="247"/>
      <c r="AF1839" s="247"/>
      <c r="AG1839" s="247"/>
      <c r="AH1839" s="247"/>
      <c r="AI1839" s="247"/>
      <c r="AJ1839" s="247"/>
      <c r="AK1839" s="247"/>
      <c r="AL1839" s="247"/>
      <c r="AM1839" s="247"/>
      <c r="AN1839" s="247"/>
      <c r="AO1839" s="247"/>
      <c r="AP1839" s="250">
        <f t="shared" si="1697"/>
        <v>0</v>
      </c>
    </row>
    <row r="1840" spans="9:42" x14ac:dyDescent="0.3">
      <c r="I1840"/>
      <c r="J1840" s="240"/>
      <c r="K1840" s="246" t="s">
        <v>26</v>
      </c>
      <c r="L1840" s="247">
        <v>964251611</v>
      </c>
      <c r="M1840" s="248">
        <v>1065450759</v>
      </c>
      <c r="N1840" s="248">
        <v>735168238</v>
      </c>
      <c r="O1840" s="249">
        <v>589953689</v>
      </c>
      <c r="P1840" s="249">
        <v>120209639</v>
      </c>
      <c r="Q1840" s="249">
        <v>83706938</v>
      </c>
      <c r="R1840" s="249">
        <v>53869070</v>
      </c>
      <c r="S1840" s="249">
        <v>172839842</v>
      </c>
      <c r="T1840" s="249">
        <v>238668449</v>
      </c>
      <c r="U1840" s="249">
        <v>152879479</v>
      </c>
      <c r="V1840" s="249">
        <v>104506193</v>
      </c>
      <c r="W1840" s="249">
        <v>375915362</v>
      </c>
      <c r="X1840" s="250">
        <v>984979029</v>
      </c>
      <c r="Y1840" s="250">
        <f t="shared" si="1699"/>
        <v>4678146687</v>
      </c>
      <c r="AB1840" s="251"/>
      <c r="AC1840" s="252" t="s">
        <v>11</v>
      </c>
      <c r="AD1840" s="253">
        <f>K193+K169</f>
        <v>727584568</v>
      </c>
      <c r="AE1840" s="253">
        <f t="shared" ref="AE1840:AO1840" si="1723">L193+L169</f>
        <v>714211693</v>
      </c>
      <c r="AF1840" s="253">
        <f t="shared" si="1723"/>
        <v>623569110</v>
      </c>
      <c r="AG1840" s="253">
        <f t="shared" si="1723"/>
        <v>622430637</v>
      </c>
      <c r="AH1840" s="253">
        <f t="shared" si="1723"/>
        <v>642575157</v>
      </c>
      <c r="AI1840" s="253">
        <f t="shared" si="1723"/>
        <v>824844382</v>
      </c>
      <c r="AJ1840" s="253">
        <f t="shared" si="1723"/>
        <v>989072443</v>
      </c>
      <c r="AK1840" s="253">
        <f t="shared" si="1723"/>
        <v>1025993595</v>
      </c>
      <c r="AL1840" s="253">
        <f t="shared" si="1723"/>
        <v>766774247</v>
      </c>
      <c r="AM1840" s="253">
        <f t="shared" si="1723"/>
        <v>685117860</v>
      </c>
      <c r="AN1840" s="253">
        <f t="shared" si="1723"/>
        <v>785401157</v>
      </c>
      <c r="AO1840" s="253">
        <f t="shared" si="1723"/>
        <v>831679726</v>
      </c>
      <c r="AP1840" s="256">
        <f t="shared" si="1697"/>
        <v>9239254575</v>
      </c>
    </row>
    <row r="1841" spans="9:42" x14ac:dyDescent="0.3">
      <c r="I1841"/>
      <c r="J1841" s="251"/>
      <c r="K1841" s="252" t="s">
        <v>11</v>
      </c>
      <c r="L1841" s="253">
        <v>173191324</v>
      </c>
      <c r="M1841" s="254">
        <f>K1535</f>
        <v>184536549</v>
      </c>
      <c r="N1841" s="254">
        <f t="shared" ref="N1841:V1841" si="1724">L1535</f>
        <v>153969711</v>
      </c>
      <c r="O1841" s="254">
        <f t="shared" si="1724"/>
        <v>136550194</v>
      </c>
      <c r="P1841" s="254">
        <f t="shared" si="1724"/>
        <v>152481380</v>
      </c>
      <c r="Q1841" s="254">
        <f t="shared" si="1724"/>
        <v>167501329</v>
      </c>
      <c r="R1841" s="254">
        <f t="shared" si="1724"/>
        <v>238070165</v>
      </c>
      <c r="S1841" s="254">
        <f t="shared" si="1724"/>
        <v>392551971</v>
      </c>
      <c r="T1841" s="254">
        <f t="shared" si="1724"/>
        <v>445797038</v>
      </c>
      <c r="U1841" s="254">
        <f t="shared" si="1724"/>
        <v>265982929</v>
      </c>
      <c r="V1841" s="254">
        <f t="shared" si="1724"/>
        <v>176529824</v>
      </c>
      <c r="W1841" s="254">
        <f>U1535</f>
        <v>142578382</v>
      </c>
      <c r="X1841" s="256">
        <v>164887768</v>
      </c>
      <c r="Y1841" s="256">
        <f t="shared" si="1699"/>
        <v>2621437240</v>
      </c>
      <c r="AB1841" s="258" t="s">
        <v>188</v>
      </c>
      <c r="AC1841" s="257" t="s">
        <v>439</v>
      </c>
      <c r="AD1841" s="237">
        <f t="shared" ref="AD1841" si="1725">SUM(AD1842:AD1846)</f>
        <v>178020118</v>
      </c>
      <c r="AE1841" s="237">
        <f t="shared" ref="AE1841:AO1841" si="1726">SUM(AE1842:AE1846)</f>
        <v>162491142</v>
      </c>
      <c r="AF1841" s="237">
        <f t="shared" si="1726"/>
        <v>143545230</v>
      </c>
      <c r="AG1841" s="237">
        <f t="shared" si="1726"/>
        <v>142203520</v>
      </c>
      <c r="AH1841" s="237">
        <f t="shared" si="1726"/>
        <v>151448262</v>
      </c>
      <c r="AI1841" s="237">
        <f t="shared" si="1726"/>
        <v>179620077</v>
      </c>
      <c r="AJ1841" s="237">
        <f t="shared" si="1726"/>
        <v>202464546</v>
      </c>
      <c r="AK1841" s="237">
        <f t="shared" si="1726"/>
        <v>192047541</v>
      </c>
      <c r="AL1841" s="237">
        <f t="shared" si="1726"/>
        <v>154956244</v>
      </c>
      <c r="AM1841" s="237">
        <f t="shared" si="1726"/>
        <v>149600340</v>
      </c>
      <c r="AN1841" s="237">
        <f t="shared" si="1726"/>
        <v>161721676</v>
      </c>
      <c r="AO1841" s="237">
        <f t="shared" si="1726"/>
        <v>166644842</v>
      </c>
      <c r="AP1841" s="239">
        <f t="shared" si="1697"/>
        <v>1984763538</v>
      </c>
    </row>
    <row r="1842" spans="9:42" x14ac:dyDescent="0.3">
      <c r="I1842"/>
      <c r="J1842" s="258" t="s">
        <v>188</v>
      </c>
      <c r="K1842" s="257" t="s">
        <v>439</v>
      </c>
      <c r="L1842" s="237">
        <f t="shared" ref="L1842:W1842" si="1727">SUM(L1843:L1847)</f>
        <v>90367280</v>
      </c>
      <c r="M1842" s="238">
        <f t="shared" si="1727"/>
        <v>100541145</v>
      </c>
      <c r="N1842" s="238">
        <f t="shared" si="1727"/>
        <v>72169907</v>
      </c>
      <c r="O1842" s="238">
        <f t="shared" si="1727"/>
        <v>59058811</v>
      </c>
      <c r="P1842" s="238">
        <f t="shared" si="1727"/>
        <v>25662650</v>
      </c>
      <c r="Q1842" s="238">
        <f t="shared" si="1727"/>
        <v>24295558</v>
      </c>
      <c r="R1842" s="238">
        <f t="shared" si="1727"/>
        <v>30549433</v>
      </c>
      <c r="S1842" s="238">
        <f t="shared" si="1727"/>
        <v>69992714</v>
      </c>
      <c r="T1842" s="238">
        <f t="shared" si="1727"/>
        <v>88359822</v>
      </c>
      <c r="U1842" s="238">
        <f t="shared" si="1727"/>
        <v>61948809</v>
      </c>
      <c r="V1842" s="238">
        <f t="shared" si="1727"/>
        <v>32221494</v>
      </c>
      <c r="W1842" s="238">
        <f t="shared" si="1727"/>
        <v>51061353</v>
      </c>
      <c r="X1842" s="239">
        <v>93527686</v>
      </c>
      <c r="Y1842" s="239">
        <f t="shared" si="1699"/>
        <v>709389382</v>
      </c>
      <c r="AB1842" s="240"/>
      <c r="AC1842" s="241" t="s">
        <v>21</v>
      </c>
      <c r="AD1842" s="242"/>
      <c r="AE1842" s="242"/>
      <c r="AF1842" s="242"/>
      <c r="AG1842" s="242"/>
      <c r="AH1842" s="242"/>
      <c r="AI1842" s="242"/>
      <c r="AJ1842" s="242"/>
      <c r="AK1842" s="242"/>
      <c r="AL1842" s="242"/>
      <c r="AM1842" s="242"/>
      <c r="AN1842" s="242"/>
      <c r="AO1842" s="242"/>
      <c r="AP1842" s="245">
        <f t="shared" si="1697"/>
        <v>0</v>
      </c>
    </row>
    <row r="1843" spans="9:42" x14ac:dyDescent="0.3">
      <c r="I1843"/>
      <c r="J1843" s="240"/>
      <c r="K1843" s="241" t="s">
        <v>21</v>
      </c>
      <c r="L1843" s="242">
        <v>154560</v>
      </c>
      <c r="M1843" s="243">
        <v>1060108</v>
      </c>
      <c r="N1843" s="243">
        <v>1204093</v>
      </c>
      <c r="O1843" s="244">
        <v>1249558</v>
      </c>
      <c r="P1843" s="244">
        <v>2405148</v>
      </c>
      <c r="Q1843" s="244">
        <v>3113317</v>
      </c>
      <c r="R1843" s="244">
        <v>1067294</v>
      </c>
      <c r="S1843" s="244">
        <v>2049635</v>
      </c>
      <c r="T1843" s="244">
        <v>2919507</v>
      </c>
      <c r="U1843" s="244">
        <v>2032715</v>
      </c>
      <c r="V1843" s="244">
        <v>3161091</v>
      </c>
      <c r="W1843" s="244">
        <v>2137148</v>
      </c>
      <c r="X1843" s="245">
        <v>1098478</v>
      </c>
      <c r="Y1843" s="245">
        <f t="shared" si="1699"/>
        <v>23498092</v>
      </c>
      <c r="AB1843" s="240"/>
      <c r="AC1843" s="246" t="s">
        <v>27</v>
      </c>
      <c r="AD1843" s="247"/>
      <c r="AE1843" s="247"/>
      <c r="AF1843" s="247"/>
      <c r="AG1843" s="247"/>
      <c r="AH1843" s="247"/>
      <c r="AI1843" s="247"/>
      <c r="AJ1843" s="247"/>
      <c r="AK1843" s="247"/>
      <c r="AL1843" s="247"/>
      <c r="AM1843" s="247"/>
      <c r="AN1843" s="247"/>
      <c r="AO1843" s="247"/>
      <c r="AP1843" s="250">
        <f t="shared" si="1697"/>
        <v>0</v>
      </c>
    </row>
    <row r="1844" spans="9:42" x14ac:dyDescent="0.3">
      <c r="I1844"/>
      <c r="J1844" s="240"/>
      <c r="K1844" s="246" t="s">
        <v>27</v>
      </c>
      <c r="L1844" s="247">
        <v>929049</v>
      </c>
      <c r="M1844" s="248">
        <v>799578</v>
      </c>
      <c r="N1844" s="248">
        <v>1946774</v>
      </c>
      <c r="O1844" s="249">
        <v>1090295</v>
      </c>
      <c r="P1844" s="249">
        <v>1527943</v>
      </c>
      <c r="Q1844" s="249">
        <v>2552084</v>
      </c>
      <c r="R1844" s="249">
        <v>3802734</v>
      </c>
      <c r="S1844" s="249">
        <v>10367880</v>
      </c>
      <c r="T1844" s="249">
        <v>14048571</v>
      </c>
      <c r="U1844" s="249">
        <v>14216190</v>
      </c>
      <c r="V1844" s="249">
        <v>5410864</v>
      </c>
      <c r="W1844" s="249">
        <v>2283811</v>
      </c>
      <c r="X1844" s="250">
        <v>1208913</v>
      </c>
      <c r="Y1844" s="250">
        <f t="shared" si="1699"/>
        <v>59255637</v>
      </c>
      <c r="AB1844" s="240"/>
      <c r="AC1844" s="246" t="s">
        <v>28</v>
      </c>
      <c r="AD1844" s="247"/>
      <c r="AE1844" s="247"/>
      <c r="AF1844" s="247"/>
      <c r="AG1844" s="247"/>
      <c r="AH1844" s="247"/>
      <c r="AI1844" s="247"/>
      <c r="AJ1844" s="247"/>
      <c r="AK1844" s="247"/>
      <c r="AL1844" s="247"/>
      <c r="AM1844" s="247"/>
      <c r="AN1844" s="247"/>
      <c r="AO1844" s="247"/>
      <c r="AP1844" s="250">
        <f t="shared" si="1697"/>
        <v>0</v>
      </c>
    </row>
    <row r="1845" spans="9:42" x14ac:dyDescent="0.3">
      <c r="I1845"/>
      <c r="J1845" s="240"/>
      <c r="K1845" s="246" t="s">
        <v>28</v>
      </c>
      <c r="L1845" s="247">
        <v>65797</v>
      </c>
      <c r="M1845" s="248">
        <v>55872</v>
      </c>
      <c r="N1845" s="248">
        <v>65797</v>
      </c>
      <c r="O1845" s="249">
        <v>65964</v>
      </c>
      <c r="P1845" s="249">
        <v>72496</v>
      </c>
      <c r="Q1845" s="249">
        <v>67703</v>
      </c>
      <c r="R1845" s="249">
        <v>77574</v>
      </c>
      <c r="S1845" s="249">
        <v>82401</v>
      </c>
      <c r="T1845" s="249">
        <v>68351</v>
      </c>
      <c r="U1845" s="249">
        <v>61580</v>
      </c>
      <c r="V1845" s="249">
        <v>70801</v>
      </c>
      <c r="W1845" s="249">
        <v>77574</v>
      </c>
      <c r="X1845" s="250">
        <v>58336</v>
      </c>
      <c r="Y1845" s="250">
        <f t="shared" si="1699"/>
        <v>824449</v>
      </c>
      <c r="AB1845" s="240"/>
      <c r="AC1845" s="246" t="s">
        <v>26</v>
      </c>
      <c r="AD1845" s="247"/>
      <c r="AE1845" s="247"/>
      <c r="AF1845" s="247"/>
      <c r="AG1845" s="247"/>
      <c r="AH1845" s="247"/>
      <c r="AI1845" s="247"/>
      <c r="AJ1845" s="247"/>
      <c r="AK1845" s="247"/>
      <c r="AL1845" s="247"/>
      <c r="AM1845" s="247"/>
      <c r="AN1845" s="247"/>
      <c r="AO1845" s="247"/>
      <c r="AP1845" s="250">
        <f t="shared" si="1697"/>
        <v>0</v>
      </c>
    </row>
    <row r="1846" spans="9:42" x14ac:dyDescent="0.3">
      <c r="I1846"/>
      <c r="J1846" s="240"/>
      <c r="K1846" s="246" t="s">
        <v>26</v>
      </c>
      <c r="L1846" s="247">
        <v>74720692</v>
      </c>
      <c r="M1846" s="248">
        <v>82456620</v>
      </c>
      <c r="N1846" s="248">
        <v>56189213</v>
      </c>
      <c r="O1846" s="249">
        <v>45753434</v>
      </c>
      <c r="P1846" s="249">
        <v>9222967</v>
      </c>
      <c r="Q1846" s="249">
        <v>5368091</v>
      </c>
      <c r="R1846" s="249">
        <v>5485906</v>
      </c>
      <c r="S1846" s="249">
        <v>21272129</v>
      </c>
      <c r="T1846" s="249">
        <v>30749955</v>
      </c>
      <c r="U1846" s="249">
        <v>18527141</v>
      </c>
      <c r="V1846" s="249">
        <v>7037754</v>
      </c>
      <c r="W1846" s="249">
        <v>30285805</v>
      </c>
      <c r="X1846" s="250">
        <v>77429747</v>
      </c>
      <c r="Y1846" s="250">
        <f t="shared" si="1699"/>
        <v>389778762</v>
      </c>
      <c r="AB1846" s="251"/>
      <c r="AC1846" s="252" t="s">
        <v>11</v>
      </c>
      <c r="AD1846" s="253">
        <f>K197</f>
        <v>178020118</v>
      </c>
      <c r="AE1846" s="253">
        <f t="shared" ref="AE1846:AO1846" si="1728">L197</f>
        <v>162491142</v>
      </c>
      <c r="AF1846" s="253">
        <f t="shared" si="1728"/>
        <v>143545230</v>
      </c>
      <c r="AG1846" s="253">
        <f t="shared" si="1728"/>
        <v>142203520</v>
      </c>
      <c r="AH1846" s="253">
        <f t="shared" si="1728"/>
        <v>151448262</v>
      </c>
      <c r="AI1846" s="253">
        <f t="shared" si="1728"/>
        <v>179620077</v>
      </c>
      <c r="AJ1846" s="253">
        <f t="shared" si="1728"/>
        <v>202464546</v>
      </c>
      <c r="AK1846" s="253">
        <f t="shared" si="1728"/>
        <v>192047541</v>
      </c>
      <c r="AL1846" s="253">
        <f t="shared" si="1728"/>
        <v>154956244</v>
      </c>
      <c r="AM1846" s="253">
        <f t="shared" si="1728"/>
        <v>149600340</v>
      </c>
      <c r="AN1846" s="253">
        <f t="shared" si="1728"/>
        <v>161721676</v>
      </c>
      <c r="AO1846" s="253">
        <f t="shared" si="1728"/>
        <v>166644842</v>
      </c>
      <c r="AP1846" s="256">
        <f t="shared" si="1697"/>
        <v>1984763538</v>
      </c>
    </row>
    <row r="1847" spans="9:42" x14ac:dyDescent="0.3">
      <c r="I1847"/>
      <c r="J1847" s="251"/>
      <c r="K1847" s="252" t="s">
        <v>11</v>
      </c>
      <c r="L1847" s="253">
        <v>14497182</v>
      </c>
      <c r="M1847" s="254">
        <f>K1543</f>
        <v>16168967</v>
      </c>
      <c r="N1847" s="254">
        <f t="shared" ref="N1847:W1847" si="1729">L1543</f>
        <v>12764030</v>
      </c>
      <c r="O1847" s="254">
        <f t="shared" si="1729"/>
        <v>10899560</v>
      </c>
      <c r="P1847" s="254">
        <f t="shared" si="1729"/>
        <v>12434096</v>
      </c>
      <c r="Q1847" s="254">
        <f t="shared" si="1729"/>
        <v>13194363</v>
      </c>
      <c r="R1847" s="254">
        <f t="shared" si="1729"/>
        <v>20115925</v>
      </c>
      <c r="S1847" s="254">
        <f t="shared" si="1729"/>
        <v>36220669</v>
      </c>
      <c r="T1847" s="254">
        <f t="shared" si="1729"/>
        <v>40573438</v>
      </c>
      <c r="U1847" s="254">
        <f t="shared" si="1729"/>
        <v>27111183</v>
      </c>
      <c r="V1847" s="254">
        <f t="shared" si="1729"/>
        <v>16540984</v>
      </c>
      <c r="W1847" s="254">
        <f t="shared" si="1729"/>
        <v>16277015</v>
      </c>
      <c r="X1847" s="256">
        <v>13732212</v>
      </c>
      <c r="Y1847" s="256">
        <f t="shared" si="1699"/>
        <v>236032442</v>
      </c>
      <c r="AB1847" s="235" t="s">
        <v>176</v>
      </c>
      <c r="AC1847" s="257" t="s">
        <v>439</v>
      </c>
      <c r="AD1847" s="237">
        <f t="shared" ref="AD1847" si="1730">SUM(AD1848:AD1852)</f>
        <v>72210512.937600002</v>
      </c>
      <c r="AE1847" s="237">
        <f t="shared" ref="AE1847:AO1847" si="1731">SUM(AE1848:AE1852)</f>
        <v>69776941</v>
      </c>
      <c r="AF1847" s="237">
        <f t="shared" si="1731"/>
        <v>54792599</v>
      </c>
      <c r="AG1847" s="237">
        <f t="shared" si="1731"/>
        <v>56671703</v>
      </c>
      <c r="AH1847" s="237">
        <f t="shared" si="1731"/>
        <v>55307766</v>
      </c>
      <c r="AI1847" s="237">
        <f t="shared" si="1731"/>
        <v>71433705</v>
      </c>
      <c r="AJ1847" s="237">
        <f t="shared" si="1731"/>
        <v>74834315</v>
      </c>
      <c r="AK1847" s="237">
        <f t="shared" si="1731"/>
        <v>56169169</v>
      </c>
      <c r="AL1847" s="237">
        <f t="shared" si="1731"/>
        <v>35371459</v>
      </c>
      <c r="AM1847" s="237">
        <f t="shared" si="1731"/>
        <v>33701184</v>
      </c>
      <c r="AN1847" s="237">
        <f t="shared" si="1731"/>
        <v>63959789</v>
      </c>
      <c r="AO1847" s="237">
        <f t="shared" si="1731"/>
        <v>70753818</v>
      </c>
      <c r="AP1847" s="239">
        <f t="shared" si="1697"/>
        <v>714982960.93760002</v>
      </c>
    </row>
    <row r="1848" spans="9:42" x14ac:dyDescent="0.3">
      <c r="I1848"/>
      <c r="J1848" s="235" t="s">
        <v>176</v>
      </c>
      <c r="K1848" s="257" t="s">
        <v>439</v>
      </c>
      <c r="L1848" s="237">
        <f t="shared" ref="L1848:W1848" si="1732">SUM(L1849:L1853)</f>
        <v>147927949</v>
      </c>
      <c r="M1848" s="238">
        <f t="shared" si="1732"/>
        <v>176020327</v>
      </c>
      <c r="N1848" s="238">
        <f t="shared" si="1732"/>
        <v>134143760</v>
      </c>
      <c r="O1848" s="238">
        <f t="shared" si="1732"/>
        <v>99791911</v>
      </c>
      <c r="P1848" s="238">
        <f t="shared" si="1732"/>
        <v>55078474</v>
      </c>
      <c r="Q1848" s="238">
        <f t="shared" si="1732"/>
        <v>59699277</v>
      </c>
      <c r="R1848" s="238">
        <f t="shared" si="1732"/>
        <v>77920213</v>
      </c>
      <c r="S1848" s="238">
        <f t="shared" si="1732"/>
        <v>99115172</v>
      </c>
      <c r="T1848" s="238">
        <f t="shared" si="1732"/>
        <v>108309307</v>
      </c>
      <c r="U1848" s="238">
        <f t="shared" si="1732"/>
        <v>72131049</v>
      </c>
      <c r="V1848" s="238">
        <f t="shared" si="1732"/>
        <v>61560247</v>
      </c>
      <c r="W1848" s="238">
        <f t="shared" si="1732"/>
        <v>86302313.900000006</v>
      </c>
      <c r="X1848" s="239">
        <v>162012569.06239998</v>
      </c>
      <c r="Y1848" s="239">
        <f t="shared" si="1699"/>
        <v>1192084619.9624</v>
      </c>
      <c r="AB1848" s="240"/>
      <c r="AC1848" s="241" t="s">
        <v>21</v>
      </c>
      <c r="AD1848" s="242"/>
      <c r="AE1848" s="242"/>
      <c r="AF1848" s="242"/>
      <c r="AG1848" s="242"/>
      <c r="AH1848" s="242"/>
      <c r="AI1848" s="242"/>
      <c r="AJ1848" s="242"/>
      <c r="AK1848" s="242"/>
      <c r="AL1848" s="242"/>
      <c r="AM1848" s="242"/>
      <c r="AN1848" s="242"/>
      <c r="AO1848" s="242"/>
      <c r="AP1848" s="245">
        <f t="shared" si="1697"/>
        <v>0</v>
      </c>
    </row>
    <row r="1849" spans="9:42" x14ac:dyDescent="0.3">
      <c r="I1849"/>
      <c r="J1849" s="240"/>
      <c r="K1849" s="241" t="s">
        <v>21</v>
      </c>
      <c r="L1849" s="242">
        <v>1596008</v>
      </c>
      <c r="M1849" s="243">
        <v>1866339</v>
      </c>
      <c r="N1849" s="243">
        <v>1512020</v>
      </c>
      <c r="O1849" s="244">
        <v>1614560</v>
      </c>
      <c r="P1849" s="244">
        <v>1549728</v>
      </c>
      <c r="Q1849" s="244">
        <v>1517042</v>
      </c>
      <c r="R1849" s="244">
        <v>1419588</v>
      </c>
      <c r="S1849" s="244">
        <v>1652515</v>
      </c>
      <c r="T1849" s="244">
        <v>1697547</v>
      </c>
      <c r="U1849" s="244">
        <v>1276975</v>
      </c>
      <c r="V1849" s="244">
        <v>1560604</v>
      </c>
      <c r="W1849" s="244">
        <v>1797008</v>
      </c>
      <c r="X1849" s="245">
        <v>1726152</v>
      </c>
      <c r="Y1849" s="245">
        <f t="shared" si="1699"/>
        <v>19190078</v>
      </c>
      <c r="AB1849" s="240"/>
      <c r="AC1849" s="246" t="s">
        <v>27</v>
      </c>
      <c r="AD1849" s="247"/>
      <c r="AE1849" s="247"/>
      <c r="AF1849" s="247"/>
      <c r="AG1849" s="247"/>
      <c r="AH1849" s="247"/>
      <c r="AI1849" s="247"/>
      <c r="AJ1849" s="247"/>
      <c r="AK1849" s="247"/>
      <c r="AL1849" s="247"/>
      <c r="AM1849" s="247"/>
      <c r="AN1849" s="247"/>
      <c r="AO1849" s="247"/>
      <c r="AP1849" s="250">
        <f t="shared" si="1697"/>
        <v>0</v>
      </c>
    </row>
    <row r="1850" spans="9:42" x14ac:dyDescent="0.3">
      <c r="I1850"/>
      <c r="J1850" s="240"/>
      <c r="K1850" s="246" t="s">
        <v>27</v>
      </c>
      <c r="L1850" s="247">
        <v>13356248</v>
      </c>
      <c r="M1850" s="248">
        <v>15053268</v>
      </c>
      <c r="N1850" s="248">
        <v>13622150</v>
      </c>
      <c r="O1850" s="249">
        <v>15982847</v>
      </c>
      <c r="P1850" s="249">
        <v>16806497</v>
      </c>
      <c r="Q1850" s="249">
        <v>17140496</v>
      </c>
      <c r="R1850" s="249">
        <v>21915935</v>
      </c>
      <c r="S1850" s="249">
        <v>25228909</v>
      </c>
      <c r="T1850" s="249">
        <v>27371262</v>
      </c>
      <c r="U1850" s="249">
        <v>20406991</v>
      </c>
      <c r="V1850" s="249">
        <v>19951930</v>
      </c>
      <c r="W1850" s="249">
        <v>16678950</v>
      </c>
      <c r="X1850" s="250">
        <v>16753532</v>
      </c>
      <c r="Y1850" s="250">
        <f t="shared" si="1699"/>
        <v>226912767</v>
      </c>
      <c r="AB1850" s="240"/>
      <c r="AC1850" s="246" t="s">
        <v>28</v>
      </c>
      <c r="AD1850" s="247"/>
      <c r="AE1850" s="247"/>
      <c r="AF1850" s="247"/>
      <c r="AG1850" s="247"/>
      <c r="AH1850" s="247"/>
      <c r="AI1850" s="247"/>
      <c r="AJ1850" s="247"/>
      <c r="AK1850" s="247"/>
      <c r="AL1850" s="247"/>
      <c r="AM1850" s="247"/>
      <c r="AN1850" s="247"/>
      <c r="AO1850" s="247"/>
      <c r="AP1850" s="250">
        <f t="shared" si="1697"/>
        <v>0</v>
      </c>
    </row>
    <row r="1851" spans="9:42" x14ac:dyDescent="0.3">
      <c r="I1851"/>
      <c r="J1851" s="240"/>
      <c r="K1851" s="246" t="s">
        <v>28</v>
      </c>
      <c r="L1851" s="247">
        <v>631382</v>
      </c>
      <c r="M1851" s="248">
        <v>744559</v>
      </c>
      <c r="N1851" s="248">
        <v>693738</v>
      </c>
      <c r="O1851" s="249">
        <v>741432</v>
      </c>
      <c r="P1851" s="249">
        <v>4074</v>
      </c>
      <c r="Q1851" s="249">
        <v>17995</v>
      </c>
      <c r="R1851" s="249">
        <v>0</v>
      </c>
      <c r="S1851" s="249">
        <v>0</v>
      </c>
      <c r="T1851" s="249">
        <v>0</v>
      </c>
      <c r="U1851" s="249">
        <v>0</v>
      </c>
      <c r="V1851" s="249">
        <v>0</v>
      </c>
      <c r="W1851" s="249">
        <v>0</v>
      </c>
      <c r="X1851" s="250">
        <v>0</v>
      </c>
      <c r="Y1851" s="250">
        <f t="shared" si="1699"/>
        <v>2201798</v>
      </c>
      <c r="AB1851" s="240"/>
      <c r="AC1851" s="246" t="s">
        <v>26</v>
      </c>
      <c r="AD1851" s="247"/>
      <c r="AE1851" s="247"/>
      <c r="AF1851" s="247"/>
      <c r="AG1851" s="247"/>
      <c r="AH1851" s="247"/>
      <c r="AI1851" s="247"/>
      <c r="AJ1851" s="247"/>
      <c r="AK1851" s="247"/>
      <c r="AL1851" s="247"/>
      <c r="AM1851" s="247"/>
      <c r="AN1851" s="247"/>
      <c r="AO1851" s="247"/>
      <c r="AP1851" s="250">
        <f t="shared" si="1697"/>
        <v>0</v>
      </c>
    </row>
    <row r="1852" spans="9:42" x14ac:dyDescent="0.3">
      <c r="I1852"/>
      <c r="J1852" s="240"/>
      <c r="K1852" s="246" t="s">
        <v>26</v>
      </c>
      <c r="L1852" s="247">
        <v>109855824</v>
      </c>
      <c r="M1852" s="248">
        <v>133425522</v>
      </c>
      <c r="N1852" s="248">
        <v>97205306</v>
      </c>
      <c r="O1852" s="249">
        <v>76080976</v>
      </c>
      <c r="P1852" s="249">
        <v>17737411</v>
      </c>
      <c r="Q1852" s="249">
        <v>8830310</v>
      </c>
      <c r="R1852" s="249">
        <v>16130318</v>
      </c>
      <c r="S1852" s="249">
        <v>21502048</v>
      </c>
      <c r="T1852" s="249">
        <v>21441718</v>
      </c>
      <c r="U1852" s="249">
        <v>9619351</v>
      </c>
      <c r="V1852" s="249">
        <v>8035146</v>
      </c>
      <c r="W1852" s="249">
        <v>35752258</v>
      </c>
      <c r="X1852" s="250">
        <v>121267032</v>
      </c>
      <c r="Y1852" s="250">
        <f t="shared" si="1699"/>
        <v>567027396</v>
      </c>
      <c r="AB1852" s="251"/>
      <c r="AC1852" s="252" t="s">
        <v>11</v>
      </c>
      <c r="AD1852" s="311">
        <f>K249-L1779</f>
        <v>72210512.937600002</v>
      </c>
      <c r="AE1852" s="311">
        <f t="shared" ref="AE1852:AO1852" si="1733">L249-M1779</f>
        <v>69776941</v>
      </c>
      <c r="AF1852" s="311">
        <f t="shared" si="1733"/>
        <v>54792599</v>
      </c>
      <c r="AG1852" s="311">
        <f t="shared" si="1733"/>
        <v>56671703</v>
      </c>
      <c r="AH1852" s="311">
        <f t="shared" si="1733"/>
        <v>55307766</v>
      </c>
      <c r="AI1852" s="311">
        <f t="shared" si="1733"/>
        <v>71433705</v>
      </c>
      <c r="AJ1852" s="311">
        <f t="shared" si="1733"/>
        <v>74834315</v>
      </c>
      <c r="AK1852" s="311">
        <f t="shared" si="1733"/>
        <v>56169169</v>
      </c>
      <c r="AL1852" s="311">
        <f t="shared" si="1733"/>
        <v>35371459</v>
      </c>
      <c r="AM1852" s="311">
        <f t="shared" si="1733"/>
        <v>33701184</v>
      </c>
      <c r="AN1852" s="311">
        <f t="shared" si="1733"/>
        <v>63959789</v>
      </c>
      <c r="AO1852" s="311">
        <f t="shared" si="1733"/>
        <v>70753818</v>
      </c>
      <c r="AP1852" s="256">
        <f t="shared" si="1697"/>
        <v>714982960.93760002</v>
      </c>
    </row>
    <row r="1853" spans="9:42" x14ac:dyDescent="0.3">
      <c r="I1853"/>
      <c r="J1853" s="251"/>
      <c r="K1853" s="252" t="s">
        <v>11</v>
      </c>
      <c r="L1853" s="253">
        <v>22488487</v>
      </c>
      <c r="M1853" s="254">
        <f>K1547-K1063</f>
        <v>24930639</v>
      </c>
      <c r="N1853" s="254">
        <f t="shared" ref="N1853:V1853" si="1734">L1547-L1063</f>
        <v>21110546</v>
      </c>
      <c r="O1853" s="254">
        <f t="shared" si="1734"/>
        <v>5372096</v>
      </c>
      <c r="P1853" s="254">
        <f t="shared" si="1734"/>
        <v>18980764</v>
      </c>
      <c r="Q1853" s="254">
        <f t="shared" si="1734"/>
        <v>32193434</v>
      </c>
      <c r="R1853" s="254">
        <f t="shared" si="1734"/>
        <v>38454372</v>
      </c>
      <c r="S1853" s="254">
        <f t="shared" si="1734"/>
        <v>50731700</v>
      </c>
      <c r="T1853" s="254">
        <f t="shared" si="1734"/>
        <v>57798780</v>
      </c>
      <c r="U1853" s="254">
        <f t="shared" si="1734"/>
        <v>40827732</v>
      </c>
      <c r="V1853" s="254">
        <f t="shared" si="1734"/>
        <v>32012567</v>
      </c>
      <c r="W1853" s="255">
        <v>32074097.900000002</v>
      </c>
      <c r="X1853" s="256">
        <v>22265853.062399998</v>
      </c>
      <c r="Y1853" s="256">
        <f t="shared" si="1699"/>
        <v>376752580.96239996</v>
      </c>
      <c r="AB1853" s="258" t="s">
        <v>178</v>
      </c>
      <c r="AC1853" s="257" t="s">
        <v>439</v>
      </c>
      <c r="AD1853" s="237">
        <f>SUM(AD1854:AD1858)</f>
        <v>183105412.896</v>
      </c>
      <c r="AE1853" s="237">
        <f t="shared" ref="AE1853:AO1853" si="1735">SUM(AE1854:AE1858)</f>
        <v>176543092</v>
      </c>
      <c r="AF1853" s="237">
        <f t="shared" si="1735"/>
        <v>154928280</v>
      </c>
      <c r="AG1853" s="237">
        <f t="shared" si="1735"/>
        <v>156156799</v>
      </c>
      <c r="AH1853" s="237">
        <f t="shared" si="1735"/>
        <v>160654051</v>
      </c>
      <c r="AI1853" s="237">
        <f t="shared" si="1735"/>
        <v>195311599</v>
      </c>
      <c r="AJ1853" s="237">
        <f t="shared" si="1735"/>
        <v>216641554</v>
      </c>
      <c r="AK1853" s="237">
        <f t="shared" si="1735"/>
        <v>203071546</v>
      </c>
      <c r="AL1853" s="237">
        <f t="shared" si="1735"/>
        <v>157957980</v>
      </c>
      <c r="AM1853" s="237">
        <f t="shared" si="1735"/>
        <v>143100889</v>
      </c>
      <c r="AN1853" s="237">
        <f t="shared" si="1735"/>
        <v>174662664</v>
      </c>
      <c r="AO1853" s="237">
        <f t="shared" si="1735"/>
        <v>181220066</v>
      </c>
      <c r="AP1853" s="239">
        <f t="shared" si="1697"/>
        <v>2103353932.8959999</v>
      </c>
    </row>
    <row r="1854" spans="9:42" x14ac:dyDescent="0.3">
      <c r="I1854"/>
      <c r="J1854" s="258" t="s">
        <v>178</v>
      </c>
      <c r="K1854" s="257" t="s">
        <v>439</v>
      </c>
      <c r="L1854" s="237">
        <f t="shared" ref="L1854:W1854" si="1736">SUM(L1855:L1859)</f>
        <v>116239976</v>
      </c>
      <c r="M1854" s="238">
        <f t="shared" si="1736"/>
        <v>147319683</v>
      </c>
      <c r="N1854" s="238">
        <f t="shared" si="1736"/>
        <v>115666669</v>
      </c>
      <c r="O1854" s="238">
        <f t="shared" si="1736"/>
        <v>99643692</v>
      </c>
      <c r="P1854" s="238">
        <f t="shared" si="1736"/>
        <v>49921148</v>
      </c>
      <c r="Q1854" s="238">
        <f t="shared" si="1736"/>
        <v>57626245</v>
      </c>
      <c r="R1854" s="238">
        <f t="shared" si="1736"/>
        <v>71950392</v>
      </c>
      <c r="S1854" s="238">
        <f t="shared" si="1736"/>
        <v>100228113</v>
      </c>
      <c r="T1854" s="238">
        <f t="shared" si="1736"/>
        <v>110126121</v>
      </c>
      <c r="U1854" s="238">
        <f t="shared" si="1736"/>
        <v>80215036</v>
      </c>
      <c r="V1854" s="238">
        <f t="shared" si="1736"/>
        <v>60091853</v>
      </c>
      <c r="W1854" s="238">
        <f t="shared" si="1736"/>
        <v>73674392</v>
      </c>
      <c r="X1854" s="239">
        <v>121257301.104</v>
      </c>
      <c r="Y1854" s="239">
        <f t="shared" si="1699"/>
        <v>1087720645.1040001</v>
      </c>
      <c r="AB1854" s="240"/>
      <c r="AC1854" s="241" t="s">
        <v>21</v>
      </c>
      <c r="AD1854" s="242"/>
      <c r="AE1854" s="242"/>
      <c r="AF1854" s="242"/>
      <c r="AG1854" s="242"/>
      <c r="AH1854" s="242"/>
      <c r="AI1854" s="242"/>
      <c r="AJ1854" s="242"/>
      <c r="AK1854" s="242"/>
      <c r="AL1854" s="242"/>
      <c r="AM1854" s="242"/>
      <c r="AN1854" s="242"/>
      <c r="AO1854" s="242"/>
      <c r="AP1854" s="245">
        <f t="shared" si="1697"/>
        <v>0</v>
      </c>
    </row>
    <row r="1855" spans="9:42" x14ac:dyDescent="0.3">
      <c r="I1855"/>
      <c r="J1855" s="240"/>
      <c r="K1855" s="241" t="s">
        <v>21</v>
      </c>
      <c r="L1855" s="242">
        <v>3089222</v>
      </c>
      <c r="M1855" s="243">
        <v>3510449</v>
      </c>
      <c r="N1855" s="243">
        <v>2876293</v>
      </c>
      <c r="O1855" s="244">
        <v>3131088</v>
      </c>
      <c r="P1855" s="244">
        <v>2999844</v>
      </c>
      <c r="Q1855" s="244">
        <v>2944282</v>
      </c>
      <c r="R1855" s="244">
        <v>2723663</v>
      </c>
      <c r="S1855" s="244">
        <v>3393701</v>
      </c>
      <c r="T1855" s="244">
        <v>3259426</v>
      </c>
      <c r="U1855" s="244">
        <v>2728082</v>
      </c>
      <c r="V1855" s="244">
        <v>3361169</v>
      </c>
      <c r="W1855" s="244">
        <v>3638827</v>
      </c>
      <c r="X1855" s="245">
        <v>3203453</v>
      </c>
      <c r="Y1855" s="245">
        <f t="shared" si="1699"/>
        <v>37770277</v>
      </c>
      <c r="AB1855" s="240"/>
      <c r="AC1855" s="246" t="s">
        <v>27</v>
      </c>
      <c r="AD1855" s="247"/>
      <c r="AE1855" s="247"/>
      <c r="AF1855" s="247"/>
      <c r="AG1855" s="247"/>
      <c r="AH1855" s="247"/>
      <c r="AI1855" s="247"/>
      <c r="AJ1855" s="247"/>
      <c r="AK1855" s="247"/>
      <c r="AL1855" s="247"/>
      <c r="AM1855" s="247"/>
      <c r="AN1855" s="247"/>
      <c r="AO1855" s="247"/>
      <c r="AP1855" s="250">
        <f t="shared" si="1697"/>
        <v>0</v>
      </c>
    </row>
    <row r="1856" spans="9:42" x14ac:dyDescent="0.3">
      <c r="I1856"/>
      <c r="J1856" s="240"/>
      <c r="K1856" s="246" t="s">
        <v>27</v>
      </c>
      <c r="L1856" s="247">
        <v>13334809</v>
      </c>
      <c r="M1856" s="248">
        <v>15029106</v>
      </c>
      <c r="N1856" s="248">
        <v>13600285</v>
      </c>
      <c r="O1856" s="249">
        <v>15957192</v>
      </c>
      <c r="P1856" s="249">
        <v>16779519</v>
      </c>
      <c r="Q1856" s="249">
        <v>17112983</v>
      </c>
      <c r="R1856" s="249">
        <v>21880756</v>
      </c>
      <c r="S1856" s="249">
        <v>25188412</v>
      </c>
      <c r="T1856" s="249">
        <v>27327327</v>
      </c>
      <c r="U1856" s="249">
        <v>20374235</v>
      </c>
      <c r="V1856" s="249">
        <v>19919905</v>
      </c>
      <c r="W1856" s="249">
        <v>16652178</v>
      </c>
      <c r="X1856" s="250">
        <v>16726641</v>
      </c>
      <c r="Y1856" s="250">
        <f t="shared" si="1699"/>
        <v>226548539</v>
      </c>
      <c r="AB1856" s="240"/>
      <c r="AC1856" s="246" t="s">
        <v>28</v>
      </c>
      <c r="AD1856" s="247"/>
      <c r="AE1856" s="247"/>
      <c r="AF1856" s="247"/>
      <c r="AG1856" s="247"/>
      <c r="AH1856" s="247"/>
      <c r="AI1856" s="247"/>
      <c r="AJ1856" s="247"/>
      <c r="AK1856" s="247"/>
      <c r="AL1856" s="247"/>
      <c r="AM1856" s="247"/>
      <c r="AN1856" s="247"/>
      <c r="AO1856" s="247"/>
      <c r="AP1856" s="250">
        <f t="shared" si="1697"/>
        <v>0</v>
      </c>
    </row>
    <row r="1857" spans="9:42" x14ac:dyDescent="0.3">
      <c r="I1857"/>
      <c r="J1857" s="240"/>
      <c r="K1857" s="246" t="s">
        <v>28</v>
      </c>
      <c r="L1857" s="247">
        <v>630369</v>
      </c>
      <c r="M1857" s="248">
        <v>743365</v>
      </c>
      <c r="N1857" s="248">
        <v>692625</v>
      </c>
      <c r="O1857" s="249">
        <v>740243</v>
      </c>
      <c r="P1857" s="249">
        <v>4068</v>
      </c>
      <c r="Q1857" s="249">
        <v>17967</v>
      </c>
      <c r="R1857" s="249">
        <v>0</v>
      </c>
      <c r="S1857" s="249">
        <v>0</v>
      </c>
      <c r="T1857" s="249">
        <v>0</v>
      </c>
      <c r="U1857" s="249">
        <v>0</v>
      </c>
      <c r="V1857" s="249">
        <v>0</v>
      </c>
      <c r="W1857" s="249">
        <v>0</v>
      </c>
      <c r="X1857" s="250">
        <v>0</v>
      </c>
      <c r="Y1857" s="250">
        <f t="shared" si="1699"/>
        <v>2198268</v>
      </c>
      <c r="AB1857" s="240"/>
      <c r="AC1857" s="246" t="s">
        <v>26</v>
      </c>
      <c r="AD1857" s="247"/>
      <c r="AE1857" s="247"/>
      <c r="AF1857" s="247"/>
      <c r="AG1857" s="247"/>
      <c r="AH1857" s="247"/>
      <c r="AI1857" s="247"/>
      <c r="AJ1857" s="247"/>
      <c r="AK1857" s="247"/>
      <c r="AL1857" s="247"/>
      <c r="AM1857" s="247"/>
      <c r="AN1857" s="247"/>
      <c r="AO1857" s="247"/>
      <c r="AP1857" s="250">
        <f t="shared" si="1697"/>
        <v>0</v>
      </c>
    </row>
    <row r="1858" spans="9:42" x14ac:dyDescent="0.3">
      <c r="I1858"/>
      <c r="J1858" s="240"/>
      <c r="K1858" s="246" t="s">
        <v>26</v>
      </c>
      <c r="L1858" s="247">
        <v>76740391</v>
      </c>
      <c r="M1858" s="248">
        <v>103154129</v>
      </c>
      <c r="N1858" s="248">
        <v>77427568</v>
      </c>
      <c r="O1858" s="249">
        <v>61563532</v>
      </c>
      <c r="P1858" s="249">
        <v>11193502</v>
      </c>
      <c r="Q1858" s="249">
        <v>5419568</v>
      </c>
      <c r="R1858" s="249">
        <v>14776073</v>
      </c>
      <c r="S1858" s="249">
        <v>32617165</v>
      </c>
      <c r="T1858" s="249">
        <v>35983878</v>
      </c>
      <c r="U1858" s="249">
        <v>25797311</v>
      </c>
      <c r="V1858" s="249">
        <v>4899860</v>
      </c>
      <c r="W1858" s="249">
        <v>25120794</v>
      </c>
      <c r="X1858" s="250">
        <v>79098021</v>
      </c>
      <c r="Y1858" s="250">
        <f t="shared" si="1699"/>
        <v>477051401</v>
      </c>
      <c r="AB1858" s="251"/>
      <c r="AC1858" s="252" t="s">
        <v>11</v>
      </c>
      <c r="AD1858" s="311">
        <f>K261-L1785</f>
        <v>183105412.896</v>
      </c>
      <c r="AE1858" s="311">
        <f t="shared" ref="AE1858:AO1858" si="1737">L261-M1785</f>
        <v>176543092</v>
      </c>
      <c r="AF1858" s="311">
        <f t="shared" si="1737"/>
        <v>154928280</v>
      </c>
      <c r="AG1858" s="311">
        <f t="shared" si="1737"/>
        <v>156156799</v>
      </c>
      <c r="AH1858" s="311">
        <f t="shared" si="1737"/>
        <v>160654051</v>
      </c>
      <c r="AI1858" s="311">
        <f t="shared" si="1737"/>
        <v>195311599</v>
      </c>
      <c r="AJ1858" s="311">
        <f t="shared" si="1737"/>
        <v>216641554</v>
      </c>
      <c r="AK1858" s="311">
        <f t="shared" si="1737"/>
        <v>203071546</v>
      </c>
      <c r="AL1858" s="311">
        <f t="shared" si="1737"/>
        <v>157957980</v>
      </c>
      <c r="AM1858" s="311">
        <f t="shared" si="1737"/>
        <v>143100889</v>
      </c>
      <c r="AN1858" s="311">
        <f t="shared" si="1737"/>
        <v>174662664</v>
      </c>
      <c r="AO1858" s="311">
        <f t="shared" si="1737"/>
        <v>181220066</v>
      </c>
      <c r="AP1858" s="256">
        <f t="shared" si="1697"/>
        <v>2103353932.8959999</v>
      </c>
    </row>
    <row r="1859" spans="9:42" x14ac:dyDescent="0.3">
      <c r="I1859"/>
      <c r="J1859" s="251"/>
      <c r="K1859" s="252" t="s">
        <v>11</v>
      </c>
      <c r="L1859" s="253">
        <v>22445185</v>
      </c>
      <c r="M1859" s="254">
        <f>K1559-K1075</f>
        <v>24882634</v>
      </c>
      <c r="N1859" s="254">
        <f t="shared" ref="N1859:W1859" si="1738">L1559-L1075</f>
        <v>21069898</v>
      </c>
      <c r="O1859" s="254">
        <f t="shared" si="1738"/>
        <v>18251637</v>
      </c>
      <c r="P1859" s="254">
        <f t="shared" si="1738"/>
        <v>18944215</v>
      </c>
      <c r="Q1859" s="254">
        <f t="shared" si="1738"/>
        <v>32131445</v>
      </c>
      <c r="R1859" s="254">
        <f t="shared" si="1738"/>
        <v>32569900</v>
      </c>
      <c r="S1859" s="254">
        <f t="shared" si="1738"/>
        <v>39028835</v>
      </c>
      <c r="T1859" s="254">
        <f t="shared" si="1738"/>
        <v>43555490</v>
      </c>
      <c r="U1859" s="254">
        <f t="shared" si="1738"/>
        <v>31315408</v>
      </c>
      <c r="V1859" s="254">
        <f t="shared" si="1738"/>
        <v>31910919</v>
      </c>
      <c r="W1859" s="254">
        <f t="shared" si="1738"/>
        <v>28262593</v>
      </c>
      <c r="X1859" s="256">
        <v>22229186.104000002</v>
      </c>
      <c r="Y1859" s="256">
        <f t="shared" si="1699"/>
        <v>344152160.10399997</v>
      </c>
      <c r="AB1859" s="235" t="s">
        <v>464</v>
      </c>
      <c r="AC1859" s="257" t="s">
        <v>439</v>
      </c>
      <c r="AD1859" s="237">
        <f t="shared" ref="AD1859" si="1739">SUM(AD1860:AD1864)</f>
        <v>73332526</v>
      </c>
      <c r="AE1859" s="237">
        <f t="shared" ref="AE1859:AO1859" si="1740">SUM(AE1860:AE1864)</f>
        <v>73440724</v>
      </c>
      <c r="AF1859" s="237">
        <f t="shared" si="1740"/>
        <v>60118851</v>
      </c>
      <c r="AG1859" s="237">
        <f t="shared" si="1740"/>
        <v>61245594</v>
      </c>
      <c r="AH1859" s="237">
        <f t="shared" si="1740"/>
        <v>60914129</v>
      </c>
      <c r="AI1859" s="237">
        <f t="shared" si="1740"/>
        <v>77738139</v>
      </c>
      <c r="AJ1859" s="237">
        <f t="shared" si="1740"/>
        <v>77738139</v>
      </c>
      <c r="AK1859" s="237">
        <f t="shared" si="1740"/>
        <v>94459569</v>
      </c>
      <c r="AL1859" s="237">
        <f t="shared" si="1740"/>
        <v>72194438</v>
      </c>
      <c r="AM1859" s="237">
        <f t="shared" si="1740"/>
        <v>58782202</v>
      </c>
      <c r="AN1859" s="237">
        <f t="shared" si="1740"/>
        <v>69867555</v>
      </c>
      <c r="AO1859" s="237">
        <f t="shared" si="1740"/>
        <v>76126451</v>
      </c>
      <c r="AP1859" s="239">
        <f t="shared" si="1697"/>
        <v>855958317</v>
      </c>
    </row>
    <row r="1860" spans="9:42" x14ac:dyDescent="0.3">
      <c r="I1860"/>
      <c r="J1860" s="235" t="s">
        <v>464</v>
      </c>
      <c r="K1860" s="257" t="s">
        <v>439</v>
      </c>
      <c r="L1860" s="237">
        <f t="shared" ref="L1860:W1860" si="1741">SUM(L1861:L1865)</f>
        <v>133953683</v>
      </c>
      <c r="M1860" s="238">
        <f t="shared" si="1741"/>
        <v>160453409</v>
      </c>
      <c r="N1860" s="238">
        <f t="shared" si="1741"/>
        <v>120893987</v>
      </c>
      <c r="O1860" s="238">
        <f t="shared" si="1741"/>
        <v>95925384</v>
      </c>
      <c r="P1860" s="238">
        <f t="shared" si="1741"/>
        <v>50039885</v>
      </c>
      <c r="Q1860" s="238">
        <f t="shared" si="1741"/>
        <v>57913648</v>
      </c>
      <c r="R1860" s="238">
        <f t="shared" si="1741"/>
        <v>87102307</v>
      </c>
      <c r="S1860" s="238">
        <f t="shared" si="1741"/>
        <v>118554936</v>
      </c>
      <c r="T1860" s="238">
        <f t="shared" si="1741"/>
        <v>132736407</v>
      </c>
      <c r="U1860" s="238">
        <f t="shared" si="1741"/>
        <v>94309364</v>
      </c>
      <c r="V1860" s="238">
        <f t="shared" si="1741"/>
        <v>59657835</v>
      </c>
      <c r="W1860" s="238">
        <f t="shared" si="1741"/>
        <v>76803103</v>
      </c>
      <c r="X1860" s="239">
        <v>140523810.79839998</v>
      </c>
      <c r="Y1860" s="239">
        <f t="shared" si="1699"/>
        <v>1194914075.7983999</v>
      </c>
      <c r="AB1860" s="240"/>
      <c r="AC1860" s="241" t="s">
        <v>21</v>
      </c>
      <c r="AD1860" s="242"/>
      <c r="AE1860" s="242"/>
      <c r="AF1860" s="242"/>
      <c r="AG1860" s="242"/>
      <c r="AH1860" s="242"/>
      <c r="AI1860" s="242"/>
      <c r="AJ1860" s="242"/>
      <c r="AK1860" s="242"/>
      <c r="AL1860" s="242"/>
      <c r="AM1860" s="242"/>
      <c r="AN1860" s="242"/>
      <c r="AO1860" s="242"/>
      <c r="AP1860" s="245">
        <f t="shared" si="1697"/>
        <v>0</v>
      </c>
    </row>
    <row r="1861" spans="9:42" x14ac:dyDescent="0.3">
      <c r="I1861"/>
      <c r="J1861" s="240"/>
      <c r="K1861" s="241" t="s">
        <v>21</v>
      </c>
      <c r="L1861" s="242">
        <v>2607714</v>
      </c>
      <c r="M1861" s="243">
        <v>3590298</v>
      </c>
      <c r="N1861" s="243">
        <v>3150914</v>
      </c>
      <c r="O1861" s="244">
        <v>3249580</v>
      </c>
      <c r="P1861" s="244">
        <v>3128034</v>
      </c>
      <c r="Q1861" s="244">
        <v>3100636</v>
      </c>
      <c r="R1861" s="244">
        <v>2968367</v>
      </c>
      <c r="S1861" s="244">
        <v>3363248</v>
      </c>
      <c r="T1861" s="244">
        <v>3010983</v>
      </c>
      <c r="U1861" s="244">
        <v>2497978</v>
      </c>
      <c r="V1861" s="244">
        <v>3099782</v>
      </c>
      <c r="W1861" s="244">
        <v>3134933</v>
      </c>
      <c r="X1861" s="245">
        <v>2884690</v>
      </c>
      <c r="Y1861" s="245">
        <f t="shared" si="1699"/>
        <v>37179443</v>
      </c>
      <c r="AB1861" s="240"/>
      <c r="AC1861" s="246" t="s">
        <v>27</v>
      </c>
      <c r="AD1861" s="247"/>
      <c r="AE1861" s="247"/>
      <c r="AF1861" s="247"/>
      <c r="AG1861" s="247"/>
      <c r="AH1861" s="247"/>
      <c r="AI1861" s="247"/>
      <c r="AJ1861" s="247"/>
      <c r="AK1861" s="247"/>
      <c r="AL1861" s="247"/>
      <c r="AM1861" s="247"/>
      <c r="AN1861" s="247"/>
      <c r="AO1861" s="247"/>
      <c r="AP1861" s="250">
        <f t="shared" si="1697"/>
        <v>0</v>
      </c>
    </row>
    <row r="1862" spans="9:42" x14ac:dyDescent="0.3">
      <c r="I1862"/>
      <c r="J1862" s="240"/>
      <c r="K1862" s="246" t="s">
        <v>27</v>
      </c>
      <c r="L1862" s="247">
        <v>13321946</v>
      </c>
      <c r="M1862" s="248">
        <v>15014609</v>
      </c>
      <c r="N1862" s="248">
        <v>13587166</v>
      </c>
      <c r="O1862" s="249">
        <v>15941800</v>
      </c>
      <c r="P1862" s="249">
        <v>16763334</v>
      </c>
      <c r="Q1862" s="249">
        <v>17096476</v>
      </c>
      <c r="R1862" s="249">
        <v>21859650</v>
      </c>
      <c r="S1862" s="249">
        <v>25164115</v>
      </c>
      <c r="T1862" s="249">
        <v>27300967</v>
      </c>
      <c r="U1862" s="249">
        <v>20354582</v>
      </c>
      <c r="V1862" s="249">
        <v>19900689</v>
      </c>
      <c r="W1862" s="249">
        <v>16636115</v>
      </c>
      <c r="X1862" s="250">
        <v>16710505</v>
      </c>
      <c r="Y1862" s="250">
        <f t="shared" si="1699"/>
        <v>226330008</v>
      </c>
      <c r="AB1862" s="240"/>
      <c r="AC1862" s="246" t="s">
        <v>28</v>
      </c>
      <c r="AD1862" s="247"/>
      <c r="AE1862" s="247"/>
      <c r="AF1862" s="247"/>
      <c r="AG1862" s="247"/>
      <c r="AH1862" s="247"/>
      <c r="AI1862" s="247"/>
      <c r="AJ1862" s="247"/>
      <c r="AK1862" s="247"/>
      <c r="AL1862" s="247"/>
      <c r="AM1862" s="247"/>
      <c r="AN1862" s="247"/>
      <c r="AO1862" s="247"/>
      <c r="AP1862" s="250">
        <f t="shared" si="1697"/>
        <v>0</v>
      </c>
    </row>
    <row r="1863" spans="9:42" x14ac:dyDescent="0.3">
      <c r="I1863"/>
      <c r="J1863" s="240"/>
      <c r="K1863" s="246" t="s">
        <v>28</v>
      </c>
      <c r="L1863" s="247">
        <v>629761</v>
      </c>
      <c r="M1863" s="248">
        <v>742648</v>
      </c>
      <c r="N1863" s="248">
        <v>691957</v>
      </c>
      <c r="O1863" s="249">
        <v>739528</v>
      </c>
      <c r="P1863" s="249">
        <v>4064</v>
      </c>
      <c r="Q1863" s="249">
        <v>17949</v>
      </c>
      <c r="R1863" s="249">
        <v>0</v>
      </c>
      <c r="S1863" s="249">
        <v>0</v>
      </c>
      <c r="T1863" s="249">
        <v>0</v>
      </c>
      <c r="U1863" s="249">
        <v>0</v>
      </c>
      <c r="V1863" s="249">
        <v>0</v>
      </c>
      <c r="W1863" s="249">
        <v>0</v>
      </c>
      <c r="X1863" s="250">
        <v>0</v>
      </c>
      <c r="Y1863" s="250">
        <f t="shared" si="1699"/>
        <v>2196146</v>
      </c>
      <c r="AB1863" s="240"/>
      <c r="AC1863" s="246" t="s">
        <v>26</v>
      </c>
      <c r="AD1863" s="247"/>
      <c r="AE1863" s="247"/>
      <c r="AF1863" s="247"/>
      <c r="AG1863" s="247"/>
      <c r="AH1863" s="247"/>
      <c r="AI1863" s="247"/>
      <c r="AJ1863" s="247"/>
      <c r="AK1863" s="247"/>
      <c r="AL1863" s="247"/>
      <c r="AM1863" s="247"/>
      <c r="AN1863" s="247"/>
      <c r="AO1863" s="247"/>
      <c r="AP1863" s="250">
        <f t="shared" si="1697"/>
        <v>0</v>
      </c>
    </row>
    <row r="1864" spans="9:42" x14ac:dyDescent="0.3">
      <c r="I1864"/>
      <c r="J1864" s="240"/>
      <c r="K1864" s="246" t="s">
        <v>26</v>
      </c>
      <c r="L1864" s="247">
        <v>94977947</v>
      </c>
      <c r="M1864" s="248">
        <v>116255224</v>
      </c>
      <c r="N1864" s="248">
        <v>82421151</v>
      </c>
      <c r="O1864" s="249">
        <v>57766314</v>
      </c>
      <c r="P1864" s="249">
        <v>11224604</v>
      </c>
      <c r="Q1864" s="249">
        <v>5608468</v>
      </c>
      <c r="R1864" s="249">
        <v>27719950</v>
      </c>
      <c r="S1864" s="249">
        <v>48863193</v>
      </c>
      <c r="T1864" s="249">
        <v>58516406</v>
      </c>
      <c r="U1864" s="249">
        <v>39764157</v>
      </c>
      <c r="V1864" s="249">
        <v>4787488</v>
      </c>
      <c r="W1864" s="249">
        <v>28805812</v>
      </c>
      <c r="X1864" s="250">
        <v>101947242</v>
      </c>
      <c r="Y1864" s="250">
        <f t="shared" si="1699"/>
        <v>583680009</v>
      </c>
      <c r="AB1864" s="251"/>
      <c r="AC1864" s="252" t="s">
        <v>11</v>
      </c>
      <c r="AD1864" s="253">
        <f>K257+K265</f>
        <v>73332526</v>
      </c>
      <c r="AE1864" s="253">
        <f t="shared" ref="AE1864:AO1864" si="1742">L257+L265</f>
        <v>73440724</v>
      </c>
      <c r="AF1864" s="253">
        <f t="shared" si="1742"/>
        <v>60118851</v>
      </c>
      <c r="AG1864" s="253">
        <f t="shared" si="1742"/>
        <v>61245594</v>
      </c>
      <c r="AH1864" s="253">
        <f t="shared" si="1742"/>
        <v>60914129</v>
      </c>
      <c r="AI1864" s="253">
        <f t="shared" si="1742"/>
        <v>77738139</v>
      </c>
      <c r="AJ1864" s="253">
        <f t="shared" si="1742"/>
        <v>77738139</v>
      </c>
      <c r="AK1864" s="253">
        <f t="shared" si="1742"/>
        <v>94459569</v>
      </c>
      <c r="AL1864" s="253">
        <f t="shared" si="1742"/>
        <v>72194438</v>
      </c>
      <c r="AM1864" s="253">
        <f t="shared" si="1742"/>
        <v>58782202</v>
      </c>
      <c r="AN1864" s="253">
        <f t="shared" si="1742"/>
        <v>69867555</v>
      </c>
      <c r="AO1864" s="253">
        <f t="shared" si="1742"/>
        <v>76126451</v>
      </c>
      <c r="AP1864" s="256">
        <f t="shared" si="1697"/>
        <v>855958317</v>
      </c>
    </row>
    <row r="1865" spans="9:42" ht="28.5" x14ac:dyDescent="0.3">
      <c r="I1865"/>
      <c r="J1865" s="251"/>
      <c r="K1865" s="252" t="s">
        <v>11</v>
      </c>
      <c r="L1865" s="253">
        <v>22416315</v>
      </c>
      <c r="M1865" s="254">
        <f>K1555</f>
        <v>24850630</v>
      </c>
      <c r="N1865" s="254">
        <f t="shared" ref="N1865:W1865" si="1743">L1555</f>
        <v>21042799</v>
      </c>
      <c r="O1865" s="254">
        <f t="shared" si="1743"/>
        <v>18228162</v>
      </c>
      <c r="P1865" s="254">
        <f t="shared" si="1743"/>
        <v>18919849</v>
      </c>
      <c r="Q1865" s="254">
        <f t="shared" si="1743"/>
        <v>32090119</v>
      </c>
      <c r="R1865" s="254">
        <f t="shared" si="1743"/>
        <v>34554340</v>
      </c>
      <c r="S1865" s="254">
        <f t="shared" si="1743"/>
        <v>41164380</v>
      </c>
      <c r="T1865" s="254">
        <f t="shared" si="1743"/>
        <v>43908051</v>
      </c>
      <c r="U1865" s="254">
        <f t="shared" si="1743"/>
        <v>31692647</v>
      </c>
      <c r="V1865" s="254">
        <f t="shared" si="1743"/>
        <v>31869876</v>
      </c>
      <c r="W1865" s="254">
        <f t="shared" si="1743"/>
        <v>28226243</v>
      </c>
      <c r="X1865" s="256">
        <v>18981373.7984</v>
      </c>
      <c r="Y1865" s="256">
        <f t="shared" si="1699"/>
        <v>345528469.79839998</v>
      </c>
      <c r="AB1865" s="258" t="s">
        <v>465</v>
      </c>
      <c r="AC1865" s="257" t="s">
        <v>439</v>
      </c>
      <c r="AD1865" s="237">
        <f t="shared" ref="AD1865" si="1744">SUM(AD1866:AD1870)</f>
        <v>10776282</v>
      </c>
      <c r="AE1865" s="237">
        <f t="shared" ref="AE1865:AO1865" si="1745">SUM(AE1866:AE1870)</f>
        <v>10783354</v>
      </c>
      <c r="AF1865" s="237">
        <f t="shared" si="1745"/>
        <v>9183785</v>
      </c>
      <c r="AG1865" s="237">
        <f t="shared" si="1745"/>
        <v>8899756</v>
      </c>
      <c r="AH1865" s="237">
        <f t="shared" si="1745"/>
        <v>8527566</v>
      </c>
      <c r="AI1865" s="237">
        <f t="shared" si="1745"/>
        <v>9980430</v>
      </c>
      <c r="AJ1865" s="237">
        <f t="shared" si="1745"/>
        <v>9980430</v>
      </c>
      <c r="AK1865" s="237">
        <f t="shared" si="1745"/>
        <v>10788570</v>
      </c>
      <c r="AL1865" s="237">
        <f t="shared" si="1745"/>
        <v>9276507</v>
      </c>
      <c r="AM1865" s="237">
        <f t="shared" si="1745"/>
        <v>8514379</v>
      </c>
      <c r="AN1865" s="237">
        <f t="shared" si="1745"/>
        <v>10054884</v>
      </c>
      <c r="AO1865" s="237">
        <f t="shared" si="1745"/>
        <v>11081162</v>
      </c>
      <c r="AP1865" s="239">
        <f t="shared" si="1697"/>
        <v>117847105</v>
      </c>
    </row>
    <row r="1866" spans="9:42" x14ac:dyDescent="0.3">
      <c r="I1866"/>
      <c r="J1866" s="258" t="s">
        <v>465</v>
      </c>
      <c r="K1866" s="257" t="s">
        <v>439</v>
      </c>
      <c r="L1866" s="237">
        <f t="shared" ref="L1866:W1866" si="1746">SUM(L1867:L1871)</f>
        <v>29396354</v>
      </c>
      <c r="M1866" s="238">
        <f t="shared" si="1746"/>
        <v>36268052</v>
      </c>
      <c r="N1866" s="238">
        <f t="shared" si="1746"/>
        <v>26362229</v>
      </c>
      <c r="O1866" s="238">
        <f t="shared" si="1746"/>
        <v>20220899</v>
      </c>
      <c r="P1866" s="238">
        <f t="shared" si="1746"/>
        <v>10529537</v>
      </c>
      <c r="Q1866" s="238">
        <f t="shared" si="1746"/>
        <v>12281435</v>
      </c>
      <c r="R1866" s="238">
        <f t="shared" si="1746"/>
        <v>18108894</v>
      </c>
      <c r="S1866" s="238">
        <f t="shared" si="1746"/>
        <v>25147203</v>
      </c>
      <c r="T1866" s="238">
        <f t="shared" si="1746"/>
        <v>28536216</v>
      </c>
      <c r="U1866" s="238">
        <f t="shared" si="1746"/>
        <v>20378612</v>
      </c>
      <c r="V1866" s="238">
        <f t="shared" si="1746"/>
        <v>12690994</v>
      </c>
      <c r="W1866" s="238">
        <f t="shared" si="1746"/>
        <v>16178451</v>
      </c>
      <c r="X1866" s="239">
        <v>29519529.0352</v>
      </c>
      <c r="Y1866" s="239">
        <f t="shared" si="1699"/>
        <v>256222051.0352</v>
      </c>
      <c r="AB1866" s="240"/>
      <c r="AC1866" s="241" t="s">
        <v>21</v>
      </c>
      <c r="AD1866" s="242"/>
      <c r="AE1866" s="242"/>
      <c r="AF1866" s="242"/>
      <c r="AG1866" s="242"/>
      <c r="AH1866" s="242"/>
      <c r="AI1866" s="242"/>
      <c r="AJ1866" s="242"/>
      <c r="AK1866" s="242"/>
      <c r="AL1866" s="242"/>
      <c r="AM1866" s="242"/>
      <c r="AN1866" s="242"/>
      <c r="AO1866" s="242"/>
      <c r="AP1866" s="245">
        <f t="shared" si="1697"/>
        <v>0</v>
      </c>
    </row>
    <row r="1867" spans="9:42" x14ac:dyDescent="0.3">
      <c r="I1867"/>
      <c r="J1867" s="240"/>
      <c r="K1867" s="241" t="s">
        <v>21</v>
      </c>
      <c r="L1867" s="242">
        <v>435907</v>
      </c>
      <c r="M1867" s="243">
        <v>653219</v>
      </c>
      <c r="N1867" s="243">
        <v>490624</v>
      </c>
      <c r="O1867" s="244">
        <v>529378</v>
      </c>
      <c r="P1867" s="244">
        <v>487454</v>
      </c>
      <c r="Q1867" s="244">
        <v>456235</v>
      </c>
      <c r="R1867" s="244">
        <v>487888</v>
      </c>
      <c r="S1867" s="244">
        <v>547256</v>
      </c>
      <c r="T1867" s="244">
        <v>511299</v>
      </c>
      <c r="U1867" s="244">
        <v>407001</v>
      </c>
      <c r="V1867" s="244">
        <v>548482</v>
      </c>
      <c r="W1867" s="244">
        <v>574311</v>
      </c>
      <c r="X1867" s="245">
        <v>508525</v>
      </c>
      <c r="Y1867" s="245">
        <f t="shared" si="1699"/>
        <v>6201672</v>
      </c>
      <c r="AB1867" s="240"/>
      <c r="AC1867" s="246" t="s">
        <v>27</v>
      </c>
      <c r="AD1867" s="247"/>
      <c r="AE1867" s="247"/>
      <c r="AF1867" s="247"/>
      <c r="AG1867" s="247"/>
      <c r="AH1867" s="247"/>
      <c r="AI1867" s="247"/>
      <c r="AJ1867" s="247"/>
      <c r="AK1867" s="247"/>
      <c r="AL1867" s="247"/>
      <c r="AM1867" s="247"/>
      <c r="AN1867" s="247"/>
      <c r="AO1867" s="247"/>
      <c r="AP1867" s="250">
        <f t="shared" si="1697"/>
        <v>0</v>
      </c>
    </row>
    <row r="1868" spans="9:42" x14ac:dyDescent="0.3">
      <c r="I1868"/>
      <c r="J1868" s="240"/>
      <c r="K1868" s="246" t="s">
        <v>27</v>
      </c>
      <c r="L1868" s="247">
        <v>2864197</v>
      </c>
      <c r="M1868" s="248">
        <v>3228117</v>
      </c>
      <c r="N1868" s="248">
        <v>2921219</v>
      </c>
      <c r="O1868" s="249">
        <v>3427461</v>
      </c>
      <c r="P1868" s="249">
        <v>3604090</v>
      </c>
      <c r="Q1868" s="249">
        <v>3675715</v>
      </c>
      <c r="R1868" s="249">
        <v>4699789</v>
      </c>
      <c r="S1868" s="249">
        <v>5410244</v>
      </c>
      <c r="T1868" s="249">
        <v>5869664</v>
      </c>
      <c r="U1868" s="249">
        <v>4376202</v>
      </c>
      <c r="V1868" s="249">
        <v>4278616</v>
      </c>
      <c r="W1868" s="249">
        <v>3576737</v>
      </c>
      <c r="X1868" s="250">
        <v>3592732</v>
      </c>
      <c r="Y1868" s="250">
        <f t="shared" si="1699"/>
        <v>48660586</v>
      </c>
      <c r="AB1868" s="240"/>
      <c r="AC1868" s="246" t="s">
        <v>28</v>
      </c>
      <c r="AD1868" s="247"/>
      <c r="AE1868" s="247"/>
      <c r="AF1868" s="247"/>
      <c r="AG1868" s="247"/>
      <c r="AH1868" s="247"/>
      <c r="AI1868" s="247"/>
      <c r="AJ1868" s="247"/>
      <c r="AK1868" s="247"/>
      <c r="AL1868" s="247"/>
      <c r="AM1868" s="247"/>
      <c r="AN1868" s="247"/>
      <c r="AO1868" s="247"/>
      <c r="AP1868" s="250">
        <f t="shared" si="1697"/>
        <v>0</v>
      </c>
    </row>
    <row r="1869" spans="9:42" x14ac:dyDescent="0.3">
      <c r="I1869"/>
      <c r="J1869" s="240"/>
      <c r="K1869" s="246" t="s">
        <v>28</v>
      </c>
      <c r="L1869" s="247">
        <v>135398</v>
      </c>
      <c r="M1869" s="248">
        <v>159668</v>
      </c>
      <c r="N1869" s="248">
        <v>148770</v>
      </c>
      <c r="O1869" s="249">
        <v>158997</v>
      </c>
      <c r="P1869" s="249">
        <v>874</v>
      </c>
      <c r="Q1869" s="249">
        <v>3859</v>
      </c>
      <c r="R1869" s="249">
        <v>0</v>
      </c>
      <c r="S1869" s="249">
        <v>0</v>
      </c>
      <c r="T1869" s="249">
        <v>0</v>
      </c>
      <c r="U1869" s="249">
        <v>0</v>
      </c>
      <c r="V1869" s="249">
        <v>0</v>
      </c>
      <c r="W1869" s="249">
        <v>0</v>
      </c>
      <c r="X1869" s="250">
        <v>0</v>
      </c>
      <c r="Y1869" s="250">
        <f t="shared" si="1699"/>
        <v>472168</v>
      </c>
      <c r="AB1869" s="240"/>
      <c r="AC1869" s="246" t="s">
        <v>26</v>
      </c>
      <c r="AD1869" s="247"/>
      <c r="AE1869" s="247"/>
      <c r="AF1869" s="247"/>
      <c r="AG1869" s="247"/>
      <c r="AH1869" s="247"/>
      <c r="AI1869" s="247"/>
      <c r="AJ1869" s="247"/>
      <c r="AK1869" s="247"/>
      <c r="AL1869" s="247"/>
      <c r="AM1869" s="247"/>
      <c r="AN1869" s="247"/>
      <c r="AO1869" s="247"/>
      <c r="AP1869" s="250">
        <f t="shared" ref="AP1869:AP1876" si="1747">SUM(AD1869:AO1869)</f>
        <v>0</v>
      </c>
    </row>
    <row r="1870" spans="9:42" x14ac:dyDescent="0.3">
      <c r="I1870"/>
      <c r="J1870" s="240"/>
      <c r="K1870" s="246" t="s">
        <v>26</v>
      </c>
      <c r="L1870" s="247">
        <v>21139829</v>
      </c>
      <c r="M1870" s="248">
        <v>26882483</v>
      </c>
      <c r="N1870" s="248">
        <v>18275992</v>
      </c>
      <c r="O1870" s="249">
        <v>12184776</v>
      </c>
      <c r="P1870" s="249">
        <v>2368072</v>
      </c>
      <c r="Q1870" s="249">
        <v>1244081</v>
      </c>
      <c r="R1870" s="249">
        <v>5228714</v>
      </c>
      <c r="S1870" s="249">
        <v>10214329</v>
      </c>
      <c r="T1870" s="249">
        <v>12799925</v>
      </c>
      <c r="U1870" s="249">
        <v>8869142</v>
      </c>
      <c r="V1870" s="249">
        <v>1009717</v>
      </c>
      <c r="W1870" s="249">
        <v>5956853</v>
      </c>
      <c r="X1870" s="250">
        <v>21335994</v>
      </c>
      <c r="Y1870" s="250">
        <f t="shared" ref="X1870:Y1877" si="1748">SUM(M1870:X1870)</f>
        <v>126370078</v>
      </c>
      <c r="AB1870" s="251"/>
      <c r="AC1870" s="252" t="s">
        <v>11</v>
      </c>
      <c r="AD1870" s="253">
        <f>K253</f>
        <v>10776282</v>
      </c>
      <c r="AE1870" s="253">
        <f t="shared" ref="AE1870:AO1870" si="1749">L253</f>
        <v>10783354</v>
      </c>
      <c r="AF1870" s="253">
        <f t="shared" si="1749"/>
        <v>9183785</v>
      </c>
      <c r="AG1870" s="253">
        <f t="shared" si="1749"/>
        <v>8899756</v>
      </c>
      <c r="AH1870" s="253">
        <f t="shared" si="1749"/>
        <v>8527566</v>
      </c>
      <c r="AI1870" s="253">
        <f t="shared" si="1749"/>
        <v>9980430</v>
      </c>
      <c r="AJ1870" s="253">
        <f t="shared" si="1749"/>
        <v>9980430</v>
      </c>
      <c r="AK1870" s="253">
        <f t="shared" si="1749"/>
        <v>10788570</v>
      </c>
      <c r="AL1870" s="253">
        <f t="shared" si="1749"/>
        <v>9276507</v>
      </c>
      <c r="AM1870" s="253">
        <f t="shared" si="1749"/>
        <v>8514379</v>
      </c>
      <c r="AN1870" s="253">
        <f t="shared" si="1749"/>
        <v>10054884</v>
      </c>
      <c r="AO1870" s="253">
        <f t="shared" si="1749"/>
        <v>11081162</v>
      </c>
      <c r="AP1870" s="256">
        <f t="shared" si="1747"/>
        <v>117847105</v>
      </c>
    </row>
    <row r="1871" spans="9:42" x14ac:dyDescent="0.3">
      <c r="I1871"/>
      <c r="J1871" s="251"/>
      <c r="K1871" s="252" t="s">
        <v>11</v>
      </c>
      <c r="L1871" s="253">
        <v>4821023</v>
      </c>
      <c r="M1871" s="254">
        <f>K1551</f>
        <v>5344565</v>
      </c>
      <c r="N1871" s="254">
        <f t="shared" ref="N1871:W1871" si="1750">L1551</f>
        <v>4525624</v>
      </c>
      <c r="O1871" s="254">
        <f t="shared" si="1750"/>
        <v>3920287</v>
      </c>
      <c r="P1871" s="254">
        <f t="shared" si="1750"/>
        <v>4069047</v>
      </c>
      <c r="Q1871" s="254">
        <f t="shared" si="1750"/>
        <v>6901545</v>
      </c>
      <c r="R1871" s="254">
        <f t="shared" si="1750"/>
        <v>7692503</v>
      </c>
      <c r="S1871" s="254">
        <f t="shared" si="1750"/>
        <v>8975374</v>
      </c>
      <c r="T1871" s="254">
        <f t="shared" si="1750"/>
        <v>9355328</v>
      </c>
      <c r="U1871" s="254">
        <f t="shared" si="1750"/>
        <v>6726267</v>
      </c>
      <c r="V1871" s="254">
        <f t="shared" si="1750"/>
        <v>6854179</v>
      </c>
      <c r="W1871" s="254">
        <f t="shared" si="1750"/>
        <v>6070550</v>
      </c>
      <c r="X1871" s="256">
        <v>4082278.0351999998</v>
      </c>
      <c r="Y1871" s="256">
        <f t="shared" si="1748"/>
        <v>74517547.0352</v>
      </c>
      <c r="AB1871" s="259" t="s">
        <v>380</v>
      </c>
      <c r="AC1871" s="260"/>
      <c r="AD1871" s="237">
        <f t="shared" ref="AD1871" si="1751">SUM(AD1872:AD1876)</f>
        <v>1500912660.8336</v>
      </c>
      <c r="AE1871" s="237">
        <f t="shared" ref="AE1871:AO1871" si="1752">SUM(AE1872:AE1876)</f>
        <v>1461323368</v>
      </c>
      <c r="AF1871" s="237">
        <f t="shared" si="1752"/>
        <v>1266107954</v>
      </c>
      <c r="AG1871" s="237">
        <f t="shared" si="1752"/>
        <v>1270578251</v>
      </c>
      <c r="AH1871" s="237">
        <f t="shared" si="1752"/>
        <v>1299563166</v>
      </c>
      <c r="AI1871" s="237">
        <f t="shared" si="1752"/>
        <v>1641826996</v>
      </c>
      <c r="AJ1871" s="237">
        <f t="shared" si="1752"/>
        <v>1900826591</v>
      </c>
      <c r="AK1871" s="237">
        <f t="shared" si="1752"/>
        <v>1900785640</v>
      </c>
      <c r="AL1871" s="237">
        <f t="shared" si="1752"/>
        <v>1447153586</v>
      </c>
      <c r="AM1871" s="237">
        <f t="shared" si="1752"/>
        <v>1309757723</v>
      </c>
      <c r="AN1871" s="237">
        <f t="shared" si="1752"/>
        <v>1519501965</v>
      </c>
      <c r="AO1871" s="237">
        <f t="shared" si="1752"/>
        <v>1606563465</v>
      </c>
      <c r="AP1871" s="239">
        <f t="shared" si="1747"/>
        <v>18124901365.833599</v>
      </c>
    </row>
    <row r="1872" spans="9:42" x14ac:dyDescent="0.3">
      <c r="I1872"/>
      <c r="J1872" s="259" t="s">
        <v>380</v>
      </c>
      <c r="K1872" s="260"/>
      <c r="L1872" s="237">
        <f t="shared" ref="L1872:W1872" si="1753">SUM(L1873:L1877)</f>
        <v>2583599184</v>
      </c>
      <c r="M1872" s="238">
        <f t="shared" si="1753"/>
        <v>2842428644</v>
      </c>
      <c r="N1872" s="238">
        <f t="shared" si="1753"/>
        <v>2197039862</v>
      </c>
      <c r="O1872" s="238">
        <f t="shared" si="1753"/>
        <v>1837346662</v>
      </c>
      <c r="P1872" s="238">
        <f t="shared" si="1753"/>
        <v>1036754433</v>
      </c>
      <c r="Q1872" s="238">
        <f t="shared" si="1753"/>
        <v>1059773777</v>
      </c>
      <c r="R1872" s="238">
        <f t="shared" si="1753"/>
        <v>1261353025</v>
      </c>
      <c r="S1872" s="238">
        <f t="shared" si="1753"/>
        <v>1973427201</v>
      </c>
      <c r="T1872" s="238">
        <f t="shared" si="1753"/>
        <v>2182887034</v>
      </c>
      <c r="U1872" s="238">
        <f t="shared" si="1753"/>
        <v>1560902346</v>
      </c>
      <c r="V1872" s="238">
        <f t="shared" si="1753"/>
        <v>1099279305</v>
      </c>
      <c r="W1872" s="238">
        <f t="shared" si="1753"/>
        <v>1545891860.9000001</v>
      </c>
      <c r="X1872" s="239">
        <f t="shared" si="1748"/>
        <v>21180683333.900002</v>
      </c>
      <c r="Y1872" s="239">
        <f t="shared" si="1748"/>
        <v>39777767483.800003</v>
      </c>
      <c r="AB1872" s="276"/>
      <c r="AC1872" s="261" t="s">
        <v>21</v>
      </c>
      <c r="AD1872" s="262">
        <f t="shared" ref="AD1872:AO1872" si="1754">SUM(AD1806,AD1866,AD1860,AD1854,AD1848,AD1842,AD1836,AD1830,AD1824,AD1818,AD1812)</f>
        <v>0</v>
      </c>
      <c r="AE1872" s="263">
        <f t="shared" si="1754"/>
        <v>0</v>
      </c>
      <c r="AF1872" s="263">
        <f t="shared" si="1754"/>
        <v>0</v>
      </c>
      <c r="AG1872" s="264">
        <f t="shared" si="1754"/>
        <v>0</v>
      </c>
      <c r="AH1872" s="264">
        <f t="shared" si="1754"/>
        <v>0</v>
      </c>
      <c r="AI1872" s="264">
        <f t="shared" si="1754"/>
        <v>0</v>
      </c>
      <c r="AJ1872" s="264">
        <f t="shared" si="1754"/>
        <v>0</v>
      </c>
      <c r="AK1872" s="264">
        <f t="shared" si="1754"/>
        <v>0</v>
      </c>
      <c r="AL1872" s="264">
        <f t="shared" si="1754"/>
        <v>0</v>
      </c>
      <c r="AM1872" s="264">
        <f t="shared" si="1754"/>
        <v>0</v>
      </c>
      <c r="AN1872" s="264">
        <f t="shared" si="1754"/>
        <v>0</v>
      </c>
      <c r="AO1872" s="264">
        <f t="shared" si="1754"/>
        <v>0</v>
      </c>
      <c r="AP1872" s="265">
        <f t="shared" si="1747"/>
        <v>0</v>
      </c>
    </row>
    <row r="1873" spans="10:42" x14ac:dyDescent="0.3">
      <c r="J1873" s="276"/>
      <c r="K1873" s="261" t="s">
        <v>21</v>
      </c>
      <c r="L1873" s="262">
        <f t="shared" ref="L1873:W1877" si="1755">SUM(L1807,L1867,L1861,L1855,L1849,L1843,L1837,L1831,L1825,L1819,L1813)</f>
        <v>90374617</v>
      </c>
      <c r="M1873" s="263">
        <f t="shared" si="1755"/>
        <v>111641217</v>
      </c>
      <c r="N1873" s="263">
        <f t="shared" si="1755"/>
        <v>91053507</v>
      </c>
      <c r="O1873" s="264">
        <f t="shared" si="1755"/>
        <v>87420722</v>
      </c>
      <c r="P1873" s="264">
        <f t="shared" si="1755"/>
        <v>74290932</v>
      </c>
      <c r="Q1873" s="264">
        <f t="shared" si="1755"/>
        <v>59877301</v>
      </c>
      <c r="R1873" s="264">
        <f t="shared" si="1755"/>
        <v>49414116</v>
      </c>
      <c r="S1873" s="264">
        <f t="shared" si="1755"/>
        <v>55921385</v>
      </c>
      <c r="T1873" s="264">
        <f t="shared" si="1755"/>
        <v>53324218</v>
      </c>
      <c r="U1873" s="264">
        <f t="shared" si="1755"/>
        <v>53060334</v>
      </c>
      <c r="V1873" s="264">
        <f t="shared" si="1755"/>
        <v>63134876</v>
      </c>
      <c r="W1873" s="264">
        <f t="shared" si="1755"/>
        <v>79433796</v>
      </c>
      <c r="X1873" s="265">
        <f t="shared" si="1748"/>
        <v>868947021</v>
      </c>
      <c r="Y1873" s="265">
        <f t="shared" si="1748"/>
        <v>1647519425</v>
      </c>
      <c r="AB1873" s="277"/>
      <c r="AC1873" s="266" t="s">
        <v>27</v>
      </c>
      <c r="AD1873" s="267">
        <f t="shared" ref="AD1873:AO1873" si="1756">SUM(AD1807,AD1867,AD1861,AD1855,AD1849,AD1843,AD1837,AD1831,AD1825,AD1819,AD1813)</f>
        <v>0</v>
      </c>
      <c r="AE1873" s="268">
        <f t="shared" si="1756"/>
        <v>0</v>
      </c>
      <c r="AF1873" s="268">
        <f t="shared" si="1756"/>
        <v>0</v>
      </c>
      <c r="AG1873" s="269">
        <f t="shared" si="1756"/>
        <v>0</v>
      </c>
      <c r="AH1873" s="269">
        <f t="shared" si="1756"/>
        <v>0</v>
      </c>
      <c r="AI1873" s="269">
        <f t="shared" si="1756"/>
        <v>0</v>
      </c>
      <c r="AJ1873" s="269">
        <f t="shared" si="1756"/>
        <v>0</v>
      </c>
      <c r="AK1873" s="269">
        <f t="shared" si="1756"/>
        <v>0</v>
      </c>
      <c r="AL1873" s="269">
        <f t="shared" si="1756"/>
        <v>0</v>
      </c>
      <c r="AM1873" s="269">
        <f t="shared" si="1756"/>
        <v>0</v>
      </c>
      <c r="AN1873" s="269">
        <f t="shared" si="1756"/>
        <v>0</v>
      </c>
      <c r="AO1873" s="269">
        <f t="shared" si="1756"/>
        <v>0</v>
      </c>
      <c r="AP1873" s="270">
        <f t="shared" si="1747"/>
        <v>0</v>
      </c>
    </row>
    <row r="1874" spans="10:42" x14ac:dyDescent="0.3">
      <c r="J1874" s="277"/>
      <c r="K1874" s="266" t="s">
        <v>27</v>
      </c>
      <c r="L1874" s="267">
        <f t="shared" si="1755"/>
        <v>156171570</v>
      </c>
      <c r="M1874" s="268">
        <f t="shared" si="1755"/>
        <v>154641300</v>
      </c>
      <c r="N1874" s="268">
        <f t="shared" si="1755"/>
        <v>184736610</v>
      </c>
      <c r="O1874" s="269">
        <f t="shared" si="1755"/>
        <v>174972030</v>
      </c>
      <c r="P1874" s="269">
        <f t="shared" si="1755"/>
        <v>172775520</v>
      </c>
      <c r="Q1874" s="269">
        <f t="shared" si="1755"/>
        <v>182463760</v>
      </c>
      <c r="R1874" s="269">
        <f t="shared" si="1755"/>
        <v>193803720</v>
      </c>
      <c r="S1874" s="269">
        <f t="shared" si="1755"/>
        <v>344089420</v>
      </c>
      <c r="T1874" s="269">
        <f t="shared" si="1755"/>
        <v>372519130</v>
      </c>
      <c r="U1874" s="269">
        <f t="shared" si="1755"/>
        <v>306585660</v>
      </c>
      <c r="V1874" s="269">
        <f t="shared" si="1755"/>
        <v>200632680</v>
      </c>
      <c r="W1874" s="269">
        <f t="shared" si="1755"/>
        <v>175988740</v>
      </c>
      <c r="X1874" s="270">
        <f t="shared" si="1748"/>
        <v>2619380140</v>
      </c>
      <c r="Y1874" s="270">
        <f t="shared" si="1748"/>
        <v>5082588710</v>
      </c>
      <c r="AB1874" s="277"/>
      <c r="AC1874" s="266" t="s">
        <v>28</v>
      </c>
      <c r="AD1874" s="267">
        <f t="shared" ref="AD1874:AO1874" si="1757">SUM(AD1808,AD1868,AD1862,AD1856,AD1850,AD1844,AD1838,AD1832,AD1826,AD1820,AD1814)</f>
        <v>0</v>
      </c>
      <c r="AE1874" s="268">
        <f t="shared" si="1757"/>
        <v>0</v>
      </c>
      <c r="AF1874" s="268">
        <f t="shared" si="1757"/>
        <v>0</v>
      </c>
      <c r="AG1874" s="269">
        <f t="shared" si="1757"/>
        <v>0</v>
      </c>
      <c r="AH1874" s="269">
        <f t="shared" si="1757"/>
        <v>0</v>
      </c>
      <c r="AI1874" s="269">
        <f t="shared" si="1757"/>
        <v>0</v>
      </c>
      <c r="AJ1874" s="269">
        <f t="shared" si="1757"/>
        <v>0</v>
      </c>
      <c r="AK1874" s="269">
        <f t="shared" si="1757"/>
        <v>0</v>
      </c>
      <c r="AL1874" s="269">
        <f t="shared" si="1757"/>
        <v>0</v>
      </c>
      <c r="AM1874" s="269">
        <f t="shared" si="1757"/>
        <v>0</v>
      </c>
      <c r="AN1874" s="269">
        <f t="shared" si="1757"/>
        <v>0</v>
      </c>
      <c r="AO1874" s="269">
        <f t="shared" si="1757"/>
        <v>0</v>
      </c>
      <c r="AP1874" s="270">
        <f t="shared" si="1747"/>
        <v>0</v>
      </c>
    </row>
    <row r="1875" spans="10:42" x14ac:dyDescent="0.3">
      <c r="J1875" s="277"/>
      <c r="K1875" s="266" t="s">
        <v>28</v>
      </c>
      <c r="L1875" s="267">
        <f t="shared" si="1755"/>
        <v>4587090</v>
      </c>
      <c r="M1875" s="268">
        <f t="shared" si="1755"/>
        <v>4564260</v>
      </c>
      <c r="N1875" s="268">
        <f t="shared" si="1755"/>
        <v>4787270</v>
      </c>
      <c r="O1875" s="269">
        <f t="shared" si="1755"/>
        <v>4946920</v>
      </c>
      <c r="P1875" s="269">
        <f t="shared" si="1755"/>
        <v>2833940</v>
      </c>
      <c r="Q1875" s="269">
        <f t="shared" si="1755"/>
        <v>2519690</v>
      </c>
      <c r="R1875" s="269">
        <f t="shared" si="1755"/>
        <v>2820860</v>
      </c>
      <c r="S1875" s="269">
        <f t="shared" si="1755"/>
        <v>2996400</v>
      </c>
      <c r="T1875" s="269">
        <f t="shared" si="1755"/>
        <v>2485500</v>
      </c>
      <c r="U1875" s="269">
        <f t="shared" si="1755"/>
        <v>2239280</v>
      </c>
      <c r="V1875" s="269">
        <f t="shared" si="1755"/>
        <v>2574580</v>
      </c>
      <c r="W1875" s="269">
        <f t="shared" si="1755"/>
        <v>2820860</v>
      </c>
      <c r="X1875" s="270">
        <f t="shared" si="1748"/>
        <v>40176650</v>
      </c>
      <c r="Y1875" s="270">
        <f t="shared" si="1748"/>
        <v>75766210</v>
      </c>
      <c r="AB1875" s="277"/>
      <c r="AC1875" s="266" t="s">
        <v>26</v>
      </c>
      <c r="AD1875" s="267">
        <f t="shared" ref="AD1875:AO1875" si="1758">SUM(AD1809,AD1869,AD1863,AD1857,AD1851,AD1845,AD1839,AD1833,AD1827,AD1821,AD1815)</f>
        <v>0</v>
      </c>
      <c r="AE1875" s="268">
        <f t="shared" si="1758"/>
        <v>0</v>
      </c>
      <c r="AF1875" s="268">
        <f t="shared" si="1758"/>
        <v>0</v>
      </c>
      <c r="AG1875" s="269">
        <f t="shared" si="1758"/>
        <v>0</v>
      </c>
      <c r="AH1875" s="269">
        <f t="shared" si="1758"/>
        <v>0</v>
      </c>
      <c r="AI1875" s="269">
        <f t="shared" si="1758"/>
        <v>0</v>
      </c>
      <c r="AJ1875" s="269">
        <f t="shared" si="1758"/>
        <v>0</v>
      </c>
      <c r="AK1875" s="269">
        <f t="shared" si="1758"/>
        <v>0</v>
      </c>
      <c r="AL1875" s="269">
        <f t="shared" si="1758"/>
        <v>0</v>
      </c>
      <c r="AM1875" s="269">
        <f t="shared" si="1758"/>
        <v>0</v>
      </c>
      <c r="AN1875" s="269">
        <f t="shared" si="1758"/>
        <v>0</v>
      </c>
      <c r="AO1875" s="269">
        <f t="shared" si="1758"/>
        <v>0</v>
      </c>
      <c r="AP1875" s="270">
        <f t="shared" si="1747"/>
        <v>0</v>
      </c>
    </row>
    <row r="1876" spans="10:42" ht="17.25" thickBot="1" x14ac:dyDescent="0.35">
      <c r="J1876" s="277"/>
      <c r="K1876" s="266" t="s">
        <v>26</v>
      </c>
      <c r="L1876" s="267">
        <f t="shared" si="1755"/>
        <v>1601807374</v>
      </c>
      <c r="M1876" s="268">
        <f t="shared" si="1755"/>
        <v>1815372296</v>
      </c>
      <c r="N1876" s="268">
        <f t="shared" si="1755"/>
        <v>1255349565</v>
      </c>
      <c r="O1876" s="269">
        <f t="shared" si="1755"/>
        <v>994636721</v>
      </c>
      <c r="P1876" s="269">
        <f t="shared" si="1755"/>
        <v>205341537</v>
      </c>
      <c r="Q1876" s="269">
        <f t="shared" si="1755"/>
        <v>137344678</v>
      </c>
      <c r="R1876" s="269">
        <f t="shared" si="1755"/>
        <v>148930868</v>
      </c>
      <c r="S1876" s="269">
        <f t="shared" si="1755"/>
        <v>363508813</v>
      </c>
      <c r="T1876" s="269">
        <f t="shared" si="1755"/>
        <v>467184313</v>
      </c>
      <c r="U1876" s="269">
        <f t="shared" si="1755"/>
        <v>299236474</v>
      </c>
      <c r="V1876" s="269">
        <f t="shared" si="1755"/>
        <v>164368204</v>
      </c>
      <c r="W1876" s="269">
        <f t="shared" si="1755"/>
        <v>595685828</v>
      </c>
      <c r="X1876" s="270">
        <f t="shared" si="1748"/>
        <v>8048766671</v>
      </c>
      <c r="Y1876" s="270">
        <f t="shared" si="1748"/>
        <v>14495725968</v>
      </c>
      <c r="AB1876" s="278"/>
      <c r="AC1876" s="271" t="s">
        <v>11</v>
      </c>
      <c r="AD1876" s="272">
        <f t="shared" ref="AD1876:AO1876" si="1759">SUM(AD1810,AD1870,AD1864,AD1858,AD1852,AD1846,AD1840,AD1834,AD1828,AD1822,AD1816)</f>
        <v>1500912660.8336</v>
      </c>
      <c r="AE1876" s="273">
        <f t="shared" si="1759"/>
        <v>1461323368</v>
      </c>
      <c r="AF1876" s="273">
        <f t="shared" si="1759"/>
        <v>1266107954</v>
      </c>
      <c r="AG1876" s="274">
        <f t="shared" si="1759"/>
        <v>1270578251</v>
      </c>
      <c r="AH1876" s="274">
        <f t="shared" si="1759"/>
        <v>1299563166</v>
      </c>
      <c r="AI1876" s="274">
        <f t="shared" si="1759"/>
        <v>1641826996</v>
      </c>
      <c r="AJ1876" s="274">
        <f t="shared" si="1759"/>
        <v>1900826591</v>
      </c>
      <c r="AK1876" s="274">
        <f t="shared" si="1759"/>
        <v>1900785640</v>
      </c>
      <c r="AL1876" s="274">
        <f t="shared" si="1759"/>
        <v>1447153586</v>
      </c>
      <c r="AM1876" s="274">
        <f t="shared" si="1759"/>
        <v>1309757723</v>
      </c>
      <c r="AN1876" s="274">
        <f t="shared" si="1759"/>
        <v>1519501965</v>
      </c>
      <c r="AO1876" s="274">
        <f t="shared" si="1759"/>
        <v>1606563465</v>
      </c>
      <c r="AP1876" s="275">
        <f t="shared" si="1747"/>
        <v>18124901365.833599</v>
      </c>
    </row>
    <row r="1877" spans="10:42" ht="17.25" thickBot="1" x14ac:dyDescent="0.35">
      <c r="J1877" s="278"/>
      <c r="K1877" s="271" t="s">
        <v>11</v>
      </c>
      <c r="L1877" s="272">
        <f t="shared" si="1755"/>
        <v>730658533</v>
      </c>
      <c r="M1877" s="273">
        <f t="shared" si="1755"/>
        <v>756209571</v>
      </c>
      <c r="N1877" s="273">
        <f t="shared" si="1755"/>
        <v>661112910</v>
      </c>
      <c r="O1877" s="274">
        <f t="shared" si="1755"/>
        <v>575370269</v>
      </c>
      <c r="P1877" s="274">
        <f t="shared" si="1755"/>
        <v>581512504</v>
      </c>
      <c r="Q1877" s="274">
        <f t="shared" si="1755"/>
        <v>677568348</v>
      </c>
      <c r="R1877" s="274">
        <f t="shared" si="1755"/>
        <v>866383461</v>
      </c>
      <c r="S1877" s="274">
        <f t="shared" si="1755"/>
        <v>1206911183</v>
      </c>
      <c r="T1877" s="274">
        <f t="shared" si="1755"/>
        <v>1287373873</v>
      </c>
      <c r="U1877" s="274">
        <f t="shared" si="1755"/>
        <v>899780598</v>
      </c>
      <c r="V1877" s="274">
        <f t="shared" si="1755"/>
        <v>668568965</v>
      </c>
      <c r="W1877" s="274">
        <f t="shared" si="1755"/>
        <v>691962636.89999998</v>
      </c>
      <c r="X1877" s="275">
        <f t="shared" si="1748"/>
        <v>9603412851.8999996</v>
      </c>
      <c r="Y1877" s="275">
        <f t="shared" si="1748"/>
        <v>18476167170.799999</v>
      </c>
    </row>
  </sheetData>
  <protectedRanges>
    <protectedRange sqref="J271 J273 J283 J285 J289 J307 J309 J313 J331 J333 J337 J339 J343 J345 J349 J351 J355 J357 J361 J363 J367 J369 J373 J375 J415 J417 J427 J429 J439 J441 J451 J453 J463 J465 J475 J477 J499 J503 J507 J515 J519 J523 J527 J531 J535 J547 J555 J291 J295 J297 J301 J303 J511 J315 J319 J321 J325 J327 D92:G92 D100:G100 D124:G124 D128:G128 D136:G136 D140:G140 D189:H191 D148:G148 D152:G152 D160:G160 D164:G164 D172:G172 D176:G176 D184:G184 D188:G188 D220:G220 D236:G236 D252:G252 D256:G256 D260:G260 D264:G264 D268:G268 J269 J281 J287 J293 J299 J305 J311 J317 J323 J329 J335 J341 J347 J353 J359 J365 J371 J413 J425 J437 J449 J461 J473 D265:H267 D261:H263 D257:H259 D253:H255 D249:H251 D233:H235 D217:H219 D185:H187 D181:H183 D173:H175 D169:H171 D161:H163 D157:H159 D149:H151 D145:H147 D177:H179 D137:H139 D133:H135 D125:H127 D121:H123 D97:H99 J457 J459 J455 J469 J471 J467 J421 J423 J419 J433 J435 J431 J551 J559 D224:G224 D221:H223 D228:G228 D225:H227 D229:H231 D232:G232 D240:G240 D237:H239 D244:G244 D241:H243 D245:H247 D248:G248 J445 J447 J443 J481 J483 J479 J487 J489 J485 J493 J495 J491 D93:H95 D96:G96 D105:H107 D108:G108 D120:G120 D117:H119 D101:H103 D104:G104 D112:G116 H113:H115 D109:H111 J277 J279 J275 D129:H131 D132:G132 D141:H143 D144:G144 D153:H155 D156:G156 D165:H167 D168:G168 D180:G180 D192:G216 J563 J567 D648:G648 D652:G652 D649:H651 D645:H647 D653:H655 D656:G656 J659 J661 J665 J667 J657 J663 J671 J713:J715 J717:J719 J721:J723 J725:J727 J729:J731 J709:J711 J189:J191 J265:J267 J261:J263 J257:J259 J253:J255 J249:J251 J233:J235 J217:J219 J185:J187 J181:J183 J173:J175 J169:J171 J161:J163 J157:J159 J149:J151 J145:J147 J177:J179 J137:J139 J133:J135 J125:J127 J121:J123 J97:J99 J221:J223 J225:J227 J229:J231 J237:J239 J241:J243 J245:J247 J93:J95 J105:J107 J117:J119 J101:J103 J113:J115 J109:J111 J129:J131 J141:J143 J153:J155 J165:J167 J649:J651 J645:J647 J653:J655 J705:J707 D89:J89 D90:H91 J90:J91 J733:J735 J737:J739 J741:J743 J745:J747 J751 J753 J749 J757 J759 J755 J763 J765 J761 J769 J771 J767 J775 J777 J773 J781 J783 J779 J787 J789 J785 J793 J795 J791 J799 J801 J797 J805 J807 J803 J809 J811 J813 J817 J821 J825 J829 J833 J837 J841 J845 J849 J853 J857 I881:I900 I749:I878 J1085 J1087 J1097 J1099 J1103 J1121 J1123 J1127 J1145 J1147 J1151 J1153 J1157 J1159 J1163 J1165 J1169 J1171 J1175 J1177 J1181 J1183 J1187 J1189 J1229 J1231 J1241 J1243 J1253 J1255 J1265 J1267 J1277 J1279 J1289 J1291 J1313 J1317 J1321 J1329 J1333 J1337 J1341 J1345 J1349 J1361 J1369 J1105 J1109 J1111 J1115 J1117 J1325 J1129 J1133 J1135 J1139 J1141 D906:G906 D914:G914 D938:G938 D942:G942 D950:G950 D954:G954 D1003:H1005 D962:G962 D966:G966 D974:G974 D978:G978 D986:G986 D990:G990 D998:G998 D1002:G1002 D1034:G1034 D1050:G1050 D1066:G1066 D1070:G1070 D1074:G1074 D1078:G1078 D1082:G1082 J1083 J1095 J1101 J1107 J1113 J1119 J1125 J1131 J1137 J1143 J1149 J1155 J1161 J1167 J1173 J1179 J1185 J1227 J1239 J1251 J1263 J1275 J1287 D1079:H1081 D1075:H1077 D1071:H1073 D1067:H1069 D1063:H1065 D1047:H1049 D1031:H1033 D999:H1001 D995:H997 D987:H989 D983:H985 D975:H977 D971:H973 D963:H965 D959:H961 D991:H993 D951:H953 D947:H949 D939:H941 D935:H937 D911:H913 J1271 J1273 J1269 J1283 J1285 J1281 J1235 J1237 J1233 J1247 J1249 J1245 J1365 J1373 D1038:G1038 D1035:H1037 D1042:G1042 D1039:H1041 D1043:H1045 D1046:G1046 D1054:G1054 D1051:H1053 D1058:G1058 D1055:H1057 D1059:H1061 D1062:G1062 J1259 J1261 J1257 J1295 J1297 J1293 J1301 J1303 J1299 J1307 J1309 J1305 D907:H909 D910:G910 D919:H921 D922:G922 D934:G934 D931:H933 D915:H917 D918:G918 D926:G930 H927:H929 D923:H925 J1091 J1093 J1089 D943:H945 D946:G946 D955:H957 D958:G958 D967:H969 D970:G970 D979:H981 D982:G982 D994:G994 D1006:G1030 J1377 J1381 D1462:G1462 D1466:G1466 D1463:H1465 D1459:H1461 D1467:H1469 D1470:G1470 J1473 J1475 J1479 J1481 J1471 J1477 J1485 I90:I679 J1003:J1005 J1079:J1081 J1075:J1077 J1071:J1073 J1067:J1069 J1063:J1065 J1047:J1049 J1031:J1033 J999:J1001 J995:J997 J987:J989 J983:J985 J975:J977 J971:J973 J963:J965 J959:J961 J991:J993 J951:J953 J947:J949 J939:J941 J935:J937 J911:J913 J1035:J1037 J1039:J1041 J1043:J1045 J1051:J1053 J1055:J1057 J1059:J1061 J907:J909 J919:J921 J931:J933 J915:J917 J927:J929 J923:J925 J943:J945 J955:J957 J967:J969 J979:J981 J1463:J1465 J1459:J1461 J1467:J1469 D903:J903 D904:H905 J904:J905 J1527:J1529 J1531:J1533 J1535:J1537 J1539:J1541 J1543:J1545 J1523:J1525 J1519:J1521 J1547:J1549 D1519:I1562 J1551:J1553 J1555:J1557 J1559:J1561 J1565 J1567 J1563 J1571 J1573 J1569 J1577 J1579 J1575 J1583 J1585 J1581 J1589 J1591 J1587 J1595 J1597 J1593 J1601 J1603 J1599 J1607 J1609 J1605 J1613 J1615 J1611 J1619 J1621 J1617 J1623 J1625 J1627 J1631 J1635 J1639 J1643 J1647 J1651 J1655 J1659 J1663 J1667 J1671 I1695:I1714 I1563:I1692 E749:G902 E1563:G1716 D680:G680 D684:G684 D677:H679 J687 J689 J685 J693 J695 J691 J699 D705:I748 J677:J679 D681:J683 I904:I1518" name="범위1"/>
  </protectedRanges>
  <autoFilter ref="J39:W83" xr:uid="{00000000-0009-0000-0000-000005000000}">
    <filterColumn colId="0">
      <filters>
        <filter val="24년 SP 총 에너지비용"/>
      </filters>
    </filterColumn>
  </autoFilter>
  <mergeCells count="12">
    <mergeCell ref="J1757:J1762"/>
    <mergeCell ref="J1763:J1768"/>
    <mergeCell ref="I1730:K1731"/>
    <mergeCell ref="J1733:J1738"/>
    <mergeCell ref="J1739:J1744"/>
    <mergeCell ref="J1745:J1750"/>
    <mergeCell ref="J1751:J1756"/>
    <mergeCell ref="J1769:J1774"/>
    <mergeCell ref="J1775:J1780"/>
    <mergeCell ref="J1781:J1786"/>
    <mergeCell ref="J1787:J1792"/>
    <mergeCell ref="J1793:J1798"/>
  </mergeCells>
  <phoneticPr fontId="1" type="noConversion"/>
  <conditionalFormatting sqref="K86:V86">
    <cfRule type="cellIs" dxfId="75" priority="1" operator="lessThan">
      <formula>0</formula>
    </cfRule>
    <cfRule type="cellIs" dxfId="74" priority="2" operator="greaterThan">
      <formula>0</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filterMode="1">
    <tabColor rgb="FFFF0000"/>
  </sheetPr>
  <dimension ref="A1:AO864"/>
  <sheetViews>
    <sheetView zoomScale="55" zoomScaleNormal="55" workbookViewId="0">
      <selection activeCell="A855" sqref="A855"/>
    </sheetView>
  </sheetViews>
  <sheetFormatPr defaultColWidth="9" defaultRowHeight="16.5" x14ac:dyDescent="0.3"/>
  <cols>
    <col min="1" max="1" width="48" style="6" customWidth="1"/>
    <col min="2" max="2" width="20" style="12" bestFit="1" customWidth="1"/>
    <col min="3" max="3" width="9.875" style="6" customWidth="1"/>
    <col min="4" max="4" width="15.125" style="6" bestFit="1" customWidth="1"/>
    <col min="5" max="5" width="10.25" style="6" customWidth="1"/>
    <col min="6" max="6" width="12.25" style="6" bestFit="1" customWidth="1"/>
    <col min="7" max="7" width="18.25" style="6" customWidth="1"/>
    <col min="8" max="8" width="12.625" style="6" customWidth="1"/>
    <col min="9" max="13" width="15.375" style="6" customWidth="1"/>
    <col min="14" max="14" width="16.625" style="6" customWidth="1"/>
    <col min="15" max="18" width="15.375" style="6" customWidth="1"/>
    <col min="19" max="20" width="15.375" style="6" bestFit="1" customWidth="1"/>
    <col min="21" max="21" width="16.625" style="42" bestFit="1" customWidth="1"/>
    <col min="22" max="22" width="13.625" style="43" bestFit="1" customWidth="1"/>
    <col min="23" max="23" width="9" style="6"/>
    <col min="24" max="24" width="12.375" style="6" bestFit="1" customWidth="1"/>
    <col min="25" max="25" width="15.125" style="6" bestFit="1" customWidth="1"/>
    <col min="26" max="26" width="9" style="6"/>
    <col min="27" max="27" width="28.375" style="6" bestFit="1" customWidth="1"/>
    <col min="28" max="28" width="9" style="6"/>
    <col min="29" max="40" width="15.375" style="6" bestFit="1" customWidth="1"/>
    <col min="41" max="41" width="15.625" style="6" bestFit="1" customWidth="1"/>
    <col min="42" max="16384" width="9" style="6"/>
  </cols>
  <sheetData>
    <row r="1" spans="22:41" x14ac:dyDescent="0.3">
      <c r="AC1" s="58" t="s">
        <v>24</v>
      </c>
      <c r="AD1" s="58" t="s">
        <v>10</v>
      </c>
      <c r="AE1" s="58" t="s">
        <v>0</v>
      </c>
      <c r="AF1" s="58" t="s">
        <v>1</v>
      </c>
      <c r="AG1" s="58" t="s">
        <v>2</v>
      </c>
      <c r="AH1" s="58" t="s">
        <v>3</v>
      </c>
      <c r="AI1" s="58" t="s">
        <v>4</v>
      </c>
      <c r="AJ1" s="58" t="s">
        <v>5</v>
      </c>
      <c r="AK1" s="58" t="s">
        <v>6</v>
      </c>
      <c r="AL1" s="58" t="s">
        <v>7</v>
      </c>
      <c r="AM1" s="58" t="s">
        <v>8</v>
      </c>
      <c r="AN1" s="58" t="s">
        <v>9</v>
      </c>
      <c r="AO1" s="58" t="s">
        <v>68</v>
      </c>
    </row>
    <row r="2" spans="22:41" x14ac:dyDescent="0.3">
      <c r="AA2" s="6" t="s">
        <v>347</v>
      </c>
      <c r="AC2" s="59">
        <v>5187276724</v>
      </c>
      <c r="AD2" s="59">
        <v>4256209992</v>
      </c>
      <c r="AE2" s="59">
        <v>3306277783</v>
      </c>
      <c r="AF2" s="59">
        <v>2678255482</v>
      </c>
      <c r="AG2" s="59">
        <v>2836808021</v>
      </c>
      <c r="AH2" s="59">
        <v>3612698624</v>
      </c>
      <c r="AI2" s="59">
        <v>4711498477</v>
      </c>
      <c r="AJ2" s="59">
        <v>4916413102</v>
      </c>
      <c r="AK2" s="59">
        <v>3596895931</v>
      </c>
      <c r="AL2" s="59">
        <v>2826243117</v>
      </c>
      <c r="AM2" s="59">
        <v>3976926738</v>
      </c>
      <c r="AN2" s="59">
        <v>4836482575.4000006</v>
      </c>
      <c r="AO2" s="59">
        <v>46741986566.400002</v>
      </c>
    </row>
    <row r="3" spans="22:41" x14ac:dyDescent="0.3">
      <c r="AA3" s="81" t="s">
        <v>269</v>
      </c>
      <c r="AC3" s="6">
        <v>136236475</v>
      </c>
      <c r="AD3" s="6">
        <v>122345711</v>
      </c>
      <c r="AE3" s="6">
        <v>116723740</v>
      </c>
      <c r="AF3" s="6">
        <v>88311890</v>
      </c>
      <c r="AG3" s="6">
        <v>78796311</v>
      </c>
      <c r="AH3" s="6">
        <v>66258159</v>
      </c>
      <c r="AI3" s="6">
        <v>66225106</v>
      </c>
      <c r="AJ3" s="6">
        <v>68124410</v>
      </c>
      <c r="AK3" s="6">
        <v>60667536</v>
      </c>
      <c r="AL3" s="6">
        <v>79073658</v>
      </c>
      <c r="AM3" s="6">
        <v>105477887</v>
      </c>
      <c r="AN3" s="6">
        <v>112223049</v>
      </c>
      <c r="AO3" s="6">
        <v>1100463932</v>
      </c>
    </row>
    <row r="4" spans="22:41" x14ac:dyDescent="0.3">
      <c r="AA4" s="81" t="s">
        <v>270</v>
      </c>
      <c r="AC4" s="6">
        <v>188298330</v>
      </c>
      <c r="AD4" s="6">
        <v>196199520</v>
      </c>
      <c r="AE4" s="6">
        <v>186115700</v>
      </c>
      <c r="AF4" s="6">
        <v>213991950</v>
      </c>
      <c r="AG4" s="6">
        <v>222703380</v>
      </c>
      <c r="AH4" s="6">
        <v>275499430</v>
      </c>
      <c r="AI4" s="6">
        <v>371070170</v>
      </c>
      <c r="AJ4" s="6">
        <v>412668530</v>
      </c>
      <c r="AK4" s="6">
        <v>386837850</v>
      </c>
      <c r="AL4" s="6">
        <v>190841840</v>
      </c>
      <c r="AM4" s="6">
        <v>216540660</v>
      </c>
      <c r="AN4" s="6">
        <v>179033430</v>
      </c>
      <c r="AO4" s="6">
        <v>3039800790</v>
      </c>
    </row>
    <row r="5" spans="22:41" x14ac:dyDescent="0.3">
      <c r="AA5" s="81" t="s">
        <v>271</v>
      </c>
      <c r="AC5" s="59">
        <v>23365430</v>
      </c>
      <c r="AD5" s="59">
        <v>19589210</v>
      </c>
      <c r="AE5" s="59">
        <v>21298280</v>
      </c>
      <c r="AF5" s="59">
        <v>17327990</v>
      </c>
      <c r="AG5" s="59">
        <v>17995020</v>
      </c>
      <c r="AH5" s="59">
        <v>16176320</v>
      </c>
      <c r="AI5" s="59">
        <v>18974900</v>
      </c>
      <c r="AJ5" s="59">
        <v>18191520</v>
      </c>
      <c r="AK5" s="59">
        <v>17561640</v>
      </c>
      <c r="AL5" s="59">
        <v>15992030</v>
      </c>
      <c r="AM5" s="59">
        <v>20951620</v>
      </c>
      <c r="AN5" s="59">
        <v>17671490</v>
      </c>
      <c r="AO5" s="6">
        <v>225095450</v>
      </c>
    </row>
    <row r="6" spans="22:41" x14ac:dyDescent="0.3">
      <c r="V6" s="6"/>
      <c r="AA6" s="81" t="s">
        <v>272</v>
      </c>
      <c r="AC6" s="6">
        <v>2795124054</v>
      </c>
      <c r="AD6" s="6">
        <v>2437674550</v>
      </c>
      <c r="AE6" s="6">
        <v>2126025537</v>
      </c>
      <c r="AF6" s="6">
        <v>2030376155</v>
      </c>
      <c r="AG6" s="6">
        <v>2352119195</v>
      </c>
      <c r="AH6" s="6">
        <v>3083880154</v>
      </c>
      <c r="AI6" s="6">
        <v>3601105108</v>
      </c>
      <c r="AJ6" s="6">
        <v>3699673459</v>
      </c>
      <c r="AK6" s="6">
        <v>2691876222</v>
      </c>
      <c r="AL6" s="6">
        <v>2335756560</v>
      </c>
      <c r="AM6" s="6">
        <v>2710267076</v>
      </c>
      <c r="AN6" s="6">
        <v>2677863421</v>
      </c>
      <c r="AO6" s="6">
        <v>32541741491</v>
      </c>
    </row>
    <row r="7" spans="22:41" x14ac:dyDescent="0.3">
      <c r="V7" s="6"/>
      <c r="AA7" s="81" t="s">
        <v>273</v>
      </c>
      <c r="AC7" s="6">
        <v>2044252435</v>
      </c>
      <c r="AD7" s="6">
        <v>1480401001</v>
      </c>
      <c r="AE7" s="6">
        <v>856114526</v>
      </c>
      <c r="AF7" s="6">
        <v>328247497</v>
      </c>
      <c r="AG7" s="6">
        <v>165194115</v>
      </c>
      <c r="AH7" s="6">
        <v>170884561</v>
      </c>
      <c r="AI7" s="6">
        <v>654123193</v>
      </c>
      <c r="AJ7" s="6">
        <v>717755183</v>
      </c>
      <c r="AK7" s="6">
        <v>439952683</v>
      </c>
      <c r="AL7" s="6">
        <v>204579029</v>
      </c>
      <c r="AM7" s="6">
        <v>923689495</v>
      </c>
      <c r="AN7" s="6">
        <v>1849691185.4000001</v>
      </c>
      <c r="AO7" s="6">
        <v>9834884903.3999996</v>
      </c>
    </row>
    <row r="8" spans="22:41" x14ac:dyDescent="0.3">
      <c r="V8" s="6"/>
      <c r="AA8" s="81" t="s">
        <v>274</v>
      </c>
      <c r="AC8" s="6">
        <v>156822</v>
      </c>
      <c r="AD8" s="6">
        <v>142257</v>
      </c>
      <c r="AE8" s="6">
        <v>137837</v>
      </c>
      <c r="AF8" s="6">
        <v>105352</v>
      </c>
      <c r="AG8" s="6">
        <v>92241</v>
      </c>
      <c r="AH8" s="6">
        <v>75451</v>
      </c>
      <c r="AI8" s="6">
        <v>75687</v>
      </c>
      <c r="AJ8" s="6">
        <v>78188</v>
      </c>
      <c r="AK8" s="6">
        <v>69875</v>
      </c>
      <c r="AL8" s="6">
        <v>90089</v>
      </c>
      <c r="AM8" s="6">
        <v>119818</v>
      </c>
      <c r="AN8" s="6">
        <v>125525</v>
      </c>
      <c r="AO8" s="6">
        <v>1269142</v>
      </c>
    </row>
    <row r="9" spans="22:41" x14ac:dyDescent="0.3">
      <c r="V9" s="6"/>
      <c r="AA9" s="81" t="s">
        <v>275</v>
      </c>
      <c r="AC9" s="6">
        <v>53939</v>
      </c>
      <c r="AD9" s="6">
        <v>56216</v>
      </c>
      <c r="AE9" s="6">
        <v>53310</v>
      </c>
      <c r="AF9" s="6">
        <v>63296</v>
      </c>
      <c r="AG9" s="6">
        <v>63854</v>
      </c>
      <c r="AH9" s="6">
        <v>79069</v>
      </c>
      <c r="AI9" s="6">
        <v>106611</v>
      </c>
      <c r="AJ9" s="6">
        <v>118599</v>
      </c>
      <c r="AK9" s="6">
        <v>111155</v>
      </c>
      <c r="AL9" s="6">
        <v>54672</v>
      </c>
      <c r="AM9" s="6">
        <v>62078</v>
      </c>
      <c r="AN9" s="6">
        <v>51269</v>
      </c>
      <c r="AO9" s="6">
        <v>874068</v>
      </c>
    </row>
    <row r="10" spans="22:41" x14ac:dyDescent="0.3">
      <c r="V10" s="6"/>
      <c r="AA10" s="81" t="s">
        <v>276</v>
      </c>
      <c r="AC10" s="6">
        <v>9183</v>
      </c>
      <c r="AD10" s="6">
        <v>7747</v>
      </c>
      <c r="AE10" s="6">
        <v>8368</v>
      </c>
      <c r="AF10" s="6">
        <v>6774</v>
      </c>
      <c r="AG10" s="6">
        <v>7021</v>
      </c>
      <c r="AH10" s="6">
        <v>6328</v>
      </c>
      <c r="AI10" s="6">
        <v>7395</v>
      </c>
      <c r="AJ10" s="6">
        <v>7128</v>
      </c>
      <c r="AK10" s="6">
        <v>6855</v>
      </c>
      <c r="AL10" s="6">
        <v>6366</v>
      </c>
      <c r="AM10" s="6">
        <v>8261</v>
      </c>
      <c r="AN10" s="6">
        <v>7005</v>
      </c>
      <c r="AO10" s="6">
        <v>88431</v>
      </c>
    </row>
    <row r="11" spans="22:41" x14ac:dyDescent="0.3">
      <c r="V11" s="6"/>
      <c r="AA11" s="81" t="s">
        <v>277</v>
      </c>
      <c r="AC11" s="6">
        <v>18633821</v>
      </c>
      <c r="AD11" s="6">
        <v>15051321</v>
      </c>
      <c r="AE11" s="6">
        <v>15734106</v>
      </c>
      <c r="AF11" s="6">
        <v>14874446</v>
      </c>
      <c r="AG11" s="6">
        <v>17132587</v>
      </c>
      <c r="AH11" s="6">
        <v>18568814</v>
      </c>
      <c r="AI11" s="6">
        <v>22240864</v>
      </c>
      <c r="AJ11" s="6">
        <v>22799010</v>
      </c>
      <c r="AK11" s="6">
        <v>19476349</v>
      </c>
      <c r="AL11" s="6">
        <v>16491981</v>
      </c>
      <c r="AM11" s="6">
        <v>15943364</v>
      </c>
      <c r="AN11" s="6">
        <v>16168868</v>
      </c>
      <c r="AO11" s="6">
        <v>213115531</v>
      </c>
    </row>
    <row r="12" spans="22:41" x14ac:dyDescent="0.3">
      <c r="V12" s="6"/>
      <c r="AA12" s="81" t="s">
        <v>278</v>
      </c>
      <c r="AC12" s="6">
        <v>15888</v>
      </c>
      <c r="AD12" s="6">
        <v>11453.5</v>
      </c>
      <c r="AE12" s="6">
        <v>6556.0999999999995</v>
      </c>
      <c r="AF12" s="6">
        <v>2772.5</v>
      </c>
      <c r="AG12" s="6">
        <v>1455.2999999999997</v>
      </c>
      <c r="AH12" s="6">
        <v>2118.1</v>
      </c>
      <c r="AI12" s="6">
        <v>9721.9</v>
      </c>
      <c r="AJ12" s="6">
        <v>10867.000000000002</v>
      </c>
      <c r="AK12" s="6">
        <v>6029.7000000000007</v>
      </c>
      <c r="AL12" s="6">
        <v>1502.8999999999999</v>
      </c>
      <c r="AM12" s="6">
        <v>7269.5999999999995</v>
      </c>
      <c r="AN12" s="6">
        <v>12708.699999999999</v>
      </c>
      <c r="AO12" s="6">
        <v>88343.3</v>
      </c>
    </row>
    <row r="13" spans="22:41" x14ac:dyDescent="0.3">
      <c r="V13" s="6"/>
      <c r="AA13" s="6" t="s">
        <v>348</v>
      </c>
      <c r="AC13" s="6">
        <v>3739344686</v>
      </c>
      <c r="AD13" s="6">
        <v>2989163119</v>
      </c>
      <c r="AE13" s="6">
        <v>2305793123</v>
      </c>
      <c r="AF13" s="6">
        <v>1847068131</v>
      </c>
      <c r="AG13" s="6">
        <v>1870367607</v>
      </c>
      <c r="AH13" s="6">
        <v>2396023010</v>
      </c>
      <c r="AI13" s="6">
        <v>3335777234</v>
      </c>
      <c r="AJ13" s="6">
        <v>3501828264</v>
      </c>
      <c r="AK13" s="6">
        <v>2542208604</v>
      </c>
      <c r="AL13" s="6">
        <v>1955000383</v>
      </c>
      <c r="AM13" s="6">
        <v>2769215037</v>
      </c>
      <c r="AN13" s="6">
        <v>3467482306.4000001</v>
      </c>
      <c r="AO13" s="6">
        <v>32719271504.400002</v>
      </c>
    </row>
    <row r="14" spans="22:41" x14ac:dyDescent="0.3">
      <c r="V14" s="6"/>
      <c r="AA14" s="81" t="s">
        <v>286</v>
      </c>
      <c r="AC14" s="6">
        <v>101994258</v>
      </c>
      <c r="AD14" s="6">
        <v>90047154</v>
      </c>
      <c r="AE14" s="6">
        <v>86259968</v>
      </c>
      <c r="AF14" s="6">
        <v>62779518</v>
      </c>
      <c r="AG14" s="6">
        <v>56572774</v>
      </c>
      <c r="AH14" s="6">
        <v>42840988</v>
      </c>
      <c r="AI14" s="6">
        <v>42289751</v>
      </c>
      <c r="AJ14" s="6">
        <v>43420701</v>
      </c>
      <c r="AK14" s="6">
        <v>39402667</v>
      </c>
      <c r="AL14" s="6">
        <v>56839478</v>
      </c>
      <c r="AM14" s="6">
        <v>77888819</v>
      </c>
      <c r="AN14" s="6">
        <v>83049717</v>
      </c>
      <c r="AO14" s="6">
        <v>783385793</v>
      </c>
    </row>
    <row r="15" spans="22:41" x14ac:dyDescent="0.3">
      <c r="AA15" s="81" t="s">
        <v>288</v>
      </c>
      <c r="AC15" s="86">
        <v>120775690</v>
      </c>
      <c r="AD15" s="86">
        <v>126546300</v>
      </c>
      <c r="AE15" s="86">
        <v>111451800</v>
      </c>
      <c r="AF15" s="86">
        <v>124257840</v>
      </c>
      <c r="AG15" s="86">
        <v>126928000</v>
      </c>
      <c r="AH15" s="86">
        <v>169366100</v>
      </c>
      <c r="AI15" s="86">
        <v>241608030</v>
      </c>
      <c r="AJ15" s="86">
        <v>288137260</v>
      </c>
      <c r="AK15" s="86">
        <v>264874380</v>
      </c>
      <c r="AL15" s="86">
        <v>127739980</v>
      </c>
      <c r="AM15" s="86">
        <v>135544010</v>
      </c>
      <c r="AN15" s="86">
        <v>113294370</v>
      </c>
      <c r="AO15" s="87">
        <v>1950523760</v>
      </c>
    </row>
    <row r="16" spans="22:41" x14ac:dyDescent="0.3">
      <c r="AA16" s="81" t="s">
        <v>290</v>
      </c>
      <c r="AC16" s="86">
        <v>4162300</v>
      </c>
      <c r="AD16" s="86">
        <v>2141390</v>
      </c>
      <c r="AE16" s="86">
        <v>3059280</v>
      </c>
      <c r="AF16" s="86">
        <v>2933520</v>
      </c>
      <c r="AG16" s="86">
        <v>2451440</v>
      </c>
      <c r="AH16" s="86">
        <v>2349720</v>
      </c>
      <c r="AI16" s="86">
        <v>2959720</v>
      </c>
      <c r="AJ16" s="86">
        <v>2582440</v>
      </c>
      <c r="AK16" s="86">
        <v>2384860</v>
      </c>
      <c r="AL16" s="86">
        <v>2560180</v>
      </c>
      <c r="AM16" s="86">
        <v>2805140</v>
      </c>
      <c r="AN16" s="86">
        <v>2560180</v>
      </c>
      <c r="AO16" s="87">
        <v>32950170</v>
      </c>
    </row>
    <row r="17" spans="7:41" x14ac:dyDescent="0.3">
      <c r="AA17" s="81" t="s">
        <v>292</v>
      </c>
      <c r="AC17" s="86">
        <v>1942193965</v>
      </c>
      <c r="AD17" s="86">
        <v>1647543292</v>
      </c>
      <c r="AE17" s="86">
        <v>1444772841</v>
      </c>
      <c r="AF17" s="86">
        <v>1391213617</v>
      </c>
      <c r="AG17" s="86">
        <v>1583621833</v>
      </c>
      <c r="AH17" s="86">
        <v>2087318356</v>
      </c>
      <c r="AI17" s="86">
        <v>2518763042</v>
      </c>
      <c r="AJ17" s="86">
        <v>2577531504</v>
      </c>
      <c r="AK17" s="86">
        <v>1874315735</v>
      </c>
      <c r="AL17" s="86">
        <v>1593733847</v>
      </c>
      <c r="AM17" s="86">
        <v>1831752266</v>
      </c>
      <c r="AN17" s="86">
        <v>1828059651</v>
      </c>
      <c r="AO17" s="87">
        <v>22320819949</v>
      </c>
    </row>
    <row r="18" spans="7:41" x14ac:dyDescent="0.3">
      <c r="AA18" s="81" t="s">
        <v>294</v>
      </c>
      <c r="AC18" s="86">
        <v>1570218473</v>
      </c>
      <c r="AD18" s="86">
        <v>1122884983</v>
      </c>
      <c r="AE18" s="86">
        <v>660249234</v>
      </c>
      <c r="AF18" s="86">
        <v>265883636</v>
      </c>
      <c r="AG18" s="86">
        <v>100793560</v>
      </c>
      <c r="AH18" s="86">
        <v>94147846</v>
      </c>
      <c r="AI18" s="86">
        <v>530156691</v>
      </c>
      <c r="AJ18" s="86">
        <v>590156359</v>
      </c>
      <c r="AK18" s="86">
        <v>361230962</v>
      </c>
      <c r="AL18" s="86">
        <v>174126898</v>
      </c>
      <c r="AM18" s="86">
        <v>721224802</v>
      </c>
      <c r="AN18" s="86">
        <v>1440518388.4000001</v>
      </c>
      <c r="AO18" s="87">
        <v>7631591832.3999996</v>
      </c>
    </row>
    <row r="19" spans="7:41" x14ac:dyDescent="0.3">
      <c r="AA19" s="81" t="s">
        <v>296</v>
      </c>
      <c r="AC19" s="86">
        <v>120384</v>
      </c>
      <c r="AD19" s="86">
        <v>106420</v>
      </c>
      <c r="AE19" s="86">
        <v>102656</v>
      </c>
      <c r="AF19" s="86">
        <v>75269</v>
      </c>
      <c r="AG19" s="86">
        <v>66383</v>
      </c>
      <c r="AH19" s="86">
        <v>48585</v>
      </c>
      <c r="AI19" s="86">
        <v>47990</v>
      </c>
      <c r="AJ19" s="86">
        <v>49435</v>
      </c>
      <c r="AK19" s="86">
        <v>45040</v>
      </c>
      <c r="AL19" s="86">
        <v>64878</v>
      </c>
      <c r="AM19" s="86">
        <v>88610</v>
      </c>
      <c r="AN19" s="86">
        <v>93262</v>
      </c>
      <c r="AO19" s="87">
        <v>908912</v>
      </c>
    </row>
    <row r="20" spans="7:41" x14ac:dyDescent="0.3">
      <c r="AA20" s="81" t="s">
        <v>298</v>
      </c>
      <c r="AC20" s="6">
        <v>34527</v>
      </c>
      <c r="AD20" s="6">
        <v>36190</v>
      </c>
      <c r="AE20" s="6">
        <v>31840</v>
      </c>
      <c r="AF20" s="6">
        <v>37483</v>
      </c>
      <c r="AG20" s="6">
        <v>36300</v>
      </c>
      <c r="AH20" s="6">
        <v>48530</v>
      </c>
      <c r="AI20" s="6">
        <v>69349</v>
      </c>
      <c r="AJ20" s="6">
        <v>82758</v>
      </c>
      <c r="AK20" s="6">
        <v>76054</v>
      </c>
      <c r="AL20" s="6">
        <v>36534</v>
      </c>
      <c r="AM20" s="6">
        <v>38783</v>
      </c>
      <c r="AN20" s="6">
        <v>32371</v>
      </c>
      <c r="AO20" s="6">
        <v>560719</v>
      </c>
    </row>
    <row r="21" spans="7:41" x14ac:dyDescent="0.3">
      <c r="AA21" s="81" t="s">
        <v>300</v>
      </c>
      <c r="AC21" s="6">
        <v>1665</v>
      </c>
      <c r="AD21" s="6">
        <v>889</v>
      </c>
      <c r="AE21" s="6">
        <v>1244</v>
      </c>
      <c r="AF21" s="6">
        <v>1196</v>
      </c>
      <c r="AG21" s="6">
        <v>1012</v>
      </c>
      <c r="AH21" s="6">
        <v>972</v>
      </c>
      <c r="AI21" s="6">
        <v>1206</v>
      </c>
      <c r="AJ21" s="6">
        <v>1062</v>
      </c>
      <c r="AK21" s="6">
        <v>986</v>
      </c>
      <c r="AL21" s="6">
        <v>1056</v>
      </c>
      <c r="AM21" s="6">
        <v>1147</v>
      </c>
      <c r="AN21" s="6">
        <v>1056</v>
      </c>
      <c r="AO21" s="6">
        <v>13491</v>
      </c>
    </row>
    <row r="22" spans="7:41" x14ac:dyDescent="0.3">
      <c r="AA22" s="81" t="s">
        <v>302</v>
      </c>
      <c r="AC22" s="6">
        <v>13312892</v>
      </c>
      <c r="AD22" s="6">
        <v>10328760</v>
      </c>
      <c r="AE22" s="6">
        <v>10865006</v>
      </c>
      <c r="AF22" s="6">
        <v>10353612</v>
      </c>
      <c r="AG22" s="6">
        <v>11672495</v>
      </c>
      <c r="AH22" s="6">
        <v>12758929</v>
      </c>
      <c r="AI22" s="6">
        <v>15869189</v>
      </c>
      <c r="AJ22" s="6">
        <v>16168444</v>
      </c>
      <c r="AK22" s="6">
        <v>13781656</v>
      </c>
      <c r="AL22" s="6">
        <v>11360625</v>
      </c>
      <c r="AM22" s="6">
        <v>10920435</v>
      </c>
      <c r="AN22" s="6">
        <v>11136884</v>
      </c>
      <c r="AO22" s="6">
        <v>148528927</v>
      </c>
    </row>
    <row r="23" spans="7:41" x14ac:dyDescent="0.3">
      <c r="AA23" s="81" t="s">
        <v>304</v>
      </c>
      <c r="AC23" s="6">
        <v>12236.399999999998</v>
      </c>
      <c r="AD23" s="6">
        <v>8720.1999999999989</v>
      </c>
      <c r="AE23" s="6">
        <v>5097.6000000000004</v>
      </c>
      <c r="AF23" s="6">
        <v>2278</v>
      </c>
      <c r="AG23" s="6">
        <v>763.39999999999986</v>
      </c>
      <c r="AH23" s="6">
        <v>962.5999999999998</v>
      </c>
      <c r="AI23" s="6">
        <v>7815.9999999999991</v>
      </c>
      <c r="AJ23" s="6">
        <v>8882.7000000000007</v>
      </c>
      <c r="AK23" s="6">
        <v>4905.2</v>
      </c>
      <c r="AL23" s="6">
        <v>1333.6999999999998</v>
      </c>
      <c r="AM23" s="6">
        <v>5712.2</v>
      </c>
      <c r="AN23" s="6">
        <v>9929.4</v>
      </c>
      <c r="AO23" s="6">
        <v>68637.39999999998</v>
      </c>
    </row>
    <row r="24" spans="7:41" x14ac:dyDescent="0.3">
      <c r="AA24" s="6" t="s">
        <v>349</v>
      </c>
      <c r="AC24" s="6">
        <v>845106640</v>
      </c>
      <c r="AD24" s="6">
        <v>741459596</v>
      </c>
      <c r="AE24" s="6">
        <v>569398063</v>
      </c>
      <c r="AF24" s="6">
        <v>453985516</v>
      </c>
      <c r="AG24" s="6">
        <v>552555774</v>
      </c>
      <c r="AH24" s="6">
        <v>680709421</v>
      </c>
      <c r="AI24" s="6">
        <v>781763762</v>
      </c>
      <c r="AJ24" s="6">
        <v>810345291</v>
      </c>
      <c r="AK24" s="6">
        <v>606128139</v>
      </c>
      <c r="AL24" s="6">
        <v>484458325</v>
      </c>
      <c r="AM24" s="6">
        <v>718048215</v>
      </c>
      <c r="AN24" s="6">
        <v>803330811</v>
      </c>
      <c r="AO24" s="6">
        <v>8047289553</v>
      </c>
    </row>
    <row r="25" spans="7:41" x14ac:dyDescent="0.3">
      <c r="AA25" s="81" t="s">
        <v>308</v>
      </c>
      <c r="AC25" s="6">
        <v>7225972</v>
      </c>
      <c r="AD25" s="6">
        <v>7331959</v>
      </c>
      <c r="AE25" s="6">
        <v>7786729</v>
      </c>
      <c r="AF25" s="6">
        <v>7339659</v>
      </c>
      <c r="AG25" s="6">
        <v>7362509</v>
      </c>
      <c r="AH25" s="6">
        <v>7753846</v>
      </c>
      <c r="AI25" s="6">
        <v>8025021</v>
      </c>
      <c r="AJ25" s="6">
        <v>8706367</v>
      </c>
      <c r="AK25" s="6">
        <v>7406985</v>
      </c>
      <c r="AL25" s="6">
        <v>7635428</v>
      </c>
      <c r="AM25" s="6">
        <v>9079512</v>
      </c>
      <c r="AN25" s="6">
        <v>7728851</v>
      </c>
      <c r="AO25" s="6">
        <v>93382838</v>
      </c>
    </row>
    <row r="26" spans="7:41" x14ac:dyDescent="0.3">
      <c r="AA26" s="81" t="s">
        <v>310</v>
      </c>
      <c r="AC26" s="6">
        <v>37134350</v>
      </c>
      <c r="AD26" s="6">
        <v>41478790</v>
      </c>
      <c r="AE26" s="6">
        <v>47592930</v>
      </c>
      <c r="AF26" s="6">
        <v>57180540</v>
      </c>
      <c r="AG26" s="6">
        <v>64408550</v>
      </c>
      <c r="AH26" s="6">
        <v>74690160</v>
      </c>
      <c r="AI26" s="6">
        <v>85585960</v>
      </c>
      <c r="AJ26" s="6">
        <v>86744940</v>
      </c>
      <c r="AK26" s="6">
        <v>86165450</v>
      </c>
      <c r="AL26" s="6">
        <v>36107230</v>
      </c>
      <c r="AM26" s="6">
        <v>52138630</v>
      </c>
      <c r="AN26" s="6">
        <v>42877200</v>
      </c>
      <c r="AO26" s="6">
        <v>712104730</v>
      </c>
    </row>
    <row r="27" spans="7:41" x14ac:dyDescent="0.3">
      <c r="AA27" s="81" t="s">
        <v>312</v>
      </c>
      <c r="AC27" s="6">
        <v>2960010</v>
      </c>
      <c r="AD27" s="6">
        <v>3017740</v>
      </c>
      <c r="AE27" s="6">
        <v>871900</v>
      </c>
      <c r="AF27" s="6">
        <v>14170</v>
      </c>
      <c r="AG27" s="6">
        <v>0</v>
      </c>
      <c r="AH27" s="6">
        <v>4360</v>
      </c>
      <c r="AI27" s="6">
        <v>0</v>
      </c>
      <c r="AJ27" s="6">
        <v>136240</v>
      </c>
      <c r="AK27" s="6">
        <v>0</v>
      </c>
      <c r="AL27" s="6">
        <v>2148390</v>
      </c>
      <c r="AM27" s="6">
        <v>2380200</v>
      </c>
      <c r="AN27" s="6">
        <v>2027910</v>
      </c>
      <c r="AO27" s="6">
        <v>13560920</v>
      </c>
    </row>
    <row r="28" spans="7:41" x14ac:dyDescent="0.3">
      <c r="AA28" s="81" t="s">
        <v>314</v>
      </c>
      <c r="AC28" s="6">
        <v>444413854</v>
      </c>
      <c r="AD28" s="6">
        <v>413505875</v>
      </c>
      <c r="AE28" s="6">
        <v>359870749</v>
      </c>
      <c r="AF28" s="6">
        <v>343943472</v>
      </c>
      <c r="AG28" s="6">
        <v>426868586</v>
      </c>
      <c r="AH28" s="6">
        <v>529809030</v>
      </c>
      <c r="AI28" s="6">
        <v>572394287</v>
      </c>
      <c r="AJ28" s="6">
        <v>594570698</v>
      </c>
      <c r="AK28" s="6">
        <v>441444819</v>
      </c>
      <c r="AL28" s="6">
        <v>418635952</v>
      </c>
      <c r="AM28" s="6">
        <v>484260704</v>
      </c>
      <c r="AN28" s="6">
        <v>447537521</v>
      </c>
      <c r="AO28" s="6">
        <v>5477255547</v>
      </c>
    </row>
    <row r="29" spans="7:41" x14ac:dyDescent="0.3">
      <c r="H29" s="85" t="s">
        <v>282</v>
      </c>
      <c r="I29" s="7"/>
      <c r="N29" s="7"/>
      <c r="U29" s="43"/>
      <c r="AA29" s="81" t="s">
        <v>316</v>
      </c>
      <c r="AC29" s="6">
        <v>353372454</v>
      </c>
      <c r="AD29" s="6">
        <v>276125232</v>
      </c>
      <c r="AE29" s="6">
        <v>153275755</v>
      </c>
      <c r="AF29" s="6">
        <v>45507675</v>
      </c>
      <c r="AG29" s="6">
        <v>53916129</v>
      </c>
      <c r="AH29" s="6">
        <v>68452025</v>
      </c>
      <c r="AI29" s="6">
        <v>115758494</v>
      </c>
      <c r="AJ29" s="6">
        <v>120187046</v>
      </c>
      <c r="AK29" s="6">
        <v>71110885</v>
      </c>
      <c r="AL29" s="6">
        <v>19931325</v>
      </c>
      <c r="AM29" s="6">
        <v>170189169</v>
      </c>
      <c r="AN29" s="6">
        <v>303159329</v>
      </c>
      <c r="AO29" s="6">
        <v>1750985518</v>
      </c>
    </row>
    <row r="30" spans="7:41" x14ac:dyDescent="0.3">
      <c r="G30" s="8" t="s">
        <v>280</v>
      </c>
      <c r="H30" s="8" t="s">
        <v>197</v>
      </c>
      <c r="I30" s="9"/>
      <c r="J30" s="9"/>
      <c r="K30" s="9"/>
      <c r="L30" s="9"/>
      <c r="M30" s="9"/>
      <c r="N30" s="9"/>
      <c r="O30" s="9"/>
      <c r="P30" s="9"/>
      <c r="Q30" s="9"/>
      <c r="R30" s="9"/>
      <c r="S30" s="9"/>
      <c r="T30" s="9"/>
      <c r="U30" s="82"/>
      <c r="AA30" s="81" t="s">
        <v>318</v>
      </c>
      <c r="AC30" s="6">
        <v>8205</v>
      </c>
      <c r="AD30" s="6">
        <v>8346</v>
      </c>
      <c r="AE30" s="6">
        <v>8950</v>
      </c>
      <c r="AF30" s="6">
        <v>8493</v>
      </c>
      <c r="AG30" s="6">
        <v>8302</v>
      </c>
      <c r="AH30" s="6">
        <v>8534</v>
      </c>
      <c r="AI30" s="6">
        <v>8849</v>
      </c>
      <c r="AJ30" s="6">
        <v>9661</v>
      </c>
      <c r="AK30" s="6">
        <v>8207</v>
      </c>
      <c r="AL30" s="6">
        <v>8432</v>
      </c>
      <c r="AM30" s="6">
        <v>10041</v>
      </c>
      <c r="AN30" s="6">
        <v>8383</v>
      </c>
      <c r="AO30" s="6">
        <v>104403</v>
      </c>
    </row>
    <row r="31" spans="7:41" x14ac:dyDescent="0.3">
      <c r="G31" s="8"/>
      <c r="H31" s="8" t="s">
        <v>347</v>
      </c>
      <c r="I31" s="9">
        <f t="shared" ref="I31:U46" si="0">AC2</f>
        <v>5187276724</v>
      </c>
      <c r="J31" s="9">
        <f t="shared" si="0"/>
        <v>4256209992</v>
      </c>
      <c r="K31" s="9">
        <f t="shared" si="0"/>
        <v>3306277783</v>
      </c>
      <c r="L31" s="9">
        <f t="shared" si="0"/>
        <v>2678255482</v>
      </c>
      <c r="M31" s="9">
        <f t="shared" si="0"/>
        <v>2836808021</v>
      </c>
      <c r="N31" s="9">
        <f t="shared" si="0"/>
        <v>3612698624</v>
      </c>
      <c r="O31" s="9">
        <f t="shared" si="0"/>
        <v>4711498477</v>
      </c>
      <c r="P31" s="9">
        <f t="shared" si="0"/>
        <v>4916413102</v>
      </c>
      <c r="Q31" s="9">
        <f t="shared" si="0"/>
        <v>3596895931</v>
      </c>
      <c r="R31" s="9">
        <f t="shared" si="0"/>
        <v>2826243117</v>
      </c>
      <c r="S31" s="9">
        <f t="shared" si="0"/>
        <v>3976926738</v>
      </c>
      <c r="T31" s="9">
        <f t="shared" si="0"/>
        <v>4836482575.4000006</v>
      </c>
      <c r="U31" s="82">
        <f t="shared" si="0"/>
        <v>46741986566.400002</v>
      </c>
      <c r="AA31" s="81" t="s">
        <v>320</v>
      </c>
      <c r="AC31" s="6">
        <v>10705</v>
      </c>
      <c r="AD31" s="6">
        <v>11957</v>
      </c>
      <c r="AE31" s="6">
        <v>13719</v>
      </c>
      <c r="AF31" s="6">
        <v>16482</v>
      </c>
      <c r="AG31" s="6">
        <v>18565</v>
      </c>
      <c r="AH31" s="6">
        <v>21528</v>
      </c>
      <c r="AI31" s="6">
        <v>24668</v>
      </c>
      <c r="AJ31" s="6">
        <v>25002</v>
      </c>
      <c r="AK31" s="6">
        <v>24835</v>
      </c>
      <c r="AL31" s="6">
        <v>10409</v>
      </c>
      <c r="AM31" s="6">
        <v>15029</v>
      </c>
      <c r="AN31" s="6">
        <v>12360</v>
      </c>
      <c r="AO31" s="6">
        <v>205259</v>
      </c>
    </row>
    <row r="32" spans="7:41" hidden="1" x14ac:dyDescent="0.3">
      <c r="G32" s="8"/>
      <c r="H32" s="84" t="s">
        <v>269</v>
      </c>
      <c r="I32" s="9">
        <f t="shared" si="0"/>
        <v>136236475</v>
      </c>
      <c r="J32" s="9">
        <f t="shared" si="0"/>
        <v>122345711</v>
      </c>
      <c r="K32" s="9">
        <f t="shared" si="0"/>
        <v>116723740</v>
      </c>
      <c r="L32" s="9">
        <f t="shared" si="0"/>
        <v>88311890</v>
      </c>
      <c r="M32" s="9">
        <f t="shared" si="0"/>
        <v>78796311</v>
      </c>
      <c r="N32" s="9">
        <f t="shared" si="0"/>
        <v>66258159</v>
      </c>
      <c r="O32" s="9">
        <f t="shared" si="0"/>
        <v>66225106</v>
      </c>
      <c r="P32" s="9">
        <f t="shared" si="0"/>
        <v>68124410</v>
      </c>
      <c r="Q32" s="9">
        <f t="shared" si="0"/>
        <v>60667536</v>
      </c>
      <c r="R32" s="9">
        <f t="shared" si="0"/>
        <v>79073658</v>
      </c>
      <c r="S32" s="9">
        <f t="shared" si="0"/>
        <v>105477887</v>
      </c>
      <c r="T32" s="9">
        <f t="shared" si="0"/>
        <v>112223049</v>
      </c>
      <c r="U32" s="82">
        <f t="shared" si="0"/>
        <v>1100463932</v>
      </c>
      <c r="AA32" s="81" t="s">
        <v>322</v>
      </c>
      <c r="AC32" s="6">
        <v>1242</v>
      </c>
      <c r="AD32" s="6">
        <v>1274</v>
      </c>
      <c r="AE32" s="6">
        <v>419</v>
      </c>
      <c r="AF32" s="6">
        <v>13</v>
      </c>
      <c r="AG32" s="6">
        <v>0</v>
      </c>
      <c r="AH32" s="6">
        <v>4</v>
      </c>
      <c r="AI32" s="6">
        <v>0</v>
      </c>
      <c r="AJ32" s="6">
        <v>84</v>
      </c>
      <c r="AK32" s="6">
        <v>0</v>
      </c>
      <c r="AL32" s="6">
        <v>927</v>
      </c>
      <c r="AM32" s="6">
        <v>1020</v>
      </c>
      <c r="AN32" s="6">
        <v>879</v>
      </c>
      <c r="AO32" s="6">
        <v>5862</v>
      </c>
    </row>
    <row r="33" spans="7:41" hidden="1" x14ac:dyDescent="0.3">
      <c r="G33" s="8"/>
      <c r="H33" s="84" t="s">
        <v>270</v>
      </c>
      <c r="I33" s="9">
        <f t="shared" si="0"/>
        <v>188298330</v>
      </c>
      <c r="J33" s="9">
        <f t="shared" si="0"/>
        <v>196199520</v>
      </c>
      <c r="K33" s="9">
        <f t="shared" si="0"/>
        <v>186115700</v>
      </c>
      <c r="L33" s="9">
        <f t="shared" si="0"/>
        <v>213991950</v>
      </c>
      <c r="M33" s="9">
        <f t="shared" si="0"/>
        <v>222703380</v>
      </c>
      <c r="N33" s="9">
        <f t="shared" si="0"/>
        <v>275499430</v>
      </c>
      <c r="O33" s="9">
        <f t="shared" si="0"/>
        <v>371070170</v>
      </c>
      <c r="P33" s="9">
        <f t="shared" si="0"/>
        <v>412668530</v>
      </c>
      <c r="Q33" s="9">
        <f t="shared" si="0"/>
        <v>386837850</v>
      </c>
      <c r="R33" s="9">
        <f t="shared" si="0"/>
        <v>190841840</v>
      </c>
      <c r="S33" s="9">
        <f t="shared" si="0"/>
        <v>216540660</v>
      </c>
      <c r="T33" s="9">
        <f t="shared" si="0"/>
        <v>179033430</v>
      </c>
      <c r="U33" s="82">
        <f t="shared" si="0"/>
        <v>3039800790</v>
      </c>
      <c r="AA33" s="81" t="s">
        <v>324</v>
      </c>
      <c r="AC33" s="6">
        <v>2767502</v>
      </c>
      <c r="AD33" s="6">
        <v>2466782</v>
      </c>
      <c r="AE33" s="6">
        <v>2568105</v>
      </c>
      <c r="AF33" s="6">
        <v>2447215</v>
      </c>
      <c r="AG33" s="6">
        <v>3080905</v>
      </c>
      <c r="AH33" s="6">
        <v>3143429</v>
      </c>
      <c r="AI33" s="6">
        <v>3421960</v>
      </c>
      <c r="AJ33" s="6">
        <v>3569827</v>
      </c>
      <c r="AK33" s="6">
        <v>3067826</v>
      </c>
      <c r="AL33" s="6">
        <v>2945561</v>
      </c>
      <c r="AM33" s="6">
        <v>2804158</v>
      </c>
      <c r="AN33" s="6">
        <v>2691101</v>
      </c>
      <c r="AO33" s="6">
        <v>34974371</v>
      </c>
    </row>
    <row r="34" spans="7:41" hidden="1" x14ac:dyDescent="0.3">
      <c r="G34" s="8"/>
      <c r="H34" s="84" t="s">
        <v>271</v>
      </c>
      <c r="I34" s="9">
        <f t="shared" si="0"/>
        <v>23365430</v>
      </c>
      <c r="J34" s="9">
        <f t="shared" si="0"/>
        <v>19589210</v>
      </c>
      <c r="K34" s="9">
        <f t="shared" si="0"/>
        <v>21298280</v>
      </c>
      <c r="L34" s="9">
        <f t="shared" si="0"/>
        <v>17327990</v>
      </c>
      <c r="M34" s="9">
        <f t="shared" si="0"/>
        <v>17995020</v>
      </c>
      <c r="N34" s="9">
        <f t="shared" si="0"/>
        <v>16176320</v>
      </c>
      <c r="O34" s="9">
        <f t="shared" si="0"/>
        <v>18974900</v>
      </c>
      <c r="P34" s="9">
        <f t="shared" si="0"/>
        <v>18191520</v>
      </c>
      <c r="Q34" s="9">
        <f t="shared" si="0"/>
        <v>17561640</v>
      </c>
      <c r="R34" s="9">
        <f t="shared" si="0"/>
        <v>15992030</v>
      </c>
      <c r="S34" s="9">
        <f t="shared" si="0"/>
        <v>20951620</v>
      </c>
      <c r="T34" s="9">
        <f t="shared" si="0"/>
        <v>17671490</v>
      </c>
      <c r="U34" s="82">
        <f t="shared" si="0"/>
        <v>225095450</v>
      </c>
      <c r="AA34" s="81" t="s">
        <v>326</v>
      </c>
      <c r="AC34" s="6">
        <v>2735.6000000000004</v>
      </c>
      <c r="AD34" s="6">
        <v>2126.8000000000002</v>
      </c>
      <c r="AE34" s="6">
        <v>1157.8</v>
      </c>
      <c r="AF34" s="6">
        <v>359.90000000000003</v>
      </c>
      <c r="AG34" s="6">
        <v>635.5</v>
      </c>
      <c r="AH34" s="6">
        <v>1111.7</v>
      </c>
      <c r="AI34" s="6">
        <v>1866.1000000000001</v>
      </c>
      <c r="AJ34" s="6">
        <v>1952.9</v>
      </c>
      <c r="AK34" s="6">
        <v>1091</v>
      </c>
      <c r="AL34" s="6">
        <v>119.8</v>
      </c>
      <c r="AM34" s="6">
        <v>1331.4</v>
      </c>
      <c r="AN34" s="6">
        <v>2070.8000000000002</v>
      </c>
      <c r="AO34" s="6">
        <v>16559.3</v>
      </c>
    </row>
    <row r="35" spans="7:41" hidden="1" x14ac:dyDescent="0.3">
      <c r="G35" s="8"/>
      <c r="H35" s="84" t="s">
        <v>272</v>
      </c>
      <c r="I35" s="9">
        <f t="shared" si="0"/>
        <v>2795124054</v>
      </c>
      <c r="J35" s="9">
        <f t="shared" si="0"/>
        <v>2437674550</v>
      </c>
      <c r="K35" s="9">
        <f t="shared" si="0"/>
        <v>2126025537</v>
      </c>
      <c r="L35" s="9">
        <f t="shared" si="0"/>
        <v>2030376155</v>
      </c>
      <c r="M35" s="9">
        <f t="shared" si="0"/>
        <v>2352119195</v>
      </c>
      <c r="N35" s="9">
        <f t="shared" si="0"/>
        <v>3083880154</v>
      </c>
      <c r="O35" s="9">
        <f t="shared" si="0"/>
        <v>3601105108</v>
      </c>
      <c r="P35" s="9">
        <f t="shared" si="0"/>
        <v>3699673459</v>
      </c>
      <c r="Q35" s="9">
        <f t="shared" si="0"/>
        <v>2691876222</v>
      </c>
      <c r="R35" s="9">
        <f t="shared" si="0"/>
        <v>2335756560</v>
      </c>
      <c r="S35" s="9">
        <f t="shared" si="0"/>
        <v>2710267076</v>
      </c>
      <c r="T35" s="9">
        <f t="shared" si="0"/>
        <v>2677863421</v>
      </c>
      <c r="U35" s="82">
        <f t="shared" si="0"/>
        <v>32541741491</v>
      </c>
      <c r="AA35" s="6" t="s">
        <v>350</v>
      </c>
      <c r="AC35" s="6">
        <v>602825398</v>
      </c>
      <c r="AD35" s="6">
        <v>525587277</v>
      </c>
      <c r="AE35" s="6">
        <v>431086597</v>
      </c>
      <c r="AF35" s="6">
        <v>377201835</v>
      </c>
      <c r="AG35" s="6">
        <v>413884640</v>
      </c>
      <c r="AH35" s="6">
        <v>535966193</v>
      </c>
      <c r="AI35" s="6">
        <v>593957481</v>
      </c>
      <c r="AJ35" s="6">
        <v>604239547</v>
      </c>
      <c r="AK35" s="6">
        <v>448559188</v>
      </c>
      <c r="AL35" s="6">
        <v>386784409</v>
      </c>
      <c r="AM35" s="6">
        <v>489663486</v>
      </c>
      <c r="AN35" s="6">
        <v>565669458</v>
      </c>
      <c r="AO35" s="6">
        <v>5975425509</v>
      </c>
    </row>
    <row r="36" spans="7:41" hidden="1" x14ac:dyDescent="0.3">
      <c r="G36" s="8"/>
      <c r="H36" s="84" t="s">
        <v>273</v>
      </c>
      <c r="I36" s="9">
        <f t="shared" si="0"/>
        <v>2044252435</v>
      </c>
      <c r="J36" s="9">
        <f t="shared" si="0"/>
        <v>1480401001</v>
      </c>
      <c r="K36" s="9">
        <f t="shared" si="0"/>
        <v>856114526</v>
      </c>
      <c r="L36" s="9">
        <f t="shared" si="0"/>
        <v>328247497</v>
      </c>
      <c r="M36" s="9">
        <f t="shared" si="0"/>
        <v>165194115</v>
      </c>
      <c r="N36" s="9">
        <f t="shared" si="0"/>
        <v>170884561</v>
      </c>
      <c r="O36" s="9">
        <f t="shared" si="0"/>
        <v>654123193</v>
      </c>
      <c r="P36" s="9">
        <f t="shared" si="0"/>
        <v>717755183</v>
      </c>
      <c r="Q36" s="9">
        <f t="shared" si="0"/>
        <v>439952683</v>
      </c>
      <c r="R36" s="9">
        <f t="shared" si="0"/>
        <v>204579029</v>
      </c>
      <c r="S36" s="9">
        <f t="shared" si="0"/>
        <v>923689495</v>
      </c>
      <c r="T36" s="9">
        <f t="shared" si="0"/>
        <v>1849691185.4000001</v>
      </c>
      <c r="U36" s="82">
        <f t="shared" si="0"/>
        <v>9834884903.3999996</v>
      </c>
      <c r="AA36" s="81" t="s">
        <v>330</v>
      </c>
      <c r="AC36" s="6">
        <v>27016245</v>
      </c>
      <c r="AD36" s="6">
        <v>24966598</v>
      </c>
      <c r="AE36" s="6">
        <v>22677043</v>
      </c>
      <c r="AF36" s="6">
        <v>18192713</v>
      </c>
      <c r="AG36" s="6">
        <v>14861028</v>
      </c>
      <c r="AH36" s="6">
        <v>15663325</v>
      </c>
      <c r="AI36" s="6">
        <v>15910334</v>
      </c>
      <c r="AJ36" s="6">
        <v>15997342</v>
      </c>
      <c r="AK36" s="6">
        <v>13857884</v>
      </c>
      <c r="AL36" s="6">
        <v>14598752</v>
      </c>
      <c r="AM36" s="6">
        <v>18509556</v>
      </c>
      <c r="AN36" s="6">
        <v>21444481</v>
      </c>
      <c r="AO36" s="6">
        <v>223695301</v>
      </c>
    </row>
    <row r="37" spans="7:41" hidden="1" x14ac:dyDescent="0.3">
      <c r="G37" s="8"/>
      <c r="H37" s="84" t="s">
        <v>274</v>
      </c>
      <c r="I37" s="9">
        <f t="shared" si="0"/>
        <v>156822</v>
      </c>
      <c r="J37" s="9">
        <f t="shared" si="0"/>
        <v>142257</v>
      </c>
      <c r="K37" s="9">
        <f t="shared" si="0"/>
        <v>137837</v>
      </c>
      <c r="L37" s="9">
        <f t="shared" si="0"/>
        <v>105352</v>
      </c>
      <c r="M37" s="9">
        <f t="shared" si="0"/>
        <v>92241</v>
      </c>
      <c r="N37" s="9">
        <f t="shared" si="0"/>
        <v>75451</v>
      </c>
      <c r="O37" s="9">
        <f t="shared" si="0"/>
        <v>75687</v>
      </c>
      <c r="P37" s="9">
        <f t="shared" si="0"/>
        <v>78188</v>
      </c>
      <c r="Q37" s="9">
        <f t="shared" si="0"/>
        <v>69875</v>
      </c>
      <c r="R37" s="9">
        <f t="shared" si="0"/>
        <v>90089</v>
      </c>
      <c r="S37" s="9">
        <f t="shared" si="0"/>
        <v>119818</v>
      </c>
      <c r="T37" s="9">
        <f t="shared" si="0"/>
        <v>125525</v>
      </c>
      <c r="U37" s="82">
        <f t="shared" si="0"/>
        <v>1269142</v>
      </c>
      <c r="AA37" s="81" t="s">
        <v>332</v>
      </c>
      <c r="AC37" s="6">
        <v>30388290</v>
      </c>
      <c r="AD37" s="6">
        <v>28174430</v>
      </c>
      <c r="AE37" s="6">
        <v>27070970</v>
      </c>
      <c r="AF37" s="6">
        <v>32553570</v>
      </c>
      <c r="AG37" s="6">
        <v>31366830</v>
      </c>
      <c r="AH37" s="6">
        <v>31443170</v>
      </c>
      <c r="AI37" s="6">
        <v>43876180</v>
      </c>
      <c r="AJ37" s="6">
        <v>37786330</v>
      </c>
      <c r="AK37" s="6">
        <v>35798020</v>
      </c>
      <c r="AL37" s="6">
        <v>26994630</v>
      </c>
      <c r="AM37" s="6">
        <v>28858020</v>
      </c>
      <c r="AN37" s="6">
        <v>22861860</v>
      </c>
      <c r="AO37" s="6">
        <v>377172300</v>
      </c>
    </row>
    <row r="38" spans="7:41" hidden="1" x14ac:dyDescent="0.3">
      <c r="G38" s="8"/>
      <c r="H38" s="84" t="s">
        <v>275</v>
      </c>
      <c r="I38" s="9">
        <f t="shared" si="0"/>
        <v>53939</v>
      </c>
      <c r="J38" s="9">
        <f t="shared" si="0"/>
        <v>56216</v>
      </c>
      <c r="K38" s="9">
        <f t="shared" si="0"/>
        <v>53310</v>
      </c>
      <c r="L38" s="9">
        <f t="shared" si="0"/>
        <v>63296</v>
      </c>
      <c r="M38" s="9">
        <f t="shared" si="0"/>
        <v>63854</v>
      </c>
      <c r="N38" s="9">
        <f t="shared" si="0"/>
        <v>79069</v>
      </c>
      <c r="O38" s="9">
        <f t="shared" si="0"/>
        <v>106611</v>
      </c>
      <c r="P38" s="9">
        <f t="shared" si="0"/>
        <v>118599</v>
      </c>
      <c r="Q38" s="9">
        <f t="shared" si="0"/>
        <v>111155</v>
      </c>
      <c r="R38" s="9">
        <f t="shared" si="0"/>
        <v>54672</v>
      </c>
      <c r="S38" s="9">
        <f t="shared" si="0"/>
        <v>62078</v>
      </c>
      <c r="T38" s="9">
        <f t="shared" si="0"/>
        <v>51269</v>
      </c>
      <c r="U38" s="82">
        <f t="shared" si="0"/>
        <v>874068</v>
      </c>
      <c r="AA38" s="81" t="s">
        <v>334</v>
      </c>
      <c r="AC38" s="6">
        <v>16243120</v>
      </c>
      <c r="AD38" s="6">
        <v>14430080</v>
      </c>
      <c r="AE38" s="6">
        <v>17367100</v>
      </c>
      <c r="AF38" s="6">
        <v>14380300</v>
      </c>
      <c r="AG38" s="6">
        <v>15543580</v>
      </c>
      <c r="AH38" s="6">
        <v>13822240</v>
      </c>
      <c r="AI38" s="6">
        <v>16015180</v>
      </c>
      <c r="AJ38" s="6">
        <v>15472840</v>
      </c>
      <c r="AK38" s="6">
        <v>15176780</v>
      </c>
      <c r="AL38" s="6">
        <v>11283460</v>
      </c>
      <c r="AM38" s="6">
        <v>15766280</v>
      </c>
      <c r="AN38" s="6">
        <v>13083400</v>
      </c>
      <c r="AO38" s="6">
        <v>178584360</v>
      </c>
    </row>
    <row r="39" spans="7:41" hidden="1" x14ac:dyDescent="0.3">
      <c r="G39" s="8"/>
      <c r="H39" s="84" t="s">
        <v>276</v>
      </c>
      <c r="I39" s="9">
        <f t="shared" si="0"/>
        <v>9183</v>
      </c>
      <c r="J39" s="9">
        <f t="shared" si="0"/>
        <v>7747</v>
      </c>
      <c r="K39" s="9">
        <f t="shared" si="0"/>
        <v>8368</v>
      </c>
      <c r="L39" s="9">
        <f t="shared" si="0"/>
        <v>6774</v>
      </c>
      <c r="M39" s="9">
        <f t="shared" si="0"/>
        <v>7021</v>
      </c>
      <c r="N39" s="9">
        <f t="shared" si="0"/>
        <v>6328</v>
      </c>
      <c r="O39" s="9">
        <f t="shared" si="0"/>
        <v>7395</v>
      </c>
      <c r="P39" s="9">
        <f t="shared" si="0"/>
        <v>7128</v>
      </c>
      <c r="Q39" s="9">
        <f t="shared" si="0"/>
        <v>6855</v>
      </c>
      <c r="R39" s="9">
        <f t="shared" si="0"/>
        <v>6366</v>
      </c>
      <c r="S39" s="9">
        <f t="shared" si="0"/>
        <v>8261</v>
      </c>
      <c r="T39" s="9">
        <f t="shared" si="0"/>
        <v>7005</v>
      </c>
      <c r="U39" s="82">
        <f t="shared" si="0"/>
        <v>88431</v>
      </c>
      <c r="AA39" s="81" t="s">
        <v>336</v>
      </c>
      <c r="AC39" s="6">
        <v>408516235</v>
      </c>
      <c r="AD39" s="6">
        <v>376625383</v>
      </c>
      <c r="AE39" s="6">
        <v>321381947</v>
      </c>
      <c r="AF39" s="6">
        <v>295219066</v>
      </c>
      <c r="AG39" s="6">
        <v>341628776</v>
      </c>
      <c r="AH39" s="6">
        <v>466752768</v>
      </c>
      <c r="AI39" s="6">
        <v>509947779</v>
      </c>
      <c r="AJ39" s="6">
        <v>527571257</v>
      </c>
      <c r="AK39" s="6">
        <v>376115668</v>
      </c>
      <c r="AL39" s="6">
        <v>323386761</v>
      </c>
      <c r="AM39" s="6">
        <v>394254106</v>
      </c>
      <c r="AN39" s="6">
        <v>402266249</v>
      </c>
      <c r="AO39" s="6">
        <v>4743665995</v>
      </c>
    </row>
    <row r="40" spans="7:41" hidden="1" x14ac:dyDescent="0.3">
      <c r="G40" s="8"/>
      <c r="H40" s="84" t="s">
        <v>277</v>
      </c>
      <c r="I40" s="9">
        <f t="shared" si="0"/>
        <v>18633821</v>
      </c>
      <c r="J40" s="9">
        <f t="shared" si="0"/>
        <v>15051321</v>
      </c>
      <c r="K40" s="9">
        <f t="shared" si="0"/>
        <v>15734106</v>
      </c>
      <c r="L40" s="9">
        <f t="shared" si="0"/>
        <v>14874446</v>
      </c>
      <c r="M40" s="9">
        <f t="shared" si="0"/>
        <v>17132587</v>
      </c>
      <c r="N40" s="9">
        <f t="shared" si="0"/>
        <v>18568814</v>
      </c>
      <c r="O40" s="9">
        <f t="shared" si="0"/>
        <v>22240864</v>
      </c>
      <c r="P40" s="9">
        <f t="shared" si="0"/>
        <v>22799010</v>
      </c>
      <c r="Q40" s="9">
        <f t="shared" si="0"/>
        <v>19476349</v>
      </c>
      <c r="R40" s="9">
        <f t="shared" si="0"/>
        <v>16491981</v>
      </c>
      <c r="S40" s="9">
        <f t="shared" si="0"/>
        <v>15943364</v>
      </c>
      <c r="T40" s="9">
        <f t="shared" si="0"/>
        <v>16168868</v>
      </c>
      <c r="U40" s="82">
        <f t="shared" si="0"/>
        <v>213115531</v>
      </c>
      <c r="AA40" s="81" t="s">
        <v>338</v>
      </c>
      <c r="AC40" s="6">
        <v>120661508</v>
      </c>
      <c r="AD40" s="6">
        <v>81390786</v>
      </c>
      <c r="AE40" s="6">
        <v>42589537</v>
      </c>
      <c r="AF40" s="6">
        <v>16856186</v>
      </c>
      <c r="AG40" s="6">
        <v>10484426</v>
      </c>
      <c r="AH40" s="6">
        <v>8284690</v>
      </c>
      <c r="AI40" s="6">
        <v>8208008</v>
      </c>
      <c r="AJ40" s="6">
        <v>7411778</v>
      </c>
      <c r="AK40" s="6">
        <v>7610836</v>
      </c>
      <c r="AL40" s="6">
        <v>10520806</v>
      </c>
      <c r="AM40" s="6">
        <v>32275524</v>
      </c>
      <c r="AN40" s="6">
        <v>106013468</v>
      </c>
      <c r="AO40" s="6">
        <v>452307553</v>
      </c>
    </row>
    <row r="41" spans="7:41" hidden="1" x14ac:dyDescent="0.3">
      <c r="G41" s="8"/>
      <c r="H41" s="84" t="s">
        <v>278</v>
      </c>
      <c r="I41" s="9">
        <f t="shared" si="0"/>
        <v>15888</v>
      </c>
      <c r="J41" s="9">
        <f t="shared" si="0"/>
        <v>11453.5</v>
      </c>
      <c r="K41" s="9">
        <f t="shared" si="0"/>
        <v>6556.0999999999995</v>
      </c>
      <c r="L41" s="9">
        <f t="shared" si="0"/>
        <v>2772.5</v>
      </c>
      <c r="M41" s="9">
        <f t="shared" si="0"/>
        <v>1455.2999999999997</v>
      </c>
      <c r="N41" s="9">
        <f t="shared" si="0"/>
        <v>2118.1</v>
      </c>
      <c r="O41" s="9">
        <f t="shared" si="0"/>
        <v>9721.9</v>
      </c>
      <c r="P41" s="9">
        <f t="shared" si="0"/>
        <v>10867.000000000002</v>
      </c>
      <c r="Q41" s="9">
        <f t="shared" si="0"/>
        <v>6029.7000000000007</v>
      </c>
      <c r="R41" s="9">
        <f t="shared" si="0"/>
        <v>1502.8999999999999</v>
      </c>
      <c r="S41" s="9">
        <f t="shared" si="0"/>
        <v>7269.5999999999995</v>
      </c>
      <c r="T41" s="9">
        <f t="shared" si="0"/>
        <v>12708.699999999999</v>
      </c>
      <c r="U41" s="82">
        <f t="shared" si="0"/>
        <v>88343.3</v>
      </c>
      <c r="AA41" s="81" t="s">
        <v>340</v>
      </c>
      <c r="AC41" s="6">
        <v>28233</v>
      </c>
      <c r="AD41" s="6">
        <v>27491</v>
      </c>
      <c r="AE41" s="6">
        <v>26231</v>
      </c>
      <c r="AF41" s="6">
        <v>21590</v>
      </c>
      <c r="AG41" s="6">
        <v>17556</v>
      </c>
      <c r="AH41" s="6">
        <v>18332</v>
      </c>
      <c r="AI41" s="6">
        <v>18848</v>
      </c>
      <c r="AJ41" s="6">
        <v>19092</v>
      </c>
      <c r="AK41" s="6">
        <v>16628</v>
      </c>
      <c r="AL41" s="6">
        <v>16779</v>
      </c>
      <c r="AM41" s="6">
        <v>21167</v>
      </c>
      <c r="AN41" s="6">
        <v>23880</v>
      </c>
      <c r="AO41" s="6">
        <v>255827</v>
      </c>
    </row>
    <row r="42" spans="7:41" hidden="1" x14ac:dyDescent="0.3">
      <c r="G42" s="8"/>
      <c r="H42" s="84" t="s">
        <v>355</v>
      </c>
      <c r="I42" s="9">
        <f t="shared" si="0"/>
        <v>3739344686</v>
      </c>
      <c r="J42" s="9">
        <f t="shared" si="0"/>
        <v>2989163119</v>
      </c>
      <c r="K42" s="9">
        <f t="shared" si="0"/>
        <v>2305793123</v>
      </c>
      <c r="L42" s="9">
        <f t="shared" si="0"/>
        <v>1847068131</v>
      </c>
      <c r="M42" s="9">
        <f t="shared" si="0"/>
        <v>1870367607</v>
      </c>
      <c r="N42" s="9">
        <f t="shared" si="0"/>
        <v>2396023010</v>
      </c>
      <c r="O42" s="9">
        <f t="shared" si="0"/>
        <v>3335777234</v>
      </c>
      <c r="P42" s="9">
        <f t="shared" si="0"/>
        <v>3501828264</v>
      </c>
      <c r="Q42" s="9">
        <f t="shared" si="0"/>
        <v>2542208604</v>
      </c>
      <c r="R42" s="9">
        <f t="shared" si="0"/>
        <v>1955000383</v>
      </c>
      <c r="S42" s="9">
        <f t="shared" si="0"/>
        <v>2769215037</v>
      </c>
      <c r="T42" s="9">
        <f t="shared" si="0"/>
        <v>3467482306.4000001</v>
      </c>
      <c r="U42" s="82">
        <f t="shared" si="0"/>
        <v>32719271504.400002</v>
      </c>
      <c r="AA42" s="81" t="s">
        <v>341</v>
      </c>
      <c r="AC42" s="6">
        <v>8707</v>
      </c>
      <c r="AD42" s="6">
        <v>8069</v>
      </c>
      <c r="AE42" s="6">
        <v>7751</v>
      </c>
      <c r="AF42" s="6">
        <v>9331</v>
      </c>
      <c r="AG42" s="6">
        <v>8989</v>
      </c>
      <c r="AH42" s="6">
        <v>9011</v>
      </c>
      <c r="AI42" s="6">
        <v>12594</v>
      </c>
      <c r="AJ42" s="6">
        <v>10839</v>
      </c>
      <c r="AK42" s="6">
        <v>10266</v>
      </c>
      <c r="AL42" s="6">
        <v>7729</v>
      </c>
      <c r="AM42" s="6">
        <v>8266</v>
      </c>
      <c r="AN42" s="6">
        <v>6538</v>
      </c>
      <c r="AO42" s="6">
        <v>108090</v>
      </c>
    </row>
    <row r="43" spans="7:41" hidden="1" x14ac:dyDescent="0.3">
      <c r="G43" s="8"/>
      <c r="H43" s="84" t="s">
        <v>285</v>
      </c>
      <c r="I43" s="9">
        <f t="shared" si="0"/>
        <v>101994258</v>
      </c>
      <c r="J43" s="9">
        <f t="shared" si="0"/>
        <v>90047154</v>
      </c>
      <c r="K43" s="9">
        <f t="shared" si="0"/>
        <v>86259968</v>
      </c>
      <c r="L43" s="9">
        <f t="shared" si="0"/>
        <v>62779518</v>
      </c>
      <c r="M43" s="9">
        <f t="shared" si="0"/>
        <v>56572774</v>
      </c>
      <c r="N43" s="9">
        <f t="shared" si="0"/>
        <v>42840988</v>
      </c>
      <c r="O43" s="9">
        <f t="shared" si="0"/>
        <v>42289751</v>
      </c>
      <c r="P43" s="9">
        <f t="shared" si="0"/>
        <v>43420701</v>
      </c>
      <c r="Q43" s="9">
        <f t="shared" si="0"/>
        <v>39402667</v>
      </c>
      <c r="R43" s="9">
        <f t="shared" si="0"/>
        <v>56839478</v>
      </c>
      <c r="S43" s="9">
        <f t="shared" si="0"/>
        <v>77888819</v>
      </c>
      <c r="T43" s="9">
        <f t="shared" si="0"/>
        <v>83049717</v>
      </c>
      <c r="U43" s="82">
        <f t="shared" si="0"/>
        <v>783385793</v>
      </c>
      <c r="AA43" s="81" t="s">
        <v>342</v>
      </c>
      <c r="AC43" s="6">
        <v>6276</v>
      </c>
      <c r="AD43" s="6">
        <v>5584</v>
      </c>
      <c r="AE43" s="6">
        <v>6705</v>
      </c>
      <c r="AF43" s="6">
        <v>5565</v>
      </c>
      <c r="AG43" s="6">
        <v>6009</v>
      </c>
      <c r="AH43" s="6">
        <v>5352</v>
      </c>
      <c r="AI43" s="6">
        <v>6189</v>
      </c>
      <c r="AJ43" s="6">
        <v>5982</v>
      </c>
      <c r="AK43" s="6">
        <v>5869</v>
      </c>
      <c r="AL43" s="6">
        <v>4383</v>
      </c>
      <c r="AM43" s="6">
        <v>6094</v>
      </c>
      <c r="AN43" s="6">
        <v>5070</v>
      </c>
      <c r="AO43" s="6">
        <v>69078</v>
      </c>
    </row>
    <row r="44" spans="7:41" hidden="1" x14ac:dyDescent="0.3">
      <c r="G44" s="8"/>
      <c r="H44" s="84" t="s">
        <v>287</v>
      </c>
      <c r="I44" s="9">
        <f t="shared" si="0"/>
        <v>120775690</v>
      </c>
      <c r="J44" s="9">
        <f t="shared" si="0"/>
        <v>126546300</v>
      </c>
      <c r="K44" s="9">
        <f t="shared" si="0"/>
        <v>111451800</v>
      </c>
      <c r="L44" s="9">
        <f t="shared" si="0"/>
        <v>124257840</v>
      </c>
      <c r="M44" s="9">
        <f t="shared" si="0"/>
        <v>126928000</v>
      </c>
      <c r="N44" s="9">
        <f t="shared" si="0"/>
        <v>169366100</v>
      </c>
      <c r="O44" s="9">
        <f t="shared" si="0"/>
        <v>241608030</v>
      </c>
      <c r="P44" s="9">
        <f t="shared" si="0"/>
        <v>288137260</v>
      </c>
      <c r="Q44" s="9">
        <f t="shared" si="0"/>
        <v>264874380</v>
      </c>
      <c r="R44" s="9">
        <f t="shared" si="0"/>
        <v>127739980</v>
      </c>
      <c r="S44" s="9">
        <f t="shared" si="0"/>
        <v>135544010</v>
      </c>
      <c r="T44" s="9">
        <f t="shared" si="0"/>
        <v>113294370</v>
      </c>
      <c r="U44" s="82">
        <f t="shared" si="0"/>
        <v>1950523760</v>
      </c>
      <c r="AA44" s="81" t="s">
        <v>343</v>
      </c>
      <c r="AC44" s="6">
        <v>2553427</v>
      </c>
      <c r="AD44" s="6">
        <v>2255779</v>
      </c>
      <c r="AE44" s="6">
        <v>2300995</v>
      </c>
      <c r="AF44" s="6">
        <v>2073619</v>
      </c>
      <c r="AG44" s="6">
        <v>2379187</v>
      </c>
      <c r="AH44" s="6">
        <v>2666456</v>
      </c>
      <c r="AI44" s="6">
        <v>2949715</v>
      </c>
      <c r="AJ44" s="6">
        <v>3060739</v>
      </c>
      <c r="AK44" s="6">
        <v>2626867</v>
      </c>
      <c r="AL44" s="6">
        <v>2185795</v>
      </c>
      <c r="AM44" s="6">
        <v>2218771</v>
      </c>
      <c r="AN44" s="6">
        <v>2340883</v>
      </c>
      <c r="AO44" s="6">
        <v>29612233</v>
      </c>
    </row>
    <row r="45" spans="7:41" hidden="1" x14ac:dyDescent="0.3">
      <c r="G45" s="8"/>
      <c r="H45" s="84" t="s">
        <v>289</v>
      </c>
      <c r="I45" s="9">
        <f t="shared" si="0"/>
        <v>4162300</v>
      </c>
      <c r="J45" s="9">
        <f t="shared" si="0"/>
        <v>2141390</v>
      </c>
      <c r="K45" s="9">
        <f t="shared" si="0"/>
        <v>3059280</v>
      </c>
      <c r="L45" s="9">
        <f t="shared" si="0"/>
        <v>2933520</v>
      </c>
      <c r="M45" s="9">
        <f t="shared" si="0"/>
        <v>2451440</v>
      </c>
      <c r="N45" s="9">
        <f t="shared" si="0"/>
        <v>2349720</v>
      </c>
      <c r="O45" s="9">
        <f t="shared" si="0"/>
        <v>2959720</v>
      </c>
      <c r="P45" s="9">
        <f t="shared" si="0"/>
        <v>2582440</v>
      </c>
      <c r="Q45" s="9">
        <f t="shared" si="0"/>
        <v>2384860</v>
      </c>
      <c r="R45" s="9">
        <f t="shared" si="0"/>
        <v>2560180</v>
      </c>
      <c r="S45" s="9">
        <f t="shared" si="0"/>
        <v>2805140</v>
      </c>
      <c r="T45" s="9">
        <f t="shared" si="0"/>
        <v>2560180</v>
      </c>
      <c r="U45" s="82">
        <f t="shared" si="0"/>
        <v>32950170</v>
      </c>
      <c r="AA45" s="81" t="s">
        <v>344</v>
      </c>
      <c r="AC45" s="6">
        <v>916</v>
      </c>
      <c r="AD45" s="6">
        <v>606.5</v>
      </c>
      <c r="AE45" s="6">
        <v>300.7</v>
      </c>
      <c r="AF45" s="6">
        <v>134.60000000000002</v>
      </c>
      <c r="AG45" s="6">
        <v>56.4</v>
      </c>
      <c r="AH45" s="6">
        <v>43.8</v>
      </c>
      <c r="AI45" s="6">
        <v>39.799999999999997</v>
      </c>
      <c r="AJ45" s="6">
        <v>31.4</v>
      </c>
      <c r="AK45" s="6">
        <v>33.5</v>
      </c>
      <c r="AL45" s="6">
        <v>49.4</v>
      </c>
      <c r="AM45" s="6">
        <v>226</v>
      </c>
      <c r="AN45" s="6">
        <v>708.5</v>
      </c>
      <c r="AO45" s="6">
        <v>3146.6000000000008</v>
      </c>
    </row>
    <row r="46" spans="7:41" hidden="1" x14ac:dyDescent="0.3">
      <c r="G46" s="8"/>
      <c r="H46" s="84" t="s">
        <v>291</v>
      </c>
      <c r="I46" s="9">
        <f t="shared" si="0"/>
        <v>1942193965</v>
      </c>
      <c r="J46" s="9">
        <f t="shared" si="0"/>
        <v>1647543292</v>
      </c>
      <c r="K46" s="9">
        <f t="shared" si="0"/>
        <v>1444772841</v>
      </c>
      <c r="L46" s="9">
        <f t="shared" si="0"/>
        <v>1391213617</v>
      </c>
      <c r="M46" s="9">
        <f t="shared" si="0"/>
        <v>1583621833</v>
      </c>
      <c r="N46" s="9">
        <f t="shared" si="0"/>
        <v>2087318356</v>
      </c>
      <c r="O46" s="9">
        <f t="shared" si="0"/>
        <v>2518763042</v>
      </c>
      <c r="P46" s="9">
        <f t="shared" si="0"/>
        <v>2577531504</v>
      </c>
      <c r="Q46" s="9">
        <f t="shared" si="0"/>
        <v>1874315735</v>
      </c>
      <c r="R46" s="9">
        <f t="shared" si="0"/>
        <v>1593733847</v>
      </c>
      <c r="S46" s="9">
        <f t="shared" si="0"/>
        <v>1831752266</v>
      </c>
      <c r="T46" s="9">
        <f t="shared" si="0"/>
        <v>1828059651</v>
      </c>
      <c r="U46" s="82">
        <f t="shared" si="0"/>
        <v>22320819949</v>
      </c>
      <c r="AA46" s="81"/>
    </row>
    <row r="47" spans="7:41" hidden="1" x14ac:dyDescent="0.3">
      <c r="G47" s="8"/>
      <c r="H47" s="84" t="s">
        <v>293</v>
      </c>
      <c r="I47" s="9">
        <f t="shared" ref="I47:U62" si="1">AC18</f>
        <v>1570218473</v>
      </c>
      <c r="J47" s="9">
        <f t="shared" si="1"/>
        <v>1122884983</v>
      </c>
      <c r="K47" s="9">
        <f t="shared" si="1"/>
        <v>660249234</v>
      </c>
      <c r="L47" s="9">
        <f t="shared" si="1"/>
        <v>265883636</v>
      </c>
      <c r="M47" s="9">
        <f t="shared" si="1"/>
        <v>100793560</v>
      </c>
      <c r="N47" s="9">
        <f t="shared" si="1"/>
        <v>94147846</v>
      </c>
      <c r="O47" s="9">
        <f t="shared" si="1"/>
        <v>530156691</v>
      </c>
      <c r="P47" s="9">
        <f t="shared" si="1"/>
        <v>590156359</v>
      </c>
      <c r="Q47" s="9">
        <f t="shared" si="1"/>
        <v>361230962</v>
      </c>
      <c r="R47" s="9">
        <f t="shared" si="1"/>
        <v>174126898</v>
      </c>
      <c r="S47" s="9">
        <f t="shared" si="1"/>
        <v>721224802</v>
      </c>
      <c r="T47" s="9">
        <f t="shared" si="1"/>
        <v>1440518388.4000001</v>
      </c>
      <c r="U47" s="82">
        <f t="shared" si="1"/>
        <v>7631591832.3999996</v>
      </c>
      <c r="AA47" s="81"/>
    </row>
    <row r="48" spans="7:41" hidden="1" x14ac:dyDescent="0.3">
      <c r="G48" s="8"/>
      <c r="H48" s="84" t="s">
        <v>295</v>
      </c>
      <c r="I48" s="9">
        <f t="shared" si="1"/>
        <v>120384</v>
      </c>
      <c r="J48" s="9">
        <f t="shared" si="1"/>
        <v>106420</v>
      </c>
      <c r="K48" s="9">
        <f t="shared" si="1"/>
        <v>102656</v>
      </c>
      <c r="L48" s="9">
        <f t="shared" si="1"/>
        <v>75269</v>
      </c>
      <c r="M48" s="9">
        <f t="shared" si="1"/>
        <v>66383</v>
      </c>
      <c r="N48" s="9">
        <f t="shared" si="1"/>
        <v>48585</v>
      </c>
      <c r="O48" s="9">
        <f t="shared" si="1"/>
        <v>47990</v>
      </c>
      <c r="P48" s="9">
        <f t="shared" si="1"/>
        <v>49435</v>
      </c>
      <c r="Q48" s="9">
        <f t="shared" si="1"/>
        <v>45040</v>
      </c>
      <c r="R48" s="9">
        <f t="shared" si="1"/>
        <v>64878</v>
      </c>
      <c r="S48" s="9">
        <f t="shared" si="1"/>
        <v>88610</v>
      </c>
      <c r="T48" s="9">
        <f t="shared" si="1"/>
        <v>93262</v>
      </c>
      <c r="U48" s="82">
        <f t="shared" si="1"/>
        <v>908912</v>
      </c>
      <c r="AA48" s="81"/>
    </row>
    <row r="49" spans="7:27" hidden="1" x14ac:dyDescent="0.3">
      <c r="G49" s="8"/>
      <c r="H49" s="84" t="s">
        <v>297</v>
      </c>
      <c r="I49" s="9">
        <f t="shared" si="1"/>
        <v>34527</v>
      </c>
      <c r="J49" s="9">
        <f t="shared" si="1"/>
        <v>36190</v>
      </c>
      <c r="K49" s="9">
        <f t="shared" si="1"/>
        <v>31840</v>
      </c>
      <c r="L49" s="9">
        <f t="shared" si="1"/>
        <v>37483</v>
      </c>
      <c r="M49" s="9">
        <f t="shared" si="1"/>
        <v>36300</v>
      </c>
      <c r="N49" s="9">
        <f t="shared" si="1"/>
        <v>48530</v>
      </c>
      <c r="O49" s="9">
        <f t="shared" si="1"/>
        <v>69349</v>
      </c>
      <c r="P49" s="9">
        <f t="shared" si="1"/>
        <v>82758</v>
      </c>
      <c r="Q49" s="9">
        <f t="shared" si="1"/>
        <v>76054</v>
      </c>
      <c r="R49" s="9">
        <f t="shared" si="1"/>
        <v>36534</v>
      </c>
      <c r="S49" s="9">
        <f t="shared" si="1"/>
        <v>38783</v>
      </c>
      <c r="T49" s="9">
        <f t="shared" si="1"/>
        <v>32371</v>
      </c>
      <c r="U49" s="82">
        <f t="shared" si="1"/>
        <v>560719</v>
      </c>
      <c r="AA49" s="81"/>
    </row>
    <row r="50" spans="7:27" hidden="1" x14ac:dyDescent="0.3">
      <c r="G50" s="8"/>
      <c r="H50" s="84" t="s">
        <v>299</v>
      </c>
      <c r="I50" s="9">
        <f t="shared" si="1"/>
        <v>1665</v>
      </c>
      <c r="J50" s="9">
        <f t="shared" si="1"/>
        <v>889</v>
      </c>
      <c r="K50" s="9">
        <f t="shared" si="1"/>
        <v>1244</v>
      </c>
      <c r="L50" s="9">
        <f t="shared" si="1"/>
        <v>1196</v>
      </c>
      <c r="M50" s="9">
        <f t="shared" si="1"/>
        <v>1012</v>
      </c>
      <c r="N50" s="9">
        <f t="shared" si="1"/>
        <v>972</v>
      </c>
      <c r="O50" s="9">
        <f t="shared" si="1"/>
        <v>1206</v>
      </c>
      <c r="P50" s="9">
        <f t="shared" si="1"/>
        <v>1062</v>
      </c>
      <c r="Q50" s="9">
        <f t="shared" si="1"/>
        <v>986</v>
      </c>
      <c r="R50" s="9">
        <f t="shared" si="1"/>
        <v>1056</v>
      </c>
      <c r="S50" s="9">
        <f t="shared" si="1"/>
        <v>1147</v>
      </c>
      <c r="T50" s="9">
        <f t="shared" si="1"/>
        <v>1056</v>
      </c>
      <c r="U50" s="82">
        <f t="shared" si="1"/>
        <v>13491</v>
      </c>
      <c r="AA50" s="81"/>
    </row>
    <row r="51" spans="7:27" hidden="1" x14ac:dyDescent="0.3">
      <c r="G51" s="8"/>
      <c r="H51" s="84" t="s">
        <v>301</v>
      </c>
      <c r="I51" s="9">
        <f t="shared" si="1"/>
        <v>13312892</v>
      </c>
      <c r="J51" s="9">
        <f t="shared" si="1"/>
        <v>10328760</v>
      </c>
      <c r="K51" s="9">
        <f t="shared" si="1"/>
        <v>10865006</v>
      </c>
      <c r="L51" s="9">
        <f t="shared" si="1"/>
        <v>10353612</v>
      </c>
      <c r="M51" s="9">
        <f t="shared" si="1"/>
        <v>11672495</v>
      </c>
      <c r="N51" s="9">
        <f t="shared" si="1"/>
        <v>12758929</v>
      </c>
      <c r="O51" s="9">
        <f t="shared" si="1"/>
        <v>15869189</v>
      </c>
      <c r="P51" s="9">
        <f t="shared" si="1"/>
        <v>16168444</v>
      </c>
      <c r="Q51" s="9">
        <f t="shared" si="1"/>
        <v>13781656</v>
      </c>
      <c r="R51" s="9">
        <f t="shared" si="1"/>
        <v>11360625</v>
      </c>
      <c r="S51" s="9">
        <f t="shared" si="1"/>
        <v>10920435</v>
      </c>
      <c r="T51" s="9">
        <f t="shared" si="1"/>
        <v>11136884</v>
      </c>
      <c r="U51" s="82">
        <f t="shared" si="1"/>
        <v>148528927</v>
      </c>
      <c r="AA51" s="81"/>
    </row>
    <row r="52" spans="7:27" hidden="1" x14ac:dyDescent="0.3">
      <c r="G52" s="8"/>
      <c r="H52" s="84" t="s">
        <v>303</v>
      </c>
      <c r="I52" s="9">
        <f t="shared" si="1"/>
        <v>12236.399999999998</v>
      </c>
      <c r="J52" s="9">
        <f t="shared" si="1"/>
        <v>8720.1999999999989</v>
      </c>
      <c r="K52" s="9">
        <f t="shared" si="1"/>
        <v>5097.6000000000004</v>
      </c>
      <c r="L52" s="9">
        <f t="shared" si="1"/>
        <v>2278</v>
      </c>
      <c r="M52" s="9">
        <f t="shared" si="1"/>
        <v>763.39999999999986</v>
      </c>
      <c r="N52" s="9">
        <f t="shared" si="1"/>
        <v>962.5999999999998</v>
      </c>
      <c r="O52" s="9">
        <f t="shared" si="1"/>
        <v>7815.9999999999991</v>
      </c>
      <c r="P52" s="9">
        <f t="shared" si="1"/>
        <v>8882.7000000000007</v>
      </c>
      <c r="Q52" s="9">
        <f t="shared" si="1"/>
        <v>4905.2</v>
      </c>
      <c r="R52" s="9">
        <f t="shared" si="1"/>
        <v>1333.6999999999998</v>
      </c>
      <c r="S52" s="9">
        <f t="shared" si="1"/>
        <v>5712.2</v>
      </c>
      <c r="T52" s="9">
        <f t="shared" si="1"/>
        <v>9929.4</v>
      </c>
      <c r="U52" s="82">
        <f t="shared" si="1"/>
        <v>68637.39999999998</v>
      </c>
      <c r="AA52" s="81"/>
    </row>
    <row r="53" spans="7:27" hidden="1" x14ac:dyDescent="0.3">
      <c r="G53" s="8"/>
      <c r="H53" s="84" t="s">
        <v>356</v>
      </c>
      <c r="I53" s="9">
        <f t="shared" si="1"/>
        <v>845106640</v>
      </c>
      <c r="J53" s="9">
        <f t="shared" si="1"/>
        <v>741459596</v>
      </c>
      <c r="K53" s="9">
        <f t="shared" si="1"/>
        <v>569398063</v>
      </c>
      <c r="L53" s="9">
        <f t="shared" si="1"/>
        <v>453985516</v>
      </c>
      <c r="M53" s="9">
        <f t="shared" si="1"/>
        <v>552555774</v>
      </c>
      <c r="N53" s="9">
        <f t="shared" si="1"/>
        <v>680709421</v>
      </c>
      <c r="O53" s="9">
        <f t="shared" si="1"/>
        <v>781763762</v>
      </c>
      <c r="P53" s="9">
        <f t="shared" si="1"/>
        <v>810345291</v>
      </c>
      <c r="Q53" s="9">
        <f t="shared" si="1"/>
        <v>606128139</v>
      </c>
      <c r="R53" s="9">
        <f t="shared" si="1"/>
        <v>484458325</v>
      </c>
      <c r="S53" s="9">
        <f t="shared" si="1"/>
        <v>718048215</v>
      </c>
      <c r="T53" s="9">
        <f t="shared" si="1"/>
        <v>803330811</v>
      </c>
      <c r="U53" s="82">
        <f t="shared" si="1"/>
        <v>8047289553</v>
      </c>
      <c r="AA53" s="81"/>
    </row>
    <row r="54" spans="7:27" hidden="1" x14ac:dyDescent="0.3">
      <c r="G54" s="8"/>
      <c r="H54" s="84" t="s">
        <v>307</v>
      </c>
      <c r="I54" s="9">
        <f t="shared" si="1"/>
        <v>7225972</v>
      </c>
      <c r="J54" s="9">
        <f t="shared" si="1"/>
        <v>7331959</v>
      </c>
      <c r="K54" s="9">
        <f t="shared" si="1"/>
        <v>7786729</v>
      </c>
      <c r="L54" s="9">
        <f t="shared" si="1"/>
        <v>7339659</v>
      </c>
      <c r="M54" s="9">
        <f t="shared" si="1"/>
        <v>7362509</v>
      </c>
      <c r="N54" s="9">
        <f t="shared" si="1"/>
        <v>7753846</v>
      </c>
      <c r="O54" s="9">
        <f t="shared" si="1"/>
        <v>8025021</v>
      </c>
      <c r="P54" s="9">
        <f t="shared" si="1"/>
        <v>8706367</v>
      </c>
      <c r="Q54" s="9">
        <f t="shared" si="1"/>
        <v>7406985</v>
      </c>
      <c r="R54" s="9">
        <f t="shared" si="1"/>
        <v>7635428</v>
      </c>
      <c r="S54" s="9">
        <f t="shared" si="1"/>
        <v>9079512</v>
      </c>
      <c r="T54" s="9">
        <f t="shared" si="1"/>
        <v>7728851</v>
      </c>
      <c r="U54" s="82">
        <f t="shared" si="1"/>
        <v>93382838</v>
      </c>
      <c r="AA54" s="81"/>
    </row>
    <row r="55" spans="7:27" hidden="1" x14ac:dyDescent="0.3">
      <c r="G55" s="8"/>
      <c r="H55" s="84" t="s">
        <v>309</v>
      </c>
      <c r="I55" s="9">
        <f t="shared" si="1"/>
        <v>37134350</v>
      </c>
      <c r="J55" s="9">
        <f t="shared" si="1"/>
        <v>41478790</v>
      </c>
      <c r="K55" s="9">
        <f t="shared" si="1"/>
        <v>47592930</v>
      </c>
      <c r="L55" s="9">
        <f t="shared" si="1"/>
        <v>57180540</v>
      </c>
      <c r="M55" s="9">
        <f t="shared" si="1"/>
        <v>64408550</v>
      </c>
      <c r="N55" s="9">
        <f t="shared" si="1"/>
        <v>74690160</v>
      </c>
      <c r="O55" s="9">
        <f t="shared" si="1"/>
        <v>85585960</v>
      </c>
      <c r="P55" s="9">
        <f t="shared" si="1"/>
        <v>86744940</v>
      </c>
      <c r="Q55" s="9">
        <f t="shared" si="1"/>
        <v>86165450</v>
      </c>
      <c r="R55" s="9">
        <f t="shared" si="1"/>
        <v>36107230</v>
      </c>
      <c r="S55" s="9">
        <f t="shared" si="1"/>
        <v>52138630</v>
      </c>
      <c r="T55" s="9">
        <f t="shared" si="1"/>
        <v>42877200</v>
      </c>
      <c r="U55" s="82">
        <f t="shared" si="1"/>
        <v>712104730</v>
      </c>
      <c r="AA55" s="81"/>
    </row>
    <row r="56" spans="7:27" hidden="1" x14ac:dyDescent="0.3">
      <c r="G56" s="8"/>
      <c r="H56" s="84" t="s">
        <v>311</v>
      </c>
      <c r="I56" s="9">
        <f t="shared" si="1"/>
        <v>2960010</v>
      </c>
      <c r="J56" s="9">
        <f t="shared" si="1"/>
        <v>3017740</v>
      </c>
      <c r="K56" s="9">
        <f t="shared" si="1"/>
        <v>871900</v>
      </c>
      <c r="L56" s="9">
        <f t="shared" si="1"/>
        <v>14170</v>
      </c>
      <c r="M56" s="9">
        <f t="shared" si="1"/>
        <v>0</v>
      </c>
      <c r="N56" s="9">
        <f t="shared" si="1"/>
        <v>4360</v>
      </c>
      <c r="O56" s="9">
        <f t="shared" si="1"/>
        <v>0</v>
      </c>
      <c r="P56" s="9">
        <f t="shared" si="1"/>
        <v>136240</v>
      </c>
      <c r="Q56" s="9">
        <f t="shared" si="1"/>
        <v>0</v>
      </c>
      <c r="R56" s="9">
        <f t="shared" si="1"/>
        <v>2148390</v>
      </c>
      <c r="S56" s="9">
        <f t="shared" si="1"/>
        <v>2380200</v>
      </c>
      <c r="T56" s="9">
        <f t="shared" si="1"/>
        <v>2027910</v>
      </c>
      <c r="U56" s="82">
        <f t="shared" si="1"/>
        <v>13560920</v>
      </c>
      <c r="AA56" s="81"/>
    </row>
    <row r="57" spans="7:27" hidden="1" x14ac:dyDescent="0.3">
      <c r="G57" s="8"/>
      <c r="H57" s="84" t="s">
        <v>313</v>
      </c>
      <c r="I57" s="9">
        <f t="shared" si="1"/>
        <v>444413854</v>
      </c>
      <c r="J57" s="9">
        <f t="shared" si="1"/>
        <v>413505875</v>
      </c>
      <c r="K57" s="9">
        <f t="shared" si="1"/>
        <v>359870749</v>
      </c>
      <c r="L57" s="9">
        <f t="shared" si="1"/>
        <v>343943472</v>
      </c>
      <c r="M57" s="9">
        <f t="shared" si="1"/>
        <v>426868586</v>
      </c>
      <c r="N57" s="9">
        <f t="shared" si="1"/>
        <v>529809030</v>
      </c>
      <c r="O57" s="9">
        <f t="shared" si="1"/>
        <v>572394287</v>
      </c>
      <c r="P57" s="9">
        <f t="shared" si="1"/>
        <v>594570698</v>
      </c>
      <c r="Q57" s="9">
        <f t="shared" si="1"/>
        <v>441444819</v>
      </c>
      <c r="R57" s="9">
        <f t="shared" si="1"/>
        <v>418635952</v>
      </c>
      <c r="S57" s="9">
        <f t="shared" si="1"/>
        <v>484260704</v>
      </c>
      <c r="T57" s="9">
        <f t="shared" si="1"/>
        <v>447537521</v>
      </c>
      <c r="U57" s="82">
        <f t="shared" si="1"/>
        <v>5477255547</v>
      </c>
      <c r="AA57" s="81"/>
    </row>
    <row r="58" spans="7:27" hidden="1" x14ac:dyDescent="0.3">
      <c r="G58" s="8"/>
      <c r="H58" s="84" t="s">
        <v>315</v>
      </c>
      <c r="I58" s="9">
        <f t="shared" si="1"/>
        <v>353372454</v>
      </c>
      <c r="J58" s="9">
        <f t="shared" si="1"/>
        <v>276125232</v>
      </c>
      <c r="K58" s="9">
        <f t="shared" si="1"/>
        <v>153275755</v>
      </c>
      <c r="L58" s="9">
        <f t="shared" si="1"/>
        <v>45507675</v>
      </c>
      <c r="M58" s="9">
        <f t="shared" si="1"/>
        <v>53916129</v>
      </c>
      <c r="N58" s="9">
        <f t="shared" si="1"/>
        <v>68452025</v>
      </c>
      <c r="O58" s="9">
        <f t="shared" si="1"/>
        <v>115758494</v>
      </c>
      <c r="P58" s="9">
        <f t="shared" si="1"/>
        <v>120187046</v>
      </c>
      <c r="Q58" s="9">
        <f t="shared" si="1"/>
        <v>71110885</v>
      </c>
      <c r="R58" s="9">
        <f t="shared" si="1"/>
        <v>19931325</v>
      </c>
      <c r="S58" s="9">
        <f t="shared" si="1"/>
        <v>170189169</v>
      </c>
      <c r="T58" s="9">
        <f t="shared" si="1"/>
        <v>303159329</v>
      </c>
      <c r="U58" s="82">
        <f t="shared" si="1"/>
        <v>1750985518</v>
      </c>
      <c r="AA58" s="81"/>
    </row>
    <row r="59" spans="7:27" hidden="1" x14ac:dyDescent="0.3">
      <c r="G59" s="8"/>
      <c r="H59" s="84" t="s">
        <v>317</v>
      </c>
      <c r="I59" s="9">
        <f t="shared" si="1"/>
        <v>8205</v>
      </c>
      <c r="J59" s="9">
        <f t="shared" si="1"/>
        <v>8346</v>
      </c>
      <c r="K59" s="9">
        <f t="shared" si="1"/>
        <v>8950</v>
      </c>
      <c r="L59" s="9">
        <f t="shared" si="1"/>
        <v>8493</v>
      </c>
      <c r="M59" s="9">
        <f t="shared" si="1"/>
        <v>8302</v>
      </c>
      <c r="N59" s="9">
        <f t="shared" si="1"/>
        <v>8534</v>
      </c>
      <c r="O59" s="9">
        <f t="shared" si="1"/>
        <v>8849</v>
      </c>
      <c r="P59" s="9">
        <f t="shared" si="1"/>
        <v>9661</v>
      </c>
      <c r="Q59" s="9">
        <f t="shared" si="1"/>
        <v>8207</v>
      </c>
      <c r="R59" s="9">
        <f t="shared" si="1"/>
        <v>8432</v>
      </c>
      <c r="S59" s="9">
        <f t="shared" si="1"/>
        <v>10041</v>
      </c>
      <c r="T59" s="9">
        <f t="shared" si="1"/>
        <v>8383</v>
      </c>
      <c r="U59" s="82">
        <f t="shared" si="1"/>
        <v>104403</v>
      </c>
      <c r="AA59" s="81"/>
    </row>
    <row r="60" spans="7:27" hidden="1" x14ac:dyDescent="0.3">
      <c r="G60" s="8"/>
      <c r="H60" s="84" t="s">
        <v>319</v>
      </c>
      <c r="I60" s="9">
        <f t="shared" si="1"/>
        <v>10705</v>
      </c>
      <c r="J60" s="9">
        <f t="shared" si="1"/>
        <v>11957</v>
      </c>
      <c r="K60" s="9">
        <f t="shared" si="1"/>
        <v>13719</v>
      </c>
      <c r="L60" s="9">
        <f t="shared" si="1"/>
        <v>16482</v>
      </c>
      <c r="M60" s="9">
        <f t="shared" si="1"/>
        <v>18565</v>
      </c>
      <c r="N60" s="9">
        <f t="shared" si="1"/>
        <v>21528</v>
      </c>
      <c r="O60" s="9">
        <f t="shared" si="1"/>
        <v>24668</v>
      </c>
      <c r="P60" s="9">
        <f t="shared" si="1"/>
        <v>25002</v>
      </c>
      <c r="Q60" s="9">
        <f t="shared" si="1"/>
        <v>24835</v>
      </c>
      <c r="R60" s="9">
        <f t="shared" si="1"/>
        <v>10409</v>
      </c>
      <c r="S60" s="9">
        <f t="shared" si="1"/>
        <v>15029</v>
      </c>
      <c r="T60" s="9">
        <f t="shared" si="1"/>
        <v>12360</v>
      </c>
      <c r="U60" s="82">
        <f t="shared" si="1"/>
        <v>205259</v>
      </c>
      <c r="AA60" s="81"/>
    </row>
    <row r="61" spans="7:27" hidden="1" x14ac:dyDescent="0.3">
      <c r="G61" s="8"/>
      <c r="H61" s="84" t="s">
        <v>321</v>
      </c>
      <c r="I61" s="9">
        <f t="shared" si="1"/>
        <v>1242</v>
      </c>
      <c r="J61" s="9">
        <f t="shared" si="1"/>
        <v>1274</v>
      </c>
      <c r="K61" s="9">
        <f t="shared" si="1"/>
        <v>419</v>
      </c>
      <c r="L61" s="9">
        <f t="shared" si="1"/>
        <v>13</v>
      </c>
      <c r="M61" s="9">
        <f t="shared" si="1"/>
        <v>0</v>
      </c>
      <c r="N61" s="9">
        <f t="shared" si="1"/>
        <v>4</v>
      </c>
      <c r="O61" s="9">
        <f t="shared" si="1"/>
        <v>0</v>
      </c>
      <c r="P61" s="9">
        <f t="shared" si="1"/>
        <v>84</v>
      </c>
      <c r="Q61" s="9">
        <f t="shared" si="1"/>
        <v>0</v>
      </c>
      <c r="R61" s="9">
        <f t="shared" si="1"/>
        <v>927</v>
      </c>
      <c r="S61" s="9">
        <f t="shared" si="1"/>
        <v>1020</v>
      </c>
      <c r="T61" s="9">
        <f t="shared" si="1"/>
        <v>879</v>
      </c>
      <c r="U61" s="82">
        <f t="shared" si="1"/>
        <v>5862</v>
      </c>
      <c r="AA61" s="81"/>
    </row>
    <row r="62" spans="7:27" hidden="1" x14ac:dyDescent="0.3">
      <c r="G62" s="8"/>
      <c r="H62" s="84" t="s">
        <v>323</v>
      </c>
      <c r="I62" s="9">
        <f t="shared" si="1"/>
        <v>2767502</v>
      </c>
      <c r="J62" s="9">
        <f t="shared" si="1"/>
        <v>2466782</v>
      </c>
      <c r="K62" s="9">
        <f t="shared" si="1"/>
        <v>2568105</v>
      </c>
      <c r="L62" s="9">
        <f t="shared" si="1"/>
        <v>2447215</v>
      </c>
      <c r="M62" s="9">
        <f t="shared" si="1"/>
        <v>3080905</v>
      </c>
      <c r="N62" s="9">
        <f t="shared" si="1"/>
        <v>3143429</v>
      </c>
      <c r="O62" s="9">
        <f t="shared" si="1"/>
        <v>3421960</v>
      </c>
      <c r="P62" s="9">
        <f t="shared" si="1"/>
        <v>3569827</v>
      </c>
      <c r="Q62" s="9">
        <f t="shared" si="1"/>
        <v>3067826</v>
      </c>
      <c r="R62" s="9">
        <f t="shared" si="1"/>
        <v>2945561</v>
      </c>
      <c r="S62" s="9">
        <f t="shared" si="1"/>
        <v>2804158</v>
      </c>
      <c r="T62" s="9">
        <f t="shared" si="1"/>
        <v>2691101</v>
      </c>
      <c r="U62" s="82">
        <f t="shared" si="1"/>
        <v>34974371</v>
      </c>
      <c r="AA62" s="81"/>
    </row>
    <row r="63" spans="7:27" hidden="1" x14ac:dyDescent="0.3">
      <c r="G63" s="8"/>
      <c r="H63" s="84" t="s">
        <v>325</v>
      </c>
      <c r="I63" s="9">
        <f t="shared" ref="I63:U74" si="2">AC34</f>
        <v>2735.6000000000004</v>
      </c>
      <c r="J63" s="9">
        <f t="shared" si="2"/>
        <v>2126.8000000000002</v>
      </c>
      <c r="K63" s="9">
        <f t="shared" si="2"/>
        <v>1157.8</v>
      </c>
      <c r="L63" s="9">
        <f t="shared" si="2"/>
        <v>359.90000000000003</v>
      </c>
      <c r="M63" s="9">
        <f t="shared" si="2"/>
        <v>635.5</v>
      </c>
      <c r="N63" s="9">
        <f t="shared" si="2"/>
        <v>1111.7</v>
      </c>
      <c r="O63" s="9">
        <f t="shared" si="2"/>
        <v>1866.1000000000001</v>
      </c>
      <c r="P63" s="9">
        <f t="shared" si="2"/>
        <v>1952.9</v>
      </c>
      <c r="Q63" s="9">
        <f t="shared" si="2"/>
        <v>1091</v>
      </c>
      <c r="R63" s="9">
        <f t="shared" si="2"/>
        <v>119.8</v>
      </c>
      <c r="S63" s="9">
        <f t="shared" si="2"/>
        <v>1331.4</v>
      </c>
      <c r="T63" s="9">
        <f t="shared" si="2"/>
        <v>2070.8000000000002</v>
      </c>
      <c r="U63" s="82">
        <f t="shared" si="2"/>
        <v>16559.3</v>
      </c>
      <c r="AA63" s="81"/>
    </row>
    <row r="64" spans="7:27" hidden="1" x14ac:dyDescent="0.3">
      <c r="G64" s="8"/>
      <c r="H64" s="84" t="s">
        <v>357</v>
      </c>
      <c r="I64" s="9">
        <f t="shared" si="2"/>
        <v>602825398</v>
      </c>
      <c r="J64" s="9">
        <f t="shared" si="2"/>
        <v>525587277</v>
      </c>
      <c r="K64" s="9">
        <f t="shared" si="2"/>
        <v>431086597</v>
      </c>
      <c r="L64" s="9">
        <f t="shared" si="2"/>
        <v>377201835</v>
      </c>
      <c r="M64" s="9">
        <f t="shared" si="2"/>
        <v>413884640</v>
      </c>
      <c r="N64" s="9">
        <f t="shared" si="2"/>
        <v>535966193</v>
      </c>
      <c r="O64" s="9">
        <f t="shared" si="2"/>
        <v>593957481</v>
      </c>
      <c r="P64" s="9">
        <f t="shared" si="2"/>
        <v>604239547</v>
      </c>
      <c r="Q64" s="9">
        <f t="shared" si="2"/>
        <v>448559188</v>
      </c>
      <c r="R64" s="9">
        <f t="shared" si="2"/>
        <v>386784409</v>
      </c>
      <c r="S64" s="9">
        <f t="shared" si="2"/>
        <v>489663486</v>
      </c>
      <c r="T64" s="9">
        <f t="shared" si="2"/>
        <v>565669458</v>
      </c>
      <c r="U64" s="82">
        <f t="shared" si="2"/>
        <v>5975425509</v>
      </c>
      <c r="AA64" s="81"/>
    </row>
    <row r="65" spans="1:41" hidden="1" x14ac:dyDescent="0.3">
      <c r="G65" s="8"/>
      <c r="H65" s="84" t="s">
        <v>329</v>
      </c>
      <c r="I65" s="9">
        <f t="shared" si="2"/>
        <v>27016245</v>
      </c>
      <c r="J65" s="9">
        <f t="shared" si="2"/>
        <v>24966598</v>
      </c>
      <c r="K65" s="9">
        <f t="shared" si="2"/>
        <v>22677043</v>
      </c>
      <c r="L65" s="9">
        <f t="shared" si="2"/>
        <v>18192713</v>
      </c>
      <c r="M65" s="9">
        <f t="shared" si="2"/>
        <v>14861028</v>
      </c>
      <c r="N65" s="9">
        <f t="shared" si="2"/>
        <v>15663325</v>
      </c>
      <c r="O65" s="9">
        <f t="shared" si="2"/>
        <v>15910334</v>
      </c>
      <c r="P65" s="9">
        <f t="shared" si="2"/>
        <v>15997342</v>
      </c>
      <c r="Q65" s="9">
        <f t="shared" si="2"/>
        <v>13857884</v>
      </c>
      <c r="R65" s="9">
        <f t="shared" si="2"/>
        <v>14598752</v>
      </c>
      <c r="S65" s="9">
        <f t="shared" si="2"/>
        <v>18509556</v>
      </c>
      <c r="T65" s="9">
        <f t="shared" si="2"/>
        <v>21444481</v>
      </c>
      <c r="U65" s="82">
        <f t="shared" si="2"/>
        <v>223695301</v>
      </c>
      <c r="AA65" s="81"/>
    </row>
    <row r="66" spans="1:41" hidden="1" x14ac:dyDescent="0.3">
      <c r="G66" s="8"/>
      <c r="H66" s="84" t="s">
        <v>331</v>
      </c>
      <c r="I66" s="9">
        <f t="shared" si="2"/>
        <v>30388290</v>
      </c>
      <c r="J66" s="9">
        <f t="shared" si="2"/>
        <v>28174430</v>
      </c>
      <c r="K66" s="9">
        <f t="shared" si="2"/>
        <v>27070970</v>
      </c>
      <c r="L66" s="9">
        <f t="shared" si="2"/>
        <v>32553570</v>
      </c>
      <c r="M66" s="9">
        <f t="shared" si="2"/>
        <v>31366830</v>
      </c>
      <c r="N66" s="9">
        <f t="shared" si="2"/>
        <v>31443170</v>
      </c>
      <c r="O66" s="9">
        <f t="shared" si="2"/>
        <v>43876180</v>
      </c>
      <c r="P66" s="9">
        <f t="shared" si="2"/>
        <v>37786330</v>
      </c>
      <c r="Q66" s="9">
        <f t="shared" si="2"/>
        <v>35798020</v>
      </c>
      <c r="R66" s="9">
        <f t="shared" si="2"/>
        <v>26994630</v>
      </c>
      <c r="S66" s="9">
        <f t="shared" si="2"/>
        <v>28858020</v>
      </c>
      <c r="T66" s="9">
        <f t="shared" si="2"/>
        <v>22861860</v>
      </c>
      <c r="U66" s="82">
        <f t="shared" si="2"/>
        <v>377172300</v>
      </c>
      <c r="AA66" s="81"/>
    </row>
    <row r="67" spans="1:41" hidden="1" x14ac:dyDescent="0.3">
      <c r="G67" s="8"/>
      <c r="H67" s="84" t="s">
        <v>333</v>
      </c>
      <c r="I67" s="9">
        <f t="shared" si="2"/>
        <v>16243120</v>
      </c>
      <c r="J67" s="9">
        <f t="shared" si="2"/>
        <v>14430080</v>
      </c>
      <c r="K67" s="9">
        <f t="shared" si="2"/>
        <v>17367100</v>
      </c>
      <c r="L67" s="9">
        <f t="shared" si="2"/>
        <v>14380300</v>
      </c>
      <c r="M67" s="9">
        <f t="shared" si="2"/>
        <v>15543580</v>
      </c>
      <c r="N67" s="9">
        <f t="shared" si="2"/>
        <v>13822240</v>
      </c>
      <c r="O67" s="9">
        <f t="shared" si="2"/>
        <v>16015180</v>
      </c>
      <c r="P67" s="9">
        <f t="shared" si="2"/>
        <v>15472840</v>
      </c>
      <c r="Q67" s="9">
        <f t="shared" si="2"/>
        <v>15176780</v>
      </c>
      <c r="R67" s="9">
        <f t="shared" si="2"/>
        <v>11283460</v>
      </c>
      <c r="S67" s="9">
        <f t="shared" si="2"/>
        <v>15766280</v>
      </c>
      <c r="T67" s="9">
        <f t="shared" si="2"/>
        <v>13083400</v>
      </c>
      <c r="U67" s="82">
        <f t="shared" si="2"/>
        <v>178584360</v>
      </c>
      <c r="AA67" s="81"/>
    </row>
    <row r="68" spans="1:41" hidden="1" x14ac:dyDescent="0.3">
      <c r="G68" s="8"/>
      <c r="H68" s="84" t="s">
        <v>335</v>
      </c>
      <c r="I68" s="9">
        <f t="shared" si="2"/>
        <v>408516235</v>
      </c>
      <c r="J68" s="9">
        <f t="shared" si="2"/>
        <v>376625383</v>
      </c>
      <c r="K68" s="9">
        <f t="shared" si="2"/>
        <v>321381947</v>
      </c>
      <c r="L68" s="9">
        <f t="shared" si="2"/>
        <v>295219066</v>
      </c>
      <c r="M68" s="9">
        <f t="shared" si="2"/>
        <v>341628776</v>
      </c>
      <c r="N68" s="9">
        <f t="shared" si="2"/>
        <v>466752768</v>
      </c>
      <c r="O68" s="9">
        <f t="shared" si="2"/>
        <v>509947779</v>
      </c>
      <c r="P68" s="9">
        <f t="shared" si="2"/>
        <v>527571257</v>
      </c>
      <c r="Q68" s="9">
        <f t="shared" si="2"/>
        <v>376115668</v>
      </c>
      <c r="R68" s="9">
        <f t="shared" si="2"/>
        <v>323386761</v>
      </c>
      <c r="S68" s="9">
        <f t="shared" si="2"/>
        <v>394254106</v>
      </c>
      <c r="T68" s="9">
        <f t="shared" si="2"/>
        <v>402266249</v>
      </c>
      <c r="U68" s="82">
        <f t="shared" si="2"/>
        <v>4743665995</v>
      </c>
      <c r="AA68" s="81"/>
    </row>
    <row r="69" spans="1:41" hidden="1" x14ac:dyDescent="0.3">
      <c r="G69" s="8"/>
      <c r="H69" s="84" t="s">
        <v>337</v>
      </c>
      <c r="I69" s="9">
        <f t="shared" si="2"/>
        <v>120661508</v>
      </c>
      <c r="J69" s="9">
        <f t="shared" si="2"/>
        <v>81390786</v>
      </c>
      <c r="K69" s="9">
        <f t="shared" si="2"/>
        <v>42589537</v>
      </c>
      <c r="L69" s="9">
        <f t="shared" si="2"/>
        <v>16856186</v>
      </c>
      <c r="M69" s="9">
        <f t="shared" si="2"/>
        <v>10484426</v>
      </c>
      <c r="N69" s="9">
        <f t="shared" si="2"/>
        <v>8284690</v>
      </c>
      <c r="O69" s="9">
        <f t="shared" si="2"/>
        <v>8208008</v>
      </c>
      <c r="P69" s="9">
        <f t="shared" si="2"/>
        <v>7411778</v>
      </c>
      <c r="Q69" s="9">
        <f t="shared" si="2"/>
        <v>7610836</v>
      </c>
      <c r="R69" s="9">
        <f t="shared" si="2"/>
        <v>10520806</v>
      </c>
      <c r="S69" s="9">
        <f t="shared" si="2"/>
        <v>32275524</v>
      </c>
      <c r="T69" s="9">
        <f t="shared" si="2"/>
        <v>106013468</v>
      </c>
      <c r="U69" s="82">
        <f t="shared" si="2"/>
        <v>452307553</v>
      </c>
      <c r="AA69" s="81"/>
    </row>
    <row r="70" spans="1:41" hidden="1" x14ac:dyDescent="0.3">
      <c r="G70" s="8"/>
      <c r="H70" s="84" t="s">
        <v>339</v>
      </c>
      <c r="I70" s="9">
        <f t="shared" si="2"/>
        <v>28233</v>
      </c>
      <c r="J70" s="9">
        <f t="shared" si="2"/>
        <v>27491</v>
      </c>
      <c r="K70" s="9">
        <f t="shared" si="2"/>
        <v>26231</v>
      </c>
      <c r="L70" s="9">
        <f t="shared" si="2"/>
        <v>21590</v>
      </c>
      <c r="M70" s="9">
        <f t="shared" si="2"/>
        <v>17556</v>
      </c>
      <c r="N70" s="9">
        <f t="shared" si="2"/>
        <v>18332</v>
      </c>
      <c r="O70" s="9">
        <f t="shared" si="2"/>
        <v>18848</v>
      </c>
      <c r="P70" s="9">
        <f t="shared" si="2"/>
        <v>19092</v>
      </c>
      <c r="Q70" s="9">
        <f t="shared" si="2"/>
        <v>16628</v>
      </c>
      <c r="R70" s="9">
        <f t="shared" si="2"/>
        <v>16779</v>
      </c>
      <c r="S70" s="9">
        <f t="shared" si="2"/>
        <v>21167</v>
      </c>
      <c r="T70" s="9">
        <f t="shared" si="2"/>
        <v>23880</v>
      </c>
      <c r="U70" s="82">
        <f t="shared" si="2"/>
        <v>255827</v>
      </c>
      <c r="AA70" s="81"/>
    </row>
    <row r="71" spans="1:41" hidden="1" x14ac:dyDescent="0.3">
      <c r="G71" s="8"/>
      <c r="H71" s="84" t="s">
        <v>351</v>
      </c>
      <c r="I71" s="9">
        <f t="shared" si="2"/>
        <v>8707</v>
      </c>
      <c r="J71" s="9">
        <f t="shared" ref="J71:J74" si="3">AD42</f>
        <v>8069</v>
      </c>
      <c r="K71" s="9">
        <f t="shared" ref="K71:K74" si="4">AE42</f>
        <v>7751</v>
      </c>
      <c r="L71" s="9">
        <f t="shared" ref="L71:L74" si="5">AF42</f>
        <v>9331</v>
      </c>
      <c r="M71" s="9">
        <f t="shared" ref="M71:M74" si="6">AG42</f>
        <v>8989</v>
      </c>
      <c r="N71" s="9">
        <f t="shared" ref="N71:N74" si="7">AH42</f>
        <v>9011</v>
      </c>
      <c r="O71" s="9">
        <f t="shared" ref="O71:O74" si="8">AI42</f>
        <v>12594</v>
      </c>
      <c r="P71" s="9">
        <f t="shared" ref="P71:P74" si="9">AJ42</f>
        <v>10839</v>
      </c>
      <c r="Q71" s="9">
        <f t="shared" ref="Q71:Q74" si="10">AK42</f>
        <v>10266</v>
      </c>
      <c r="R71" s="9">
        <f t="shared" ref="R71:R74" si="11">AL42</f>
        <v>7729</v>
      </c>
      <c r="S71" s="9">
        <f t="shared" ref="S71:S74" si="12">AM42</f>
        <v>8266</v>
      </c>
      <c r="T71" s="9">
        <f t="shared" ref="T71:T74" si="13">AN42</f>
        <v>6538</v>
      </c>
      <c r="U71" s="82">
        <f t="shared" si="2"/>
        <v>108090</v>
      </c>
      <c r="AA71" s="81"/>
    </row>
    <row r="72" spans="1:41" hidden="1" x14ac:dyDescent="0.3">
      <c r="G72" s="8"/>
      <c r="H72" s="84" t="s">
        <v>352</v>
      </c>
      <c r="I72" s="9">
        <f t="shared" si="2"/>
        <v>6276</v>
      </c>
      <c r="J72" s="9">
        <f t="shared" si="3"/>
        <v>5584</v>
      </c>
      <c r="K72" s="9">
        <f t="shared" si="4"/>
        <v>6705</v>
      </c>
      <c r="L72" s="9">
        <f t="shared" si="5"/>
        <v>5565</v>
      </c>
      <c r="M72" s="9">
        <f t="shared" si="6"/>
        <v>6009</v>
      </c>
      <c r="N72" s="9">
        <f t="shared" si="7"/>
        <v>5352</v>
      </c>
      <c r="O72" s="9">
        <f t="shared" si="8"/>
        <v>6189</v>
      </c>
      <c r="P72" s="9">
        <f t="shared" si="9"/>
        <v>5982</v>
      </c>
      <c r="Q72" s="9">
        <f t="shared" si="10"/>
        <v>5869</v>
      </c>
      <c r="R72" s="9">
        <f t="shared" si="11"/>
        <v>4383</v>
      </c>
      <c r="S72" s="9">
        <f t="shared" si="12"/>
        <v>6094</v>
      </c>
      <c r="T72" s="9">
        <f t="shared" si="13"/>
        <v>5070</v>
      </c>
      <c r="U72" s="82">
        <f t="shared" si="2"/>
        <v>69078</v>
      </c>
      <c r="AA72" s="81"/>
    </row>
    <row r="73" spans="1:41" hidden="1" x14ac:dyDescent="0.3">
      <c r="G73" s="8"/>
      <c r="H73" s="84" t="s">
        <v>353</v>
      </c>
      <c r="I73" s="9">
        <f t="shared" si="2"/>
        <v>2553427</v>
      </c>
      <c r="J73" s="9">
        <f t="shared" si="3"/>
        <v>2255779</v>
      </c>
      <c r="K73" s="9">
        <f t="shared" si="4"/>
        <v>2300995</v>
      </c>
      <c r="L73" s="9">
        <f t="shared" si="5"/>
        <v>2073619</v>
      </c>
      <c r="M73" s="9">
        <f t="shared" si="6"/>
        <v>2379187</v>
      </c>
      <c r="N73" s="9">
        <f t="shared" si="7"/>
        <v>2666456</v>
      </c>
      <c r="O73" s="9">
        <f t="shared" si="8"/>
        <v>2949715</v>
      </c>
      <c r="P73" s="9">
        <f t="shared" si="9"/>
        <v>3060739</v>
      </c>
      <c r="Q73" s="9">
        <f t="shared" si="10"/>
        <v>2626867</v>
      </c>
      <c r="R73" s="9">
        <f t="shared" si="11"/>
        <v>2185795</v>
      </c>
      <c r="S73" s="9">
        <f t="shared" si="12"/>
        <v>2218771</v>
      </c>
      <c r="T73" s="9">
        <f t="shared" si="13"/>
        <v>2340883</v>
      </c>
      <c r="U73" s="82">
        <f t="shared" si="2"/>
        <v>29612233</v>
      </c>
      <c r="AA73" s="81"/>
    </row>
    <row r="74" spans="1:41" hidden="1" x14ac:dyDescent="0.3">
      <c r="G74" s="8"/>
      <c r="H74" s="84" t="s">
        <v>354</v>
      </c>
      <c r="I74" s="9">
        <f t="shared" si="2"/>
        <v>916</v>
      </c>
      <c r="J74" s="9">
        <f t="shared" si="3"/>
        <v>606.5</v>
      </c>
      <c r="K74" s="9">
        <f t="shared" si="4"/>
        <v>300.7</v>
      </c>
      <c r="L74" s="9">
        <f t="shared" si="5"/>
        <v>134.60000000000002</v>
      </c>
      <c r="M74" s="9">
        <f t="shared" si="6"/>
        <v>56.4</v>
      </c>
      <c r="N74" s="9">
        <f t="shared" si="7"/>
        <v>43.8</v>
      </c>
      <c r="O74" s="9">
        <f t="shared" si="8"/>
        <v>39.799999999999997</v>
      </c>
      <c r="P74" s="9">
        <f t="shared" si="9"/>
        <v>31.4</v>
      </c>
      <c r="Q74" s="9">
        <f t="shared" si="10"/>
        <v>33.5</v>
      </c>
      <c r="R74" s="9">
        <f t="shared" si="11"/>
        <v>49.4</v>
      </c>
      <c r="S74" s="9">
        <f t="shared" si="12"/>
        <v>226</v>
      </c>
      <c r="T74" s="9">
        <f t="shared" si="13"/>
        <v>708.5</v>
      </c>
      <c r="U74" s="82">
        <f t="shared" si="2"/>
        <v>3146.6000000000008</v>
      </c>
      <c r="AA74" s="81" t="s">
        <v>341</v>
      </c>
      <c r="AC74" s="6">
        <v>8834</v>
      </c>
      <c r="AD74" s="6">
        <v>7621</v>
      </c>
      <c r="AE74" s="6">
        <v>7671</v>
      </c>
      <c r="AF74" s="6">
        <v>8888</v>
      </c>
      <c r="AG74" s="6">
        <v>9660</v>
      </c>
      <c r="AH74" s="6">
        <v>10318</v>
      </c>
      <c r="AI74" s="6">
        <v>9989</v>
      </c>
      <c r="AJ74" s="6">
        <v>13531</v>
      </c>
      <c r="AK74" s="6">
        <v>10433</v>
      </c>
      <c r="AL74" s="6">
        <v>8592</v>
      </c>
      <c r="AM74" s="6">
        <v>7777</v>
      </c>
      <c r="AN74" s="6">
        <v>7565</v>
      </c>
      <c r="AO74" s="6">
        <v>110879</v>
      </c>
    </row>
    <row r="75" spans="1:41" x14ac:dyDescent="0.3">
      <c r="G75" s="8"/>
      <c r="H75" s="84"/>
      <c r="I75" s="9"/>
      <c r="J75" s="9"/>
      <c r="K75" s="9"/>
      <c r="L75" s="9"/>
      <c r="M75" s="9"/>
      <c r="N75" s="9"/>
      <c r="O75" s="9"/>
      <c r="P75" s="9"/>
      <c r="Q75" s="9"/>
      <c r="R75" s="9"/>
      <c r="S75" s="9"/>
      <c r="T75" s="9"/>
      <c r="U75" s="82"/>
      <c r="AA75" s="81"/>
    </row>
    <row r="76" spans="1:41" x14ac:dyDescent="0.3">
      <c r="G76" s="10" t="s">
        <v>345</v>
      </c>
      <c r="H76" s="10" t="s">
        <v>197</v>
      </c>
      <c r="I76" s="151">
        <f>SUBTOTAL(9,표4_25[1월])</f>
        <v>6048694290.2352295</v>
      </c>
      <c r="J76" s="151">
        <f>SUBTOTAL(9,표4_25[2월])</f>
        <v>4940123530.6508741</v>
      </c>
      <c r="K76" s="151">
        <f>SUBTOTAL(9,표4_25[3월])</f>
        <v>4316998716.8251724</v>
      </c>
      <c r="L76" s="151">
        <f>SUBTOTAL(9,표4_25[4월])</f>
        <v>3251363645.6468601</v>
      </c>
      <c r="M76" s="151">
        <f>SUBTOTAL(9,표4_25[5월])</f>
        <v>3359994253.4947748</v>
      </c>
      <c r="N76" s="151">
        <f>SUBTOTAL(9,표4_25[6월])</f>
        <v>4125996545.4768229</v>
      </c>
      <c r="O76" s="151">
        <f>SUBTOTAL(9,표4_25[7월])</f>
        <v>5754121127.6163235</v>
      </c>
      <c r="P76" s="151">
        <f>SUBTOTAL(9,표4_25[8월])</f>
        <v>6119657599.3070688</v>
      </c>
      <c r="Q76" s="151">
        <f>SUBTOTAL(9,표4_25[9월])</f>
        <v>4391767543.9270411</v>
      </c>
      <c r="R76" s="151">
        <f>SUBTOTAL(9,표4_25[10월])</f>
        <v>3545787968.9494581</v>
      </c>
      <c r="S76" s="151">
        <f>SUBTOTAL(9,표4_25[11월])</f>
        <v>4263993331.7453375</v>
      </c>
      <c r="T76" s="151">
        <f>SUBTOTAL(9,표4_25[12월])</f>
        <v>5676561627.7004108</v>
      </c>
      <c r="U76" s="83">
        <f>SUM(I76:T76)</f>
        <v>55795060181.575371</v>
      </c>
      <c r="AA76" s="81" t="s">
        <v>342</v>
      </c>
      <c r="AC76" s="6">
        <v>3412</v>
      </c>
      <c r="AD76" s="6">
        <v>2357</v>
      </c>
      <c r="AE76" s="6">
        <v>3454</v>
      </c>
      <c r="AF76" s="6">
        <v>3105</v>
      </c>
      <c r="AG76" s="6">
        <v>4649</v>
      </c>
      <c r="AH76" s="6">
        <v>4088</v>
      </c>
      <c r="AI76" s="6">
        <v>4551</v>
      </c>
      <c r="AJ76" s="6">
        <v>4398</v>
      </c>
      <c r="AK76" s="6">
        <v>3862</v>
      </c>
      <c r="AL76" s="6">
        <v>4915</v>
      </c>
      <c r="AM76" s="6">
        <v>6185</v>
      </c>
      <c r="AN76" s="6">
        <v>5388</v>
      </c>
      <c r="AO76" s="6">
        <v>50364</v>
      </c>
    </row>
    <row r="77" spans="1:41" x14ac:dyDescent="0.3">
      <c r="AA77" s="81" t="s">
        <v>343</v>
      </c>
      <c r="AC77" s="6">
        <v>2326915</v>
      </c>
      <c r="AD77" s="6">
        <v>2114659</v>
      </c>
      <c r="AE77" s="6">
        <v>2202067</v>
      </c>
      <c r="AF77" s="6">
        <v>2087785</v>
      </c>
      <c r="AG77" s="6">
        <v>2345491</v>
      </c>
      <c r="AH77" s="6">
        <v>2645011</v>
      </c>
      <c r="AI77" s="6">
        <v>3077875</v>
      </c>
      <c r="AJ77" s="6">
        <v>3132739</v>
      </c>
      <c r="AK77" s="6">
        <v>2644147</v>
      </c>
      <c r="AL77" s="6">
        <v>2270611</v>
      </c>
      <c r="AM77" s="6">
        <v>2332963</v>
      </c>
      <c r="AN77" s="6">
        <v>2627443</v>
      </c>
      <c r="AO77" s="6">
        <v>29807706</v>
      </c>
    </row>
    <row r="78" spans="1:41" x14ac:dyDescent="0.3">
      <c r="A78" s="73"/>
      <c r="B78" s="12" t="s">
        <v>69</v>
      </c>
      <c r="C78" s="12" t="s">
        <v>70</v>
      </c>
      <c r="D78" s="12" t="s">
        <v>32</v>
      </c>
      <c r="E78" s="12" t="s">
        <v>91</v>
      </c>
      <c r="F78" s="12" t="s">
        <v>85</v>
      </c>
      <c r="G78" s="12" t="s">
        <v>33</v>
      </c>
      <c r="H78" s="12" t="s">
        <v>71</v>
      </c>
      <c r="I78" s="12" t="s">
        <v>24</v>
      </c>
      <c r="J78" s="12" t="s">
        <v>10</v>
      </c>
      <c r="K78" s="12" t="s">
        <v>0</v>
      </c>
      <c r="L78" s="12" t="s">
        <v>1</v>
      </c>
      <c r="M78" s="12" t="s">
        <v>2</v>
      </c>
      <c r="N78" s="12" t="s">
        <v>3</v>
      </c>
      <c r="O78" s="12" t="s">
        <v>4</v>
      </c>
      <c r="P78" s="12" t="s">
        <v>5</v>
      </c>
      <c r="Q78" s="12" t="s">
        <v>6</v>
      </c>
      <c r="R78" s="12" t="s">
        <v>7</v>
      </c>
      <c r="S78" s="12" t="s">
        <v>8</v>
      </c>
      <c r="T78" s="12" t="s">
        <v>9</v>
      </c>
      <c r="U78" s="12" t="s">
        <v>66</v>
      </c>
      <c r="V78" s="13" t="s">
        <v>92</v>
      </c>
      <c r="Y78" s="93"/>
      <c r="AA78" s="81" t="s">
        <v>344</v>
      </c>
      <c r="AC78" s="6">
        <v>1153.7</v>
      </c>
      <c r="AD78" s="6">
        <v>1021</v>
      </c>
      <c r="AE78" s="6">
        <v>463</v>
      </c>
      <c r="AF78" s="6">
        <v>106.8</v>
      </c>
      <c r="AG78" s="6">
        <v>52.4</v>
      </c>
      <c r="AH78" s="6">
        <v>42.9</v>
      </c>
      <c r="AI78" s="6">
        <v>38.4</v>
      </c>
      <c r="AJ78" s="6">
        <v>56.199999999999996</v>
      </c>
      <c r="AK78" s="6">
        <v>39</v>
      </c>
      <c r="AL78" s="6">
        <v>57.9</v>
      </c>
      <c r="AM78" s="6">
        <v>98.9</v>
      </c>
      <c r="AN78" s="6">
        <v>901</v>
      </c>
      <c r="AO78" s="6">
        <v>4031.2000000000003</v>
      </c>
    </row>
    <row r="79" spans="1:41" x14ac:dyDescent="0.3">
      <c r="A79" s="73" t="s">
        <v>260</v>
      </c>
      <c r="B79" s="60" t="s">
        <v>346</v>
      </c>
      <c r="C79" s="14" t="s">
        <v>11</v>
      </c>
      <c r="D79" s="14" t="s">
        <v>12</v>
      </c>
      <c r="E79" s="14" t="s">
        <v>67</v>
      </c>
      <c r="F79" s="14" t="s">
        <v>12</v>
      </c>
      <c r="G79" s="14" t="s">
        <v>97</v>
      </c>
      <c r="H79" s="14" t="s">
        <v>13</v>
      </c>
      <c r="I79" s="15">
        <v>427956844</v>
      </c>
      <c r="J79" s="15">
        <v>370675716</v>
      </c>
      <c r="K79" s="15">
        <v>321465819</v>
      </c>
      <c r="L79" s="15">
        <v>316985301</v>
      </c>
      <c r="M79" s="15">
        <v>334216655</v>
      </c>
      <c r="N79" s="15">
        <v>440270335</v>
      </c>
      <c r="O79" s="15">
        <v>527753958</v>
      </c>
      <c r="P79" s="15">
        <v>551121043</v>
      </c>
      <c r="Q79" s="15">
        <v>387225201</v>
      </c>
      <c r="R79" s="15">
        <v>355079547</v>
      </c>
      <c r="S79" s="15">
        <v>402964573</v>
      </c>
      <c r="T79" s="69">
        <v>407831892</v>
      </c>
      <c r="U79" s="44">
        <f>SUM(표4_25[[#This Row],[1월]:[12월]])</f>
        <v>4843546884</v>
      </c>
      <c r="V79" s="44">
        <f t="shared" ref="V79:V142" si="14">AVERAGE(I79:T79)</f>
        <v>403628907</v>
      </c>
      <c r="AA79" s="81" t="s">
        <v>326</v>
      </c>
    </row>
    <row r="80" spans="1:41" x14ac:dyDescent="0.3">
      <c r="A80" s="73"/>
      <c r="B80" s="61" t="s">
        <v>346</v>
      </c>
      <c r="C80" s="16" t="s">
        <v>11</v>
      </c>
      <c r="D80" s="16" t="s">
        <v>12</v>
      </c>
      <c r="E80" s="16" t="s">
        <v>67</v>
      </c>
      <c r="F80" s="16" t="s">
        <v>12</v>
      </c>
      <c r="G80" s="16" t="s">
        <v>97</v>
      </c>
      <c r="H80" s="16" t="s">
        <v>14</v>
      </c>
      <c r="I80" s="4">
        <v>2486305</v>
      </c>
      <c r="J80" s="4">
        <v>2126593</v>
      </c>
      <c r="K80" s="4">
        <v>2178279</v>
      </c>
      <c r="L80" s="4">
        <v>2125831</v>
      </c>
      <c r="M80" s="4">
        <v>2290476</v>
      </c>
      <c r="N80" s="4">
        <v>2505838</v>
      </c>
      <c r="O80" s="4">
        <v>3013165</v>
      </c>
      <c r="P80" s="4">
        <v>3228953</v>
      </c>
      <c r="Q80" s="4">
        <v>2724759</v>
      </c>
      <c r="R80" s="4">
        <v>2436636</v>
      </c>
      <c r="S80" s="4">
        <v>2304244</v>
      </c>
      <c r="T80" s="68">
        <v>2351324</v>
      </c>
      <c r="U80" s="45">
        <f>SUM(표4_25[[#This Row],[1월]:[12월]])</f>
        <v>29772403</v>
      </c>
      <c r="V80" s="45">
        <f t="shared" si="14"/>
        <v>2481033.5833333335</v>
      </c>
    </row>
    <row r="81" spans="1:41" x14ac:dyDescent="0.3">
      <c r="A81" s="73"/>
      <c r="B81" s="62" t="s">
        <v>346</v>
      </c>
      <c r="C81" s="17" t="s">
        <v>11</v>
      </c>
      <c r="D81" s="17" t="s">
        <v>12</v>
      </c>
      <c r="E81" s="17" t="s">
        <v>67</v>
      </c>
      <c r="F81" s="17" t="s">
        <v>12</v>
      </c>
      <c r="G81" s="17" t="s">
        <v>97</v>
      </c>
      <c r="H81" s="17" t="s">
        <v>15</v>
      </c>
      <c r="I81" s="18">
        <f>(I80/1000)*0.229</f>
        <v>569.36384499999997</v>
      </c>
      <c r="J81" s="18">
        <f t="shared" ref="J81:T81" si="15">(J80/1000)*0.229</f>
        <v>486.98979700000001</v>
      </c>
      <c r="K81" s="18">
        <f t="shared" si="15"/>
        <v>498.82589100000001</v>
      </c>
      <c r="L81" s="18">
        <f t="shared" si="15"/>
        <v>486.81529900000004</v>
      </c>
      <c r="M81" s="18">
        <f t="shared" si="15"/>
        <v>524.519004</v>
      </c>
      <c r="N81" s="18">
        <f t="shared" si="15"/>
        <v>573.83690200000012</v>
      </c>
      <c r="O81" s="18">
        <f t="shared" si="15"/>
        <v>690.01478500000007</v>
      </c>
      <c r="P81" s="18">
        <f t="shared" si="15"/>
        <v>739.43023700000003</v>
      </c>
      <c r="Q81" s="18">
        <f t="shared" si="15"/>
        <v>623.96981100000005</v>
      </c>
      <c r="R81" s="18">
        <f t="shared" si="15"/>
        <v>557.989644</v>
      </c>
      <c r="S81" s="18">
        <f t="shared" si="15"/>
        <v>527.671876</v>
      </c>
      <c r="T81" s="18">
        <f t="shared" si="15"/>
        <v>538.45319600000005</v>
      </c>
      <c r="U81" s="46">
        <f>SUM(표4_25[[#This Row],[1월]:[12월]])</f>
        <v>6817.8802870000018</v>
      </c>
      <c r="V81" s="46">
        <f t="shared" si="14"/>
        <v>568.15669058333344</v>
      </c>
    </row>
    <row r="82" spans="1:41" x14ac:dyDescent="0.3">
      <c r="A82" s="73"/>
      <c r="B82" s="63" t="s">
        <v>346</v>
      </c>
      <c r="C82" s="19" t="s">
        <v>11</v>
      </c>
      <c r="D82" s="19" t="s">
        <v>12</v>
      </c>
      <c r="E82" s="19" t="s">
        <v>67</v>
      </c>
      <c r="F82" s="19" t="s">
        <v>12</v>
      </c>
      <c r="G82" s="20" t="s">
        <v>97</v>
      </c>
      <c r="H82" s="20" t="s">
        <v>96</v>
      </c>
      <c r="I82" s="21">
        <f>I80*0.4747/1000</f>
        <v>1180.2489835000001</v>
      </c>
      <c r="J82" s="21">
        <f t="shared" ref="J82:T82" si="16">J80*0.4747/1000</f>
        <v>1009.4936971</v>
      </c>
      <c r="K82" s="21">
        <f t="shared" si="16"/>
        <v>1034.0290413</v>
      </c>
      <c r="L82" s="21">
        <f t="shared" si="16"/>
        <v>1009.1319757000001</v>
      </c>
      <c r="M82" s="21">
        <f t="shared" si="16"/>
        <v>1087.2889572000001</v>
      </c>
      <c r="N82" s="21">
        <f t="shared" si="16"/>
        <v>1189.5212986000001</v>
      </c>
      <c r="O82" s="21">
        <f t="shared" si="16"/>
        <v>1430.3494255000001</v>
      </c>
      <c r="P82" s="21">
        <f t="shared" si="16"/>
        <v>1532.7839891000001</v>
      </c>
      <c r="Q82" s="21">
        <f t="shared" si="16"/>
        <v>1293.4430973000001</v>
      </c>
      <c r="R82" s="21">
        <f t="shared" si="16"/>
        <v>1156.6711092</v>
      </c>
      <c r="S82" s="21">
        <f t="shared" si="16"/>
        <v>1093.8246268</v>
      </c>
      <c r="T82" s="21">
        <f t="shared" si="16"/>
        <v>1116.1735028000001</v>
      </c>
      <c r="U82" s="47">
        <f>SUM(표4_25[[#This Row],[1월]:[12월]])</f>
        <v>14132.959704100003</v>
      </c>
      <c r="V82" s="47">
        <f t="shared" si="14"/>
        <v>1177.7466420083335</v>
      </c>
    </row>
    <row r="83" spans="1:41" x14ac:dyDescent="0.3">
      <c r="A83" s="73"/>
      <c r="B83" s="60" t="s">
        <v>346</v>
      </c>
      <c r="C83" s="14" t="s">
        <v>11</v>
      </c>
      <c r="D83" s="14" t="s">
        <v>12</v>
      </c>
      <c r="E83" s="14" t="s">
        <v>67</v>
      </c>
      <c r="F83" s="14" t="s">
        <v>12</v>
      </c>
      <c r="G83" s="14" t="s">
        <v>131</v>
      </c>
      <c r="H83" s="14" t="s">
        <v>13</v>
      </c>
      <c r="I83" s="22">
        <v>581845</v>
      </c>
      <c r="J83" s="22">
        <v>581845</v>
      </c>
      <c r="K83" s="22">
        <v>581845</v>
      </c>
      <c r="L83" s="22">
        <v>581845</v>
      </c>
      <c r="M83" s="22">
        <v>8951390</v>
      </c>
      <c r="N83" s="22">
        <v>7089327</v>
      </c>
      <c r="O83" s="22">
        <v>10265473</v>
      </c>
      <c r="P83" s="22">
        <v>10758518</v>
      </c>
      <c r="Q83" s="22">
        <v>8246000</v>
      </c>
      <c r="R83" s="22">
        <v>6500060</v>
      </c>
      <c r="S83" s="22">
        <v>9638923</v>
      </c>
      <c r="T83" s="76">
        <v>559196</v>
      </c>
      <c r="U83" s="44">
        <f>SUM(표4_25[[#This Row],[1월]:[12월]])</f>
        <v>64336267</v>
      </c>
      <c r="V83" s="44">
        <f t="shared" si="14"/>
        <v>5361355.583333333</v>
      </c>
      <c r="AA83" s="6" t="s">
        <v>196</v>
      </c>
      <c r="AC83" s="6">
        <f t="shared" ref="AC83:AN83" si="17">AC5*0.01</f>
        <v>233654.30000000002</v>
      </c>
      <c r="AD83" s="6">
        <f t="shared" si="17"/>
        <v>195892.1</v>
      </c>
      <c r="AE83" s="6">
        <f t="shared" si="17"/>
        <v>212982.80000000002</v>
      </c>
      <c r="AF83" s="6">
        <f t="shared" si="17"/>
        <v>173279.9</v>
      </c>
      <c r="AG83" s="6">
        <f t="shared" si="17"/>
        <v>179950.2</v>
      </c>
      <c r="AH83" s="6">
        <f t="shared" si="17"/>
        <v>161763.20000000001</v>
      </c>
      <c r="AI83" s="6">
        <f t="shared" si="17"/>
        <v>189749</v>
      </c>
      <c r="AJ83" s="6">
        <f t="shared" si="17"/>
        <v>181915.2</v>
      </c>
      <c r="AK83" s="6">
        <f t="shared" si="17"/>
        <v>175616.4</v>
      </c>
      <c r="AL83" s="6">
        <f t="shared" si="17"/>
        <v>159920.30000000002</v>
      </c>
      <c r="AM83" s="6">
        <f t="shared" si="17"/>
        <v>209516.2</v>
      </c>
      <c r="AN83" s="6">
        <f t="shared" si="17"/>
        <v>176714.9</v>
      </c>
      <c r="AO83" s="6">
        <f>SUM(AC83:AN83)</f>
        <v>2250954.5</v>
      </c>
    </row>
    <row r="84" spans="1:41" x14ac:dyDescent="0.3">
      <c r="A84" s="73"/>
      <c r="B84" s="61" t="s">
        <v>346</v>
      </c>
      <c r="C84" s="16" t="s">
        <v>11</v>
      </c>
      <c r="D84" s="16" t="s">
        <v>12</v>
      </c>
      <c r="E84" s="16" t="s">
        <v>67</v>
      </c>
      <c r="F84" s="16" t="s">
        <v>12</v>
      </c>
      <c r="G84" s="16" t="s">
        <v>131</v>
      </c>
      <c r="H84" s="16" t="s">
        <v>14</v>
      </c>
      <c r="I84" s="4">
        <v>2034</v>
      </c>
      <c r="J84" s="4">
        <v>1890</v>
      </c>
      <c r="K84" s="4">
        <v>2034</v>
      </c>
      <c r="L84" s="4">
        <v>1818</v>
      </c>
      <c r="M84" s="4">
        <v>66654</v>
      </c>
      <c r="N84" s="4">
        <v>82530</v>
      </c>
      <c r="O84" s="4">
        <v>112284</v>
      </c>
      <c r="P84" s="4">
        <v>122472</v>
      </c>
      <c r="Q84" s="4">
        <v>85140</v>
      </c>
      <c r="R84" s="4">
        <v>58752</v>
      </c>
      <c r="S84" s="4">
        <v>56340</v>
      </c>
      <c r="T84" s="68">
        <v>1566</v>
      </c>
      <c r="U84" s="45">
        <f>SUM(표4_25[[#This Row],[1월]:[12월]])</f>
        <v>593514</v>
      </c>
      <c r="V84" s="45">
        <f t="shared" si="14"/>
        <v>49459.5</v>
      </c>
    </row>
    <row r="85" spans="1:41" x14ac:dyDescent="0.3">
      <c r="A85" s="73"/>
      <c r="B85" s="62" t="s">
        <v>346</v>
      </c>
      <c r="C85" s="17" t="s">
        <v>11</v>
      </c>
      <c r="D85" s="17" t="s">
        <v>12</v>
      </c>
      <c r="E85" s="17" t="s">
        <v>67</v>
      </c>
      <c r="F85" s="17" t="s">
        <v>12</v>
      </c>
      <c r="G85" s="17" t="s">
        <v>131</v>
      </c>
      <c r="H85" s="17" t="s">
        <v>15</v>
      </c>
      <c r="I85" s="18">
        <f t="shared" ref="I85:T85" si="18">(I84/1000)*0.229</f>
        <v>0.46578599999999998</v>
      </c>
      <c r="J85" s="18">
        <f t="shared" si="18"/>
        <v>0.43280999999999997</v>
      </c>
      <c r="K85" s="18">
        <f t="shared" si="18"/>
        <v>0.46578599999999998</v>
      </c>
      <c r="L85" s="18">
        <f t="shared" si="18"/>
        <v>0.41632200000000003</v>
      </c>
      <c r="M85" s="18">
        <f t="shared" si="18"/>
        <v>15.263766</v>
      </c>
      <c r="N85" s="18">
        <f t="shared" si="18"/>
        <v>18.899370000000001</v>
      </c>
      <c r="O85" s="18">
        <f t="shared" si="18"/>
        <v>25.713036000000002</v>
      </c>
      <c r="P85" s="18">
        <f t="shared" si="18"/>
        <v>28.046088000000001</v>
      </c>
      <c r="Q85" s="18">
        <f t="shared" si="18"/>
        <v>19.497060000000001</v>
      </c>
      <c r="R85" s="18">
        <f t="shared" si="18"/>
        <v>13.454208000000001</v>
      </c>
      <c r="S85" s="18">
        <f t="shared" si="18"/>
        <v>12.901860000000001</v>
      </c>
      <c r="T85" s="18">
        <f t="shared" si="18"/>
        <v>0.35861400000000004</v>
      </c>
      <c r="U85" s="46">
        <f>SUM(표4_25[[#This Row],[1월]:[12월]])</f>
        <v>135.914706</v>
      </c>
      <c r="V85" s="46">
        <f t="shared" si="14"/>
        <v>11.3262255</v>
      </c>
    </row>
    <row r="86" spans="1:41" x14ac:dyDescent="0.3">
      <c r="A86" s="73"/>
      <c r="B86" s="63" t="s">
        <v>346</v>
      </c>
      <c r="C86" s="19" t="s">
        <v>11</v>
      </c>
      <c r="D86" s="19" t="s">
        <v>12</v>
      </c>
      <c r="E86" s="19" t="s">
        <v>67</v>
      </c>
      <c r="F86" s="19" t="s">
        <v>12</v>
      </c>
      <c r="G86" s="20" t="s">
        <v>131</v>
      </c>
      <c r="H86" s="20" t="s">
        <v>96</v>
      </c>
      <c r="I86" s="21">
        <f>I84*0.4747/1000</f>
        <v>0.96553980000000006</v>
      </c>
      <c r="J86" s="21">
        <f t="shared" ref="J86:T86" si="19">J84*0.4747/1000</f>
        <v>0.89718299999999995</v>
      </c>
      <c r="K86" s="21">
        <f t="shared" si="19"/>
        <v>0.96553980000000006</v>
      </c>
      <c r="L86" s="21">
        <f t="shared" si="19"/>
        <v>0.86300460000000001</v>
      </c>
      <c r="M86" s="21">
        <f t="shared" si="19"/>
        <v>31.640653799999999</v>
      </c>
      <c r="N86" s="21">
        <f t="shared" si="19"/>
        <v>39.176991000000001</v>
      </c>
      <c r="O86" s="21">
        <f t="shared" si="19"/>
        <v>53.301214800000004</v>
      </c>
      <c r="P86" s="21">
        <f t="shared" si="19"/>
        <v>58.1374584</v>
      </c>
      <c r="Q86" s="21">
        <f t="shared" si="19"/>
        <v>40.415957999999996</v>
      </c>
      <c r="R86" s="21">
        <f t="shared" si="19"/>
        <v>27.889574400000001</v>
      </c>
      <c r="S86" s="21">
        <f t="shared" si="19"/>
        <v>26.744598000000003</v>
      </c>
      <c r="T86" s="21">
        <f t="shared" si="19"/>
        <v>0.74338020000000005</v>
      </c>
      <c r="U86" s="47">
        <f>SUM(표4_25[[#This Row],[1월]:[12월]])</f>
        <v>281.74109579999998</v>
      </c>
      <c r="V86" s="47">
        <f t="shared" si="14"/>
        <v>23.478424649999997</v>
      </c>
    </row>
    <row r="87" spans="1:41" x14ac:dyDescent="0.3">
      <c r="A87" s="73" t="s">
        <v>239</v>
      </c>
      <c r="B87" s="60" t="s">
        <v>346</v>
      </c>
      <c r="C87" s="14" t="s">
        <v>11</v>
      </c>
      <c r="D87" s="14" t="s">
        <v>16</v>
      </c>
      <c r="E87" s="14" t="s">
        <v>65</v>
      </c>
      <c r="F87" s="14" t="s">
        <v>172</v>
      </c>
      <c r="G87" s="14" t="s">
        <v>133</v>
      </c>
      <c r="H87" s="14" t="s">
        <v>13</v>
      </c>
      <c r="I87" s="15">
        <v>90209115</v>
      </c>
      <c r="J87" s="15">
        <v>97861363</v>
      </c>
      <c r="K87" s="15">
        <v>67683916</v>
      </c>
      <c r="L87" s="15">
        <v>118883531</v>
      </c>
      <c r="M87" s="15">
        <v>154091440</v>
      </c>
      <c r="N87" s="15">
        <v>234637505</v>
      </c>
      <c r="O87" s="15">
        <v>381057253</v>
      </c>
      <c r="P87" s="15">
        <v>457005780</v>
      </c>
      <c r="Q87" s="15">
        <v>263836373</v>
      </c>
      <c r="R87" s="15">
        <v>177181656</v>
      </c>
      <c r="S87" s="15">
        <v>110851799</v>
      </c>
      <c r="T87" s="69">
        <v>97541056</v>
      </c>
      <c r="U87" s="44">
        <f>SUM(표4_25[[#This Row],[1월]:[12월]])</f>
        <v>2250840787</v>
      </c>
      <c r="V87" s="44">
        <f t="shared" si="14"/>
        <v>187570065.58333334</v>
      </c>
    </row>
    <row r="88" spans="1:41" x14ac:dyDescent="0.3">
      <c r="A88" s="73"/>
      <c r="B88" s="61" t="s">
        <v>346</v>
      </c>
      <c r="C88" s="16" t="s">
        <v>11</v>
      </c>
      <c r="D88" s="16" t="s">
        <v>16</v>
      </c>
      <c r="E88" s="16" t="s">
        <v>65</v>
      </c>
      <c r="F88" s="16" t="s">
        <v>172</v>
      </c>
      <c r="G88" s="16" t="s">
        <v>133</v>
      </c>
      <c r="H88" s="16" t="s">
        <v>14</v>
      </c>
      <c r="I88" s="23">
        <v>538142</v>
      </c>
      <c r="J88" s="23">
        <v>579026</v>
      </c>
      <c r="K88" s="23">
        <v>466345</v>
      </c>
      <c r="L88" s="23">
        <v>817451</v>
      </c>
      <c r="M88" s="23">
        <v>1093076</v>
      </c>
      <c r="N88" s="23">
        <v>1436277</v>
      </c>
      <c r="O88" s="23">
        <v>2369582</v>
      </c>
      <c r="P88" s="23">
        <v>2934213</v>
      </c>
      <c r="Q88" s="23">
        <v>2004270</v>
      </c>
      <c r="R88" s="23">
        <v>1282357</v>
      </c>
      <c r="S88" s="23">
        <v>645384</v>
      </c>
      <c r="T88" s="70">
        <v>581919</v>
      </c>
      <c r="U88" s="45">
        <f>SUM(표4_25[[#This Row],[1월]:[12월]])</f>
        <v>14748042</v>
      </c>
      <c r="V88" s="45">
        <f t="shared" si="14"/>
        <v>1229003.5</v>
      </c>
    </row>
    <row r="89" spans="1:41" x14ac:dyDescent="0.3">
      <c r="A89" s="73"/>
      <c r="B89" s="62" t="s">
        <v>346</v>
      </c>
      <c r="C89" s="17" t="s">
        <v>11</v>
      </c>
      <c r="D89" s="17" t="s">
        <v>16</v>
      </c>
      <c r="E89" s="17" t="s">
        <v>65</v>
      </c>
      <c r="F89" s="17" t="s">
        <v>172</v>
      </c>
      <c r="G89" s="17" t="s">
        <v>133</v>
      </c>
      <c r="H89" s="17" t="s">
        <v>15</v>
      </c>
      <c r="I89" s="18">
        <f t="shared" ref="I89:T89" si="20">(I88/1000)*0.229</f>
        <v>123.23451800000002</v>
      </c>
      <c r="J89" s="18">
        <f t="shared" si="20"/>
        <v>132.59695399999998</v>
      </c>
      <c r="K89" s="18">
        <f t="shared" si="20"/>
        <v>106.79300500000001</v>
      </c>
      <c r="L89" s="18">
        <f t="shared" si="20"/>
        <v>187.196279</v>
      </c>
      <c r="M89" s="18">
        <f t="shared" si="20"/>
        <v>250.31440400000002</v>
      </c>
      <c r="N89" s="18">
        <f t="shared" si="20"/>
        <v>328.90743300000003</v>
      </c>
      <c r="O89" s="18">
        <f t="shared" si="20"/>
        <v>542.63427799999999</v>
      </c>
      <c r="P89" s="18">
        <f t="shared" si="20"/>
        <v>671.93477700000005</v>
      </c>
      <c r="Q89" s="18">
        <f t="shared" si="20"/>
        <v>458.97783000000004</v>
      </c>
      <c r="R89" s="18">
        <f t="shared" si="20"/>
        <v>293.65975300000002</v>
      </c>
      <c r="S89" s="18">
        <f t="shared" si="20"/>
        <v>147.792936</v>
      </c>
      <c r="T89" s="18">
        <f t="shared" si="20"/>
        <v>133.25945100000001</v>
      </c>
      <c r="U89" s="46">
        <f>SUM(표4_25[[#This Row],[1월]:[12월]])</f>
        <v>3377.3016179999995</v>
      </c>
      <c r="V89" s="46">
        <f t="shared" si="14"/>
        <v>281.44180149999994</v>
      </c>
    </row>
    <row r="90" spans="1:41" x14ac:dyDescent="0.3">
      <c r="A90" s="73"/>
      <c r="B90" s="63" t="s">
        <v>346</v>
      </c>
      <c r="C90" s="19" t="s">
        <v>11</v>
      </c>
      <c r="D90" s="19" t="s">
        <v>16</v>
      </c>
      <c r="E90" s="19" t="s">
        <v>65</v>
      </c>
      <c r="F90" s="19" t="s">
        <v>172</v>
      </c>
      <c r="G90" s="20" t="s">
        <v>133</v>
      </c>
      <c r="H90" s="20" t="s">
        <v>96</v>
      </c>
      <c r="I90" s="21">
        <f>I88*0.4747/1000</f>
        <v>255.4560074</v>
      </c>
      <c r="J90" s="21">
        <f t="shared" ref="J90:T90" si="21">J88*0.4747/1000</f>
        <v>274.86364220000002</v>
      </c>
      <c r="K90" s="21">
        <f t="shared" si="21"/>
        <v>221.37397150000001</v>
      </c>
      <c r="L90" s="21">
        <f t="shared" si="21"/>
        <v>388.04398970000005</v>
      </c>
      <c r="M90" s="21">
        <f t="shared" si="21"/>
        <v>518.88317720000009</v>
      </c>
      <c r="N90" s="21">
        <f t="shared" si="21"/>
        <v>681.80069189999995</v>
      </c>
      <c r="O90" s="21">
        <f t="shared" si="21"/>
        <v>1124.8405754</v>
      </c>
      <c r="P90" s="21">
        <f t="shared" si="21"/>
        <v>1392.8709111000001</v>
      </c>
      <c r="Q90" s="21">
        <f t="shared" si="21"/>
        <v>951.42696899999999</v>
      </c>
      <c r="R90" s="21">
        <f t="shared" si="21"/>
        <v>608.73486790000004</v>
      </c>
      <c r="S90" s="21">
        <f t="shared" si="21"/>
        <v>306.36378480000002</v>
      </c>
      <c r="T90" s="21">
        <f t="shared" si="21"/>
        <v>276.23694929999999</v>
      </c>
      <c r="U90" s="47">
        <f>SUM(표4_25[[#This Row],[1월]:[12월]])</f>
        <v>7000.8955373999997</v>
      </c>
      <c r="V90" s="47">
        <f t="shared" si="14"/>
        <v>583.40796145000002</v>
      </c>
    </row>
    <row r="91" spans="1:41" x14ac:dyDescent="0.3">
      <c r="A91" s="73" t="s">
        <v>238</v>
      </c>
      <c r="B91" s="60" t="s">
        <v>346</v>
      </c>
      <c r="C91" s="14" t="s">
        <v>11</v>
      </c>
      <c r="D91" s="14" t="s">
        <v>16</v>
      </c>
      <c r="E91" s="14" t="s">
        <v>65</v>
      </c>
      <c r="F91" s="14" t="s">
        <v>172</v>
      </c>
      <c r="G91" s="14" t="s">
        <v>134</v>
      </c>
      <c r="H91" s="14" t="s">
        <v>13</v>
      </c>
      <c r="I91" s="15">
        <v>180789701</v>
      </c>
      <c r="J91" s="15">
        <v>147869146</v>
      </c>
      <c r="K91" s="15">
        <v>154824752</v>
      </c>
      <c r="L91" s="15">
        <v>115711368</v>
      </c>
      <c r="M91" s="15">
        <v>115757762</v>
      </c>
      <c r="N91" s="15">
        <v>133041906</v>
      </c>
      <c r="O91" s="15">
        <v>151132900</v>
      </c>
      <c r="P91" s="15">
        <v>158824147</v>
      </c>
      <c r="Q91" s="15">
        <v>110669846</v>
      </c>
      <c r="R91" s="15">
        <v>113432532</v>
      </c>
      <c r="S91" s="15">
        <v>137294233</v>
      </c>
      <c r="T91" s="69">
        <v>155286191</v>
      </c>
      <c r="U91" s="44">
        <f>SUM(표4_25[[#This Row],[1월]:[12월]])</f>
        <v>1674634484</v>
      </c>
      <c r="V91" s="44">
        <f t="shared" si="14"/>
        <v>139552873.66666666</v>
      </c>
    </row>
    <row r="92" spans="1:41" x14ac:dyDescent="0.3">
      <c r="A92" s="73"/>
      <c r="B92" s="61" t="s">
        <v>346</v>
      </c>
      <c r="C92" s="16" t="s">
        <v>11</v>
      </c>
      <c r="D92" s="16" t="s">
        <v>16</v>
      </c>
      <c r="E92" s="16" t="s">
        <v>65</v>
      </c>
      <c r="F92" s="16" t="s">
        <v>172</v>
      </c>
      <c r="G92" s="16" t="s">
        <v>134</v>
      </c>
      <c r="H92" s="16" t="s">
        <v>14</v>
      </c>
      <c r="I92" s="23">
        <v>1078500</v>
      </c>
      <c r="J92" s="23">
        <v>874912</v>
      </c>
      <c r="K92" s="23">
        <v>1066749</v>
      </c>
      <c r="L92" s="23">
        <v>795639</v>
      </c>
      <c r="M92" s="23">
        <v>821149</v>
      </c>
      <c r="N92" s="23">
        <v>814384</v>
      </c>
      <c r="O92" s="23">
        <v>939811</v>
      </c>
      <c r="P92" s="23">
        <v>1019733</v>
      </c>
      <c r="Q92" s="23">
        <v>840719</v>
      </c>
      <c r="R92" s="23">
        <v>820971</v>
      </c>
      <c r="S92" s="23">
        <v>799333</v>
      </c>
      <c r="T92" s="70">
        <v>926420</v>
      </c>
      <c r="U92" s="45">
        <f>SUM(표4_25[[#This Row],[1월]:[12월]])</f>
        <v>10798320</v>
      </c>
      <c r="V92" s="45">
        <f t="shared" si="14"/>
        <v>899860</v>
      </c>
    </row>
    <row r="93" spans="1:41" x14ac:dyDescent="0.3">
      <c r="A93" s="73"/>
      <c r="B93" s="62" t="s">
        <v>346</v>
      </c>
      <c r="C93" s="17" t="s">
        <v>11</v>
      </c>
      <c r="D93" s="17" t="s">
        <v>16</v>
      </c>
      <c r="E93" s="17" t="s">
        <v>65</v>
      </c>
      <c r="F93" s="17" t="s">
        <v>172</v>
      </c>
      <c r="G93" s="17" t="s">
        <v>134</v>
      </c>
      <c r="H93" s="17" t="s">
        <v>15</v>
      </c>
      <c r="I93" s="18">
        <f t="shared" ref="I93:T93" si="22">(I92/1000)*0.229</f>
        <v>246.97650000000002</v>
      </c>
      <c r="J93" s="18">
        <f t="shared" si="22"/>
        <v>200.354848</v>
      </c>
      <c r="K93" s="18">
        <f t="shared" si="22"/>
        <v>244.28552100000002</v>
      </c>
      <c r="L93" s="18">
        <f t="shared" si="22"/>
        <v>182.20133100000001</v>
      </c>
      <c r="M93" s="18">
        <f t="shared" si="22"/>
        <v>188.04312100000001</v>
      </c>
      <c r="N93" s="18">
        <f t="shared" si="22"/>
        <v>186.49393600000002</v>
      </c>
      <c r="O93" s="18">
        <f t="shared" si="22"/>
        <v>215.21671900000001</v>
      </c>
      <c r="P93" s="18">
        <f t="shared" si="22"/>
        <v>233.518857</v>
      </c>
      <c r="Q93" s="18">
        <f t="shared" si="22"/>
        <v>192.52465100000001</v>
      </c>
      <c r="R93" s="18">
        <f t="shared" si="22"/>
        <v>188.00235900000001</v>
      </c>
      <c r="S93" s="18">
        <f t="shared" si="22"/>
        <v>183.047257</v>
      </c>
      <c r="T93" s="18">
        <f t="shared" si="22"/>
        <v>212.15018000000001</v>
      </c>
      <c r="U93" s="46">
        <f>SUM(표4_25[[#This Row],[1월]:[12월]])</f>
        <v>2472.8152800000003</v>
      </c>
      <c r="V93" s="46">
        <f t="shared" si="14"/>
        <v>206.06794000000002</v>
      </c>
    </row>
    <row r="94" spans="1:41" x14ac:dyDescent="0.3">
      <c r="A94" s="73"/>
      <c r="B94" s="63" t="s">
        <v>346</v>
      </c>
      <c r="C94" s="19" t="s">
        <v>11</v>
      </c>
      <c r="D94" s="19" t="s">
        <v>16</v>
      </c>
      <c r="E94" s="19" t="s">
        <v>65</v>
      </c>
      <c r="F94" s="19" t="s">
        <v>172</v>
      </c>
      <c r="G94" s="20" t="s">
        <v>134</v>
      </c>
      <c r="H94" s="20" t="s">
        <v>96</v>
      </c>
      <c r="I94" s="21">
        <f>I92*0.4747/1000</f>
        <v>511.96395000000001</v>
      </c>
      <c r="J94" s="21">
        <f t="shared" ref="J94:T94" si="23">J92*0.4747/1000</f>
        <v>415.32072640000001</v>
      </c>
      <c r="K94" s="21">
        <f t="shared" si="23"/>
        <v>506.38575030000004</v>
      </c>
      <c r="L94" s="21">
        <f t="shared" si="23"/>
        <v>377.68983329999998</v>
      </c>
      <c r="M94" s="21">
        <f t="shared" si="23"/>
        <v>389.79943029999998</v>
      </c>
      <c r="N94" s="21">
        <f t="shared" si="23"/>
        <v>386.58808479999999</v>
      </c>
      <c r="O94" s="21">
        <f t="shared" si="23"/>
        <v>446.1282817</v>
      </c>
      <c r="P94" s="21">
        <f t="shared" si="23"/>
        <v>484.06725510000001</v>
      </c>
      <c r="Q94" s="21">
        <f t="shared" si="23"/>
        <v>399.08930930000002</v>
      </c>
      <c r="R94" s="21">
        <f t="shared" si="23"/>
        <v>389.71493370000002</v>
      </c>
      <c r="S94" s="21">
        <f t="shared" si="23"/>
        <v>379.44337510000003</v>
      </c>
      <c r="T94" s="21">
        <f t="shared" si="23"/>
        <v>439.77157400000004</v>
      </c>
      <c r="U94" s="47">
        <f>SUM(표4_25[[#This Row],[1월]:[12월]])</f>
        <v>5125.9625040000001</v>
      </c>
      <c r="V94" s="47">
        <f t="shared" si="14"/>
        <v>427.16354200000001</v>
      </c>
    </row>
    <row r="95" spans="1:41" x14ac:dyDescent="0.3">
      <c r="A95" s="73" t="s">
        <v>240</v>
      </c>
      <c r="B95" s="24" t="s">
        <v>346</v>
      </c>
      <c r="C95" s="14" t="s">
        <v>11</v>
      </c>
      <c r="D95" s="14" t="s">
        <v>16</v>
      </c>
      <c r="E95" s="14" t="s">
        <v>65</v>
      </c>
      <c r="F95" s="14" t="s">
        <v>172</v>
      </c>
      <c r="G95" s="14" t="s">
        <v>132</v>
      </c>
      <c r="H95" s="14" t="s">
        <v>13</v>
      </c>
      <c r="I95" s="15">
        <v>17536645</v>
      </c>
      <c r="J95" s="15">
        <v>1631890</v>
      </c>
      <c r="K95" s="15">
        <v>1631890</v>
      </c>
      <c r="L95" s="15">
        <v>7730599</v>
      </c>
      <c r="M95" s="15">
        <v>2997617</v>
      </c>
      <c r="N95" s="15">
        <v>47704963</v>
      </c>
      <c r="O95" s="15">
        <v>150235427</v>
      </c>
      <c r="P95" s="15">
        <v>150190845</v>
      </c>
      <c r="Q95" s="15">
        <v>110828836</v>
      </c>
      <c r="R95" s="15">
        <v>1624436</v>
      </c>
      <c r="S95" s="15">
        <v>1624436</v>
      </c>
      <c r="T95" s="69">
        <v>10410954</v>
      </c>
      <c r="U95" s="48">
        <f>SUM(표4_25[[#This Row],[1월]:[12월]])</f>
        <v>504148538</v>
      </c>
      <c r="V95" s="48">
        <f t="shared" si="14"/>
        <v>42012378.166666664</v>
      </c>
    </row>
    <row r="96" spans="1:41" x14ac:dyDescent="0.3">
      <c r="A96" s="73"/>
      <c r="B96" s="61" t="s">
        <v>346</v>
      </c>
      <c r="C96" s="16" t="s">
        <v>11</v>
      </c>
      <c r="D96" s="16" t="s">
        <v>16</v>
      </c>
      <c r="E96" s="16" t="s">
        <v>65</v>
      </c>
      <c r="F96" s="16" t="s">
        <v>172</v>
      </c>
      <c r="G96" s="16" t="s">
        <v>132</v>
      </c>
      <c r="H96" s="16" t="s">
        <v>14</v>
      </c>
      <c r="I96" s="23">
        <v>24000</v>
      </c>
      <c r="J96" s="23">
        <v>3284</v>
      </c>
      <c r="K96" s="23">
        <v>3284</v>
      </c>
      <c r="L96" s="23">
        <v>23376</v>
      </c>
      <c r="M96" s="23">
        <v>27792</v>
      </c>
      <c r="N96" s="23">
        <v>335472</v>
      </c>
      <c r="O96" s="23">
        <v>1225872</v>
      </c>
      <c r="P96" s="23">
        <v>1228272</v>
      </c>
      <c r="Q96" s="23">
        <v>893664</v>
      </c>
      <c r="R96" s="23">
        <v>816</v>
      </c>
      <c r="S96" s="23">
        <v>672</v>
      </c>
      <c r="T96" s="70">
        <v>22848</v>
      </c>
      <c r="U96" s="45">
        <f>SUM(표4_25[[#This Row],[1월]:[12월]])</f>
        <v>3789352</v>
      </c>
      <c r="V96" s="45">
        <f t="shared" si="14"/>
        <v>315779.33333333331</v>
      </c>
    </row>
    <row r="97" spans="1:22" x14ac:dyDescent="0.3">
      <c r="A97" s="73"/>
      <c r="B97" s="62" t="s">
        <v>346</v>
      </c>
      <c r="C97" s="17" t="s">
        <v>11</v>
      </c>
      <c r="D97" s="17" t="s">
        <v>16</v>
      </c>
      <c r="E97" s="17" t="s">
        <v>65</v>
      </c>
      <c r="F97" s="17" t="s">
        <v>172</v>
      </c>
      <c r="G97" s="17" t="s">
        <v>132</v>
      </c>
      <c r="H97" s="17" t="s">
        <v>15</v>
      </c>
      <c r="I97" s="18">
        <f t="shared" ref="I97:T97" si="24">(I96/1000)*0.229</f>
        <v>5.4960000000000004</v>
      </c>
      <c r="J97" s="18">
        <f t="shared" si="24"/>
        <v>0.75203600000000004</v>
      </c>
      <c r="K97" s="18">
        <f t="shared" si="24"/>
        <v>0.75203600000000004</v>
      </c>
      <c r="L97" s="18">
        <f t="shared" si="24"/>
        <v>5.3531040000000001</v>
      </c>
      <c r="M97" s="18">
        <f t="shared" si="24"/>
        <v>6.3643680000000007</v>
      </c>
      <c r="N97" s="18">
        <f t="shared" si="24"/>
        <v>76.823087999999998</v>
      </c>
      <c r="O97" s="18">
        <f t="shared" si="24"/>
        <v>280.72468800000001</v>
      </c>
      <c r="P97" s="18">
        <f t="shared" si="24"/>
        <v>281.27428800000001</v>
      </c>
      <c r="Q97" s="18">
        <f t="shared" si="24"/>
        <v>204.649056</v>
      </c>
      <c r="R97" s="18">
        <f t="shared" si="24"/>
        <v>0.186864</v>
      </c>
      <c r="S97" s="18">
        <f t="shared" si="24"/>
        <v>0.15388800000000002</v>
      </c>
      <c r="T97" s="18">
        <f t="shared" si="24"/>
        <v>5.2321920000000004</v>
      </c>
      <c r="U97" s="46">
        <f>SUM(표4_25[[#This Row],[1월]:[12월]])</f>
        <v>867.76160800000014</v>
      </c>
      <c r="V97" s="46">
        <f t="shared" si="14"/>
        <v>72.31346733333335</v>
      </c>
    </row>
    <row r="98" spans="1:22" x14ac:dyDescent="0.3">
      <c r="A98" s="73"/>
      <c r="B98" s="63" t="s">
        <v>346</v>
      </c>
      <c r="C98" s="19" t="s">
        <v>11</v>
      </c>
      <c r="D98" s="19" t="s">
        <v>16</v>
      </c>
      <c r="E98" s="19" t="s">
        <v>65</v>
      </c>
      <c r="F98" s="19" t="s">
        <v>172</v>
      </c>
      <c r="G98" s="20" t="s">
        <v>132</v>
      </c>
      <c r="H98" s="20" t="s">
        <v>96</v>
      </c>
      <c r="I98" s="21">
        <f>I96*0.4747/1000</f>
        <v>11.392800000000001</v>
      </c>
      <c r="J98" s="21">
        <f t="shared" ref="J98:T98" si="25">J96*0.4747/1000</f>
        <v>1.5589147999999999</v>
      </c>
      <c r="K98" s="21">
        <f t="shared" si="25"/>
        <v>1.5589147999999999</v>
      </c>
      <c r="L98" s="21">
        <f t="shared" si="25"/>
        <v>11.0965872</v>
      </c>
      <c r="M98" s="21">
        <f t="shared" si="25"/>
        <v>13.192862399999999</v>
      </c>
      <c r="N98" s="21">
        <f t="shared" si="25"/>
        <v>159.24855840000001</v>
      </c>
      <c r="O98" s="21">
        <f t="shared" si="25"/>
        <v>581.92143839999994</v>
      </c>
      <c r="P98" s="21">
        <f t="shared" si="25"/>
        <v>583.06071840000004</v>
      </c>
      <c r="Q98" s="21">
        <f t="shared" si="25"/>
        <v>424.22230080000003</v>
      </c>
      <c r="R98" s="21">
        <f t="shared" si="25"/>
        <v>0.38735520000000001</v>
      </c>
      <c r="S98" s="21">
        <f t="shared" si="25"/>
        <v>0.31899840000000002</v>
      </c>
      <c r="T98" s="21">
        <f t="shared" si="25"/>
        <v>10.8459456</v>
      </c>
      <c r="U98" s="47">
        <f>SUM(표4_25[[#This Row],[1월]:[12월]])</f>
        <v>1798.8053944000003</v>
      </c>
      <c r="V98" s="47">
        <f t="shared" si="14"/>
        <v>149.90044953333336</v>
      </c>
    </row>
    <row r="99" spans="1:22" x14ac:dyDescent="0.3">
      <c r="A99" s="73" t="s">
        <v>242</v>
      </c>
      <c r="B99" s="60" t="s">
        <v>346</v>
      </c>
      <c r="C99" s="14" t="s">
        <v>11</v>
      </c>
      <c r="D99" s="14" t="s">
        <v>16</v>
      </c>
      <c r="E99" s="14" t="s">
        <v>90</v>
      </c>
      <c r="F99" s="14" t="s">
        <v>172</v>
      </c>
      <c r="G99" s="14" t="s">
        <v>133</v>
      </c>
      <c r="H99" s="14" t="s">
        <v>13</v>
      </c>
      <c r="I99" s="15">
        <v>0</v>
      </c>
      <c r="J99" s="15">
        <v>0</v>
      </c>
      <c r="K99" s="15">
        <v>0</v>
      </c>
      <c r="L99" s="15">
        <v>52661</v>
      </c>
      <c r="M99" s="15">
        <v>282220</v>
      </c>
      <c r="N99" s="15">
        <v>81762</v>
      </c>
      <c r="O99" s="15">
        <v>17390299</v>
      </c>
      <c r="P99" s="15">
        <v>20301793</v>
      </c>
      <c r="Q99" s="15">
        <v>6713252</v>
      </c>
      <c r="R99" s="15">
        <v>1496587</v>
      </c>
      <c r="S99" s="15">
        <v>32657</v>
      </c>
      <c r="T99" s="69">
        <v>0</v>
      </c>
      <c r="U99" s="44">
        <f>SUM(표4_25[[#This Row],[1월]:[12월]])</f>
        <v>46351231</v>
      </c>
      <c r="V99" s="44">
        <f t="shared" si="14"/>
        <v>3862602.5833333335</v>
      </c>
    </row>
    <row r="100" spans="1:22" x14ac:dyDescent="0.3">
      <c r="A100" s="73"/>
      <c r="B100" s="61" t="s">
        <v>346</v>
      </c>
      <c r="C100" s="16" t="s">
        <v>11</v>
      </c>
      <c r="D100" s="16" t="s">
        <v>16</v>
      </c>
      <c r="E100" s="16" t="s">
        <v>90</v>
      </c>
      <c r="F100" s="16" t="s">
        <v>172</v>
      </c>
      <c r="G100" s="16" t="s">
        <v>133</v>
      </c>
      <c r="H100" s="16" t="s">
        <v>14</v>
      </c>
      <c r="I100" s="4">
        <v>0</v>
      </c>
      <c r="J100" s="4">
        <v>0</v>
      </c>
      <c r="K100" s="4">
        <v>0</v>
      </c>
      <c r="L100" s="4">
        <v>362</v>
      </c>
      <c r="M100" s="4">
        <v>2002</v>
      </c>
      <c r="N100" s="4">
        <v>501</v>
      </c>
      <c r="O100" s="4">
        <v>108109</v>
      </c>
      <c r="P100" s="4">
        <v>130294</v>
      </c>
      <c r="Q100" s="4">
        <v>50958</v>
      </c>
      <c r="R100" s="4">
        <v>10834</v>
      </c>
      <c r="S100" s="4">
        <v>190</v>
      </c>
      <c r="T100" s="68">
        <v>0</v>
      </c>
      <c r="U100" s="45">
        <f>SUM(표4_25[[#This Row],[1월]:[12월]])</f>
        <v>303250</v>
      </c>
      <c r="V100" s="45">
        <f t="shared" si="14"/>
        <v>25270.833333333332</v>
      </c>
    </row>
    <row r="101" spans="1:22" x14ac:dyDescent="0.3">
      <c r="A101" s="73"/>
      <c r="B101" s="62" t="s">
        <v>346</v>
      </c>
      <c r="C101" s="17" t="s">
        <v>11</v>
      </c>
      <c r="D101" s="17" t="s">
        <v>16</v>
      </c>
      <c r="E101" s="17" t="s">
        <v>90</v>
      </c>
      <c r="F101" s="17" t="s">
        <v>172</v>
      </c>
      <c r="G101" s="17" t="s">
        <v>133</v>
      </c>
      <c r="H101" s="17" t="s">
        <v>15</v>
      </c>
      <c r="I101" s="18">
        <f t="shared" ref="I101:T101" si="26">(I100/1000)*0.229</f>
        <v>0</v>
      </c>
      <c r="J101" s="18">
        <f t="shared" si="26"/>
        <v>0</v>
      </c>
      <c r="K101" s="18">
        <f t="shared" si="26"/>
        <v>0</v>
      </c>
      <c r="L101" s="18">
        <f t="shared" si="26"/>
        <v>8.2897999999999999E-2</v>
      </c>
      <c r="M101" s="18">
        <f t="shared" si="26"/>
        <v>0.45845799999999998</v>
      </c>
      <c r="N101" s="18">
        <f t="shared" si="26"/>
        <v>0.11472900000000001</v>
      </c>
      <c r="O101" s="18">
        <f t="shared" si="26"/>
        <v>24.756961</v>
      </c>
      <c r="P101" s="18">
        <f t="shared" si="26"/>
        <v>29.837326000000004</v>
      </c>
      <c r="Q101" s="18">
        <f t="shared" si="26"/>
        <v>11.669382000000001</v>
      </c>
      <c r="R101" s="18">
        <f t="shared" si="26"/>
        <v>2.4809860000000001</v>
      </c>
      <c r="S101" s="18">
        <f t="shared" si="26"/>
        <v>4.351E-2</v>
      </c>
      <c r="T101" s="18">
        <f t="shared" si="26"/>
        <v>0</v>
      </c>
      <c r="U101" s="46">
        <f>SUM(표4_25[[#This Row],[1월]:[12월]])</f>
        <v>69.444250000000011</v>
      </c>
      <c r="V101" s="46">
        <f t="shared" si="14"/>
        <v>5.7870208333333339</v>
      </c>
    </row>
    <row r="102" spans="1:22" x14ac:dyDescent="0.3">
      <c r="A102" s="73"/>
      <c r="B102" s="63" t="s">
        <v>346</v>
      </c>
      <c r="C102" s="19" t="s">
        <v>11</v>
      </c>
      <c r="D102" s="19" t="s">
        <v>16</v>
      </c>
      <c r="E102" s="19" t="s">
        <v>90</v>
      </c>
      <c r="F102" s="19" t="s">
        <v>172</v>
      </c>
      <c r="G102" s="20" t="s">
        <v>133</v>
      </c>
      <c r="H102" s="20" t="s">
        <v>96</v>
      </c>
      <c r="I102" s="21">
        <f>I100*0.4747/1000</f>
        <v>0</v>
      </c>
      <c r="J102" s="21">
        <f t="shared" ref="J102:T102" si="27">J100*0.4747/1000</f>
        <v>0</v>
      </c>
      <c r="K102" s="21">
        <f t="shared" si="27"/>
        <v>0</v>
      </c>
      <c r="L102" s="21">
        <f t="shared" si="27"/>
        <v>0.17184140000000001</v>
      </c>
      <c r="M102" s="21">
        <f t="shared" si="27"/>
        <v>0.95034940000000001</v>
      </c>
      <c r="N102" s="21">
        <f t="shared" si="27"/>
        <v>0.2378247</v>
      </c>
      <c r="O102" s="21">
        <f t="shared" si="27"/>
        <v>51.319342300000002</v>
      </c>
      <c r="P102" s="21">
        <f t="shared" si="27"/>
        <v>61.850561800000001</v>
      </c>
      <c r="Q102" s="21">
        <f t="shared" si="27"/>
        <v>24.189762600000002</v>
      </c>
      <c r="R102" s="21">
        <f t="shared" si="27"/>
        <v>5.1428998000000004</v>
      </c>
      <c r="S102" s="21">
        <f t="shared" si="27"/>
        <v>9.0192999999999995E-2</v>
      </c>
      <c r="T102" s="21">
        <f t="shared" si="27"/>
        <v>0</v>
      </c>
      <c r="U102" s="47">
        <f>SUM(표4_25[[#This Row],[1월]:[12월]])</f>
        <v>143.952775</v>
      </c>
      <c r="V102" s="47">
        <f t="shared" si="14"/>
        <v>11.996064583333334</v>
      </c>
    </row>
    <row r="103" spans="1:22" x14ac:dyDescent="0.3">
      <c r="A103" s="73" t="s">
        <v>243</v>
      </c>
      <c r="B103" s="60" t="s">
        <v>346</v>
      </c>
      <c r="C103" s="14" t="s">
        <v>11</v>
      </c>
      <c r="D103" s="14" t="s">
        <v>16</v>
      </c>
      <c r="E103" s="14" t="s">
        <v>90</v>
      </c>
      <c r="F103" s="14" t="s">
        <v>172</v>
      </c>
      <c r="G103" s="14" t="s">
        <v>134</v>
      </c>
      <c r="H103" s="14" t="s">
        <v>13</v>
      </c>
      <c r="I103" s="69">
        <f>180633212-162711</f>
        <v>180470501</v>
      </c>
      <c r="J103" s="15">
        <f>147630428-133082</f>
        <v>147497346</v>
      </c>
      <c r="K103" s="15">
        <f>154790094-139342</f>
        <v>154650752</v>
      </c>
      <c r="L103" s="15">
        <v>103047533</v>
      </c>
      <c r="M103" s="15">
        <v>113164473</v>
      </c>
      <c r="N103" s="15">
        <f>95260069-119738</f>
        <v>95140331</v>
      </c>
      <c r="O103" s="15">
        <f>18093423+4117278</f>
        <v>22210701</v>
      </c>
      <c r="P103" s="69">
        <f>-3098971+3723050</f>
        <v>624079</v>
      </c>
      <c r="Q103" s="15">
        <v>804077</v>
      </c>
      <c r="R103" s="15">
        <v>82754855.999999985</v>
      </c>
      <c r="S103" s="69">
        <v>84862269</v>
      </c>
      <c r="T103" s="15">
        <v>152914535</v>
      </c>
      <c r="U103" s="44">
        <f>SUM(표4_25[[#This Row],[1월]:[12월]])</f>
        <v>1138141453</v>
      </c>
      <c r="V103" s="44">
        <f t="shared" si="14"/>
        <v>94845121.083333328</v>
      </c>
    </row>
    <row r="104" spans="1:22" x14ac:dyDescent="0.3">
      <c r="A104" s="73"/>
      <c r="B104" s="61" t="s">
        <v>346</v>
      </c>
      <c r="C104" s="16" t="s">
        <v>11</v>
      </c>
      <c r="D104" s="16" t="s">
        <v>16</v>
      </c>
      <c r="E104" s="16" t="s">
        <v>90</v>
      </c>
      <c r="F104" s="16" t="s">
        <v>172</v>
      </c>
      <c r="G104" s="16" t="s">
        <v>134</v>
      </c>
      <c r="H104" s="16" t="s">
        <v>14</v>
      </c>
      <c r="I104" s="68">
        <f>1077571-971</f>
        <v>1076600</v>
      </c>
      <c r="J104" s="4">
        <f>873499-787</f>
        <v>872712</v>
      </c>
      <c r="K104" s="4">
        <f>1066509-960</f>
        <v>1065549</v>
      </c>
      <c r="L104" s="4">
        <v>708300</v>
      </c>
      <c r="M104" s="23">
        <v>802757</v>
      </c>
      <c r="N104" s="23">
        <f>582592-733</f>
        <v>581859</v>
      </c>
      <c r="O104" s="23">
        <f>113480+25572</f>
        <v>139052</v>
      </c>
      <c r="P104" s="70">
        <f>-18234+23864</f>
        <v>5630</v>
      </c>
      <c r="Q104" s="23">
        <v>8405</v>
      </c>
      <c r="R104" s="23">
        <v>598669</v>
      </c>
      <c r="S104" s="70">
        <v>494496</v>
      </c>
      <c r="T104" s="70">
        <v>912303</v>
      </c>
      <c r="U104" s="45">
        <f>SUM(표4_25[[#This Row],[1월]:[12월]])</f>
        <v>7266332</v>
      </c>
      <c r="V104" s="45">
        <f t="shared" si="14"/>
        <v>605527.66666666663</v>
      </c>
    </row>
    <row r="105" spans="1:22" x14ac:dyDescent="0.3">
      <c r="A105" s="73"/>
      <c r="B105" s="62" t="s">
        <v>346</v>
      </c>
      <c r="C105" s="17" t="s">
        <v>11</v>
      </c>
      <c r="D105" s="17" t="s">
        <v>16</v>
      </c>
      <c r="E105" s="17" t="s">
        <v>90</v>
      </c>
      <c r="F105" s="17" t="s">
        <v>172</v>
      </c>
      <c r="G105" s="17" t="s">
        <v>134</v>
      </c>
      <c r="H105" s="17" t="s">
        <v>15</v>
      </c>
      <c r="I105" s="18">
        <f t="shared" ref="I105:T105" si="28">(I104/1000)*0.229</f>
        <v>246.54139999999998</v>
      </c>
      <c r="J105" s="18">
        <f t="shared" si="28"/>
        <v>199.85104799999999</v>
      </c>
      <c r="K105" s="18">
        <f t="shared" si="28"/>
        <v>244.01072100000002</v>
      </c>
      <c r="L105" s="18">
        <f t="shared" si="28"/>
        <v>162.20069999999998</v>
      </c>
      <c r="M105" s="18">
        <f t="shared" si="28"/>
        <v>183.83135300000001</v>
      </c>
      <c r="N105" s="18">
        <f t="shared" si="28"/>
        <v>133.245711</v>
      </c>
      <c r="O105" s="18">
        <f t="shared" si="28"/>
        <v>31.842908000000001</v>
      </c>
      <c r="P105" s="18">
        <f t="shared" si="28"/>
        <v>1.2892699999999999</v>
      </c>
      <c r="Q105" s="18">
        <f t="shared" si="28"/>
        <v>1.9247449999999999</v>
      </c>
      <c r="R105" s="18">
        <f t="shared" si="28"/>
        <v>137.095201</v>
      </c>
      <c r="S105" s="18">
        <f t="shared" si="28"/>
        <v>113.23958399999999</v>
      </c>
      <c r="T105" s="18">
        <f t="shared" si="28"/>
        <v>208.91738700000002</v>
      </c>
      <c r="U105" s="46">
        <f>SUM(표4_25[[#This Row],[1월]:[12월]])</f>
        <v>1663.9900279999999</v>
      </c>
      <c r="V105" s="46">
        <f t="shared" si="14"/>
        <v>138.66583566666665</v>
      </c>
    </row>
    <row r="106" spans="1:22" x14ac:dyDescent="0.3">
      <c r="A106" s="73"/>
      <c r="B106" s="63" t="s">
        <v>346</v>
      </c>
      <c r="C106" s="19" t="s">
        <v>11</v>
      </c>
      <c r="D106" s="19" t="s">
        <v>16</v>
      </c>
      <c r="E106" s="19" t="s">
        <v>90</v>
      </c>
      <c r="F106" s="19" t="s">
        <v>172</v>
      </c>
      <c r="G106" s="20" t="s">
        <v>134</v>
      </c>
      <c r="H106" s="20" t="s">
        <v>96</v>
      </c>
      <c r="I106" s="21">
        <f>I104*0.4747/1000</f>
        <v>511.06202000000002</v>
      </c>
      <c r="J106" s="21">
        <f t="shared" ref="J106:T106" si="29">J104*0.4747/1000</f>
        <v>414.27638640000004</v>
      </c>
      <c r="K106" s="21">
        <f t="shared" si="29"/>
        <v>505.81611029999999</v>
      </c>
      <c r="L106" s="21">
        <f t="shared" si="29"/>
        <v>336.23000999999999</v>
      </c>
      <c r="M106" s="21">
        <f t="shared" si="29"/>
        <v>381.06874790000001</v>
      </c>
      <c r="N106" s="21">
        <f t="shared" si="29"/>
        <v>276.2084673</v>
      </c>
      <c r="O106" s="21">
        <f t="shared" si="29"/>
        <v>66.007984399999998</v>
      </c>
      <c r="P106" s="21">
        <f t="shared" si="29"/>
        <v>2.672561</v>
      </c>
      <c r="Q106" s="21">
        <f t="shared" si="29"/>
        <v>3.9898535000000002</v>
      </c>
      <c r="R106" s="21">
        <f t="shared" si="29"/>
        <v>284.18817430000001</v>
      </c>
      <c r="S106" s="21">
        <f t="shared" si="29"/>
        <v>234.7372512</v>
      </c>
      <c r="T106" s="21">
        <f t="shared" si="29"/>
        <v>433.07023409999999</v>
      </c>
      <c r="U106" s="47">
        <f>SUM(표4_25[[#This Row],[1월]:[12월]])</f>
        <v>3449.3278004000003</v>
      </c>
      <c r="V106" s="47">
        <f t="shared" si="14"/>
        <v>287.44398336666671</v>
      </c>
    </row>
    <row r="107" spans="1:22" x14ac:dyDescent="0.3">
      <c r="A107" s="73" t="s">
        <v>241</v>
      </c>
      <c r="B107" s="60" t="s">
        <v>346</v>
      </c>
      <c r="C107" s="14" t="s">
        <v>11</v>
      </c>
      <c r="D107" s="14" t="s">
        <v>16</v>
      </c>
      <c r="E107" s="14" t="s">
        <v>90</v>
      </c>
      <c r="F107" s="14" t="s">
        <v>172</v>
      </c>
      <c r="G107" s="14" t="s">
        <v>132</v>
      </c>
      <c r="H107" s="14" t="s">
        <v>13</v>
      </c>
      <c r="I107" s="15">
        <v>0</v>
      </c>
      <c r="J107" s="15">
        <v>0</v>
      </c>
      <c r="K107" s="15">
        <v>0</v>
      </c>
      <c r="L107" s="15">
        <v>9</v>
      </c>
      <c r="M107" s="15">
        <v>5396</v>
      </c>
      <c r="N107" s="15">
        <v>14311</v>
      </c>
      <c r="O107" s="15">
        <v>5123028</v>
      </c>
      <c r="P107" s="15">
        <v>4956298</v>
      </c>
      <c r="Q107" s="15">
        <v>2006002</v>
      </c>
      <c r="R107" s="15">
        <v>11696</v>
      </c>
      <c r="S107" s="15">
        <v>325</v>
      </c>
      <c r="T107" s="69">
        <v>0</v>
      </c>
      <c r="U107" s="44">
        <f>SUM(표4_25[[#This Row],[1월]:[12월]])</f>
        <v>12117065</v>
      </c>
      <c r="V107" s="44">
        <f t="shared" si="14"/>
        <v>1009755.4166666666</v>
      </c>
    </row>
    <row r="108" spans="1:22" x14ac:dyDescent="0.3">
      <c r="A108" s="73"/>
      <c r="B108" s="61" t="s">
        <v>346</v>
      </c>
      <c r="C108" s="16" t="s">
        <v>11</v>
      </c>
      <c r="D108" s="16" t="s">
        <v>16</v>
      </c>
      <c r="E108" s="16" t="s">
        <v>90</v>
      </c>
      <c r="F108" s="16" t="s">
        <v>172</v>
      </c>
      <c r="G108" s="16" t="s">
        <v>132</v>
      </c>
      <c r="H108" s="16" t="s">
        <v>14</v>
      </c>
      <c r="I108" s="4">
        <v>0</v>
      </c>
      <c r="J108" s="4">
        <v>0</v>
      </c>
      <c r="K108" s="4">
        <v>0</v>
      </c>
      <c r="L108" s="4">
        <v>3092</v>
      </c>
      <c r="M108" s="4">
        <v>50</v>
      </c>
      <c r="N108" s="4">
        <v>101</v>
      </c>
      <c r="O108" s="4">
        <v>41802</v>
      </c>
      <c r="P108" s="4">
        <v>40533</v>
      </c>
      <c r="Q108" s="4">
        <v>16175</v>
      </c>
      <c r="R108" s="4">
        <v>6</v>
      </c>
      <c r="S108" s="4">
        <v>0</v>
      </c>
      <c r="T108" s="68">
        <v>0</v>
      </c>
      <c r="U108" s="45">
        <f>SUM(표4_25[[#This Row],[1월]:[12월]])</f>
        <v>101759</v>
      </c>
      <c r="V108" s="45">
        <f t="shared" si="14"/>
        <v>8479.9166666666661</v>
      </c>
    </row>
    <row r="109" spans="1:22" x14ac:dyDescent="0.3">
      <c r="A109" s="73"/>
      <c r="B109" s="62" t="s">
        <v>346</v>
      </c>
      <c r="C109" s="17" t="s">
        <v>11</v>
      </c>
      <c r="D109" s="17" t="s">
        <v>16</v>
      </c>
      <c r="E109" s="17" t="s">
        <v>90</v>
      </c>
      <c r="F109" s="17" t="s">
        <v>172</v>
      </c>
      <c r="G109" s="17" t="s">
        <v>132</v>
      </c>
      <c r="H109" s="17" t="s">
        <v>15</v>
      </c>
      <c r="I109" s="18">
        <f t="shared" ref="I109:T109" si="30">(I108/1000)*0.229</f>
        <v>0</v>
      </c>
      <c r="J109" s="18">
        <f t="shared" si="30"/>
        <v>0</v>
      </c>
      <c r="K109" s="18">
        <f t="shared" si="30"/>
        <v>0</v>
      </c>
      <c r="L109" s="18">
        <f t="shared" si="30"/>
        <v>0.70806800000000003</v>
      </c>
      <c r="M109" s="18">
        <f t="shared" si="30"/>
        <v>1.1450000000000002E-2</v>
      </c>
      <c r="N109" s="18">
        <f t="shared" si="30"/>
        <v>2.3129000000000004E-2</v>
      </c>
      <c r="O109" s="18">
        <f t="shared" si="30"/>
        <v>9.5726580000000006</v>
      </c>
      <c r="P109" s="18">
        <f t="shared" si="30"/>
        <v>9.282057</v>
      </c>
      <c r="Q109" s="18">
        <f t="shared" si="30"/>
        <v>3.7040750000000005</v>
      </c>
      <c r="R109" s="18">
        <f t="shared" si="30"/>
        <v>1.374E-3</v>
      </c>
      <c r="S109" s="18">
        <f t="shared" si="30"/>
        <v>0</v>
      </c>
      <c r="T109" s="18">
        <f t="shared" si="30"/>
        <v>0</v>
      </c>
      <c r="U109" s="46">
        <f>SUM(표4_25[[#This Row],[1월]:[12월]])</f>
        <v>23.302810999999998</v>
      </c>
      <c r="V109" s="46">
        <f t="shared" si="14"/>
        <v>1.9419009166666665</v>
      </c>
    </row>
    <row r="110" spans="1:22" x14ac:dyDescent="0.3">
      <c r="A110" s="73"/>
      <c r="B110" s="63" t="s">
        <v>346</v>
      </c>
      <c r="C110" s="19" t="s">
        <v>11</v>
      </c>
      <c r="D110" s="19" t="s">
        <v>16</v>
      </c>
      <c r="E110" s="19" t="s">
        <v>90</v>
      </c>
      <c r="F110" s="19" t="s">
        <v>172</v>
      </c>
      <c r="G110" s="20" t="s">
        <v>132</v>
      </c>
      <c r="H110" s="20" t="s">
        <v>96</v>
      </c>
      <c r="I110" s="21">
        <f>I108*0.4747/1000</f>
        <v>0</v>
      </c>
      <c r="J110" s="21">
        <f t="shared" ref="J110:T110" si="31">J108*0.4747/1000</f>
        <v>0</v>
      </c>
      <c r="K110" s="21">
        <f t="shared" si="31"/>
        <v>0</v>
      </c>
      <c r="L110" s="21">
        <f t="shared" si="31"/>
        <v>1.4677724000000001</v>
      </c>
      <c r="M110" s="21">
        <f t="shared" si="31"/>
        <v>2.3734999999999999E-2</v>
      </c>
      <c r="N110" s="21">
        <f t="shared" si="31"/>
        <v>4.7944700000000007E-2</v>
      </c>
      <c r="O110" s="21">
        <f t="shared" si="31"/>
        <v>19.843409399999999</v>
      </c>
      <c r="P110" s="21">
        <f t="shared" si="31"/>
        <v>19.241015100000002</v>
      </c>
      <c r="Q110" s="21">
        <f t="shared" si="31"/>
        <v>7.6782725000000003</v>
      </c>
      <c r="R110" s="21">
        <f t="shared" si="31"/>
        <v>2.8482000000000004E-3</v>
      </c>
      <c r="S110" s="21">
        <f t="shared" si="31"/>
        <v>0</v>
      </c>
      <c r="T110" s="21">
        <f t="shared" si="31"/>
        <v>0</v>
      </c>
      <c r="U110" s="47">
        <f>SUM(표4_25[[#This Row],[1월]:[12월]])</f>
        <v>48.304997300000004</v>
      </c>
      <c r="V110" s="47">
        <f t="shared" si="14"/>
        <v>4.0254164416666667</v>
      </c>
    </row>
    <row r="111" spans="1:22" x14ac:dyDescent="0.3">
      <c r="A111" s="73" t="s">
        <v>382</v>
      </c>
      <c r="B111" s="60" t="s">
        <v>346</v>
      </c>
      <c r="C111" s="14" t="s">
        <v>11</v>
      </c>
      <c r="D111" s="14" t="s">
        <v>16</v>
      </c>
      <c r="E111" s="14" t="s">
        <v>67</v>
      </c>
      <c r="F111" s="14" t="s">
        <v>86</v>
      </c>
      <c r="G111" s="14" t="s">
        <v>34</v>
      </c>
      <c r="H111" s="14" t="s">
        <v>13</v>
      </c>
      <c r="I111" s="15">
        <v>41354492</v>
      </c>
      <c r="J111" s="15">
        <v>30478136</v>
      </c>
      <c r="K111" s="15">
        <v>20760832</v>
      </c>
      <c r="L111" s="15">
        <v>17641919</v>
      </c>
      <c r="M111" s="15">
        <v>20287061</v>
      </c>
      <c r="N111" s="15">
        <v>17405079</v>
      </c>
      <c r="O111" s="15">
        <v>40915883</v>
      </c>
      <c r="P111" s="15">
        <v>33485781</v>
      </c>
      <c r="Q111" s="15">
        <v>36019608</v>
      </c>
      <c r="R111" s="15">
        <v>27892539</v>
      </c>
      <c r="S111" s="15">
        <v>37223013</v>
      </c>
      <c r="T111" s="69">
        <v>43350798</v>
      </c>
      <c r="U111" s="44">
        <f>SUM(표4_25[[#This Row],[1월]:[12월]])</f>
        <v>366815141</v>
      </c>
      <c r="V111" s="44">
        <f t="shared" si="14"/>
        <v>30567928.416666668</v>
      </c>
    </row>
    <row r="112" spans="1:22" x14ac:dyDescent="0.3">
      <c r="A112" s="73"/>
      <c r="B112" s="61" t="s">
        <v>346</v>
      </c>
      <c r="C112" s="16" t="s">
        <v>11</v>
      </c>
      <c r="D112" s="16" t="s">
        <v>16</v>
      </c>
      <c r="E112" s="16" t="s">
        <v>67</v>
      </c>
      <c r="F112" s="16" t="s">
        <v>86</v>
      </c>
      <c r="G112" s="16" t="s">
        <v>34</v>
      </c>
      <c r="H112" s="16" t="s">
        <v>14</v>
      </c>
      <c r="I112" s="23">
        <v>246700</v>
      </c>
      <c r="J112" s="23">
        <v>180333</v>
      </c>
      <c r="K112" s="23">
        <v>143043</v>
      </c>
      <c r="L112" s="23">
        <v>121307</v>
      </c>
      <c r="M112" s="23">
        <v>143910</v>
      </c>
      <c r="N112" s="23">
        <v>106541</v>
      </c>
      <c r="O112" s="23">
        <v>254433</v>
      </c>
      <c r="P112" s="23">
        <v>214996</v>
      </c>
      <c r="Q112" s="23">
        <v>273628</v>
      </c>
      <c r="R112" s="23">
        <v>201872.99999999997</v>
      </c>
      <c r="S112" s="23">
        <v>216714</v>
      </c>
      <c r="T112" s="70">
        <v>258626</v>
      </c>
      <c r="U112" s="45">
        <f>SUM(표4_25[[#This Row],[1월]:[12월]])</f>
        <v>2362104</v>
      </c>
      <c r="V112" s="45">
        <f t="shared" si="14"/>
        <v>196842</v>
      </c>
    </row>
    <row r="113" spans="1:22" x14ac:dyDescent="0.3">
      <c r="A113" s="73"/>
      <c r="B113" s="62" t="s">
        <v>346</v>
      </c>
      <c r="C113" s="17" t="s">
        <v>11</v>
      </c>
      <c r="D113" s="17" t="s">
        <v>16</v>
      </c>
      <c r="E113" s="17" t="s">
        <v>67</v>
      </c>
      <c r="F113" s="17" t="s">
        <v>86</v>
      </c>
      <c r="G113" s="17" t="s">
        <v>34</v>
      </c>
      <c r="H113" s="17" t="s">
        <v>15</v>
      </c>
      <c r="I113" s="18">
        <f t="shared" ref="I113:T113" si="32">(I112/1000)*0.229</f>
        <v>56.494300000000003</v>
      </c>
      <c r="J113" s="18">
        <f t="shared" si="32"/>
        <v>41.296257000000004</v>
      </c>
      <c r="K113" s="18">
        <f t="shared" si="32"/>
        <v>32.756847</v>
      </c>
      <c r="L113" s="18">
        <f t="shared" si="32"/>
        <v>27.779303000000002</v>
      </c>
      <c r="M113" s="18">
        <f t="shared" si="32"/>
        <v>32.955390000000001</v>
      </c>
      <c r="N113" s="18">
        <f t="shared" si="32"/>
        <v>24.397888999999999</v>
      </c>
      <c r="O113" s="18">
        <f t="shared" si="32"/>
        <v>58.265157000000002</v>
      </c>
      <c r="P113" s="18">
        <f t="shared" si="32"/>
        <v>49.234084000000003</v>
      </c>
      <c r="Q113" s="18">
        <f t="shared" si="32"/>
        <v>62.660812</v>
      </c>
      <c r="R113" s="18">
        <f t="shared" si="32"/>
        <v>46.228916999999996</v>
      </c>
      <c r="S113" s="18">
        <f t="shared" si="32"/>
        <v>49.627506000000004</v>
      </c>
      <c r="T113" s="18">
        <f t="shared" si="32"/>
        <v>59.225353999999996</v>
      </c>
      <c r="U113" s="46">
        <f>SUM(표4_25[[#This Row],[1월]:[12월]])</f>
        <v>540.92181599999992</v>
      </c>
      <c r="V113" s="46">
        <f t="shared" si="14"/>
        <v>45.076817999999996</v>
      </c>
    </row>
    <row r="114" spans="1:22" x14ac:dyDescent="0.3">
      <c r="A114" s="73"/>
      <c r="B114" s="63" t="s">
        <v>346</v>
      </c>
      <c r="C114" s="19" t="s">
        <v>11</v>
      </c>
      <c r="D114" s="19" t="s">
        <v>16</v>
      </c>
      <c r="E114" s="19" t="s">
        <v>67</v>
      </c>
      <c r="F114" s="19" t="s">
        <v>86</v>
      </c>
      <c r="G114" s="20" t="s">
        <v>34</v>
      </c>
      <c r="H114" s="20" t="s">
        <v>96</v>
      </c>
      <c r="I114" s="21">
        <f>I112*0.4747/1000</f>
        <v>117.10849</v>
      </c>
      <c r="J114" s="21">
        <f t="shared" ref="J114:T114" si="33">J112*0.4747/1000</f>
        <v>85.604075100000003</v>
      </c>
      <c r="K114" s="21">
        <f t="shared" si="33"/>
        <v>67.90251210000001</v>
      </c>
      <c r="L114" s="21">
        <f t="shared" si="33"/>
        <v>57.584432900000003</v>
      </c>
      <c r="M114" s="21">
        <f t="shared" si="33"/>
        <v>68.314077000000012</v>
      </c>
      <c r="N114" s="21">
        <f t="shared" si="33"/>
        <v>50.575012700000002</v>
      </c>
      <c r="O114" s="21">
        <f t="shared" si="33"/>
        <v>120.7793451</v>
      </c>
      <c r="P114" s="21">
        <f t="shared" si="33"/>
        <v>102.0586012</v>
      </c>
      <c r="Q114" s="21">
        <f t="shared" si="33"/>
        <v>129.89121160000002</v>
      </c>
      <c r="R114" s="21">
        <f t="shared" si="33"/>
        <v>95.829113099999987</v>
      </c>
      <c r="S114" s="21">
        <f t="shared" si="33"/>
        <v>102.8741358</v>
      </c>
      <c r="T114" s="21">
        <f t="shared" si="33"/>
        <v>122.7697622</v>
      </c>
      <c r="U114" s="47">
        <f>SUM(표4_25[[#This Row],[1월]:[12월]])</f>
        <v>1121.2907688</v>
      </c>
      <c r="V114" s="47">
        <f t="shared" si="14"/>
        <v>93.440897399999997</v>
      </c>
    </row>
    <row r="115" spans="1:22" x14ac:dyDescent="0.3">
      <c r="A115" s="73" t="s">
        <v>223</v>
      </c>
      <c r="B115" s="60" t="s">
        <v>346</v>
      </c>
      <c r="C115" s="14" t="s">
        <v>11</v>
      </c>
      <c r="D115" s="14" t="s">
        <v>16</v>
      </c>
      <c r="E115" s="14" t="s">
        <v>88</v>
      </c>
      <c r="F115" s="14" t="s">
        <v>86</v>
      </c>
      <c r="G115" s="14" t="s">
        <v>135</v>
      </c>
      <c r="H115" s="14" t="s">
        <v>13</v>
      </c>
      <c r="I115" s="15">
        <v>0</v>
      </c>
      <c r="J115" s="15">
        <v>0</v>
      </c>
      <c r="K115" s="15">
        <v>0</v>
      </c>
      <c r="L115" s="15">
        <v>1171698</v>
      </c>
      <c r="M115" s="15">
        <v>3809971</v>
      </c>
      <c r="N115" s="15">
        <v>1008395</v>
      </c>
      <c r="O115" s="15">
        <v>32383695</v>
      </c>
      <c r="P115" s="15">
        <v>33282636</v>
      </c>
      <c r="Q115" s="15">
        <v>33640437</v>
      </c>
      <c r="R115" s="15">
        <v>5570630</v>
      </c>
      <c r="S115" s="15">
        <v>1371584</v>
      </c>
      <c r="T115" s="69">
        <v>29974</v>
      </c>
      <c r="U115" s="44">
        <f>SUM(표4_25[[#This Row],[1월]:[12월]])</f>
        <v>112269020</v>
      </c>
      <c r="V115" s="44">
        <f t="shared" si="14"/>
        <v>9355751.666666666</v>
      </c>
    </row>
    <row r="116" spans="1:22" x14ac:dyDescent="0.3">
      <c r="A116" s="73"/>
      <c r="B116" s="61" t="s">
        <v>346</v>
      </c>
      <c r="C116" s="16" t="s">
        <v>11</v>
      </c>
      <c r="D116" s="16" t="s">
        <v>16</v>
      </c>
      <c r="E116" s="16" t="s">
        <v>88</v>
      </c>
      <c r="F116" s="16" t="s">
        <v>86</v>
      </c>
      <c r="G116" s="16" t="s">
        <v>135</v>
      </c>
      <c r="H116" s="16" t="s">
        <v>14</v>
      </c>
      <c r="I116" s="4">
        <v>0</v>
      </c>
      <c r="J116" s="4">
        <v>0</v>
      </c>
      <c r="K116" s="4">
        <v>0</v>
      </c>
      <c r="L116" s="4">
        <v>8059</v>
      </c>
      <c r="M116" s="4">
        <v>27027</v>
      </c>
      <c r="N116" s="4">
        <v>6175</v>
      </c>
      <c r="O116" s="4">
        <v>201317</v>
      </c>
      <c r="P116" s="4">
        <v>213604</v>
      </c>
      <c r="Q116" s="4">
        <v>255352</v>
      </c>
      <c r="R116" s="4">
        <v>40325</v>
      </c>
      <c r="S116" s="4">
        <v>7982</v>
      </c>
      <c r="T116" s="68">
        <v>179</v>
      </c>
      <c r="U116" s="45">
        <f>SUM(표4_25[[#This Row],[1월]:[12월]])</f>
        <v>760020</v>
      </c>
      <c r="V116" s="45">
        <f t="shared" si="14"/>
        <v>63335</v>
      </c>
    </row>
    <row r="117" spans="1:22" x14ac:dyDescent="0.3">
      <c r="A117" s="73"/>
      <c r="B117" s="62" t="s">
        <v>346</v>
      </c>
      <c r="C117" s="17" t="s">
        <v>11</v>
      </c>
      <c r="D117" s="17" t="s">
        <v>16</v>
      </c>
      <c r="E117" s="17" t="s">
        <v>88</v>
      </c>
      <c r="F117" s="17" t="s">
        <v>86</v>
      </c>
      <c r="G117" s="17" t="s">
        <v>135</v>
      </c>
      <c r="H117" s="17" t="s">
        <v>15</v>
      </c>
      <c r="I117" s="18">
        <f t="shared" ref="I117:T117" si="34">(I116/1000)*0.229</f>
        <v>0</v>
      </c>
      <c r="J117" s="18">
        <f t="shared" si="34"/>
        <v>0</v>
      </c>
      <c r="K117" s="18">
        <f t="shared" si="34"/>
        <v>0</v>
      </c>
      <c r="L117" s="18">
        <f t="shared" si="34"/>
        <v>1.8455109999999999</v>
      </c>
      <c r="M117" s="18">
        <f t="shared" si="34"/>
        <v>6.1891830000000008</v>
      </c>
      <c r="N117" s="18">
        <f t="shared" si="34"/>
        <v>1.414075</v>
      </c>
      <c r="O117" s="18">
        <f t="shared" si="34"/>
        <v>46.101593000000001</v>
      </c>
      <c r="P117" s="18">
        <f t="shared" si="34"/>
        <v>48.915316000000004</v>
      </c>
      <c r="Q117" s="18">
        <f t="shared" si="34"/>
        <v>58.475608000000001</v>
      </c>
      <c r="R117" s="18">
        <f t="shared" si="34"/>
        <v>9.2344250000000017</v>
      </c>
      <c r="S117" s="18">
        <f t="shared" si="34"/>
        <v>1.8278780000000001</v>
      </c>
      <c r="T117" s="18">
        <f t="shared" si="34"/>
        <v>4.0991E-2</v>
      </c>
      <c r="U117" s="46">
        <f>SUM(표4_25[[#This Row],[1월]:[12월]])</f>
        <v>174.04457999999997</v>
      </c>
      <c r="V117" s="46">
        <f t="shared" si="14"/>
        <v>14.503714999999998</v>
      </c>
    </row>
    <row r="118" spans="1:22" x14ac:dyDescent="0.3">
      <c r="A118" s="73"/>
      <c r="B118" s="63" t="s">
        <v>346</v>
      </c>
      <c r="C118" s="19" t="s">
        <v>11</v>
      </c>
      <c r="D118" s="19" t="s">
        <v>16</v>
      </c>
      <c r="E118" s="19" t="s">
        <v>88</v>
      </c>
      <c r="F118" s="19" t="s">
        <v>86</v>
      </c>
      <c r="G118" s="20" t="s">
        <v>135</v>
      </c>
      <c r="H118" s="20" t="s">
        <v>96</v>
      </c>
      <c r="I118" s="21">
        <f>I116*0.4747/1000</f>
        <v>0</v>
      </c>
      <c r="J118" s="21">
        <f t="shared" ref="J118:T118" si="35">J116*0.4747/1000</f>
        <v>0</v>
      </c>
      <c r="K118" s="21">
        <f t="shared" si="35"/>
        <v>0</v>
      </c>
      <c r="L118" s="21">
        <f t="shared" si="35"/>
        <v>3.8256073000000002</v>
      </c>
      <c r="M118" s="21">
        <f t="shared" si="35"/>
        <v>12.829716899999999</v>
      </c>
      <c r="N118" s="21">
        <f t="shared" si="35"/>
        <v>2.9312724999999999</v>
      </c>
      <c r="O118" s="21">
        <f t="shared" si="35"/>
        <v>95.565179900000004</v>
      </c>
      <c r="P118" s="21">
        <f t="shared" si="35"/>
        <v>101.39781880000001</v>
      </c>
      <c r="Q118" s="21">
        <f t="shared" si="35"/>
        <v>121.2155944</v>
      </c>
      <c r="R118" s="21">
        <f t="shared" si="35"/>
        <v>19.142277499999999</v>
      </c>
      <c r="S118" s="21">
        <f t="shared" si="35"/>
        <v>3.7890554000000001</v>
      </c>
      <c r="T118" s="21">
        <f t="shared" si="35"/>
        <v>8.49713E-2</v>
      </c>
      <c r="U118" s="47">
        <f>SUM(표4_25[[#This Row],[1월]:[12월]])</f>
        <v>360.78149400000001</v>
      </c>
      <c r="V118" s="47">
        <f t="shared" si="14"/>
        <v>30.0651245</v>
      </c>
    </row>
    <row r="119" spans="1:22" x14ac:dyDescent="0.3">
      <c r="A119" s="73" t="s">
        <v>224</v>
      </c>
      <c r="B119" s="60" t="s">
        <v>346</v>
      </c>
      <c r="C119" s="14" t="s">
        <v>11</v>
      </c>
      <c r="D119" s="14" t="s">
        <v>16</v>
      </c>
      <c r="E119" s="14" t="s">
        <v>88</v>
      </c>
      <c r="F119" s="14" t="s">
        <v>86</v>
      </c>
      <c r="G119" s="14" t="s">
        <v>156</v>
      </c>
      <c r="H119" s="14" t="s">
        <v>13</v>
      </c>
      <c r="I119" s="15">
        <v>0</v>
      </c>
      <c r="J119" s="15">
        <v>0</v>
      </c>
      <c r="K119" s="15">
        <v>0</v>
      </c>
      <c r="L119" s="15">
        <v>3092</v>
      </c>
      <c r="M119" s="15">
        <v>72842</v>
      </c>
      <c r="N119" s="15">
        <v>176508</v>
      </c>
      <c r="O119" s="15">
        <v>9539950</v>
      </c>
      <c r="P119" s="15">
        <v>8125325</v>
      </c>
      <c r="Q119" s="15">
        <v>10052175</v>
      </c>
      <c r="R119" s="15">
        <v>43535</v>
      </c>
      <c r="S119" s="15">
        <v>13645</v>
      </c>
      <c r="T119" s="69">
        <v>3123</v>
      </c>
      <c r="U119" s="44">
        <f>SUM(표4_25[[#This Row],[1월]:[12월]])</f>
        <v>28030195</v>
      </c>
      <c r="V119" s="44">
        <f t="shared" si="14"/>
        <v>2335849.5833333335</v>
      </c>
    </row>
    <row r="120" spans="1:22" x14ac:dyDescent="0.3">
      <c r="A120" s="73"/>
      <c r="B120" s="61" t="s">
        <v>346</v>
      </c>
      <c r="C120" s="16" t="s">
        <v>11</v>
      </c>
      <c r="D120" s="16" t="s">
        <v>16</v>
      </c>
      <c r="E120" s="16" t="s">
        <v>88</v>
      </c>
      <c r="F120" s="16" t="s">
        <v>86</v>
      </c>
      <c r="G120" s="16" t="s">
        <v>156</v>
      </c>
      <c r="H120" s="16" t="s">
        <v>14</v>
      </c>
      <c r="I120" s="25">
        <v>0</v>
      </c>
      <c r="J120" s="25">
        <v>0</v>
      </c>
      <c r="K120" s="25">
        <v>0</v>
      </c>
      <c r="L120" s="25">
        <v>9</v>
      </c>
      <c r="M120" s="25">
        <v>675</v>
      </c>
      <c r="N120" s="25">
        <v>1241</v>
      </c>
      <c r="O120" s="25">
        <v>77843</v>
      </c>
      <c r="P120" s="25">
        <v>66450</v>
      </c>
      <c r="Q120" s="25">
        <v>81055</v>
      </c>
      <c r="R120" s="25">
        <v>22</v>
      </c>
      <c r="S120" s="25">
        <v>6</v>
      </c>
      <c r="T120" s="77">
        <v>7</v>
      </c>
      <c r="U120" s="45">
        <f>SUM(표4_25[[#This Row],[1월]:[12월]])</f>
        <v>227308</v>
      </c>
      <c r="V120" s="45">
        <f t="shared" si="14"/>
        <v>18942.333333333332</v>
      </c>
    </row>
    <row r="121" spans="1:22" x14ac:dyDescent="0.3">
      <c r="A121" s="73"/>
      <c r="B121" s="62" t="s">
        <v>346</v>
      </c>
      <c r="C121" s="17" t="s">
        <v>11</v>
      </c>
      <c r="D121" s="17" t="s">
        <v>16</v>
      </c>
      <c r="E121" s="17" t="s">
        <v>88</v>
      </c>
      <c r="F121" s="17" t="s">
        <v>86</v>
      </c>
      <c r="G121" s="17" t="s">
        <v>156</v>
      </c>
      <c r="H121" s="17" t="s">
        <v>15</v>
      </c>
      <c r="I121" s="18">
        <f t="shared" ref="I121:T121" si="36">(I120/1000)*0.229</f>
        <v>0</v>
      </c>
      <c r="J121" s="18">
        <f t="shared" si="36"/>
        <v>0</v>
      </c>
      <c r="K121" s="18">
        <f t="shared" si="36"/>
        <v>0</v>
      </c>
      <c r="L121" s="18">
        <f t="shared" si="36"/>
        <v>2.0609999999999999E-3</v>
      </c>
      <c r="M121" s="18">
        <f t="shared" si="36"/>
        <v>0.15457500000000002</v>
      </c>
      <c r="N121" s="18">
        <f t="shared" si="36"/>
        <v>0.28418900000000002</v>
      </c>
      <c r="O121" s="18">
        <f t="shared" si="36"/>
        <v>17.826047000000003</v>
      </c>
      <c r="P121" s="18">
        <f t="shared" si="36"/>
        <v>15.21705</v>
      </c>
      <c r="Q121" s="18">
        <f t="shared" si="36"/>
        <v>18.561595000000004</v>
      </c>
      <c r="R121" s="18">
        <f t="shared" si="36"/>
        <v>5.0379999999999999E-3</v>
      </c>
      <c r="S121" s="18">
        <f t="shared" si="36"/>
        <v>1.374E-3</v>
      </c>
      <c r="T121" s="18">
        <f t="shared" si="36"/>
        <v>1.603E-3</v>
      </c>
      <c r="U121" s="46">
        <f>SUM(표4_25[[#This Row],[1월]:[12월]])</f>
        <v>52.053532000000011</v>
      </c>
      <c r="V121" s="46">
        <f t="shared" si="14"/>
        <v>4.337794333333334</v>
      </c>
    </row>
    <row r="122" spans="1:22" x14ac:dyDescent="0.3">
      <c r="A122" s="73"/>
      <c r="B122" s="63" t="s">
        <v>346</v>
      </c>
      <c r="C122" s="19" t="s">
        <v>11</v>
      </c>
      <c r="D122" s="19" t="s">
        <v>16</v>
      </c>
      <c r="E122" s="19" t="s">
        <v>88</v>
      </c>
      <c r="F122" s="19" t="s">
        <v>86</v>
      </c>
      <c r="G122" s="20" t="s">
        <v>156</v>
      </c>
      <c r="H122" s="20" t="s">
        <v>96</v>
      </c>
      <c r="I122" s="21">
        <f>I120*0.4747/1000</f>
        <v>0</v>
      </c>
      <c r="J122" s="21">
        <f t="shared" ref="J122:T122" si="37">J120*0.4747/1000</f>
        <v>0</v>
      </c>
      <c r="K122" s="21">
        <f t="shared" si="37"/>
        <v>0</v>
      </c>
      <c r="L122" s="21">
        <f t="shared" si="37"/>
        <v>4.2723000000000006E-3</v>
      </c>
      <c r="M122" s="21">
        <f t="shared" si="37"/>
        <v>0.3204225</v>
      </c>
      <c r="N122" s="21">
        <f t="shared" si="37"/>
        <v>0.58910269999999998</v>
      </c>
      <c r="O122" s="21">
        <f t="shared" si="37"/>
        <v>36.952072099999995</v>
      </c>
      <c r="P122" s="21">
        <f t="shared" si="37"/>
        <v>31.543815000000002</v>
      </c>
      <c r="Q122" s="21">
        <f t="shared" si="37"/>
        <v>38.476808499999997</v>
      </c>
      <c r="R122" s="21">
        <f t="shared" si="37"/>
        <v>1.04434E-2</v>
      </c>
      <c r="S122" s="21">
        <f t="shared" si="37"/>
        <v>2.8482000000000004E-3</v>
      </c>
      <c r="T122" s="21">
        <f t="shared" si="37"/>
        <v>3.3229000000000002E-3</v>
      </c>
      <c r="U122" s="47">
        <f>SUM(표4_25[[#This Row],[1월]:[12월]])</f>
        <v>107.9031076</v>
      </c>
      <c r="V122" s="47">
        <f t="shared" si="14"/>
        <v>8.9919256333333326</v>
      </c>
    </row>
    <row r="123" spans="1:22" x14ac:dyDescent="0.3">
      <c r="A123" s="73" t="s">
        <v>382</v>
      </c>
      <c r="B123" s="60" t="s">
        <v>346</v>
      </c>
      <c r="C123" s="14" t="s">
        <v>11</v>
      </c>
      <c r="D123" s="14" t="s">
        <v>16</v>
      </c>
      <c r="E123" s="14" t="s">
        <v>67</v>
      </c>
      <c r="F123" s="14" t="s">
        <v>87</v>
      </c>
      <c r="G123" s="14" t="s">
        <v>35</v>
      </c>
      <c r="H123" s="14" t="s">
        <v>13</v>
      </c>
      <c r="I123" s="15">
        <v>349018218</v>
      </c>
      <c r="J123" s="15">
        <v>317619236</v>
      </c>
      <c r="K123" s="15">
        <v>286910327</v>
      </c>
      <c r="L123" s="15">
        <v>262703036</v>
      </c>
      <c r="M123" s="15">
        <v>283156781</v>
      </c>
      <c r="N123" s="15">
        <v>325043000</v>
      </c>
      <c r="O123" s="15">
        <v>346619527</v>
      </c>
      <c r="P123" s="15">
        <v>335934190</v>
      </c>
      <c r="Q123" s="15">
        <v>269979027</v>
      </c>
      <c r="R123" s="15">
        <v>247840409</v>
      </c>
      <c r="S123" s="15">
        <v>312628681</v>
      </c>
      <c r="T123" s="69">
        <v>339444908</v>
      </c>
      <c r="U123" s="44">
        <f>SUM(표4_25[[#This Row],[1월]:[12월]])</f>
        <v>3676897340</v>
      </c>
      <c r="V123" s="44">
        <f t="shared" si="14"/>
        <v>306408111.66666669</v>
      </c>
    </row>
    <row r="124" spans="1:22" x14ac:dyDescent="0.3">
      <c r="A124" s="73"/>
      <c r="B124" s="61" t="s">
        <v>346</v>
      </c>
      <c r="C124" s="16" t="s">
        <v>11</v>
      </c>
      <c r="D124" s="16" t="s">
        <v>16</v>
      </c>
      <c r="E124" s="16" t="s">
        <v>67</v>
      </c>
      <c r="F124" s="16" t="s">
        <v>87</v>
      </c>
      <c r="G124" s="16" t="s">
        <v>35</v>
      </c>
      <c r="H124" s="16" t="s">
        <v>14</v>
      </c>
      <c r="I124" s="23">
        <v>2116656</v>
      </c>
      <c r="J124" s="23">
        <v>1937376</v>
      </c>
      <c r="K124" s="23">
        <v>2027952</v>
      </c>
      <c r="L124" s="23">
        <v>1809792</v>
      </c>
      <c r="M124" s="23">
        <v>1991376</v>
      </c>
      <c r="N124" s="23">
        <v>1969056</v>
      </c>
      <c r="O124" s="23">
        <v>2058624</v>
      </c>
      <c r="P124" s="23">
        <v>2016576</v>
      </c>
      <c r="Q124" s="23">
        <v>1900656</v>
      </c>
      <c r="R124" s="23">
        <v>1690992</v>
      </c>
      <c r="S124" s="23">
        <v>1857312</v>
      </c>
      <c r="T124" s="70">
        <v>2068992</v>
      </c>
      <c r="U124" s="45">
        <f>SUM(표4_25[[#This Row],[1월]:[12월]])</f>
        <v>23445360</v>
      </c>
      <c r="V124" s="45">
        <f t="shared" si="14"/>
        <v>1953780</v>
      </c>
    </row>
    <row r="125" spans="1:22" x14ac:dyDescent="0.3">
      <c r="A125" s="73"/>
      <c r="B125" s="62" t="s">
        <v>346</v>
      </c>
      <c r="C125" s="17" t="s">
        <v>11</v>
      </c>
      <c r="D125" s="17" t="s">
        <v>16</v>
      </c>
      <c r="E125" s="17" t="s">
        <v>67</v>
      </c>
      <c r="F125" s="17" t="s">
        <v>87</v>
      </c>
      <c r="G125" s="17" t="s">
        <v>35</v>
      </c>
      <c r="H125" s="17" t="s">
        <v>15</v>
      </c>
      <c r="I125" s="18">
        <f t="shared" ref="I125:T125" si="38">(I124/1000)*0.229</f>
        <v>484.714224</v>
      </c>
      <c r="J125" s="18">
        <f t="shared" si="38"/>
        <v>443.65910400000001</v>
      </c>
      <c r="K125" s="18">
        <f t="shared" si="38"/>
        <v>464.40100799999999</v>
      </c>
      <c r="L125" s="18">
        <f t="shared" si="38"/>
        <v>414.44236799999999</v>
      </c>
      <c r="M125" s="18">
        <f t="shared" si="38"/>
        <v>456.025104</v>
      </c>
      <c r="N125" s="18">
        <f t="shared" si="38"/>
        <v>450.91382400000003</v>
      </c>
      <c r="O125" s="18">
        <f t="shared" si="38"/>
        <v>471.42489599999999</v>
      </c>
      <c r="P125" s="18">
        <f t="shared" si="38"/>
        <v>461.79590400000001</v>
      </c>
      <c r="Q125" s="18">
        <f t="shared" si="38"/>
        <v>435.250224</v>
      </c>
      <c r="R125" s="18">
        <f t="shared" si="38"/>
        <v>387.237168</v>
      </c>
      <c r="S125" s="18">
        <f t="shared" si="38"/>
        <v>425.32444800000002</v>
      </c>
      <c r="T125" s="18">
        <f t="shared" si="38"/>
        <v>473.79916800000007</v>
      </c>
      <c r="U125" s="46">
        <f>SUM(표4_25[[#This Row],[1월]:[12월]])</f>
        <v>5368.9874400000008</v>
      </c>
      <c r="V125" s="46">
        <f t="shared" si="14"/>
        <v>447.41562000000005</v>
      </c>
    </row>
    <row r="126" spans="1:22" x14ac:dyDescent="0.3">
      <c r="A126" s="73"/>
      <c r="B126" s="63" t="s">
        <v>346</v>
      </c>
      <c r="C126" s="19" t="s">
        <v>11</v>
      </c>
      <c r="D126" s="19" t="s">
        <v>16</v>
      </c>
      <c r="E126" s="19" t="s">
        <v>67</v>
      </c>
      <c r="F126" s="19" t="s">
        <v>87</v>
      </c>
      <c r="G126" s="20" t="s">
        <v>35</v>
      </c>
      <c r="H126" s="20" t="s">
        <v>96</v>
      </c>
      <c r="I126" s="21">
        <f>I124*0.4747/1000</f>
        <v>1004.7766032000001</v>
      </c>
      <c r="J126" s="21">
        <f t="shared" ref="J126:T126" si="39">J124*0.4747/1000</f>
        <v>919.6723872</v>
      </c>
      <c r="K126" s="21">
        <f t="shared" si="39"/>
        <v>962.66881440000009</v>
      </c>
      <c r="L126" s="21">
        <f t="shared" si="39"/>
        <v>859.10826240000006</v>
      </c>
      <c r="M126" s="21">
        <f t="shared" si="39"/>
        <v>945.30618720000007</v>
      </c>
      <c r="N126" s="21">
        <f t="shared" si="39"/>
        <v>934.71088320000001</v>
      </c>
      <c r="O126" s="21">
        <f t="shared" si="39"/>
        <v>977.22881280000013</v>
      </c>
      <c r="P126" s="21">
        <f t="shared" si="39"/>
        <v>957.26862719999997</v>
      </c>
      <c r="Q126" s="21">
        <f t="shared" si="39"/>
        <v>902.24140320000004</v>
      </c>
      <c r="R126" s="21">
        <f t="shared" si="39"/>
        <v>802.71390240000005</v>
      </c>
      <c r="S126" s="21">
        <f t="shared" si="39"/>
        <v>881.66600640000001</v>
      </c>
      <c r="T126" s="21">
        <f t="shared" si="39"/>
        <v>982.15050240000005</v>
      </c>
      <c r="U126" s="47">
        <f>SUM(표4_25[[#This Row],[1월]:[12월]])</f>
        <v>11129.512392000002</v>
      </c>
      <c r="V126" s="47">
        <f t="shared" si="14"/>
        <v>927.45936600000016</v>
      </c>
    </row>
    <row r="127" spans="1:22" x14ac:dyDescent="0.3">
      <c r="A127" s="73" t="s">
        <v>225</v>
      </c>
      <c r="B127" s="60" t="s">
        <v>346</v>
      </c>
      <c r="C127" s="14" t="s">
        <v>11</v>
      </c>
      <c r="D127" s="14" t="s">
        <v>16</v>
      </c>
      <c r="E127" s="14" t="s">
        <v>88</v>
      </c>
      <c r="F127" s="14" t="s">
        <v>87</v>
      </c>
      <c r="G127" s="14" t="s">
        <v>136</v>
      </c>
      <c r="H127" s="14" t="s">
        <v>13</v>
      </c>
      <c r="I127" s="15">
        <v>18775573</v>
      </c>
      <c r="J127" s="15">
        <v>24420764</v>
      </c>
      <c r="K127" s="15">
        <v>16306257</v>
      </c>
      <c r="L127" s="15">
        <v>29463607</v>
      </c>
      <c r="M127" s="15">
        <v>34666028</v>
      </c>
      <c r="N127" s="15">
        <v>64455492</v>
      </c>
      <c r="O127" s="15">
        <v>94805181</v>
      </c>
      <c r="P127" s="15">
        <v>109014476</v>
      </c>
      <c r="Q127" s="15">
        <v>66168181</v>
      </c>
      <c r="R127" s="15">
        <v>45438050</v>
      </c>
      <c r="S127" s="15">
        <v>42829331</v>
      </c>
      <c r="T127" s="69">
        <v>26956449</v>
      </c>
      <c r="U127" s="44">
        <f>SUM(표4_25[[#This Row],[1월]:[12월]])</f>
        <v>573299389</v>
      </c>
      <c r="V127" s="44">
        <f t="shared" si="14"/>
        <v>47774949.083333336</v>
      </c>
    </row>
    <row r="128" spans="1:22" x14ac:dyDescent="0.3">
      <c r="A128" s="73"/>
      <c r="B128" s="61" t="s">
        <v>346</v>
      </c>
      <c r="C128" s="16" t="s">
        <v>11</v>
      </c>
      <c r="D128" s="16" t="s">
        <v>16</v>
      </c>
      <c r="E128" s="16" t="s">
        <v>88</v>
      </c>
      <c r="F128" s="16" t="s">
        <v>87</v>
      </c>
      <c r="G128" s="16" t="s">
        <v>136</v>
      </c>
      <c r="H128" s="16" t="s">
        <v>14</v>
      </c>
      <c r="I128" s="4">
        <v>112005</v>
      </c>
      <c r="J128" s="4">
        <v>144492</v>
      </c>
      <c r="K128" s="4">
        <v>112351</v>
      </c>
      <c r="L128" s="4">
        <v>202652</v>
      </c>
      <c r="M128" s="4">
        <v>245909</v>
      </c>
      <c r="N128" s="4">
        <v>394671</v>
      </c>
      <c r="O128" s="4">
        <v>589366</v>
      </c>
      <c r="P128" s="4">
        <v>699642</v>
      </c>
      <c r="Q128" s="4">
        <v>502257</v>
      </c>
      <c r="R128" s="4">
        <v>328918</v>
      </c>
      <c r="S128" s="4">
        <v>249243</v>
      </c>
      <c r="T128" s="68">
        <v>160811</v>
      </c>
      <c r="U128" s="45">
        <f>SUM(표4_25[[#This Row],[1월]:[12월]])</f>
        <v>3742317</v>
      </c>
      <c r="V128" s="45">
        <f t="shared" si="14"/>
        <v>311859.75</v>
      </c>
    </row>
    <row r="129" spans="1:22" x14ac:dyDescent="0.3">
      <c r="A129" s="73"/>
      <c r="B129" s="62" t="s">
        <v>346</v>
      </c>
      <c r="C129" s="17" t="s">
        <v>11</v>
      </c>
      <c r="D129" s="17" t="s">
        <v>16</v>
      </c>
      <c r="E129" s="17" t="s">
        <v>88</v>
      </c>
      <c r="F129" s="17" t="s">
        <v>87</v>
      </c>
      <c r="G129" s="17" t="s">
        <v>136</v>
      </c>
      <c r="H129" s="17" t="s">
        <v>15</v>
      </c>
      <c r="I129" s="18">
        <f t="shared" ref="I129:T129" si="40">(I128/1000)*0.229</f>
        <v>25.649145000000001</v>
      </c>
      <c r="J129" s="18">
        <f t="shared" si="40"/>
        <v>33.088667999999998</v>
      </c>
      <c r="K129" s="18">
        <f t="shared" si="40"/>
        <v>25.728379</v>
      </c>
      <c r="L129" s="18">
        <f t="shared" si="40"/>
        <v>46.407308</v>
      </c>
      <c r="M129" s="18">
        <f t="shared" si="40"/>
        <v>56.313161000000001</v>
      </c>
      <c r="N129" s="18">
        <f t="shared" si="40"/>
        <v>90.379659000000004</v>
      </c>
      <c r="O129" s="18">
        <f t="shared" si="40"/>
        <v>134.96481399999999</v>
      </c>
      <c r="P129" s="18">
        <f t="shared" si="40"/>
        <v>160.21801800000003</v>
      </c>
      <c r="Q129" s="18">
        <f t="shared" si="40"/>
        <v>115.01685300000001</v>
      </c>
      <c r="R129" s="18">
        <f t="shared" si="40"/>
        <v>75.322222000000011</v>
      </c>
      <c r="S129" s="18">
        <f t="shared" si="40"/>
        <v>57.076647000000001</v>
      </c>
      <c r="T129" s="18">
        <f t="shared" si="40"/>
        <v>36.825719000000007</v>
      </c>
      <c r="U129" s="46">
        <f>SUM(표4_25[[#This Row],[1월]:[12월]])</f>
        <v>856.9905930000001</v>
      </c>
      <c r="V129" s="46">
        <f t="shared" si="14"/>
        <v>71.415882750000009</v>
      </c>
    </row>
    <row r="130" spans="1:22" x14ac:dyDescent="0.3">
      <c r="A130" s="73"/>
      <c r="B130" s="63" t="s">
        <v>346</v>
      </c>
      <c r="C130" s="19" t="s">
        <v>11</v>
      </c>
      <c r="D130" s="19" t="s">
        <v>16</v>
      </c>
      <c r="E130" s="19" t="s">
        <v>88</v>
      </c>
      <c r="F130" s="19" t="s">
        <v>87</v>
      </c>
      <c r="G130" s="20" t="s">
        <v>136</v>
      </c>
      <c r="H130" s="20" t="s">
        <v>96</v>
      </c>
      <c r="I130" s="21">
        <f>I128*0.4747/1000</f>
        <v>53.1687735</v>
      </c>
      <c r="J130" s="21">
        <f t="shared" ref="J130:T130" si="41">J128*0.4747/1000</f>
        <v>68.5903524</v>
      </c>
      <c r="K130" s="21">
        <f t="shared" si="41"/>
        <v>53.333019700000001</v>
      </c>
      <c r="L130" s="21">
        <f t="shared" si="41"/>
        <v>96.198904400000004</v>
      </c>
      <c r="M130" s="21">
        <f t="shared" si="41"/>
        <v>116.73300230000001</v>
      </c>
      <c r="N130" s="21">
        <f t="shared" si="41"/>
        <v>187.35032370000002</v>
      </c>
      <c r="O130" s="21">
        <f t="shared" si="41"/>
        <v>279.77204019999999</v>
      </c>
      <c r="P130" s="21">
        <f t="shared" si="41"/>
        <v>332.12005740000001</v>
      </c>
      <c r="Q130" s="21">
        <f t="shared" si="41"/>
        <v>238.42139790000002</v>
      </c>
      <c r="R130" s="21">
        <f t="shared" si="41"/>
        <v>156.13737460000002</v>
      </c>
      <c r="S130" s="21">
        <f t="shared" si="41"/>
        <v>118.31565210000001</v>
      </c>
      <c r="T130" s="21">
        <f t="shared" si="41"/>
        <v>76.33698170000001</v>
      </c>
      <c r="U130" s="47">
        <f>SUM(표4_25[[#This Row],[1월]:[12월]])</f>
        <v>1776.4778799000003</v>
      </c>
      <c r="V130" s="47">
        <f t="shared" si="14"/>
        <v>148.03982332500001</v>
      </c>
    </row>
    <row r="131" spans="1:22" x14ac:dyDescent="0.3">
      <c r="A131" s="73" t="s">
        <v>226</v>
      </c>
      <c r="B131" s="60" t="s">
        <v>346</v>
      </c>
      <c r="C131" s="14" t="s">
        <v>11</v>
      </c>
      <c r="D131" s="14" t="s">
        <v>16</v>
      </c>
      <c r="E131" s="14" t="s">
        <v>88</v>
      </c>
      <c r="F131" s="14" t="s">
        <v>87</v>
      </c>
      <c r="G131" s="14" t="s">
        <v>157</v>
      </c>
      <c r="H131" s="14" t="s">
        <v>13</v>
      </c>
      <c r="I131" s="15">
        <v>3637100</v>
      </c>
      <c r="J131" s="15">
        <v>405688</v>
      </c>
      <c r="K131" s="15">
        <v>392143</v>
      </c>
      <c r="L131" s="15">
        <v>1730109</v>
      </c>
      <c r="M131" s="15">
        <v>662773</v>
      </c>
      <c r="N131" s="15">
        <v>11282224</v>
      </c>
      <c r="O131" s="15">
        <v>27928766</v>
      </c>
      <c r="P131" s="15">
        <v>26613818</v>
      </c>
      <c r="Q131" s="15">
        <v>19771865</v>
      </c>
      <c r="R131" s="15">
        <v>355102</v>
      </c>
      <c r="S131" s="15">
        <v>426090</v>
      </c>
      <c r="T131" s="69">
        <v>2808875</v>
      </c>
      <c r="U131" s="44">
        <f>SUM(표4_25[[#This Row],[1월]:[12월]])</f>
        <v>96014553</v>
      </c>
      <c r="V131" s="44">
        <f t="shared" si="14"/>
        <v>8001212.75</v>
      </c>
    </row>
    <row r="132" spans="1:22" x14ac:dyDescent="0.3">
      <c r="A132" s="73"/>
      <c r="B132" s="61" t="s">
        <v>346</v>
      </c>
      <c r="C132" s="16" t="s">
        <v>11</v>
      </c>
      <c r="D132" s="16" t="s">
        <v>16</v>
      </c>
      <c r="E132" s="16" t="s">
        <v>88</v>
      </c>
      <c r="F132" s="16" t="s">
        <v>87</v>
      </c>
      <c r="G132" s="16" t="s">
        <v>157</v>
      </c>
      <c r="H132" s="16" t="s">
        <v>14</v>
      </c>
      <c r="I132" s="4">
        <v>4978</v>
      </c>
      <c r="J132" s="4">
        <v>816</v>
      </c>
      <c r="K132" s="4">
        <v>789</v>
      </c>
      <c r="L132" s="4">
        <v>5232</v>
      </c>
      <c r="M132" s="4">
        <v>6145</v>
      </c>
      <c r="N132" s="4">
        <v>79339</v>
      </c>
      <c r="O132" s="4">
        <v>227890</v>
      </c>
      <c r="P132" s="4">
        <v>217650</v>
      </c>
      <c r="Q132" s="4">
        <v>159430</v>
      </c>
      <c r="R132" s="4">
        <v>178</v>
      </c>
      <c r="S132" s="4">
        <v>176</v>
      </c>
      <c r="T132" s="68">
        <v>6164</v>
      </c>
      <c r="U132" s="45">
        <f>SUM(표4_25[[#This Row],[1월]:[12월]])</f>
        <v>708787</v>
      </c>
      <c r="V132" s="45">
        <f t="shared" si="14"/>
        <v>59065.583333333336</v>
      </c>
    </row>
    <row r="133" spans="1:22" x14ac:dyDescent="0.3">
      <c r="A133" s="73"/>
      <c r="B133" s="62" t="s">
        <v>346</v>
      </c>
      <c r="C133" s="17" t="s">
        <v>11</v>
      </c>
      <c r="D133" s="17" t="s">
        <v>16</v>
      </c>
      <c r="E133" s="17" t="s">
        <v>88</v>
      </c>
      <c r="F133" s="17" t="s">
        <v>87</v>
      </c>
      <c r="G133" s="17" t="s">
        <v>157</v>
      </c>
      <c r="H133" s="17" t="s">
        <v>15</v>
      </c>
      <c r="I133" s="18">
        <f t="shared" ref="I133:T133" si="42">(I132/1000)*0.229</f>
        <v>1.1399619999999999</v>
      </c>
      <c r="J133" s="18">
        <f t="shared" si="42"/>
        <v>0.186864</v>
      </c>
      <c r="K133" s="18">
        <f t="shared" si="42"/>
        <v>0.18068100000000001</v>
      </c>
      <c r="L133" s="18">
        <f t="shared" si="42"/>
        <v>1.1981280000000001</v>
      </c>
      <c r="M133" s="18">
        <f t="shared" si="42"/>
        <v>1.407205</v>
      </c>
      <c r="N133" s="18">
        <f t="shared" si="42"/>
        <v>18.168631000000001</v>
      </c>
      <c r="O133" s="18">
        <f t="shared" si="42"/>
        <v>52.186810000000001</v>
      </c>
      <c r="P133" s="18">
        <f t="shared" si="42"/>
        <v>49.841850000000001</v>
      </c>
      <c r="Q133" s="18">
        <f t="shared" si="42"/>
        <v>36.50947</v>
      </c>
      <c r="R133" s="18">
        <f t="shared" si="42"/>
        <v>4.0762E-2</v>
      </c>
      <c r="S133" s="18">
        <f t="shared" si="42"/>
        <v>4.0304E-2</v>
      </c>
      <c r="T133" s="18">
        <f t="shared" si="42"/>
        <v>1.411556</v>
      </c>
      <c r="U133" s="46">
        <f>SUM(표4_25[[#This Row],[1월]:[12월]])</f>
        <v>162.31222299999999</v>
      </c>
      <c r="V133" s="46">
        <f t="shared" si="14"/>
        <v>13.526018583333332</v>
      </c>
    </row>
    <row r="134" spans="1:22" x14ac:dyDescent="0.3">
      <c r="A134" s="73"/>
      <c r="B134" s="63" t="s">
        <v>346</v>
      </c>
      <c r="C134" s="19" t="s">
        <v>11</v>
      </c>
      <c r="D134" s="19" t="s">
        <v>16</v>
      </c>
      <c r="E134" s="19" t="s">
        <v>88</v>
      </c>
      <c r="F134" s="19" t="s">
        <v>87</v>
      </c>
      <c r="G134" s="20" t="s">
        <v>157</v>
      </c>
      <c r="H134" s="20" t="s">
        <v>96</v>
      </c>
      <c r="I134" s="21">
        <f>I132*0.4747/1000</f>
        <v>2.3630565999999997</v>
      </c>
      <c r="J134" s="21">
        <f t="shared" ref="J134:T134" si="43">J132*0.4747/1000</f>
        <v>0.38735520000000001</v>
      </c>
      <c r="K134" s="21">
        <f t="shared" si="43"/>
        <v>0.37453829999999999</v>
      </c>
      <c r="L134" s="21">
        <f t="shared" si="43"/>
        <v>2.4836304</v>
      </c>
      <c r="M134" s="21">
        <f t="shared" si="43"/>
        <v>2.9170315000000002</v>
      </c>
      <c r="N134" s="21">
        <f t="shared" si="43"/>
        <v>37.662223300000001</v>
      </c>
      <c r="O134" s="21">
        <f t="shared" si="43"/>
        <v>108.179383</v>
      </c>
      <c r="P134" s="21">
        <f t="shared" si="43"/>
        <v>103.318455</v>
      </c>
      <c r="Q134" s="21">
        <f t="shared" si="43"/>
        <v>75.681421</v>
      </c>
      <c r="R134" s="21">
        <f t="shared" si="43"/>
        <v>8.4496600000000005E-2</v>
      </c>
      <c r="S134" s="21">
        <f t="shared" si="43"/>
        <v>8.3547200000000002E-2</v>
      </c>
      <c r="T134" s="21">
        <f t="shared" si="43"/>
        <v>2.9260508000000001</v>
      </c>
      <c r="U134" s="47">
        <f>SUM(표4_25[[#This Row],[1월]:[12월]])</f>
        <v>336.46118889999997</v>
      </c>
      <c r="V134" s="47">
        <f t="shared" si="14"/>
        <v>28.038432408333332</v>
      </c>
    </row>
    <row r="135" spans="1:22" x14ac:dyDescent="0.3">
      <c r="A135" s="73"/>
      <c r="B135" s="60" t="s">
        <v>346</v>
      </c>
      <c r="C135" s="14" t="s">
        <v>11</v>
      </c>
      <c r="D135" s="14" t="s">
        <v>16</v>
      </c>
      <c r="E135" s="14" t="s">
        <v>67</v>
      </c>
      <c r="F135" s="14" t="s">
        <v>173</v>
      </c>
      <c r="G135" s="14" t="s">
        <v>36</v>
      </c>
      <c r="H135" s="14" t="s">
        <v>13</v>
      </c>
      <c r="I135" s="15">
        <v>74868447</v>
      </c>
      <c r="J135" s="15">
        <v>65540324</v>
      </c>
      <c r="K135" s="15">
        <v>58610631</v>
      </c>
      <c r="L135" s="15">
        <v>58950068</v>
      </c>
      <c r="M135" s="15">
        <v>57534140</v>
      </c>
      <c r="N135" s="15">
        <v>71940207</v>
      </c>
      <c r="O135" s="15">
        <v>86880102</v>
      </c>
      <c r="P135" s="15">
        <v>89057430</v>
      </c>
      <c r="Q135" s="15">
        <v>60545218</v>
      </c>
      <c r="R135" s="15">
        <v>60820944</v>
      </c>
      <c r="S135" s="15">
        <v>73873695</v>
      </c>
      <c r="T135" s="69">
        <v>67413496</v>
      </c>
      <c r="U135" s="44">
        <f>SUM(표4_25[[#This Row],[1월]:[12월]])</f>
        <v>826034702</v>
      </c>
      <c r="V135" s="44">
        <f t="shared" si="14"/>
        <v>68836225.166666672</v>
      </c>
    </row>
    <row r="136" spans="1:22" x14ac:dyDescent="0.3">
      <c r="A136" s="73"/>
      <c r="B136" s="61" t="s">
        <v>346</v>
      </c>
      <c r="C136" s="16" t="s">
        <v>11</v>
      </c>
      <c r="D136" s="16" t="s">
        <v>16</v>
      </c>
      <c r="E136" s="16" t="s">
        <v>67</v>
      </c>
      <c r="F136" s="16" t="s">
        <v>173</v>
      </c>
      <c r="G136" s="16" t="s">
        <v>36</v>
      </c>
      <c r="H136" s="16" t="s">
        <v>14</v>
      </c>
      <c r="I136" s="23">
        <v>436064</v>
      </c>
      <c r="J136" s="23">
        <v>380288</v>
      </c>
      <c r="K136" s="23">
        <v>400256</v>
      </c>
      <c r="L136" s="23">
        <v>400640</v>
      </c>
      <c r="M136" s="23">
        <v>390224</v>
      </c>
      <c r="N136" s="23">
        <v>409520</v>
      </c>
      <c r="O136" s="23">
        <v>499808</v>
      </c>
      <c r="P136" s="23">
        <v>524096</v>
      </c>
      <c r="Q136" s="23">
        <v>419360</v>
      </c>
      <c r="R136" s="23">
        <v>416432</v>
      </c>
      <c r="S136" s="23">
        <v>428672</v>
      </c>
      <c r="T136" s="70">
        <v>389120</v>
      </c>
      <c r="U136" s="45">
        <f>SUM(표4_25[[#This Row],[1월]:[12월]])</f>
        <v>5094480</v>
      </c>
      <c r="V136" s="45">
        <f t="shared" si="14"/>
        <v>424540</v>
      </c>
    </row>
    <row r="137" spans="1:22" x14ac:dyDescent="0.3">
      <c r="A137" s="73"/>
      <c r="B137" s="62" t="s">
        <v>346</v>
      </c>
      <c r="C137" s="17" t="s">
        <v>11</v>
      </c>
      <c r="D137" s="17" t="s">
        <v>16</v>
      </c>
      <c r="E137" s="17" t="s">
        <v>67</v>
      </c>
      <c r="F137" s="17" t="s">
        <v>173</v>
      </c>
      <c r="G137" s="17" t="s">
        <v>36</v>
      </c>
      <c r="H137" s="17" t="s">
        <v>15</v>
      </c>
      <c r="I137" s="18">
        <f t="shared" ref="I137:T137" si="44">(I136/1000)*0.229</f>
        <v>99.858656000000011</v>
      </c>
      <c r="J137" s="18">
        <f t="shared" si="44"/>
        <v>87.085952000000006</v>
      </c>
      <c r="K137" s="18">
        <f t="shared" si="44"/>
        <v>91.658624000000003</v>
      </c>
      <c r="L137" s="18">
        <f t="shared" si="44"/>
        <v>91.746560000000002</v>
      </c>
      <c r="M137" s="18">
        <f t="shared" si="44"/>
        <v>89.361295999999996</v>
      </c>
      <c r="N137" s="18">
        <f t="shared" si="44"/>
        <v>93.780079999999998</v>
      </c>
      <c r="O137" s="18">
        <f t="shared" si="44"/>
        <v>114.45603200000001</v>
      </c>
      <c r="P137" s="18">
        <f t="shared" si="44"/>
        <v>120.01798400000001</v>
      </c>
      <c r="Q137" s="18">
        <f t="shared" si="44"/>
        <v>96.033440000000013</v>
      </c>
      <c r="R137" s="18">
        <f t="shared" si="44"/>
        <v>95.362928000000011</v>
      </c>
      <c r="S137" s="18">
        <f t="shared" si="44"/>
        <v>98.16588800000001</v>
      </c>
      <c r="T137" s="18">
        <f t="shared" si="44"/>
        <v>89.10848</v>
      </c>
      <c r="U137" s="46">
        <f>SUM(표4_25[[#This Row],[1월]:[12월]])</f>
        <v>1166.6359200000004</v>
      </c>
      <c r="V137" s="46">
        <f t="shared" si="14"/>
        <v>97.219660000000033</v>
      </c>
    </row>
    <row r="138" spans="1:22" x14ac:dyDescent="0.3">
      <c r="A138" s="73"/>
      <c r="B138" s="63" t="s">
        <v>346</v>
      </c>
      <c r="C138" s="19" t="s">
        <v>11</v>
      </c>
      <c r="D138" s="19" t="s">
        <v>16</v>
      </c>
      <c r="E138" s="19" t="s">
        <v>67</v>
      </c>
      <c r="F138" s="19" t="s">
        <v>173</v>
      </c>
      <c r="G138" s="20" t="s">
        <v>36</v>
      </c>
      <c r="H138" s="20" t="s">
        <v>96</v>
      </c>
      <c r="I138" s="21">
        <f>I136*0.4747/1000</f>
        <v>206.99958079999999</v>
      </c>
      <c r="J138" s="21">
        <f t="shared" ref="J138:T138" si="45">J136*0.4747/1000</f>
        <v>180.52271360000003</v>
      </c>
      <c r="K138" s="21">
        <f t="shared" si="45"/>
        <v>190.00152320000001</v>
      </c>
      <c r="L138" s="21">
        <f t="shared" si="45"/>
        <v>190.183808</v>
      </c>
      <c r="M138" s="21">
        <f t="shared" si="45"/>
        <v>185.2393328</v>
      </c>
      <c r="N138" s="21">
        <f t="shared" si="45"/>
        <v>194.39914400000001</v>
      </c>
      <c r="O138" s="21">
        <f t="shared" si="45"/>
        <v>237.25885760000003</v>
      </c>
      <c r="P138" s="21">
        <f t="shared" si="45"/>
        <v>248.7883712</v>
      </c>
      <c r="Q138" s="21">
        <f t="shared" si="45"/>
        <v>199.07019200000002</v>
      </c>
      <c r="R138" s="21">
        <f t="shared" si="45"/>
        <v>197.68027040000001</v>
      </c>
      <c r="S138" s="21">
        <f t="shared" si="45"/>
        <v>203.49059840000001</v>
      </c>
      <c r="T138" s="21">
        <f t="shared" si="45"/>
        <v>184.71526399999999</v>
      </c>
      <c r="U138" s="47">
        <f>SUM(표4_25[[#This Row],[1월]:[12월]])</f>
        <v>2418.3496559999999</v>
      </c>
      <c r="V138" s="47">
        <f t="shared" si="14"/>
        <v>201.52913799999999</v>
      </c>
    </row>
    <row r="139" spans="1:22" x14ac:dyDescent="0.3">
      <c r="A139" s="73" t="s">
        <v>227</v>
      </c>
      <c r="B139" s="60" t="s">
        <v>346</v>
      </c>
      <c r="C139" s="14" t="s">
        <v>11</v>
      </c>
      <c r="D139" s="14" t="s">
        <v>16</v>
      </c>
      <c r="E139" s="14" t="s">
        <v>88</v>
      </c>
      <c r="F139" s="14" t="s">
        <v>173</v>
      </c>
      <c r="G139" s="14" t="s">
        <v>137</v>
      </c>
      <c r="H139" s="14" t="s">
        <v>13</v>
      </c>
      <c r="I139" s="15">
        <v>5015269</v>
      </c>
      <c r="J139" s="15">
        <v>6453919</v>
      </c>
      <c r="K139" s="15">
        <v>4783983</v>
      </c>
      <c r="L139" s="15">
        <v>9452578</v>
      </c>
      <c r="M139" s="15">
        <v>10990903</v>
      </c>
      <c r="N139" s="15">
        <v>20767478</v>
      </c>
      <c r="O139" s="15">
        <v>31414734</v>
      </c>
      <c r="P139" s="15">
        <v>31006375</v>
      </c>
      <c r="Q139" s="15">
        <v>19991396</v>
      </c>
      <c r="R139" s="15">
        <v>13573214</v>
      </c>
      <c r="S139" s="15">
        <v>11740103</v>
      </c>
      <c r="T139" s="69">
        <v>7313611</v>
      </c>
      <c r="U139" s="44">
        <f>SUM(표4_25[[#This Row],[1월]:[12월]])</f>
        <v>172503563</v>
      </c>
      <c r="V139" s="44">
        <f t="shared" si="14"/>
        <v>14375296.916666666</v>
      </c>
    </row>
    <row r="140" spans="1:22" x14ac:dyDescent="0.3">
      <c r="A140" s="73"/>
      <c r="B140" s="61" t="s">
        <v>346</v>
      </c>
      <c r="C140" s="16" t="s">
        <v>11</v>
      </c>
      <c r="D140" s="16" t="s">
        <v>16</v>
      </c>
      <c r="E140" s="16" t="s">
        <v>88</v>
      </c>
      <c r="F140" s="16" t="s">
        <v>173</v>
      </c>
      <c r="G140" s="16" t="s">
        <v>137</v>
      </c>
      <c r="H140" s="16" t="s">
        <v>14</v>
      </c>
      <c r="I140" s="23">
        <v>29918</v>
      </c>
      <c r="J140" s="23">
        <v>38186</v>
      </c>
      <c r="K140" s="23">
        <v>32962</v>
      </c>
      <c r="L140" s="23">
        <v>65015</v>
      </c>
      <c r="M140" s="23">
        <v>77966</v>
      </c>
      <c r="N140" s="23">
        <v>127163</v>
      </c>
      <c r="O140" s="23">
        <v>195293</v>
      </c>
      <c r="P140" s="23">
        <v>198995</v>
      </c>
      <c r="Q140" s="23">
        <v>151747</v>
      </c>
      <c r="R140" s="23">
        <v>98254</v>
      </c>
      <c r="S140" s="23">
        <v>68321</v>
      </c>
      <c r="T140" s="70">
        <v>43630</v>
      </c>
      <c r="U140" s="45">
        <f>SUM(표4_25[[#This Row],[1월]:[12월]])</f>
        <v>1127450</v>
      </c>
      <c r="V140" s="45">
        <f t="shared" si="14"/>
        <v>93954.166666666672</v>
      </c>
    </row>
    <row r="141" spans="1:22" x14ac:dyDescent="0.3">
      <c r="A141" s="73"/>
      <c r="B141" s="62" t="s">
        <v>346</v>
      </c>
      <c r="C141" s="17" t="s">
        <v>11</v>
      </c>
      <c r="D141" s="17" t="s">
        <v>16</v>
      </c>
      <c r="E141" s="17" t="s">
        <v>88</v>
      </c>
      <c r="F141" s="17" t="s">
        <v>173</v>
      </c>
      <c r="G141" s="17" t="s">
        <v>137</v>
      </c>
      <c r="H141" s="17" t="s">
        <v>15</v>
      </c>
      <c r="I141" s="18">
        <f t="shared" ref="I141:T141" si="46">(I140/1000)*0.229</f>
        <v>6.8512219999999999</v>
      </c>
      <c r="J141" s="18">
        <f t="shared" si="46"/>
        <v>8.7445940000000011</v>
      </c>
      <c r="K141" s="18">
        <f t="shared" si="46"/>
        <v>7.5482980000000008</v>
      </c>
      <c r="L141" s="18">
        <f t="shared" si="46"/>
        <v>14.888435000000001</v>
      </c>
      <c r="M141" s="18">
        <f t="shared" si="46"/>
        <v>17.854213999999999</v>
      </c>
      <c r="N141" s="18">
        <f t="shared" si="46"/>
        <v>29.120327</v>
      </c>
      <c r="O141" s="18">
        <f t="shared" si="46"/>
        <v>44.722097000000005</v>
      </c>
      <c r="P141" s="18">
        <f t="shared" si="46"/>
        <v>45.569855000000004</v>
      </c>
      <c r="Q141" s="18">
        <f t="shared" si="46"/>
        <v>34.750063000000004</v>
      </c>
      <c r="R141" s="18">
        <f t="shared" si="46"/>
        <v>22.500166000000004</v>
      </c>
      <c r="S141" s="18">
        <f t="shared" si="46"/>
        <v>15.645509000000001</v>
      </c>
      <c r="T141" s="18">
        <f t="shared" si="46"/>
        <v>9.9912700000000001</v>
      </c>
      <c r="U141" s="46">
        <f>SUM(표4_25[[#This Row],[1월]:[12월]])</f>
        <v>258.18605000000008</v>
      </c>
      <c r="V141" s="46">
        <f t="shared" si="14"/>
        <v>21.515504166666673</v>
      </c>
    </row>
    <row r="142" spans="1:22" x14ac:dyDescent="0.3">
      <c r="A142" s="73"/>
      <c r="B142" s="63" t="s">
        <v>346</v>
      </c>
      <c r="C142" s="19" t="s">
        <v>11</v>
      </c>
      <c r="D142" s="19" t="s">
        <v>16</v>
      </c>
      <c r="E142" s="19" t="s">
        <v>88</v>
      </c>
      <c r="F142" s="19" t="s">
        <v>173</v>
      </c>
      <c r="G142" s="20" t="s">
        <v>137</v>
      </c>
      <c r="H142" s="20" t="s">
        <v>96</v>
      </c>
      <c r="I142" s="21">
        <f>I140*0.4747/1000</f>
        <v>14.2020746</v>
      </c>
      <c r="J142" s="21">
        <f t="shared" ref="J142:T142" si="47">J140*0.4747/1000</f>
        <v>18.126894199999999</v>
      </c>
      <c r="K142" s="21">
        <f t="shared" si="47"/>
        <v>15.6470614</v>
      </c>
      <c r="L142" s="21">
        <f t="shared" si="47"/>
        <v>30.862620500000002</v>
      </c>
      <c r="M142" s="21">
        <f t="shared" si="47"/>
        <v>37.010460200000004</v>
      </c>
      <c r="N142" s="21">
        <f t="shared" si="47"/>
        <v>60.364276100000005</v>
      </c>
      <c r="O142" s="21">
        <f t="shared" si="47"/>
        <v>92.705587100000002</v>
      </c>
      <c r="P142" s="21">
        <f t="shared" si="47"/>
        <v>94.462926499999995</v>
      </c>
      <c r="Q142" s="21">
        <f t="shared" si="47"/>
        <v>72.034300900000005</v>
      </c>
      <c r="R142" s="21">
        <f t="shared" si="47"/>
        <v>46.641173800000004</v>
      </c>
      <c r="S142" s="21">
        <f t="shared" si="47"/>
        <v>32.431978700000002</v>
      </c>
      <c r="T142" s="21">
        <f t="shared" si="47"/>
        <v>20.711161000000001</v>
      </c>
      <c r="U142" s="47">
        <f>SUM(표4_25[[#This Row],[1월]:[12월]])</f>
        <v>535.200515</v>
      </c>
      <c r="V142" s="47">
        <f t="shared" si="14"/>
        <v>44.600042916666666</v>
      </c>
    </row>
    <row r="143" spans="1:22" x14ac:dyDescent="0.3">
      <c r="A143" s="73" t="s">
        <v>228</v>
      </c>
      <c r="B143" s="60" t="s">
        <v>346</v>
      </c>
      <c r="C143" s="14" t="s">
        <v>11</v>
      </c>
      <c r="D143" s="14" t="s">
        <v>16</v>
      </c>
      <c r="E143" s="14" t="s">
        <v>88</v>
      </c>
      <c r="F143" s="14" t="s">
        <v>173</v>
      </c>
      <c r="G143" s="14" t="s">
        <v>158</v>
      </c>
      <c r="H143" s="14" t="s">
        <v>13</v>
      </c>
      <c r="I143" s="15">
        <v>971530</v>
      </c>
      <c r="J143" s="15">
        <v>107215</v>
      </c>
      <c r="K143" s="15">
        <v>115048</v>
      </c>
      <c r="L143" s="15">
        <v>555057</v>
      </c>
      <c r="M143" s="15">
        <v>210133</v>
      </c>
      <c r="N143" s="15">
        <v>3635118</v>
      </c>
      <c r="O143" s="15">
        <v>9254502</v>
      </c>
      <c r="P143" s="15">
        <v>7569619</v>
      </c>
      <c r="Q143" s="15">
        <v>5973674</v>
      </c>
      <c r="R143" s="15">
        <v>106076</v>
      </c>
      <c r="S143" s="15">
        <v>116797</v>
      </c>
      <c r="T143" s="69">
        <v>762082</v>
      </c>
      <c r="U143" s="44">
        <f>SUM(표4_25[[#This Row],[1월]:[12월]])</f>
        <v>29376851</v>
      </c>
      <c r="V143" s="44">
        <f t="shared" ref="V143:V230" si="48">AVERAGE(I143:T143)</f>
        <v>2448070.9166666665</v>
      </c>
    </row>
    <row r="144" spans="1:22" x14ac:dyDescent="0.3">
      <c r="A144" s="73"/>
      <c r="B144" s="61" t="s">
        <v>346</v>
      </c>
      <c r="C144" s="16" t="s">
        <v>11</v>
      </c>
      <c r="D144" s="16" t="s">
        <v>16</v>
      </c>
      <c r="E144" s="16" t="s">
        <v>88</v>
      </c>
      <c r="F144" s="16" t="s">
        <v>173</v>
      </c>
      <c r="G144" s="16" t="s">
        <v>158</v>
      </c>
      <c r="H144" s="16" t="s">
        <v>14</v>
      </c>
      <c r="I144" s="23">
        <v>1330</v>
      </c>
      <c r="J144" s="23">
        <v>216</v>
      </c>
      <c r="K144" s="23">
        <v>232</v>
      </c>
      <c r="L144" s="23">
        <v>1678</v>
      </c>
      <c r="M144" s="23">
        <v>1948</v>
      </c>
      <c r="N144" s="23">
        <v>25562</v>
      </c>
      <c r="O144" s="23">
        <v>75513</v>
      </c>
      <c r="P144" s="23">
        <v>61905</v>
      </c>
      <c r="Q144" s="23">
        <v>48168</v>
      </c>
      <c r="R144" s="23">
        <v>53</v>
      </c>
      <c r="S144" s="23">
        <v>48</v>
      </c>
      <c r="T144" s="70">
        <v>1672</v>
      </c>
      <c r="U144" s="45">
        <f>SUM(표4_25[[#This Row],[1월]:[12월]])</f>
        <v>218325</v>
      </c>
      <c r="V144" s="45">
        <f t="shared" si="48"/>
        <v>18193.75</v>
      </c>
    </row>
    <row r="145" spans="1:22" x14ac:dyDescent="0.3">
      <c r="A145" s="73"/>
      <c r="B145" s="62" t="s">
        <v>346</v>
      </c>
      <c r="C145" s="17" t="s">
        <v>11</v>
      </c>
      <c r="D145" s="17" t="s">
        <v>16</v>
      </c>
      <c r="E145" s="17" t="s">
        <v>88</v>
      </c>
      <c r="F145" s="17" t="s">
        <v>173</v>
      </c>
      <c r="G145" s="17" t="s">
        <v>158</v>
      </c>
      <c r="H145" s="17" t="s">
        <v>15</v>
      </c>
      <c r="I145" s="18">
        <f t="shared" ref="I145:T145" si="49">(I144/1000)*0.229</f>
        <v>0.30457000000000001</v>
      </c>
      <c r="J145" s="18">
        <f t="shared" si="49"/>
        <v>4.9464000000000001E-2</v>
      </c>
      <c r="K145" s="18">
        <f t="shared" si="49"/>
        <v>5.3128000000000002E-2</v>
      </c>
      <c r="L145" s="18">
        <f t="shared" si="49"/>
        <v>0.38426199999999999</v>
      </c>
      <c r="M145" s="18">
        <f t="shared" si="49"/>
        <v>0.44609199999999999</v>
      </c>
      <c r="N145" s="18">
        <f t="shared" si="49"/>
        <v>5.8536980000000005</v>
      </c>
      <c r="O145" s="18">
        <f t="shared" si="49"/>
        <v>17.292477000000002</v>
      </c>
      <c r="P145" s="18">
        <f t="shared" si="49"/>
        <v>14.176245000000002</v>
      </c>
      <c r="Q145" s="18">
        <f t="shared" si="49"/>
        <v>11.030472</v>
      </c>
      <c r="R145" s="18">
        <f t="shared" si="49"/>
        <v>1.2137E-2</v>
      </c>
      <c r="S145" s="18">
        <f t="shared" si="49"/>
        <v>1.0992E-2</v>
      </c>
      <c r="T145" s="18">
        <f t="shared" si="49"/>
        <v>0.38288800000000001</v>
      </c>
      <c r="U145" s="46">
        <f>SUM(표4_25[[#This Row],[1월]:[12월]])</f>
        <v>49.996425000000016</v>
      </c>
      <c r="V145" s="46">
        <f t="shared" si="48"/>
        <v>4.1663687500000011</v>
      </c>
    </row>
    <row r="146" spans="1:22" x14ac:dyDescent="0.3">
      <c r="A146" s="73"/>
      <c r="B146" s="63" t="s">
        <v>346</v>
      </c>
      <c r="C146" s="19" t="s">
        <v>11</v>
      </c>
      <c r="D146" s="19" t="s">
        <v>16</v>
      </c>
      <c r="E146" s="19" t="s">
        <v>88</v>
      </c>
      <c r="F146" s="19" t="s">
        <v>173</v>
      </c>
      <c r="G146" s="20" t="s">
        <v>158</v>
      </c>
      <c r="H146" s="20" t="s">
        <v>96</v>
      </c>
      <c r="I146" s="21">
        <f>I144*0.4747/1000</f>
        <v>0.631351</v>
      </c>
      <c r="J146" s="21">
        <f t="shared" ref="J146:T146" si="50">J144*0.4747/1000</f>
        <v>0.10253520000000001</v>
      </c>
      <c r="K146" s="21">
        <f t="shared" si="50"/>
        <v>0.1101304</v>
      </c>
      <c r="L146" s="21">
        <f t="shared" si="50"/>
        <v>0.79654659999999999</v>
      </c>
      <c r="M146" s="21">
        <f t="shared" si="50"/>
        <v>0.92471559999999997</v>
      </c>
      <c r="N146" s="21">
        <f t="shared" si="50"/>
        <v>12.134281399999999</v>
      </c>
      <c r="O146" s="21">
        <f t="shared" si="50"/>
        <v>35.846021100000002</v>
      </c>
      <c r="P146" s="21">
        <f t="shared" si="50"/>
        <v>29.3863035</v>
      </c>
      <c r="Q146" s="21">
        <f t="shared" si="50"/>
        <v>22.865349600000002</v>
      </c>
      <c r="R146" s="21">
        <f t="shared" si="50"/>
        <v>2.5159100000000004E-2</v>
      </c>
      <c r="S146" s="21">
        <f t="shared" si="50"/>
        <v>2.2785600000000003E-2</v>
      </c>
      <c r="T146" s="21">
        <f t="shared" si="50"/>
        <v>0.79369840000000003</v>
      </c>
      <c r="U146" s="47">
        <f>SUM(표4_25[[#This Row],[1월]:[12월]])</f>
        <v>103.63887750000001</v>
      </c>
      <c r="V146" s="47">
        <f t="shared" si="48"/>
        <v>8.636573125</v>
      </c>
    </row>
    <row r="147" spans="1:22" x14ac:dyDescent="0.3">
      <c r="A147" s="73"/>
      <c r="B147" s="60" t="s">
        <v>346</v>
      </c>
      <c r="C147" s="14" t="s">
        <v>11</v>
      </c>
      <c r="D147" s="14" t="s">
        <v>16</v>
      </c>
      <c r="E147" s="14" t="s">
        <v>67</v>
      </c>
      <c r="F147" s="14" t="s">
        <v>174</v>
      </c>
      <c r="G147" s="14" t="s">
        <v>37</v>
      </c>
      <c r="H147" s="14" t="s">
        <v>13</v>
      </c>
      <c r="I147" s="15">
        <v>96102936</v>
      </c>
      <c r="J147" s="15">
        <v>88730042</v>
      </c>
      <c r="K147" s="15">
        <v>80516571</v>
      </c>
      <c r="L147" s="15">
        <v>82988834</v>
      </c>
      <c r="M147" s="69">
        <v>78508843</v>
      </c>
      <c r="N147" s="15">
        <v>97195468</v>
      </c>
      <c r="O147" s="15">
        <v>118893913</v>
      </c>
      <c r="P147" s="15">
        <v>118784667</v>
      </c>
      <c r="Q147" s="69">
        <v>82277193</v>
      </c>
      <c r="R147" s="15">
        <v>83265854</v>
      </c>
      <c r="S147" s="15">
        <v>87527398</v>
      </c>
      <c r="T147" s="69">
        <v>90090972</v>
      </c>
      <c r="U147" s="44">
        <f>SUM(표4_25[[#This Row],[1월]:[12월]])</f>
        <v>1104882691</v>
      </c>
      <c r="V147" s="44">
        <f t="shared" si="48"/>
        <v>92073557.583333328</v>
      </c>
    </row>
    <row r="148" spans="1:22" x14ac:dyDescent="0.3">
      <c r="A148" s="73"/>
      <c r="B148" s="61" t="s">
        <v>346</v>
      </c>
      <c r="C148" s="16" t="s">
        <v>11</v>
      </c>
      <c r="D148" s="16" t="s">
        <v>16</v>
      </c>
      <c r="E148" s="16" t="s">
        <v>67</v>
      </c>
      <c r="F148" s="16" t="s">
        <v>174</v>
      </c>
      <c r="G148" s="16" t="s">
        <v>37</v>
      </c>
      <c r="H148" s="16" t="s">
        <v>14</v>
      </c>
      <c r="I148" s="23">
        <v>527658</v>
      </c>
      <c r="J148" s="23">
        <v>487986</v>
      </c>
      <c r="K148" s="23">
        <v>517794</v>
      </c>
      <c r="L148" s="23">
        <v>533346</v>
      </c>
      <c r="M148" s="70">
        <v>497994</v>
      </c>
      <c r="N148" s="23">
        <v>531186</v>
      </c>
      <c r="O148" s="23">
        <v>664026</v>
      </c>
      <c r="P148" s="23">
        <v>677850</v>
      </c>
      <c r="Q148" s="70">
        <v>535290</v>
      </c>
      <c r="R148" s="23">
        <v>539178</v>
      </c>
      <c r="S148" s="23">
        <v>467322</v>
      </c>
      <c r="T148" s="70">
        <v>492450</v>
      </c>
      <c r="U148" s="45">
        <f>SUM(표4_25[[#This Row],[1월]:[12월]])</f>
        <v>6472080</v>
      </c>
      <c r="V148" s="45">
        <f t="shared" si="48"/>
        <v>539340</v>
      </c>
    </row>
    <row r="149" spans="1:22" x14ac:dyDescent="0.3">
      <c r="A149" s="73"/>
      <c r="B149" s="62" t="s">
        <v>346</v>
      </c>
      <c r="C149" s="17" t="s">
        <v>11</v>
      </c>
      <c r="D149" s="17" t="s">
        <v>16</v>
      </c>
      <c r="E149" s="17" t="s">
        <v>67</v>
      </c>
      <c r="F149" s="17" t="s">
        <v>174</v>
      </c>
      <c r="G149" s="17" t="s">
        <v>37</v>
      </c>
      <c r="H149" s="17" t="s">
        <v>15</v>
      </c>
      <c r="I149" s="18">
        <f t="shared" ref="I149:T149" si="51">(I148/1000)*0.229</f>
        <v>120.83368200000001</v>
      </c>
      <c r="J149" s="18">
        <f t="shared" si="51"/>
        <v>111.748794</v>
      </c>
      <c r="K149" s="18">
        <f t="shared" si="51"/>
        <v>118.574826</v>
      </c>
      <c r="L149" s="18">
        <f t="shared" si="51"/>
        <v>122.136234</v>
      </c>
      <c r="M149" s="18">
        <f t="shared" si="51"/>
        <v>114.04062600000002</v>
      </c>
      <c r="N149" s="18">
        <f t="shared" si="51"/>
        <v>121.64159400000001</v>
      </c>
      <c r="O149" s="18">
        <f t="shared" si="51"/>
        <v>152.06195399999999</v>
      </c>
      <c r="P149" s="18">
        <f t="shared" si="51"/>
        <v>155.22765000000001</v>
      </c>
      <c r="Q149" s="18">
        <f t="shared" si="51"/>
        <v>122.58140999999999</v>
      </c>
      <c r="R149" s="18">
        <f t="shared" si="51"/>
        <v>123.471762</v>
      </c>
      <c r="S149" s="18">
        <f t="shared" si="51"/>
        <v>107.016738</v>
      </c>
      <c r="T149" s="18">
        <f t="shared" si="51"/>
        <v>112.77105</v>
      </c>
      <c r="U149" s="46">
        <f>SUM(표4_25[[#This Row],[1월]:[12월]])</f>
        <v>1482.1063200000001</v>
      </c>
      <c r="V149" s="46">
        <f t="shared" si="48"/>
        <v>123.50886000000001</v>
      </c>
    </row>
    <row r="150" spans="1:22" x14ac:dyDescent="0.3">
      <c r="A150" s="73"/>
      <c r="B150" s="63" t="s">
        <v>346</v>
      </c>
      <c r="C150" s="19" t="s">
        <v>11</v>
      </c>
      <c r="D150" s="19" t="s">
        <v>16</v>
      </c>
      <c r="E150" s="19" t="s">
        <v>67</v>
      </c>
      <c r="F150" s="19" t="s">
        <v>174</v>
      </c>
      <c r="G150" s="20" t="s">
        <v>37</v>
      </c>
      <c r="H150" s="20" t="s">
        <v>96</v>
      </c>
      <c r="I150" s="21">
        <f>I148*0.4747/1000</f>
        <v>250.4792526</v>
      </c>
      <c r="J150" s="21">
        <f t="shared" ref="J150:T150" si="52">J148*0.4747/1000</f>
        <v>231.64695420000001</v>
      </c>
      <c r="K150" s="21">
        <f t="shared" si="52"/>
        <v>245.7968118</v>
      </c>
      <c r="L150" s="21">
        <f t="shared" si="52"/>
        <v>253.1793462</v>
      </c>
      <c r="M150" s="21">
        <f t="shared" si="52"/>
        <v>236.39775180000001</v>
      </c>
      <c r="N150" s="21">
        <f t="shared" si="52"/>
        <v>252.15399420000003</v>
      </c>
      <c r="O150" s="21">
        <f t="shared" si="52"/>
        <v>315.21314219999999</v>
      </c>
      <c r="P150" s="21">
        <f t="shared" si="52"/>
        <v>321.775395</v>
      </c>
      <c r="Q150" s="21">
        <f t="shared" si="52"/>
        <v>254.10216299999999</v>
      </c>
      <c r="R150" s="21">
        <f t="shared" si="52"/>
        <v>255.9477966</v>
      </c>
      <c r="S150" s="21">
        <f t="shared" si="52"/>
        <v>221.83775340000003</v>
      </c>
      <c r="T150" s="21">
        <f t="shared" si="52"/>
        <v>233.76601500000001</v>
      </c>
      <c r="U150" s="47">
        <f>SUM(표4_25[[#This Row],[1월]:[12월]])</f>
        <v>3072.2963760000002</v>
      </c>
      <c r="V150" s="47">
        <f t="shared" si="48"/>
        <v>256.024698</v>
      </c>
    </row>
    <row r="151" spans="1:22" x14ac:dyDescent="0.3">
      <c r="A151" s="73" t="s">
        <v>229</v>
      </c>
      <c r="B151" s="60" t="s">
        <v>346</v>
      </c>
      <c r="C151" s="14" t="s">
        <v>11</v>
      </c>
      <c r="D151" s="14" t="s">
        <v>16</v>
      </c>
      <c r="E151" s="14" t="s">
        <v>88</v>
      </c>
      <c r="F151" s="14" t="s">
        <v>174</v>
      </c>
      <c r="G151" s="14" t="s">
        <v>138</v>
      </c>
      <c r="H151" s="14" t="s">
        <v>13</v>
      </c>
      <c r="I151" s="15">
        <v>3856506</v>
      </c>
      <c r="J151" s="15">
        <v>4862542</v>
      </c>
      <c r="K151" s="15">
        <v>3345395</v>
      </c>
      <c r="L151" s="15">
        <v>7306659</v>
      </c>
      <c r="M151" s="15">
        <v>7949198</v>
      </c>
      <c r="N151" s="15">
        <v>14635349</v>
      </c>
      <c r="O151" s="15">
        <v>25243983</v>
      </c>
      <c r="P151" s="15">
        <v>30883334</v>
      </c>
      <c r="Q151" s="15">
        <v>17246751</v>
      </c>
      <c r="R151" s="15">
        <v>9519957</v>
      </c>
      <c r="S151" s="15">
        <v>4686243</v>
      </c>
      <c r="T151" s="69">
        <v>2527792</v>
      </c>
      <c r="U151" s="44">
        <f>SUM(표4_25[[#This Row],[1월]:[12월]])</f>
        <v>132063709</v>
      </c>
      <c r="V151" s="44">
        <f t="shared" si="48"/>
        <v>11005309.083333334</v>
      </c>
    </row>
    <row r="152" spans="1:22" x14ac:dyDescent="0.3">
      <c r="A152" s="73"/>
      <c r="B152" s="61" t="s">
        <v>346</v>
      </c>
      <c r="C152" s="16" t="s">
        <v>11</v>
      </c>
      <c r="D152" s="16" t="s">
        <v>16</v>
      </c>
      <c r="E152" s="16" t="s">
        <v>88</v>
      </c>
      <c r="F152" s="16" t="s">
        <v>174</v>
      </c>
      <c r="G152" s="16" t="s">
        <v>138</v>
      </c>
      <c r="H152" s="16" t="s">
        <v>14</v>
      </c>
      <c r="I152" s="23">
        <v>23006</v>
      </c>
      <c r="J152" s="23">
        <v>28771</v>
      </c>
      <c r="K152" s="23">
        <v>23050</v>
      </c>
      <c r="L152" s="23">
        <v>50256</v>
      </c>
      <c r="M152" s="23">
        <v>56389</v>
      </c>
      <c r="N152" s="23">
        <v>89615</v>
      </c>
      <c r="O152" s="23">
        <v>156931</v>
      </c>
      <c r="P152" s="23">
        <v>198205</v>
      </c>
      <c r="Q152" s="23">
        <v>130913</v>
      </c>
      <c r="R152" s="23">
        <v>68913</v>
      </c>
      <c r="S152" s="23">
        <v>27271</v>
      </c>
      <c r="T152" s="70">
        <v>15079</v>
      </c>
      <c r="U152" s="45">
        <f>SUM(표4_25[[#This Row],[1월]:[12월]])</f>
        <v>868399</v>
      </c>
      <c r="V152" s="45">
        <f t="shared" si="48"/>
        <v>72366.583333333328</v>
      </c>
    </row>
    <row r="153" spans="1:22" x14ac:dyDescent="0.3">
      <c r="A153" s="73"/>
      <c r="B153" s="62" t="s">
        <v>346</v>
      </c>
      <c r="C153" s="17" t="s">
        <v>11</v>
      </c>
      <c r="D153" s="17" t="s">
        <v>16</v>
      </c>
      <c r="E153" s="17" t="s">
        <v>88</v>
      </c>
      <c r="F153" s="17" t="s">
        <v>174</v>
      </c>
      <c r="G153" s="17" t="s">
        <v>138</v>
      </c>
      <c r="H153" s="17" t="s">
        <v>15</v>
      </c>
      <c r="I153" s="18">
        <f t="shared" ref="I153:T153" si="53">(I152/1000)*0.229</f>
        <v>5.2683740000000006</v>
      </c>
      <c r="J153" s="18">
        <f t="shared" si="53"/>
        <v>6.5885590000000001</v>
      </c>
      <c r="K153" s="18">
        <f t="shared" si="53"/>
        <v>5.2784500000000003</v>
      </c>
      <c r="L153" s="18">
        <f t="shared" si="53"/>
        <v>11.508624000000001</v>
      </c>
      <c r="M153" s="18">
        <f t="shared" si="53"/>
        <v>12.913081000000002</v>
      </c>
      <c r="N153" s="18">
        <f t="shared" si="53"/>
        <v>20.521834999999999</v>
      </c>
      <c r="O153" s="18">
        <f t="shared" si="53"/>
        <v>35.937199000000007</v>
      </c>
      <c r="P153" s="18">
        <f t="shared" si="53"/>
        <v>45.388945000000007</v>
      </c>
      <c r="Q153" s="18">
        <f t="shared" si="53"/>
        <v>29.979077000000004</v>
      </c>
      <c r="R153" s="18">
        <f t="shared" si="53"/>
        <v>15.781077</v>
      </c>
      <c r="S153" s="18">
        <f t="shared" si="53"/>
        <v>6.2450590000000004</v>
      </c>
      <c r="T153" s="18">
        <f t="shared" si="53"/>
        <v>3.4530910000000001</v>
      </c>
      <c r="U153" s="46">
        <f>SUM(표4_25[[#This Row],[1월]:[12월]])</f>
        <v>198.86337100000006</v>
      </c>
      <c r="V153" s="46">
        <f t="shared" si="48"/>
        <v>16.571947583333337</v>
      </c>
    </row>
    <row r="154" spans="1:22" x14ac:dyDescent="0.3">
      <c r="A154" s="73"/>
      <c r="B154" s="63" t="s">
        <v>346</v>
      </c>
      <c r="C154" s="19" t="s">
        <v>11</v>
      </c>
      <c r="D154" s="19" t="s">
        <v>16</v>
      </c>
      <c r="E154" s="19" t="s">
        <v>88</v>
      </c>
      <c r="F154" s="19" t="s">
        <v>174</v>
      </c>
      <c r="G154" s="20" t="s">
        <v>138</v>
      </c>
      <c r="H154" s="20" t="s">
        <v>96</v>
      </c>
      <c r="I154" s="21">
        <f>I152*0.4747/1000</f>
        <v>10.920948200000002</v>
      </c>
      <c r="J154" s="21">
        <f t="shared" ref="J154:T154" si="54">J152*0.4747/1000</f>
        <v>13.6575937</v>
      </c>
      <c r="K154" s="21">
        <f t="shared" si="54"/>
        <v>10.941835000000001</v>
      </c>
      <c r="L154" s="21">
        <f t="shared" si="54"/>
        <v>23.856523199999998</v>
      </c>
      <c r="M154" s="21">
        <f t="shared" si="54"/>
        <v>26.7678583</v>
      </c>
      <c r="N154" s="21">
        <f t="shared" si="54"/>
        <v>42.540240500000003</v>
      </c>
      <c r="O154" s="21">
        <f t="shared" si="54"/>
        <v>74.495145700000009</v>
      </c>
      <c r="P154" s="21">
        <f t="shared" si="54"/>
        <v>94.087913499999999</v>
      </c>
      <c r="Q154" s="21">
        <f t="shared" si="54"/>
        <v>62.144401100000003</v>
      </c>
      <c r="R154" s="21">
        <f t="shared" si="54"/>
        <v>32.7130011</v>
      </c>
      <c r="S154" s="21">
        <f t="shared" si="54"/>
        <v>12.9455437</v>
      </c>
      <c r="T154" s="21">
        <f t="shared" si="54"/>
        <v>7.1580012999999996</v>
      </c>
      <c r="U154" s="47">
        <f>SUM(표4_25[[#This Row],[1월]:[12월]])</f>
        <v>412.22900529999998</v>
      </c>
      <c r="V154" s="47">
        <f t="shared" si="48"/>
        <v>34.352417108333334</v>
      </c>
    </row>
    <row r="155" spans="1:22" x14ac:dyDescent="0.3">
      <c r="A155" s="73" t="s">
        <v>230</v>
      </c>
      <c r="B155" s="60" t="s">
        <v>346</v>
      </c>
      <c r="C155" s="14" t="s">
        <v>11</v>
      </c>
      <c r="D155" s="14" t="s">
        <v>16</v>
      </c>
      <c r="E155" s="14" t="s">
        <v>88</v>
      </c>
      <c r="F155" s="14" t="s">
        <v>174</v>
      </c>
      <c r="G155" s="14" t="s">
        <v>159</v>
      </c>
      <c r="H155" s="14" t="s">
        <v>13</v>
      </c>
      <c r="I155" s="15">
        <v>747061</v>
      </c>
      <c r="J155" s="15">
        <v>80779</v>
      </c>
      <c r="K155" s="15">
        <v>80452</v>
      </c>
      <c r="L155" s="15">
        <v>429048</v>
      </c>
      <c r="M155" s="15">
        <v>151979</v>
      </c>
      <c r="N155" s="15">
        <v>2561757</v>
      </c>
      <c r="O155" s="15">
        <v>7436654</v>
      </c>
      <c r="P155" s="15">
        <v>7539580</v>
      </c>
      <c r="Q155" s="15">
        <v>5153541</v>
      </c>
      <c r="R155" s="15">
        <v>74399</v>
      </c>
      <c r="S155" s="15">
        <v>46621</v>
      </c>
      <c r="T155" s="69">
        <v>263397</v>
      </c>
      <c r="U155" s="44">
        <f>SUM(표4_25[[#This Row],[1월]:[12월]])</f>
        <v>24565268</v>
      </c>
      <c r="V155" s="44">
        <f t="shared" si="48"/>
        <v>2047105.6666666667</v>
      </c>
    </row>
    <row r="156" spans="1:22" x14ac:dyDescent="0.3">
      <c r="A156" s="73"/>
      <c r="B156" s="61" t="s">
        <v>346</v>
      </c>
      <c r="C156" s="16" t="s">
        <v>11</v>
      </c>
      <c r="D156" s="16" t="s">
        <v>16</v>
      </c>
      <c r="E156" s="16" t="s">
        <v>88</v>
      </c>
      <c r="F156" s="16" t="s">
        <v>174</v>
      </c>
      <c r="G156" s="16" t="s">
        <v>159</v>
      </c>
      <c r="H156" s="16" t="s">
        <v>14</v>
      </c>
      <c r="I156" s="23">
        <v>1022</v>
      </c>
      <c r="J156" s="23">
        <v>163</v>
      </c>
      <c r="K156" s="23">
        <v>162</v>
      </c>
      <c r="L156" s="23">
        <v>1297</v>
      </c>
      <c r="M156" s="23">
        <v>1409</v>
      </c>
      <c r="N156" s="23">
        <v>18015</v>
      </c>
      <c r="O156" s="23">
        <v>60681</v>
      </c>
      <c r="P156" s="23">
        <v>61659</v>
      </c>
      <c r="Q156" s="23">
        <v>41556</v>
      </c>
      <c r="R156" s="23">
        <v>38</v>
      </c>
      <c r="S156" s="23">
        <v>19</v>
      </c>
      <c r="T156" s="70">
        <v>578</v>
      </c>
      <c r="U156" s="45">
        <f>SUM(표4_25[[#This Row],[1월]:[12월]])</f>
        <v>186599</v>
      </c>
      <c r="V156" s="45">
        <f t="shared" si="48"/>
        <v>15549.916666666666</v>
      </c>
    </row>
    <row r="157" spans="1:22" x14ac:dyDescent="0.3">
      <c r="A157" s="73"/>
      <c r="B157" s="62" t="s">
        <v>346</v>
      </c>
      <c r="C157" s="17" t="s">
        <v>11</v>
      </c>
      <c r="D157" s="17" t="s">
        <v>16</v>
      </c>
      <c r="E157" s="17" t="s">
        <v>88</v>
      </c>
      <c r="F157" s="17" t="s">
        <v>174</v>
      </c>
      <c r="G157" s="17" t="s">
        <v>159</v>
      </c>
      <c r="H157" s="17" t="s">
        <v>15</v>
      </c>
      <c r="I157" s="18">
        <f t="shared" ref="I157:T157" si="55">(I156/1000)*0.229</f>
        <v>0.23403800000000002</v>
      </c>
      <c r="J157" s="18">
        <f t="shared" si="55"/>
        <v>3.7327000000000006E-2</v>
      </c>
      <c r="K157" s="18">
        <f t="shared" si="55"/>
        <v>3.7098000000000006E-2</v>
      </c>
      <c r="L157" s="18">
        <f t="shared" si="55"/>
        <v>0.29701299999999997</v>
      </c>
      <c r="M157" s="18">
        <f t="shared" si="55"/>
        <v>0.32266100000000003</v>
      </c>
      <c r="N157" s="18">
        <f t="shared" si="55"/>
        <v>4.1254350000000004</v>
      </c>
      <c r="O157" s="18">
        <f t="shared" si="55"/>
        <v>13.895949</v>
      </c>
      <c r="P157" s="18">
        <f t="shared" si="55"/>
        <v>14.119911</v>
      </c>
      <c r="Q157" s="18">
        <f t="shared" si="55"/>
        <v>9.5163239999999991</v>
      </c>
      <c r="R157" s="18">
        <f t="shared" si="55"/>
        <v>8.7019999999999997E-3</v>
      </c>
      <c r="S157" s="18">
        <f t="shared" si="55"/>
        <v>4.3509999999999998E-3</v>
      </c>
      <c r="T157" s="18">
        <f t="shared" si="55"/>
        <v>0.13236200000000001</v>
      </c>
      <c r="U157" s="46">
        <f>SUM(표4_25[[#This Row],[1월]:[12월]])</f>
        <v>42.731170999999996</v>
      </c>
      <c r="V157" s="46">
        <f t="shared" si="48"/>
        <v>3.5609309166666665</v>
      </c>
    </row>
    <row r="158" spans="1:22" x14ac:dyDescent="0.3">
      <c r="A158" s="73"/>
      <c r="B158" s="63" t="s">
        <v>346</v>
      </c>
      <c r="C158" s="19" t="s">
        <v>11</v>
      </c>
      <c r="D158" s="19" t="s">
        <v>16</v>
      </c>
      <c r="E158" s="19" t="s">
        <v>88</v>
      </c>
      <c r="F158" s="19" t="s">
        <v>174</v>
      </c>
      <c r="G158" s="20" t="s">
        <v>159</v>
      </c>
      <c r="H158" s="20" t="s">
        <v>96</v>
      </c>
      <c r="I158" s="21">
        <f>I156*0.4747/1000</f>
        <v>0.4851434</v>
      </c>
      <c r="J158" s="21">
        <f t="shared" ref="J158:T158" si="56">J156*0.4747/1000</f>
        <v>7.7376100000000003E-2</v>
      </c>
      <c r="K158" s="21">
        <f t="shared" si="56"/>
        <v>7.6901399999999995E-2</v>
      </c>
      <c r="L158" s="21">
        <f t="shared" si="56"/>
        <v>0.61568590000000001</v>
      </c>
      <c r="M158" s="21">
        <f t="shared" si="56"/>
        <v>0.66885230000000007</v>
      </c>
      <c r="N158" s="21">
        <f t="shared" si="56"/>
        <v>8.5517205000000001</v>
      </c>
      <c r="O158" s="21">
        <f t="shared" si="56"/>
        <v>28.805270700000001</v>
      </c>
      <c r="P158" s="21">
        <f t="shared" si="56"/>
        <v>29.2695273</v>
      </c>
      <c r="Q158" s="21">
        <f t="shared" si="56"/>
        <v>19.726633200000002</v>
      </c>
      <c r="R158" s="21">
        <f t="shared" si="56"/>
        <v>1.8038599999999998E-2</v>
      </c>
      <c r="S158" s="21">
        <f t="shared" si="56"/>
        <v>9.0192999999999992E-3</v>
      </c>
      <c r="T158" s="21">
        <f t="shared" si="56"/>
        <v>0.27437659999999997</v>
      </c>
      <c r="U158" s="47">
        <f>SUM(표4_25[[#This Row],[1월]:[12월]])</f>
        <v>88.578545300000002</v>
      </c>
      <c r="V158" s="47">
        <f t="shared" si="48"/>
        <v>7.3815454416666668</v>
      </c>
    </row>
    <row r="159" spans="1:22" x14ac:dyDescent="0.3">
      <c r="A159" s="73" t="s">
        <v>254</v>
      </c>
      <c r="B159" s="60" t="s">
        <v>346</v>
      </c>
      <c r="C159" s="14" t="s">
        <v>11</v>
      </c>
      <c r="D159" s="14" t="s">
        <v>16</v>
      </c>
      <c r="E159" s="14" t="s">
        <v>67</v>
      </c>
      <c r="F159" s="14" t="s">
        <v>76</v>
      </c>
      <c r="G159" s="14" t="s">
        <v>38</v>
      </c>
      <c r="H159" s="14" t="s">
        <v>13</v>
      </c>
      <c r="I159" s="15">
        <v>487024747</v>
      </c>
      <c r="J159" s="15">
        <v>432990862</v>
      </c>
      <c r="K159" s="15">
        <v>393367602</v>
      </c>
      <c r="L159" s="15">
        <v>386040905</v>
      </c>
      <c r="M159" s="15">
        <v>391921672</v>
      </c>
      <c r="N159" s="15">
        <v>468561707</v>
      </c>
      <c r="O159" s="15">
        <v>537712885</v>
      </c>
      <c r="P159" s="15">
        <v>532730752</v>
      </c>
      <c r="Q159" s="15">
        <v>404196238</v>
      </c>
      <c r="R159" s="15">
        <v>385294512</v>
      </c>
      <c r="S159" s="15">
        <v>447196546</v>
      </c>
      <c r="T159" s="69">
        <v>459630813</v>
      </c>
      <c r="U159" s="44">
        <f>SUM(표4_25[[#This Row],[1월]:[12월]])</f>
        <v>5326669241</v>
      </c>
      <c r="V159" s="44">
        <f t="shared" si="48"/>
        <v>443889103.41666669</v>
      </c>
    </row>
    <row r="160" spans="1:22" x14ac:dyDescent="0.3">
      <c r="A160" s="73"/>
      <c r="B160" s="61" t="s">
        <v>346</v>
      </c>
      <c r="C160" s="16" t="s">
        <v>11</v>
      </c>
      <c r="D160" s="16" t="s">
        <v>16</v>
      </c>
      <c r="E160" s="16" t="s">
        <v>67</v>
      </c>
      <c r="F160" s="16" t="s">
        <v>76</v>
      </c>
      <c r="G160" s="16" t="s">
        <v>38</v>
      </c>
      <c r="H160" s="16" t="s">
        <v>14</v>
      </c>
      <c r="I160" s="4">
        <v>3032457</v>
      </c>
      <c r="J160" s="4">
        <v>2707475</v>
      </c>
      <c r="K160" s="4">
        <v>2887566</v>
      </c>
      <c r="L160" s="4">
        <v>2806757</v>
      </c>
      <c r="M160" s="23">
        <v>2871070</v>
      </c>
      <c r="N160" s="23">
        <v>2912208</v>
      </c>
      <c r="O160" s="23">
        <v>3286368</v>
      </c>
      <c r="P160" s="23">
        <v>3322426</v>
      </c>
      <c r="Q160" s="23">
        <v>3018989</v>
      </c>
      <c r="R160" s="23">
        <v>2819050</v>
      </c>
      <c r="S160" s="23">
        <v>2746155</v>
      </c>
      <c r="T160" s="70">
        <v>2873973</v>
      </c>
      <c r="U160" s="45">
        <f>SUM(표4_25[[#This Row],[1월]:[12월]])</f>
        <v>35284494</v>
      </c>
      <c r="V160" s="45">
        <f t="shared" si="48"/>
        <v>2940374.5</v>
      </c>
    </row>
    <row r="161" spans="1:22" x14ac:dyDescent="0.3">
      <c r="A161" s="73"/>
      <c r="B161" s="62" t="s">
        <v>346</v>
      </c>
      <c r="C161" s="17" t="s">
        <v>11</v>
      </c>
      <c r="D161" s="17" t="s">
        <v>16</v>
      </c>
      <c r="E161" s="17" t="s">
        <v>67</v>
      </c>
      <c r="F161" s="17" t="s">
        <v>76</v>
      </c>
      <c r="G161" s="17" t="s">
        <v>38</v>
      </c>
      <c r="H161" s="17" t="s">
        <v>15</v>
      </c>
      <c r="I161" s="18">
        <f t="shared" ref="I161:T161" si="57">(I160/1000)*0.229</f>
        <v>694.43265299999996</v>
      </c>
      <c r="J161" s="18">
        <f t="shared" si="57"/>
        <v>620.01177500000006</v>
      </c>
      <c r="K161" s="18">
        <f t="shared" si="57"/>
        <v>661.25261399999999</v>
      </c>
      <c r="L161" s="18">
        <f t="shared" si="57"/>
        <v>642.74735300000009</v>
      </c>
      <c r="M161" s="18">
        <f t="shared" si="57"/>
        <v>657.47503000000006</v>
      </c>
      <c r="N161" s="18">
        <f t="shared" si="57"/>
        <v>666.89563200000009</v>
      </c>
      <c r="O161" s="18">
        <f t="shared" si="57"/>
        <v>752.57827199999997</v>
      </c>
      <c r="P161" s="18">
        <f t="shared" si="57"/>
        <v>760.835554</v>
      </c>
      <c r="Q161" s="18">
        <f t="shared" si="57"/>
        <v>691.34848099999999</v>
      </c>
      <c r="R161" s="18">
        <f t="shared" si="57"/>
        <v>645.56245000000001</v>
      </c>
      <c r="S161" s="18">
        <f t="shared" si="57"/>
        <v>628.86949500000003</v>
      </c>
      <c r="T161" s="18">
        <f t="shared" si="57"/>
        <v>658.13981699999999</v>
      </c>
      <c r="U161" s="46">
        <f>SUM(표4_25[[#This Row],[1월]:[12월]])</f>
        <v>8080.1491260000012</v>
      </c>
      <c r="V161" s="46">
        <f t="shared" si="48"/>
        <v>673.3457605000001</v>
      </c>
    </row>
    <row r="162" spans="1:22" x14ac:dyDescent="0.3">
      <c r="A162" s="73"/>
      <c r="B162" s="63" t="s">
        <v>346</v>
      </c>
      <c r="C162" s="19" t="s">
        <v>11</v>
      </c>
      <c r="D162" s="19" t="s">
        <v>16</v>
      </c>
      <c r="E162" s="19" t="s">
        <v>67</v>
      </c>
      <c r="F162" s="19" t="s">
        <v>76</v>
      </c>
      <c r="G162" s="20" t="s">
        <v>38</v>
      </c>
      <c r="H162" s="20" t="s">
        <v>96</v>
      </c>
      <c r="I162" s="21">
        <f>I160*0.4747/1000</f>
        <v>1439.5073379</v>
      </c>
      <c r="J162" s="21">
        <f t="shared" ref="J162:T162" si="58">J160*0.4747/1000</f>
        <v>1285.2383825000002</v>
      </c>
      <c r="K162" s="21">
        <f t="shared" si="58"/>
        <v>1370.7275801999999</v>
      </c>
      <c r="L162" s="21">
        <f t="shared" si="58"/>
        <v>1332.3675479000001</v>
      </c>
      <c r="M162" s="21">
        <f t="shared" si="58"/>
        <v>1362.896929</v>
      </c>
      <c r="N162" s="21">
        <f t="shared" si="58"/>
        <v>1382.4251376</v>
      </c>
      <c r="O162" s="21">
        <f t="shared" si="58"/>
        <v>1560.0388896000002</v>
      </c>
      <c r="P162" s="21">
        <f t="shared" si="58"/>
        <v>1577.1556222000002</v>
      </c>
      <c r="Q162" s="21">
        <f t="shared" si="58"/>
        <v>1433.1140782999998</v>
      </c>
      <c r="R162" s="21">
        <f t="shared" si="58"/>
        <v>1338.203035</v>
      </c>
      <c r="S162" s="21">
        <f t="shared" si="58"/>
        <v>1303.5997785</v>
      </c>
      <c r="T162" s="21">
        <f t="shared" si="58"/>
        <v>1364.2749831000001</v>
      </c>
      <c r="U162" s="47">
        <f>SUM(표4_25[[#This Row],[1월]:[12월]])</f>
        <v>16749.549301799998</v>
      </c>
      <c r="V162" s="47">
        <f t="shared" si="48"/>
        <v>1395.7957751499998</v>
      </c>
    </row>
    <row r="163" spans="1:22" x14ac:dyDescent="0.3">
      <c r="A163" s="73" t="s">
        <v>231</v>
      </c>
      <c r="B163" s="60" t="s">
        <v>346</v>
      </c>
      <c r="C163" s="14" t="s">
        <v>11</v>
      </c>
      <c r="D163" s="14" t="s">
        <v>16</v>
      </c>
      <c r="E163" s="14" t="s">
        <v>88</v>
      </c>
      <c r="F163" s="14" t="s">
        <v>76</v>
      </c>
      <c r="G163" s="14" t="s">
        <v>139</v>
      </c>
      <c r="H163" s="14" t="s">
        <v>13</v>
      </c>
      <c r="I163" s="15">
        <v>13896096</v>
      </c>
      <c r="J163" s="15">
        <v>15589603</v>
      </c>
      <c r="K163" s="15">
        <v>10775837</v>
      </c>
      <c r="L163" s="15">
        <v>28107597</v>
      </c>
      <c r="M163" s="15">
        <v>38585751</v>
      </c>
      <c r="N163" s="15">
        <v>73340266</v>
      </c>
      <c r="O163" s="15">
        <v>144630173</v>
      </c>
      <c r="P163" s="15">
        <v>191882704</v>
      </c>
      <c r="Q163" s="15">
        <v>107300756</v>
      </c>
      <c r="R163" s="15">
        <v>47911576</v>
      </c>
      <c r="S163" s="15">
        <v>28525673</v>
      </c>
      <c r="T163" s="69">
        <v>17025126</v>
      </c>
      <c r="U163" s="44">
        <f>SUM(표4_25[[#This Row],[1월]:[12월]])</f>
        <v>717571158</v>
      </c>
      <c r="V163" s="44">
        <f t="shared" si="48"/>
        <v>59797596.5</v>
      </c>
    </row>
    <row r="164" spans="1:22" x14ac:dyDescent="0.3">
      <c r="A164" s="73"/>
      <c r="B164" s="61" t="s">
        <v>346</v>
      </c>
      <c r="C164" s="16" t="s">
        <v>11</v>
      </c>
      <c r="D164" s="16" t="s">
        <v>16</v>
      </c>
      <c r="E164" s="16" t="s">
        <v>88</v>
      </c>
      <c r="F164" s="16" t="s">
        <v>76</v>
      </c>
      <c r="G164" s="16" t="s">
        <v>139</v>
      </c>
      <c r="H164" s="16" t="s">
        <v>14</v>
      </c>
      <c r="I164" s="23">
        <v>82896</v>
      </c>
      <c r="J164" s="23">
        <v>92241</v>
      </c>
      <c r="K164" s="23">
        <v>74246</v>
      </c>
      <c r="L164" s="23">
        <v>193326</v>
      </c>
      <c r="M164" s="23">
        <v>273714</v>
      </c>
      <c r="N164" s="23">
        <v>449075</v>
      </c>
      <c r="O164" s="23">
        <v>899109</v>
      </c>
      <c r="P164" s="23">
        <v>1231480</v>
      </c>
      <c r="Q164" s="23">
        <v>814478</v>
      </c>
      <c r="R164" s="23">
        <v>346824</v>
      </c>
      <c r="S164" s="23">
        <v>166004</v>
      </c>
      <c r="T164" s="70">
        <v>101565</v>
      </c>
      <c r="U164" s="45">
        <f>SUM(표4_25[[#This Row],[1월]:[12월]])</f>
        <v>4724958</v>
      </c>
      <c r="V164" s="45">
        <f t="shared" si="48"/>
        <v>393746.5</v>
      </c>
    </row>
    <row r="165" spans="1:22" x14ac:dyDescent="0.3">
      <c r="A165" s="73"/>
      <c r="B165" s="62" t="s">
        <v>346</v>
      </c>
      <c r="C165" s="17" t="s">
        <v>11</v>
      </c>
      <c r="D165" s="17" t="s">
        <v>16</v>
      </c>
      <c r="E165" s="17" t="s">
        <v>88</v>
      </c>
      <c r="F165" s="17" t="s">
        <v>76</v>
      </c>
      <c r="G165" s="17" t="s">
        <v>139</v>
      </c>
      <c r="H165" s="17" t="s">
        <v>15</v>
      </c>
      <c r="I165" s="18">
        <f t="shared" ref="I165:T165" si="59">(I164/1000)*0.229</f>
        <v>18.983184000000001</v>
      </c>
      <c r="J165" s="18">
        <f t="shared" si="59"/>
        <v>21.123189</v>
      </c>
      <c r="K165" s="18">
        <f t="shared" si="59"/>
        <v>17.002334000000001</v>
      </c>
      <c r="L165" s="18">
        <f t="shared" si="59"/>
        <v>44.271653999999998</v>
      </c>
      <c r="M165" s="18">
        <f t="shared" si="59"/>
        <v>62.680506000000001</v>
      </c>
      <c r="N165" s="18">
        <f t="shared" si="59"/>
        <v>102.83817500000001</v>
      </c>
      <c r="O165" s="18">
        <f t="shared" si="59"/>
        <v>205.89596100000003</v>
      </c>
      <c r="P165" s="18">
        <f t="shared" si="59"/>
        <v>282.00891999999999</v>
      </c>
      <c r="Q165" s="18">
        <f t="shared" si="59"/>
        <v>186.51546199999999</v>
      </c>
      <c r="R165" s="18">
        <f t="shared" si="59"/>
        <v>79.422696000000002</v>
      </c>
      <c r="S165" s="18">
        <f t="shared" si="59"/>
        <v>38.014915999999999</v>
      </c>
      <c r="T165" s="18">
        <f t="shared" si="59"/>
        <v>23.258385000000001</v>
      </c>
      <c r="U165" s="46">
        <f>SUM(표4_25[[#This Row],[1월]:[12월]])</f>
        <v>1082.015382</v>
      </c>
      <c r="V165" s="46">
        <f t="shared" si="48"/>
        <v>90.167948500000008</v>
      </c>
    </row>
    <row r="166" spans="1:22" x14ac:dyDescent="0.3">
      <c r="A166" s="73"/>
      <c r="B166" s="63" t="s">
        <v>346</v>
      </c>
      <c r="C166" s="19" t="s">
        <v>11</v>
      </c>
      <c r="D166" s="19" t="s">
        <v>16</v>
      </c>
      <c r="E166" s="19" t="s">
        <v>88</v>
      </c>
      <c r="F166" s="19" t="s">
        <v>76</v>
      </c>
      <c r="G166" s="20" t="s">
        <v>139</v>
      </c>
      <c r="H166" s="20" t="s">
        <v>96</v>
      </c>
      <c r="I166" s="21">
        <f>I164*0.4747/1000</f>
        <v>39.350731199999998</v>
      </c>
      <c r="J166" s="21">
        <f t="shared" ref="J166:T166" si="60">J164*0.4747/1000</f>
        <v>43.786802700000003</v>
      </c>
      <c r="K166" s="21">
        <f t="shared" si="60"/>
        <v>35.244576200000004</v>
      </c>
      <c r="L166" s="21">
        <f t="shared" si="60"/>
        <v>91.771852200000012</v>
      </c>
      <c r="M166" s="21">
        <f t="shared" si="60"/>
        <v>129.93203579999999</v>
      </c>
      <c r="N166" s="21">
        <f t="shared" si="60"/>
        <v>213.17590250000001</v>
      </c>
      <c r="O166" s="21">
        <f t="shared" si="60"/>
        <v>426.80704230000003</v>
      </c>
      <c r="P166" s="21">
        <f t="shared" si="60"/>
        <v>584.58355599999993</v>
      </c>
      <c r="Q166" s="21">
        <f t="shared" si="60"/>
        <v>386.63270660000001</v>
      </c>
      <c r="R166" s="21">
        <f t="shared" si="60"/>
        <v>164.6373528</v>
      </c>
      <c r="S166" s="21">
        <f t="shared" si="60"/>
        <v>78.80209880000001</v>
      </c>
      <c r="T166" s="21">
        <f t="shared" si="60"/>
        <v>48.212905499999998</v>
      </c>
      <c r="U166" s="47">
        <f>SUM(표4_25[[#This Row],[1월]:[12월]])</f>
        <v>2242.9375625999996</v>
      </c>
      <c r="V166" s="47">
        <f t="shared" si="48"/>
        <v>186.91146354999998</v>
      </c>
    </row>
    <row r="167" spans="1:22" x14ac:dyDescent="0.3">
      <c r="A167" s="73" t="s">
        <v>232</v>
      </c>
      <c r="B167" s="60" t="s">
        <v>346</v>
      </c>
      <c r="C167" s="14" t="s">
        <v>11</v>
      </c>
      <c r="D167" s="14" t="s">
        <v>16</v>
      </c>
      <c r="E167" s="14" t="s">
        <v>88</v>
      </c>
      <c r="F167" s="14" t="s">
        <v>76</v>
      </c>
      <c r="G167" s="14" t="s">
        <v>160</v>
      </c>
      <c r="H167" s="14" t="s">
        <v>13</v>
      </c>
      <c r="I167" s="15">
        <v>2691875</v>
      </c>
      <c r="J167" s="15">
        <v>258981</v>
      </c>
      <c r="K167" s="15">
        <v>259145</v>
      </c>
      <c r="L167" s="15">
        <v>1650483</v>
      </c>
      <c r="M167" s="15">
        <v>737714</v>
      </c>
      <c r="N167" s="15">
        <v>12837406</v>
      </c>
      <c r="O167" s="15">
        <v>42606767</v>
      </c>
      <c r="P167" s="15">
        <v>46844525</v>
      </c>
      <c r="Q167" s="15">
        <v>32062782</v>
      </c>
      <c r="R167" s="15">
        <v>374432</v>
      </c>
      <c r="S167" s="15">
        <v>283789</v>
      </c>
      <c r="T167" s="69">
        <v>1774027</v>
      </c>
      <c r="U167" s="44">
        <f>SUM(표4_25[[#This Row],[1월]:[12월]])</f>
        <v>142381926</v>
      </c>
      <c r="V167" s="44">
        <f t="shared" si="48"/>
        <v>11865160.5</v>
      </c>
    </row>
    <row r="168" spans="1:22" x14ac:dyDescent="0.3">
      <c r="A168" s="73"/>
      <c r="B168" s="61" t="s">
        <v>346</v>
      </c>
      <c r="C168" s="16" t="s">
        <v>11</v>
      </c>
      <c r="D168" s="16" t="s">
        <v>16</v>
      </c>
      <c r="E168" s="16" t="s">
        <v>88</v>
      </c>
      <c r="F168" s="16" t="s">
        <v>76</v>
      </c>
      <c r="G168" s="16" t="s">
        <v>160</v>
      </c>
      <c r="H168" s="16" t="s">
        <v>14</v>
      </c>
      <c r="I168" s="23">
        <v>3684</v>
      </c>
      <c r="J168" s="23">
        <v>521</v>
      </c>
      <c r="K168" s="23">
        <v>521</v>
      </c>
      <c r="L168" s="23">
        <v>4991</v>
      </c>
      <c r="M168" s="23">
        <v>6840</v>
      </c>
      <c r="N168" s="23">
        <v>90276</v>
      </c>
      <c r="O168" s="23">
        <v>347657</v>
      </c>
      <c r="P168" s="23">
        <v>383098</v>
      </c>
      <c r="Q168" s="23">
        <v>258537</v>
      </c>
      <c r="R168" s="23">
        <v>188</v>
      </c>
      <c r="S168" s="23">
        <v>117</v>
      </c>
      <c r="T168" s="70">
        <v>3894</v>
      </c>
      <c r="U168" s="45">
        <f>SUM(표4_25[[#This Row],[1월]:[12월]])</f>
        <v>1100324</v>
      </c>
      <c r="V168" s="45">
        <f t="shared" si="48"/>
        <v>91693.666666666672</v>
      </c>
    </row>
    <row r="169" spans="1:22" x14ac:dyDescent="0.3">
      <c r="A169" s="73"/>
      <c r="B169" s="62" t="s">
        <v>346</v>
      </c>
      <c r="C169" s="17" t="s">
        <v>11</v>
      </c>
      <c r="D169" s="17" t="s">
        <v>16</v>
      </c>
      <c r="E169" s="17" t="s">
        <v>88</v>
      </c>
      <c r="F169" s="17" t="s">
        <v>76</v>
      </c>
      <c r="G169" s="17" t="s">
        <v>160</v>
      </c>
      <c r="H169" s="17" t="s">
        <v>15</v>
      </c>
      <c r="I169" s="18">
        <f t="shared" ref="I169:T169" si="61">(I168/1000)*0.229</f>
        <v>0.84363600000000005</v>
      </c>
      <c r="J169" s="18">
        <f t="shared" si="61"/>
        <v>0.11930900000000001</v>
      </c>
      <c r="K169" s="18">
        <f t="shared" si="61"/>
        <v>0.11930900000000001</v>
      </c>
      <c r="L169" s="18">
        <f t="shared" si="61"/>
        <v>1.1429389999999999</v>
      </c>
      <c r="M169" s="18">
        <f t="shared" si="61"/>
        <v>1.56636</v>
      </c>
      <c r="N169" s="18">
        <f t="shared" si="61"/>
        <v>20.673203999999998</v>
      </c>
      <c r="O169" s="18">
        <f t="shared" si="61"/>
        <v>79.613452999999993</v>
      </c>
      <c r="P169" s="18">
        <f t="shared" si="61"/>
        <v>87.729442000000006</v>
      </c>
      <c r="Q169" s="18">
        <f t="shared" si="61"/>
        <v>59.204972999999995</v>
      </c>
      <c r="R169" s="18">
        <f t="shared" si="61"/>
        <v>4.3052E-2</v>
      </c>
      <c r="S169" s="18">
        <f t="shared" si="61"/>
        <v>2.6793000000000004E-2</v>
      </c>
      <c r="T169" s="18">
        <f t="shared" si="61"/>
        <v>0.89172600000000002</v>
      </c>
      <c r="U169" s="46">
        <f>SUM(표4_25[[#This Row],[1월]:[12월]])</f>
        <v>251.97419599999998</v>
      </c>
      <c r="V169" s="46">
        <f t="shared" si="48"/>
        <v>20.997849666666664</v>
      </c>
    </row>
    <row r="170" spans="1:22" x14ac:dyDescent="0.3">
      <c r="A170" s="73"/>
      <c r="B170" s="63" t="s">
        <v>346</v>
      </c>
      <c r="C170" s="19" t="s">
        <v>11</v>
      </c>
      <c r="D170" s="19" t="s">
        <v>16</v>
      </c>
      <c r="E170" s="19" t="s">
        <v>88</v>
      </c>
      <c r="F170" s="19" t="s">
        <v>76</v>
      </c>
      <c r="G170" s="20" t="s">
        <v>160</v>
      </c>
      <c r="H170" s="20" t="s">
        <v>96</v>
      </c>
      <c r="I170" s="21">
        <f>I168*0.4747/1000</f>
        <v>1.7487948000000002</v>
      </c>
      <c r="J170" s="21">
        <f t="shared" ref="J170:T170" si="62">J168*0.4747/1000</f>
        <v>0.2473187</v>
      </c>
      <c r="K170" s="21">
        <f t="shared" si="62"/>
        <v>0.2473187</v>
      </c>
      <c r="L170" s="21">
        <f t="shared" si="62"/>
        <v>2.3692276999999997</v>
      </c>
      <c r="M170" s="21">
        <f t="shared" si="62"/>
        <v>3.2469479999999997</v>
      </c>
      <c r="N170" s="21">
        <f t="shared" si="62"/>
        <v>42.854017200000001</v>
      </c>
      <c r="O170" s="21">
        <f t="shared" si="62"/>
        <v>165.03277790000001</v>
      </c>
      <c r="P170" s="21">
        <f t="shared" si="62"/>
        <v>181.85662059999999</v>
      </c>
      <c r="Q170" s="21">
        <f t="shared" si="62"/>
        <v>122.72751390000001</v>
      </c>
      <c r="R170" s="21">
        <f t="shared" si="62"/>
        <v>8.9243600000000006E-2</v>
      </c>
      <c r="S170" s="21">
        <f t="shared" si="62"/>
        <v>5.5539900000000003E-2</v>
      </c>
      <c r="T170" s="21">
        <f t="shared" si="62"/>
        <v>1.8484818000000001</v>
      </c>
      <c r="U170" s="47">
        <f>SUM(표4_25[[#This Row],[1월]:[12월]])</f>
        <v>522.32380279999995</v>
      </c>
      <c r="V170" s="47">
        <f t="shared" si="48"/>
        <v>43.526983566666665</v>
      </c>
    </row>
    <row r="171" spans="1:22" x14ac:dyDescent="0.3">
      <c r="A171" s="73"/>
      <c r="B171" s="60" t="s">
        <v>346</v>
      </c>
      <c r="C171" s="14" t="s">
        <v>11</v>
      </c>
      <c r="D171" s="14" t="s">
        <v>16</v>
      </c>
      <c r="E171" s="14" t="s">
        <v>67</v>
      </c>
      <c r="F171" s="14" t="s">
        <v>175</v>
      </c>
      <c r="G171" s="14" t="s">
        <v>39</v>
      </c>
      <c r="H171" s="14" t="s">
        <v>13</v>
      </c>
      <c r="I171" s="15">
        <v>117128880</v>
      </c>
      <c r="J171" s="15">
        <v>103370250</v>
      </c>
      <c r="K171" s="15">
        <v>89714773</v>
      </c>
      <c r="L171" s="15">
        <v>87448327</v>
      </c>
      <c r="M171" s="15">
        <v>80309419</v>
      </c>
      <c r="N171" s="15">
        <v>105451505</v>
      </c>
      <c r="O171" s="15">
        <v>127445321</v>
      </c>
      <c r="P171" s="15">
        <v>122567927</v>
      </c>
      <c r="Q171" s="15">
        <v>85633663</v>
      </c>
      <c r="R171" s="15">
        <v>90775033</v>
      </c>
      <c r="S171" s="15">
        <v>102114648</v>
      </c>
      <c r="T171" s="69">
        <v>105664344</v>
      </c>
      <c r="U171" s="44">
        <f>SUM(표4_25[[#This Row],[1월]:[12월]])</f>
        <v>1217624090</v>
      </c>
      <c r="V171" s="44">
        <f t="shared" si="48"/>
        <v>101468674.16666667</v>
      </c>
    </row>
    <row r="172" spans="1:22" x14ac:dyDescent="0.3">
      <c r="A172" s="73"/>
      <c r="B172" s="61" t="s">
        <v>346</v>
      </c>
      <c r="C172" s="16" t="s">
        <v>11</v>
      </c>
      <c r="D172" s="16" t="s">
        <v>16</v>
      </c>
      <c r="E172" s="16" t="s">
        <v>67</v>
      </c>
      <c r="F172" s="16" t="s">
        <v>175</v>
      </c>
      <c r="G172" s="16" t="s">
        <v>39</v>
      </c>
      <c r="H172" s="16" t="s">
        <v>14</v>
      </c>
      <c r="I172" s="23">
        <v>642710</v>
      </c>
      <c r="J172" s="23">
        <v>559310</v>
      </c>
      <c r="K172" s="23">
        <v>574910</v>
      </c>
      <c r="L172" s="23">
        <v>555230</v>
      </c>
      <c r="M172" s="23">
        <v>497930</v>
      </c>
      <c r="N172" s="23">
        <v>551390</v>
      </c>
      <c r="O172" s="23">
        <v>687410</v>
      </c>
      <c r="P172" s="23">
        <v>668030</v>
      </c>
      <c r="Q172" s="23">
        <v>548330</v>
      </c>
      <c r="R172" s="23">
        <v>586010</v>
      </c>
      <c r="S172" s="23">
        <v>540230</v>
      </c>
      <c r="T172" s="70">
        <v>566030</v>
      </c>
      <c r="U172" s="45">
        <f>SUM(표4_25[[#This Row],[1월]:[12월]])</f>
        <v>6977520</v>
      </c>
      <c r="V172" s="45">
        <f t="shared" si="48"/>
        <v>581460</v>
      </c>
    </row>
    <row r="173" spans="1:22" x14ac:dyDescent="0.3">
      <c r="A173" s="73"/>
      <c r="B173" s="62" t="s">
        <v>346</v>
      </c>
      <c r="C173" s="17" t="s">
        <v>11</v>
      </c>
      <c r="D173" s="17" t="s">
        <v>16</v>
      </c>
      <c r="E173" s="17" t="s">
        <v>67</v>
      </c>
      <c r="F173" s="17" t="s">
        <v>175</v>
      </c>
      <c r="G173" s="17" t="s">
        <v>39</v>
      </c>
      <c r="H173" s="17" t="s">
        <v>15</v>
      </c>
      <c r="I173" s="18">
        <f t="shared" ref="I173:T173" si="63">(I172/1000)*0.229</f>
        <v>147.18059000000002</v>
      </c>
      <c r="J173" s="18">
        <f t="shared" si="63"/>
        <v>128.08198999999999</v>
      </c>
      <c r="K173" s="18">
        <f t="shared" si="63"/>
        <v>131.65439000000001</v>
      </c>
      <c r="L173" s="18">
        <f t="shared" si="63"/>
        <v>127.14767000000001</v>
      </c>
      <c r="M173" s="18">
        <f t="shared" si="63"/>
        <v>114.02597</v>
      </c>
      <c r="N173" s="18">
        <f t="shared" si="63"/>
        <v>126.26831</v>
      </c>
      <c r="O173" s="18">
        <f t="shared" si="63"/>
        <v>157.41689</v>
      </c>
      <c r="P173" s="18">
        <f t="shared" si="63"/>
        <v>152.97887</v>
      </c>
      <c r="Q173" s="18">
        <f t="shared" si="63"/>
        <v>125.56757000000002</v>
      </c>
      <c r="R173" s="18">
        <f t="shared" si="63"/>
        <v>134.19629</v>
      </c>
      <c r="S173" s="18">
        <f t="shared" si="63"/>
        <v>123.71267</v>
      </c>
      <c r="T173" s="18">
        <f t="shared" si="63"/>
        <v>129.62087</v>
      </c>
      <c r="U173" s="46">
        <f>SUM(표4_25[[#This Row],[1월]:[12월]])</f>
        <v>1597.8520799999999</v>
      </c>
      <c r="V173" s="46">
        <f t="shared" si="48"/>
        <v>133.15433999999999</v>
      </c>
    </row>
    <row r="174" spans="1:22" x14ac:dyDescent="0.3">
      <c r="A174" s="73"/>
      <c r="B174" s="63" t="s">
        <v>346</v>
      </c>
      <c r="C174" s="19" t="s">
        <v>11</v>
      </c>
      <c r="D174" s="19" t="s">
        <v>16</v>
      </c>
      <c r="E174" s="19" t="s">
        <v>67</v>
      </c>
      <c r="F174" s="19" t="s">
        <v>175</v>
      </c>
      <c r="G174" s="20" t="s">
        <v>39</v>
      </c>
      <c r="H174" s="20" t="s">
        <v>96</v>
      </c>
      <c r="I174" s="21">
        <f>I172*0.4747/1000</f>
        <v>305.09443700000003</v>
      </c>
      <c r="J174" s="21">
        <f t="shared" ref="J174:T174" si="64">J172*0.4747/1000</f>
        <v>265.504457</v>
      </c>
      <c r="K174" s="21">
        <f t="shared" si="64"/>
        <v>272.90977700000002</v>
      </c>
      <c r="L174" s="21">
        <f t="shared" si="64"/>
        <v>263.56768099999999</v>
      </c>
      <c r="M174" s="21">
        <f t="shared" si="64"/>
        <v>236.36737100000002</v>
      </c>
      <c r="N174" s="21">
        <f t="shared" si="64"/>
        <v>261.74483300000003</v>
      </c>
      <c r="O174" s="21">
        <f t="shared" si="64"/>
        <v>326.31352700000002</v>
      </c>
      <c r="P174" s="21">
        <f t="shared" si="64"/>
        <v>317.11384100000004</v>
      </c>
      <c r="Q174" s="21">
        <f t="shared" si="64"/>
        <v>260.29225100000002</v>
      </c>
      <c r="R174" s="21">
        <f t="shared" si="64"/>
        <v>278.17894699999999</v>
      </c>
      <c r="S174" s="21">
        <f t="shared" si="64"/>
        <v>256.447181</v>
      </c>
      <c r="T174" s="21">
        <f t="shared" si="64"/>
        <v>268.69444099999998</v>
      </c>
      <c r="U174" s="47">
        <f>SUM(표4_25[[#This Row],[1월]:[12월]])</f>
        <v>3312.228744</v>
      </c>
      <c r="V174" s="47">
        <f t="shared" si="48"/>
        <v>276.01906200000002</v>
      </c>
    </row>
    <row r="175" spans="1:22" x14ac:dyDescent="0.3">
      <c r="A175" s="73" t="s">
        <v>233</v>
      </c>
      <c r="B175" s="60" t="s">
        <v>346</v>
      </c>
      <c r="C175" s="14" t="s">
        <v>11</v>
      </c>
      <c r="D175" s="14" t="s">
        <v>16</v>
      </c>
      <c r="E175" s="14" t="s">
        <v>88</v>
      </c>
      <c r="F175" s="14" t="s">
        <v>175</v>
      </c>
      <c r="G175" s="14" t="s">
        <v>140</v>
      </c>
      <c r="H175" s="14" t="s">
        <v>13</v>
      </c>
      <c r="I175" s="15">
        <v>7124578</v>
      </c>
      <c r="J175" s="15">
        <v>9106214</v>
      </c>
      <c r="K175" s="15">
        <v>6351501</v>
      </c>
      <c r="L175" s="15">
        <v>12362076</v>
      </c>
      <c r="M175" s="15">
        <v>11884599</v>
      </c>
      <c r="N175" s="15">
        <v>21557841</v>
      </c>
      <c r="O175" s="15">
        <v>32281699</v>
      </c>
      <c r="P175" s="15">
        <v>40911189</v>
      </c>
      <c r="Q175" s="15">
        <v>21660436</v>
      </c>
      <c r="R175" s="15">
        <v>14612512</v>
      </c>
      <c r="S175" s="15">
        <v>12605507</v>
      </c>
      <c r="T175" s="69">
        <v>7903096</v>
      </c>
      <c r="U175" s="44">
        <f>SUM(표4_25[[#This Row],[1월]:[12월]])</f>
        <v>198361248</v>
      </c>
      <c r="V175" s="44">
        <f t="shared" si="48"/>
        <v>16530104</v>
      </c>
    </row>
    <row r="176" spans="1:22" x14ac:dyDescent="0.3">
      <c r="A176" s="73"/>
      <c r="B176" s="61" t="s">
        <v>346</v>
      </c>
      <c r="C176" s="16" t="s">
        <v>11</v>
      </c>
      <c r="D176" s="16" t="s">
        <v>16</v>
      </c>
      <c r="E176" s="16" t="s">
        <v>88</v>
      </c>
      <c r="F176" s="16" t="s">
        <v>175</v>
      </c>
      <c r="G176" s="16" t="s">
        <v>140</v>
      </c>
      <c r="H176" s="16" t="s">
        <v>14</v>
      </c>
      <c r="I176" s="23">
        <v>42502</v>
      </c>
      <c r="J176" s="23">
        <v>53880</v>
      </c>
      <c r="K176" s="23">
        <v>43762</v>
      </c>
      <c r="L176" s="23">
        <v>85027</v>
      </c>
      <c r="M176" s="23">
        <v>84305</v>
      </c>
      <c r="N176" s="23">
        <v>132002</v>
      </c>
      <c r="O176" s="23">
        <v>200683</v>
      </c>
      <c r="P176" s="23">
        <v>262563</v>
      </c>
      <c r="Q176" s="23">
        <v>164416</v>
      </c>
      <c r="R176" s="23">
        <v>105778</v>
      </c>
      <c r="S176" s="23">
        <v>73357</v>
      </c>
      <c r="T176" s="70">
        <v>47146</v>
      </c>
      <c r="U176" s="45">
        <f>SUM(표4_25[[#This Row],[1월]:[12월]])</f>
        <v>1295421</v>
      </c>
      <c r="V176" s="45">
        <f t="shared" si="48"/>
        <v>107951.75</v>
      </c>
    </row>
    <row r="177" spans="1:22" x14ac:dyDescent="0.3">
      <c r="A177" s="73"/>
      <c r="B177" s="62" t="s">
        <v>346</v>
      </c>
      <c r="C177" s="17" t="s">
        <v>11</v>
      </c>
      <c r="D177" s="17" t="s">
        <v>16</v>
      </c>
      <c r="E177" s="17" t="s">
        <v>88</v>
      </c>
      <c r="F177" s="17" t="s">
        <v>175</v>
      </c>
      <c r="G177" s="17" t="s">
        <v>140</v>
      </c>
      <c r="H177" s="17" t="s">
        <v>15</v>
      </c>
      <c r="I177" s="18">
        <f t="shared" ref="I177:T177" si="65">(I176/1000)*0.229</f>
        <v>9.7329580000000018</v>
      </c>
      <c r="J177" s="18">
        <f t="shared" si="65"/>
        <v>12.338520000000001</v>
      </c>
      <c r="K177" s="18">
        <f t="shared" si="65"/>
        <v>10.021498000000001</v>
      </c>
      <c r="L177" s="18">
        <f t="shared" si="65"/>
        <v>19.471183</v>
      </c>
      <c r="M177" s="18">
        <f t="shared" si="65"/>
        <v>19.305845000000001</v>
      </c>
      <c r="N177" s="18">
        <f t="shared" si="65"/>
        <v>30.228458000000003</v>
      </c>
      <c r="O177" s="18">
        <f t="shared" si="65"/>
        <v>45.956406999999999</v>
      </c>
      <c r="P177" s="18">
        <f t="shared" si="65"/>
        <v>60.126927000000002</v>
      </c>
      <c r="Q177" s="18">
        <f t="shared" si="65"/>
        <v>37.651263999999998</v>
      </c>
      <c r="R177" s="18">
        <f t="shared" si="65"/>
        <v>24.223162000000002</v>
      </c>
      <c r="S177" s="18">
        <f t="shared" si="65"/>
        <v>16.798753000000001</v>
      </c>
      <c r="T177" s="18">
        <f t="shared" si="65"/>
        <v>10.796434000000001</v>
      </c>
      <c r="U177" s="46">
        <f>SUM(표4_25[[#This Row],[1월]:[12월]])</f>
        <v>296.65140899999994</v>
      </c>
      <c r="V177" s="46">
        <f t="shared" si="48"/>
        <v>24.720950749999997</v>
      </c>
    </row>
    <row r="178" spans="1:22" x14ac:dyDescent="0.3">
      <c r="A178" s="73"/>
      <c r="B178" s="63" t="s">
        <v>346</v>
      </c>
      <c r="C178" s="19" t="s">
        <v>11</v>
      </c>
      <c r="D178" s="19" t="s">
        <v>16</v>
      </c>
      <c r="E178" s="19" t="s">
        <v>88</v>
      </c>
      <c r="F178" s="19" t="s">
        <v>175</v>
      </c>
      <c r="G178" s="20" t="s">
        <v>140</v>
      </c>
      <c r="H178" s="20" t="s">
        <v>96</v>
      </c>
      <c r="I178" s="21">
        <f>I176*0.4747/1000</f>
        <v>20.175699400000003</v>
      </c>
      <c r="J178" s="21">
        <f t="shared" ref="J178:T178" si="66">J176*0.4747/1000</f>
        <v>25.576836</v>
      </c>
      <c r="K178" s="21">
        <f t="shared" si="66"/>
        <v>20.773821399999999</v>
      </c>
      <c r="L178" s="21">
        <f t="shared" si="66"/>
        <v>40.362316899999996</v>
      </c>
      <c r="M178" s="21">
        <f t="shared" si="66"/>
        <v>40.019583500000003</v>
      </c>
      <c r="N178" s="21">
        <f t="shared" si="66"/>
        <v>62.661349399999999</v>
      </c>
      <c r="O178" s="21">
        <f t="shared" si="66"/>
        <v>95.264220100000003</v>
      </c>
      <c r="P178" s="21">
        <f t="shared" si="66"/>
        <v>124.63865610000001</v>
      </c>
      <c r="Q178" s="21">
        <f t="shared" si="66"/>
        <v>78.048275200000006</v>
      </c>
      <c r="R178" s="21">
        <f t="shared" si="66"/>
        <v>50.212816599999996</v>
      </c>
      <c r="S178" s="21">
        <f t="shared" si="66"/>
        <v>34.822567900000003</v>
      </c>
      <c r="T178" s="21">
        <f t="shared" si="66"/>
        <v>22.3802062</v>
      </c>
      <c r="U178" s="47">
        <f>SUM(표4_25[[#This Row],[1월]:[12월]])</f>
        <v>614.93634869999994</v>
      </c>
      <c r="V178" s="47">
        <f t="shared" si="48"/>
        <v>51.244695724999993</v>
      </c>
    </row>
    <row r="179" spans="1:22" x14ac:dyDescent="0.3">
      <c r="A179" s="73" t="s">
        <v>234</v>
      </c>
      <c r="B179" s="60" t="s">
        <v>346</v>
      </c>
      <c r="C179" s="14" t="s">
        <v>11</v>
      </c>
      <c r="D179" s="14" t="s">
        <v>16</v>
      </c>
      <c r="E179" s="14" t="s">
        <v>88</v>
      </c>
      <c r="F179" s="14" t="s">
        <v>175</v>
      </c>
      <c r="G179" s="14" t="s">
        <v>161</v>
      </c>
      <c r="H179" s="14" t="s">
        <v>13</v>
      </c>
      <c r="I179" s="22">
        <v>1380134</v>
      </c>
      <c r="J179" s="22">
        <v>151276</v>
      </c>
      <c r="K179" s="22">
        <v>152745</v>
      </c>
      <c r="L179" s="22">
        <v>725903</v>
      </c>
      <c r="M179" s="22">
        <v>227219</v>
      </c>
      <c r="N179" s="22">
        <v>3773463</v>
      </c>
      <c r="O179" s="22">
        <v>9509903</v>
      </c>
      <c r="P179" s="22">
        <v>9987691</v>
      </c>
      <c r="Q179" s="22">
        <v>6472404</v>
      </c>
      <c r="R179" s="22">
        <v>114198</v>
      </c>
      <c r="S179" s="22">
        <v>125406</v>
      </c>
      <c r="T179" s="76">
        <v>823506</v>
      </c>
      <c r="U179" s="44">
        <f>SUM(표4_25[[#This Row],[1월]:[12월]])</f>
        <v>33443848</v>
      </c>
      <c r="V179" s="44">
        <f t="shared" si="48"/>
        <v>2786987.3333333335</v>
      </c>
    </row>
    <row r="180" spans="1:22" x14ac:dyDescent="0.3">
      <c r="A180" s="73"/>
      <c r="B180" s="61" t="s">
        <v>346</v>
      </c>
      <c r="C180" s="16" t="s">
        <v>11</v>
      </c>
      <c r="D180" s="16" t="s">
        <v>16</v>
      </c>
      <c r="E180" s="16" t="s">
        <v>88</v>
      </c>
      <c r="F180" s="16" t="s">
        <v>175</v>
      </c>
      <c r="G180" s="16" t="s">
        <v>161</v>
      </c>
      <c r="H180" s="16" t="s">
        <v>14</v>
      </c>
      <c r="I180" s="23">
        <v>1889</v>
      </c>
      <c r="J180" s="23">
        <v>304</v>
      </c>
      <c r="K180" s="23">
        <v>307</v>
      </c>
      <c r="L180" s="23">
        <v>2195</v>
      </c>
      <c r="M180" s="23">
        <v>2107</v>
      </c>
      <c r="N180" s="23">
        <v>26536</v>
      </c>
      <c r="O180" s="23">
        <v>77598</v>
      </c>
      <c r="P180" s="23">
        <v>81680</v>
      </c>
      <c r="Q180" s="23">
        <v>52190</v>
      </c>
      <c r="R180" s="23">
        <v>57</v>
      </c>
      <c r="S180" s="23">
        <v>52</v>
      </c>
      <c r="T180" s="70">
        <v>1807</v>
      </c>
      <c r="U180" s="45">
        <f>SUM(표4_25[[#This Row],[1월]:[12월]])</f>
        <v>246722</v>
      </c>
      <c r="V180" s="45">
        <f t="shared" si="48"/>
        <v>20560.166666666668</v>
      </c>
    </row>
    <row r="181" spans="1:22" x14ac:dyDescent="0.3">
      <c r="A181" s="73"/>
      <c r="B181" s="62" t="s">
        <v>346</v>
      </c>
      <c r="C181" s="17" t="s">
        <v>11</v>
      </c>
      <c r="D181" s="17" t="s">
        <v>16</v>
      </c>
      <c r="E181" s="17" t="s">
        <v>88</v>
      </c>
      <c r="F181" s="17" t="s">
        <v>175</v>
      </c>
      <c r="G181" s="17" t="s">
        <v>161</v>
      </c>
      <c r="H181" s="17" t="s">
        <v>15</v>
      </c>
      <c r="I181" s="18">
        <f t="shared" ref="I181:T181" si="67">(I180/1000)*0.229</f>
        <v>0.43258099999999999</v>
      </c>
      <c r="J181" s="18">
        <f t="shared" si="67"/>
        <v>6.9615999999999997E-2</v>
      </c>
      <c r="K181" s="18">
        <f t="shared" si="67"/>
        <v>7.0303000000000004E-2</v>
      </c>
      <c r="L181" s="18">
        <f t="shared" si="67"/>
        <v>0.50265499999999996</v>
      </c>
      <c r="M181" s="18">
        <f t="shared" si="67"/>
        <v>0.48250300000000007</v>
      </c>
      <c r="N181" s="18">
        <f t="shared" si="67"/>
        <v>6.0767440000000006</v>
      </c>
      <c r="O181" s="18">
        <f t="shared" si="67"/>
        <v>17.769942</v>
      </c>
      <c r="P181" s="18">
        <f t="shared" si="67"/>
        <v>18.704720000000002</v>
      </c>
      <c r="Q181" s="18">
        <f t="shared" si="67"/>
        <v>11.951510000000001</v>
      </c>
      <c r="R181" s="18">
        <f t="shared" si="67"/>
        <v>1.3053E-2</v>
      </c>
      <c r="S181" s="18">
        <f t="shared" si="67"/>
        <v>1.1908E-2</v>
      </c>
      <c r="T181" s="18">
        <f t="shared" si="67"/>
        <v>0.41380299999999998</v>
      </c>
      <c r="U181" s="46">
        <f>SUM(표4_25[[#This Row],[1월]:[12월]])</f>
        <v>56.499338000000002</v>
      </c>
      <c r="V181" s="46">
        <f t="shared" si="48"/>
        <v>4.7082781666666671</v>
      </c>
    </row>
    <row r="182" spans="1:22" x14ac:dyDescent="0.3">
      <c r="A182" s="73"/>
      <c r="B182" s="63" t="s">
        <v>346</v>
      </c>
      <c r="C182" s="19" t="s">
        <v>11</v>
      </c>
      <c r="D182" s="19" t="s">
        <v>16</v>
      </c>
      <c r="E182" s="19" t="s">
        <v>88</v>
      </c>
      <c r="F182" s="19" t="s">
        <v>175</v>
      </c>
      <c r="G182" s="20" t="s">
        <v>161</v>
      </c>
      <c r="H182" s="20" t="s">
        <v>96</v>
      </c>
      <c r="I182" s="21">
        <f>I180*0.4747/1000</f>
        <v>0.89670830000000001</v>
      </c>
      <c r="J182" s="21">
        <f t="shared" ref="J182:T182" si="68">J180*0.4747/1000</f>
        <v>0.14430879999999999</v>
      </c>
      <c r="K182" s="21">
        <f t="shared" si="68"/>
        <v>0.1457329</v>
      </c>
      <c r="L182" s="21">
        <f t="shared" si="68"/>
        <v>1.0419665</v>
      </c>
      <c r="M182" s="21">
        <f t="shared" si="68"/>
        <v>1.0001929000000001</v>
      </c>
      <c r="N182" s="21">
        <f t="shared" si="68"/>
        <v>12.5966392</v>
      </c>
      <c r="O182" s="21">
        <f t="shared" si="68"/>
        <v>36.835770600000004</v>
      </c>
      <c r="P182" s="21">
        <f t="shared" si="68"/>
        <v>38.773496000000002</v>
      </c>
      <c r="Q182" s="21">
        <f t="shared" si="68"/>
        <v>24.774592999999999</v>
      </c>
      <c r="R182" s="21">
        <f t="shared" si="68"/>
        <v>2.7057899999999999E-2</v>
      </c>
      <c r="S182" s="21">
        <f t="shared" si="68"/>
        <v>2.4684399999999999E-2</v>
      </c>
      <c r="T182" s="21">
        <f t="shared" si="68"/>
        <v>0.85778290000000001</v>
      </c>
      <c r="U182" s="47">
        <f>SUM(표4_25[[#This Row],[1월]:[12월]])</f>
        <v>117.1189334</v>
      </c>
      <c r="V182" s="47">
        <f t="shared" si="48"/>
        <v>9.7599111166666663</v>
      </c>
    </row>
    <row r="183" spans="1:22" x14ac:dyDescent="0.3">
      <c r="A183" s="73" t="s">
        <v>246</v>
      </c>
      <c r="B183" s="60" t="s">
        <v>346</v>
      </c>
      <c r="C183" s="1" t="s">
        <v>23</v>
      </c>
      <c r="D183" s="1" t="s">
        <v>81</v>
      </c>
      <c r="E183" s="1" t="s">
        <v>31</v>
      </c>
      <c r="F183" s="1" t="s">
        <v>187</v>
      </c>
      <c r="G183" s="1" t="s">
        <v>114</v>
      </c>
      <c r="H183" s="1" t="s">
        <v>13</v>
      </c>
      <c r="I183" s="26">
        <v>290789173</v>
      </c>
      <c r="J183" s="15">
        <v>277364257</v>
      </c>
      <c r="K183" s="15">
        <v>238963833</v>
      </c>
      <c r="L183" s="15">
        <v>237942095</v>
      </c>
      <c r="M183" s="15">
        <v>251424921</v>
      </c>
      <c r="N183" s="15">
        <v>316173637</v>
      </c>
      <c r="O183" s="15">
        <v>394469770</v>
      </c>
      <c r="P183" s="15">
        <v>418149811</v>
      </c>
      <c r="Q183" s="15">
        <v>303012924</v>
      </c>
      <c r="R183" s="15">
        <v>270111423</v>
      </c>
      <c r="S183" s="15">
        <v>306005974</v>
      </c>
      <c r="T183" s="69">
        <v>299567166</v>
      </c>
      <c r="U183" s="49">
        <f>SUM(표4_25[[#This Row],[1월]:[12월]])</f>
        <v>3603974984</v>
      </c>
      <c r="V183" s="49">
        <f t="shared" si="48"/>
        <v>300331248.66666669</v>
      </c>
    </row>
    <row r="184" spans="1:22" x14ac:dyDescent="0.3">
      <c r="A184" s="73"/>
      <c r="B184" s="24" t="s">
        <v>346</v>
      </c>
      <c r="C184" s="2" t="s">
        <v>23</v>
      </c>
      <c r="D184" s="2" t="s">
        <v>81</v>
      </c>
      <c r="E184" s="2" t="s">
        <v>31</v>
      </c>
      <c r="F184" s="2" t="s">
        <v>187</v>
      </c>
      <c r="G184" s="2" t="s">
        <v>114</v>
      </c>
      <c r="H184" s="2" t="s">
        <v>14</v>
      </c>
      <c r="I184" s="66">
        <v>1785795</v>
      </c>
      <c r="J184" s="4">
        <v>1707472</v>
      </c>
      <c r="K184" s="4">
        <v>1717919</v>
      </c>
      <c r="L184" s="4">
        <v>1696553</v>
      </c>
      <c r="M184" s="5">
        <v>1818107</v>
      </c>
      <c r="N184" s="5">
        <v>1952110</v>
      </c>
      <c r="O184" s="5">
        <v>2414232</v>
      </c>
      <c r="P184" s="5">
        <v>2621617</v>
      </c>
      <c r="Q184" s="5">
        <v>2279973</v>
      </c>
      <c r="R184" s="5">
        <v>1995853.1065000002</v>
      </c>
      <c r="S184" s="5">
        <v>1889959.8156999997</v>
      </c>
      <c r="T184" s="72">
        <v>1871455.3392999992</v>
      </c>
      <c r="U184" s="50">
        <f>SUM(표4_25[[#This Row],[1월]:[12월]])</f>
        <v>23751046.261499997</v>
      </c>
      <c r="V184" s="50">
        <f t="shared" si="48"/>
        <v>1979253.8551249998</v>
      </c>
    </row>
    <row r="185" spans="1:22" x14ac:dyDescent="0.3">
      <c r="A185" s="73"/>
      <c r="B185" s="62" t="s">
        <v>346</v>
      </c>
      <c r="C185" s="28" t="s">
        <v>23</v>
      </c>
      <c r="D185" s="28" t="s">
        <v>81</v>
      </c>
      <c r="E185" s="28" t="s">
        <v>31</v>
      </c>
      <c r="F185" s="28" t="s">
        <v>187</v>
      </c>
      <c r="G185" s="28" t="s">
        <v>114</v>
      </c>
      <c r="H185" s="28" t="s">
        <v>15</v>
      </c>
      <c r="I185" s="18">
        <f t="shared" ref="I185:T185" si="69">(I184/1000)*0.229</f>
        <v>408.94705500000003</v>
      </c>
      <c r="J185" s="18">
        <f t="shared" si="69"/>
        <v>391.01108800000003</v>
      </c>
      <c r="K185" s="18">
        <f t="shared" si="69"/>
        <v>393.40345100000002</v>
      </c>
      <c r="L185" s="18">
        <f t="shared" si="69"/>
        <v>388.51063700000003</v>
      </c>
      <c r="M185" s="18">
        <f t="shared" si="69"/>
        <v>416.34650299999998</v>
      </c>
      <c r="N185" s="18">
        <f t="shared" si="69"/>
        <v>447.03318999999999</v>
      </c>
      <c r="O185" s="18">
        <f t="shared" si="69"/>
        <v>552.85912800000006</v>
      </c>
      <c r="P185" s="18">
        <f t="shared" si="69"/>
        <v>600.35029300000008</v>
      </c>
      <c r="Q185" s="18">
        <f t="shared" si="69"/>
        <v>522.11381700000004</v>
      </c>
      <c r="R185" s="18">
        <f t="shared" si="69"/>
        <v>457.05036138850005</v>
      </c>
      <c r="S185" s="18">
        <f t="shared" si="69"/>
        <v>432.8007977952999</v>
      </c>
      <c r="T185" s="18">
        <f t="shared" si="69"/>
        <v>428.56327269969984</v>
      </c>
      <c r="U185" s="46">
        <f>SUM(표4_25[[#This Row],[1월]:[12월]])</f>
        <v>5438.9895938835007</v>
      </c>
      <c r="V185" s="51">
        <f t="shared" si="48"/>
        <v>453.24913282362508</v>
      </c>
    </row>
    <row r="186" spans="1:22" x14ac:dyDescent="0.3">
      <c r="A186" s="73"/>
      <c r="B186" s="63" t="s">
        <v>346</v>
      </c>
      <c r="C186" s="20" t="s">
        <v>23</v>
      </c>
      <c r="D186" s="20" t="s">
        <v>81</v>
      </c>
      <c r="E186" s="20" t="s">
        <v>31</v>
      </c>
      <c r="F186" s="20" t="s">
        <v>187</v>
      </c>
      <c r="G186" s="20" t="s">
        <v>114</v>
      </c>
      <c r="H186" s="20" t="s">
        <v>96</v>
      </c>
      <c r="I186" s="21">
        <f>I184*0.4747/1000</f>
        <v>847.71688649999999</v>
      </c>
      <c r="J186" s="21">
        <f t="shared" ref="J186:T186" si="70">J184*0.4747/1000</f>
        <v>810.5369584</v>
      </c>
      <c r="K186" s="21">
        <f t="shared" si="70"/>
        <v>815.49614930000007</v>
      </c>
      <c r="L186" s="21">
        <f t="shared" si="70"/>
        <v>805.35370909999995</v>
      </c>
      <c r="M186" s="21">
        <f t="shared" si="70"/>
        <v>863.05539290000002</v>
      </c>
      <c r="N186" s="21">
        <f t="shared" si="70"/>
        <v>926.66661699999997</v>
      </c>
      <c r="O186" s="21">
        <f t="shared" si="70"/>
        <v>1146.0359303999999</v>
      </c>
      <c r="P186" s="21">
        <f t="shared" si="70"/>
        <v>1244.4815899</v>
      </c>
      <c r="Q186" s="21">
        <f t="shared" si="70"/>
        <v>1082.3031831000001</v>
      </c>
      <c r="R186" s="21">
        <f t="shared" si="70"/>
        <v>947.43146965555013</v>
      </c>
      <c r="S186" s="21">
        <f t="shared" si="70"/>
        <v>897.16392451278978</v>
      </c>
      <c r="T186" s="21">
        <f t="shared" si="70"/>
        <v>888.37984956570961</v>
      </c>
      <c r="U186" s="47">
        <f>SUM(표4_25[[#This Row],[1월]:[12월]])</f>
        <v>11274.621660334051</v>
      </c>
      <c r="V186" s="52">
        <f t="shared" si="48"/>
        <v>939.55180502783753</v>
      </c>
    </row>
    <row r="187" spans="1:22" x14ac:dyDescent="0.3">
      <c r="A187" s="73" t="s">
        <v>246</v>
      </c>
      <c r="B187" s="60" t="s">
        <v>346</v>
      </c>
      <c r="C187" s="1" t="s">
        <v>11</v>
      </c>
      <c r="D187" s="1" t="s">
        <v>16</v>
      </c>
      <c r="E187" s="1" t="s">
        <v>67</v>
      </c>
      <c r="F187" s="1" t="s">
        <v>188</v>
      </c>
      <c r="G187" s="1" t="s">
        <v>116</v>
      </c>
      <c r="H187" s="1" t="s">
        <v>13</v>
      </c>
      <c r="I187" s="26">
        <v>150605320</v>
      </c>
      <c r="J187" s="15">
        <v>115451103</v>
      </c>
      <c r="K187" s="15">
        <v>110599027</v>
      </c>
      <c r="L187" s="15">
        <v>108662478</v>
      </c>
      <c r="M187" s="15">
        <v>113936969</v>
      </c>
      <c r="N187" s="15">
        <v>134344604</v>
      </c>
      <c r="O187" s="15">
        <v>158910304</v>
      </c>
      <c r="P187" s="15">
        <v>151704028</v>
      </c>
      <c r="Q187" s="15">
        <v>130636798</v>
      </c>
      <c r="R187" s="15">
        <v>148867923</v>
      </c>
      <c r="S187" s="15">
        <v>169985992</v>
      </c>
      <c r="T187" s="69">
        <v>163949233</v>
      </c>
      <c r="U187" s="49">
        <f>SUM(표4_25[[#This Row],[1월]:[12월]])</f>
        <v>1657653779</v>
      </c>
      <c r="V187" s="49">
        <f t="shared" si="48"/>
        <v>138137814.91666666</v>
      </c>
    </row>
    <row r="188" spans="1:22" x14ac:dyDescent="0.3">
      <c r="A188" s="73"/>
      <c r="B188" s="24" t="s">
        <v>346</v>
      </c>
      <c r="C188" s="2" t="s">
        <v>11</v>
      </c>
      <c r="D188" s="2" t="s">
        <v>16</v>
      </c>
      <c r="E188" s="2" t="s">
        <v>67</v>
      </c>
      <c r="F188" s="29" t="s">
        <v>188</v>
      </c>
      <c r="G188" s="2" t="s">
        <v>115</v>
      </c>
      <c r="H188" s="2" t="s">
        <v>14</v>
      </c>
      <c r="I188" s="66">
        <v>925210</v>
      </c>
      <c r="J188" s="4">
        <v>711043</v>
      </c>
      <c r="K188" s="4">
        <v>795546</v>
      </c>
      <c r="L188" s="4">
        <v>775176</v>
      </c>
      <c r="M188" s="5">
        <v>824173</v>
      </c>
      <c r="N188" s="5">
        <v>829609</v>
      </c>
      <c r="O188" s="5">
        <v>972527</v>
      </c>
      <c r="P188" s="5">
        <v>950987</v>
      </c>
      <c r="Q188" s="5">
        <v>982772</v>
      </c>
      <c r="R188" s="5">
        <v>1099775.8934999998</v>
      </c>
      <c r="S188" s="5">
        <v>1049748</v>
      </c>
      <c r="T188" s="72">
        <v>1024243.6607000008</v>
      </c>
      <c r="U188" s="50">
        <f>SUM(표4_25[[#This Row],[1월]:[12월]])</f>
        <v>10940810.554200001</v>
      </c>
      <c r="V188" s="50">
        <f t="shared" si="48"/>
        <v>911734.21285000013</v>
      </c>
    </row>
    <row r="189" spans="1:22" x14ac:dyDescent="0.3">
      <c r="A189" s="73"/>
      <c r="B189" s="62" t="s">
        <v>346</v>
      </c>
      <c r="C189" s="28" t="s">
        <v>11</v>
      </c>
      <c r="D189" s="28" t="s">
        <v>16</v>
      </c>
      <c r="E189" s="28" t="s">
        <v>67</v>
      </c>
      <c r="F189" s="28" t="s">
        <v>188</v>
      </c>
      <c r="G189" s="28" t="s">
        <v>115</v>
      </c>
      <c r="H189" s="28" t="s">
        <v>15</v>
      </c>
      <c r="I189" s="18">
        <f t="shared" ref="I189:T189" si="71">(I188/1000)*0.229</f>
        <v>211.87309000000002</v>
      </c>
      <c r="J189" s="18">
        <f t="shared" si="71"/>
        <v>162.828847</v>
      </c>
      <c r="K189" s="18">
        <f t="shared" si="71"/>
        <v>182.18003400000001</v>
      </c>
      <c r="L189" s="18">
        <f t="shared" si="71"/>
        <v>177.51530400000001</v>
      </c>
      <c r="M189" s="18">
        <f t="shared" si="71"/>
        <v>188.73561700000002</v>
      </c>
      <c r="N189" s="18">
        <f t="shared" si="71"/>
        <v>189.98046100000002</v>
      </c>
      <c r="O189" s="18">
        <f t="shared" si="71"/>
        <v>222.70868300000001</v>
      </c>
      <c r="P189" s="18">
        <f t="shared" si="71"/>
        <v>217.77602300000001</v>
      </c>
      <c r="Q189" s="18">
        <f t="shared" si="71"/>
        <v>225.05478800000003</v>
      </c>
      <c r="R189" s="18">
        <f t="shared" si="71"/>
        <v>251.84867961149993</v>
      </c>
      <c r="S189" s="18">
        <f t="shared" si="71"/>
        <v>240.39229200000003</v>
      </c>
      <c r="T189" s="18">
        <f t="shared" si="71"/>
        <v>234.55179830030022</v>
      </c>
      <c r="U189" s="46">
        <f>SUM(표4_25[[#This Row],[1월]:[12월]])</f>
        <v>2505.4456169118002</v>
      </c>
      <c r="V189" s="51">
        <f t="shared" si="48"/>
        <v>208.78713474265001</v>
      </c>
    </row>
    <row r="190" spans="1:22" x14ac:dyDescent="0.3">
      <c r="A190" s="73"/>
      <c r="B190" s="63" t="s">
        <v>346</v>
      </c>
      <c r="C190" s="20" t="s">
        <v>11</v>
      </c>
      <c r="D190" s="20" t="s">
        <v>16</v>
      </c>
      <c r="E190" s="20" t="s">
        <v>67</v>
      </c>
      <c r="F190" s="20" t="s">
        <v>188</v>
      </c>
      <c r="G190" s="20" t="s">
        <v>115</v>
      </c>
      <c r="H190" s="20" t="s">
        <v>96</v>
      </c>
      <c r="I190" s="21">
        <f>I188*0.4747/1000</f>
        <v>439.19718700000004</v>
      </c>
      <c r="J190" s="21">
        <f t="shared" ref="J190:T190" si="72">J188*0.4747/1000</f>
        <v>337.53211210000001</v>
      </c>
      <c r="K190" s="21">
        <f t="shared" si="72"/>
        <v>377.6456862</v>
      </c>
      <c r="L190" s="21">
        <f t="shared" si="72"/>
        <v>367.97604720000004</v>
      </c>
      <c r="M190" s="21">
        <f t="shared" si="72"/>
        <v>391.2349231</v>
      </c>
      <c r="N190" s="21">
        <f t="shared" si="72"/>
        <v>393.81539229999998</v>
      </c>
      <c r="O190" s="21">
        <f t="shared" si="72"/>
        <v>461.65856690000004</v>
      </c>
      <c r="P190" s="21">
        <f t="shared" si="72"/>
        <v>451.43352890000006</v>
      </c>
      <c r="Q190" s="21">
        <f t="shared" si="72"/>
        <v>466.52186840000002</v>
      </c>
      <c r="R190" s="21">
        <f t="shared" si="72"/>
        <v>522.06361664444989</v>
      </c>
      <c r="S190" s="21">
        <f t="shared" si="72"/>
        <v>498.31537560000004</v>
      </c>
      <c r="T190" s="21">
        <f t="shared" si="72"/>
        <v>486.20846573429043</v>
      </c>
      <c r="U190" s="47">
        <f>SUM(표4_25[[#This Row],[1월]:[12월]])</f>
        <v>5193.6027700787408</v>
      </c>
      <c r="V190" s="52">
        <f t="shared" si="48"/>
        <v>432.80023083989505</v>
      </c>
    </row>
    <row r="191" spans="1:22" x14ac:dyDescent="0.3">
      <c r="A191" s="73" t="s">
        <v>235</v>
      </c>
      <c r="B191" s="60" t="s">
        <v>346</v>
      </c>
      <c r="C191" s="1" t="s">
        <v>11</v>
      </c>
      <c r="D191" s="1" t="s">
        <v>16</v>
      </c>
      <c r="E191" s="1" t="s">
        <v>89</v>
      </c>
      <c r="F191" s="1" t="s">
        <v>189</v>
      </c>
      <c r="G191" s="1" t="s">
        <v>191</v>
      </c>
      <c r="H191" s="1" t="s">
        <v>13</v>
      </c>
      <c r="I191" s="26">
        <v>35132903</v>
      </c>
      <c r="J191" s="15">
        <v>31725243</v>
      </c>
      <c r="K191" s="15">
        <v>22069069</v>
      </c>
      <c r="L191" s="15">
        <v>36706014</v>
      </c>
      <c r="M191" s="15">
        <v>40806456</v>
      </c>
      <c r="N191" s="15">
        <v>64367205</v>
      </c>
      <c r="O191" s="15">
        <v>110643268</v>
      </c>
      <c r="P191" s="15">
        <v>132543396</v>
      </c>
      <c r="Q191" s="15">
        <v>82398643</v>
      </c>
      <c r="R191" s="15">
        <v>58285131</v>
      </c>
      <c r="S191" s="15">
        <v>51500512</v>
      </c>
      <c r="T191" s="69">
        <v>31965788</v>
      </c>
      <c r="U191" s="49">
        <f>SUM(표4_25[[#This Row],[1월]:[12월]])</f>
        <v>698143628</v>
      </c>
      <c r="V191" s="49">
        <f t="shared" si="48"/>
        <v>58178635.666666664</v>
      </c>
    </row>
    <row r="192" spans="1:22" x14ac:dyDescent="0.3">
      <c r="A192" s="73"/>
      <c r="B192" s="24" t="s">
        <v>346</v>
      </c>
      <c r="C192" s="2" t="s">
        <v>11</v>
      </c>
      <c r="D192" s="2" t="s">
        <v>16</v>
      </c>
      <c r="E192" s="2" t="s">
        <v>88</v>
      </c>
      <c r="F192" s="29" t="s">
        <v>189</v>
      </c>
      <c r="G192" s="2" t="str">
        <f>G191</f>
        <v>E_LGCS_냉방</v>
      </c>
      <c r="H192" s="2" t="s">
        <v>14</v>
      </c>
      <c r="I192" s="27">
        <v>209583</v>
      </c>
      <c r="J192" s="5">
        <v>187712</v>
      </c>
      <c r="K192" s="5">
        <v>152057</v>
      </c>
      <c r="L192" s="5">
        <v>252466</v>
      </c>
      <c r="M192" s="5">
        <v>289467</v>
      </c>
      <c r="N192" s="5">
        <v>394130</v>
      </c>
      <c r="O192" s="5">
        <v>687825</v>
      </c>
      <c r="P192" s="5">
        <v>850648</v>
      </c>
      <c r="Q192" s="5">
        <v>625456</v>
      </c>
      <c r="R192" s="5">
        <v>421917</v>
      </c>
      <c r="S192" s="5">
        <v>299704</v>
      </c>
      <c r="T192" s="72">
        <v>190694</v>
      </c>
      <c r="U192" s="50">
        <f>SUM(표4_25[[#This Row],[1월]:[12월]])</f>
        <v>4561659</v>
      </c>
      <c r="V192" s="50">
        <f t="shared" si="48"/>
        <v>380138.25</v>
      </c>
    </row>
    <row r="193" spans="1:22" x14ac:dyDescent="0.3">
      <c r="A193" s="73"/>
      <c r="B193" s="62" t="s">
        <v>346</v>
      </c>
      <c r="C193" s="28" t="s">
        <v>11</v>
      </c>
      <c r="D193" s="28" t="s">
        <v>16</v>
      </c>
      <c r="E193" s="28" t="s">
        <v>88</v>
      </c>
      <c r="F193" s="28" t="s">
        <v>189</v>
      </c>
      <c r="G193" s="28" t="str">
        <f>G192</f>
        <v>E_LGCS_냉방</v>
      </c>
      <c r="H193" s="28" t="s">
        <v>15</v>
      </c>
      <c r="I193" s="18">
        <f t="shared" ref="I193:T193" si="73">(I192/1000)*0.229</f>
        <v>47.994506999999999</v>
      </c>
      <c r="J193" s="18">
        <f t="shared" si="73"/>
        <v>42.986047999999997</v>
      </c>
      <c r="K193" s="18">
        <f t="shared" si="73"/>
        <v>34.821052999999999</v>
      </c>
      <c r="L193" s="18">
        <f t="shared" si="73"/>
        <v>57.814714000000002</v>
      </c>
      <c r="M193" s="18">
        <f t="shared" si="73"/>
        <v>66.287942999999999</v>
      </c>
      <c r="N193" s="18">
        <f t="shared" si="73"/>
        <v>90.255769999999998</v>
      </c>
      <c r="O193" s="18">
        <f t="shared" si="73"/>
        <v>157.51192500000002</v>
      </c>
      <c r="P193" s="18">
        <f t="shared" si="73"/>
        <v>194.79839200000001</v>
      </c>
      <c r="Q193" s="18">
        <f t="shared" si="73"/>
        <v>143.22942400000002</v>
      </c>
      <c r="R193" s="18">
        <f t="shared" si="73"/>
        <v>96.618993000000003</v>
      </c>
      <c r="S193" s="18">
        <f t="shared" si="73"/>
        <v>68.632216</v>
      </c>
      <c r="T193" s="18">
        <f t="shared" si="73"/>
        <v>43.668925999999999</v>
      </c>
      <c r="U193" s="46">
        <f>SUM(표4_25[[#This Row],[1월]:[12월]])</f>
        <v>1044.619911</v>
      </c>
      <c r="V193" s="51">
        <f t="shared" si="48"/>
        <v>87.05165925</v>
      </c>
    </row>
    <row r="194" spans="1:22" x14ac:dyDescent="0.3">
      <c r="A194" s="73"/>
      <c r="B194" s="63" t="s">
        <v>346</v>
      </c>
      <c r="C194" s="20" t="s">
        <v>11</v>
      </c>
      <c r="D194" s="20" t="s">
        <v>16</v>
      </c>
      <c r="E194" s="20" t="s">
        <v>88</v>
      </c>
      <c r="F194" s="20" t="s">
        <v>189</v>
      </c>
      <c r="G194" s="20" t="str">
        <f>G193</f>
        <v>E_LGCS_냉방</v>
      </c>
      <c r="H194" s="20" t="s">
        <v>96</v>
      </c>
      <c r="I194" s="21">
        <f>I192*0.4747/1000</f>
        <v>99.489050100000014</v>
      </c>
      <c r="J194" s="21">
        <f t="shared" ref="J194:T194" si="74">J192*0.4747/1000</f>
        <v>89.106886400000008</v>
      </c>
      <c r="K194" s="21">
        <f t="shared" si="74"/>
        <v>72.181457900000012</v>
      </c>
      <c r="L194" s="21">
        <f t="shared" si="74"/>
        <v>119.8456102</v>
      </c>
      <c r="M194" s="21">
        <f t="shared" si="74"/>
        <v>137.40998490000001</v>
      </c>
      <c r="N194" s="21">
        <f t="shared" si="74"/>
        <v>187.09351100000001</v>
      </c>
      <c r="O194" s="21">
        <f t="shared" si="74"/>
        <v>326.51052750000002</v>
      </c>
      <c r="P194" s="21">
        <f t="shared" si="74"/>
        <v>403.80260559999999</v>
      </c>
      <c r="Q194" s="21">
        <f t="shared" si="74"/>
        <v>296.90396320000002</v>
      </c>
      <c r="R194" s="21">
        <f t="shared" si="74"/>
        <v>200.2839999</v>
      </c>
      <c r="S194" s="21">
        <f t="shared" si="74"/>
        <v>142.2694888</v>
      </c>
      <c r="T194" s="21">
        <f t="shared" si="74"/>
        <v>90.522441799999996</v>
      </c>
      <c r="U194" s="47">
        <f>SUM(표4_25[[#This Row],[1월]:[12월]])</f>
        <v>2165.4195272999996</v>
      </c>
      <c r="V194" s="52">
        <f t="shared" si="48"/>
        <v>180.45162727499996</v>
      </c>
    </row>
    <row r="195" spans="1:22" x14ac:dyDescent="0.3">
      <c r="A195" s="73" t="s">
        <v>236</v>
      </c>
      <c r="B195" s="60" t="s">
        <v>346</v>
      </c>
      <c r="C195" s="1" t="s">
        <v>11</v>
      </c>
      <c r="D195" s="1" t="s">
        <v>16</v>
      </c>
      <c r="E195" s="1" t="s">
        <v>88</v>
      </c>
      <c r="F195" s="1" t="s">
        <v>188</v>
      </c>
      <c r="G195" s="1" t="s">
        <v>192</v>
      </c>
      <c r="H195" s="1" t="s">
        <v>13</v>
      </c>
      <c r="I195" s="26">
        <v>6727390</v>
      </c>
      <c r="J195" s="15">
        <v>6074878</v>
      </c>
      <c r="K195" s="15">
        <v>4225874</v>
      </c>
      <c r="L195" s="15">
        <v>7028616</v>
      </c>
      <c r="M195" s="15">
        <v>7813785</v>
      </c>
      <c r="N195" s="15">
        <v>12325292</v>
      </c>
      <c r="O195" s="15">
        <v>21186420</v>
      </c>
      <c r="P195" s="15">
        <v>25379945</v>
      </c>
      <c r="Q195" s="15">
        <v>15778025</v>
      </c>
      <c r="R195" s="15">
        <v>11160672</v>
      </c>
      <c r="S195" s="15">
        <v>9861526</v>
      </c>
      <c r="T195" s="69">
        <v>6120938</v>
      </c>
      <c r="U195" s="49">
        <f>SUM(표4_25[[#This Row],[1월]:[12월]])</f>
        <v>133683361</v>
      </c>
      <c r="V195" s="49">
        <f t="shared" si="48"/>
        <v>11140280.083333334</v>
      </c>
    </row>
    <row r="196" spans="1:22" x14ac:dyDescent="0.3">
      <c r="A196" s="73"/>
      <c r="B196" s="24" t="s">
        <v>346</v>
      </c>
      <c r="C196" s="2" t="s">
        <v>11</v>
      </c>
      <c r="D196" s="2" t="s">
        <v>16</v>
      </c>
      <c r="E196" s="2" t="s">
        <v>88</v>
      </c>
      <c r="F196" s="29" t="s">
        <v>188</v>
      </c>
      <c r="G196" s="2" t="str">
        <f>G195</f>
        <v>E_LGES_냉방</v>
      </c>
      <c r="H196" s="2" t="s">
        <v>14</v>
      </c>
      <c r="I196" s="27">
        <v>40132</v>
      </c>
      <c r="J196" s="5">
        <v>35944</v>
      </c>
      <c r="K196" s="5">
        <v>29117</v>
      </c>
      <c r="L196" s="5">
        <v>48343</v>
      </c>
      <c r="M196" s="5">
        <v>55428</v>
      </c>
      <c r="N196" s="5">
        <v>75470</v>
      </c>
      <c r="O196" s="5">
        <v>131708</v>
      </c>
      <c r="P196" s="5">
        <v>162885</v>
      </c>
      <c r="Q196" s="5">
        <v>119765</v>
      </c>
      <c r="R196" s="5">
        <v>80790</v>
      </c>
      <c r="S196" s="5">
        <v>57389</v>
      </c>
      <c r="T196" s="72">
        <v>36515</v>
      </c>
      <c r="U196" s="50">
        <f>SUM(표4_25[[#This Row],[1월]:[12월]])</f>
        <v>873486</v>
      </c>
      <c r="V196" s="50">
        <f t="shared" si="48"/>
        <v>72790.5</v>
      </c>
    </row>
    <row r="197" spans="1:22" x14ac:dyDescent="0.3">
      <c r="A197" s="73"/>
      <c r="B197" s="62" t="s">
        <v>346</v>
      </c>
      <c r="C197" s="28" t="s">
        <v>11</v>
      </c>
      <c r="D197" s="28" t="s">
        <v>16</v>
      </c>
      <c r="E197" s="28" t="s">
        <v>88</v>
      </c>
      <c r="F197" s="28" t="s">
        <v>188</v>
      </c>
      <c r="G197" s="28" t="str">
        <f>G196</f>
        <v>E_LGES_냉방</v>
      </c>
      <c r="H197" s="28" t="s">
        <v>15</v>
      </c>
      <c r="I197" s="18">
        <f t="shared" ref="I197:T197" si="75">(I196/1000)*0.229</f>
        <v>9.1902279999999994</v>
      </c>
      <c r="J197" s="18">
        <f t="shared" si="75"/>
        <v>8.2311760000000014</v>
      </c>
      <c r="K197" s="18">
        <f t="shared" si="75"/>
        <v>6.6677930000000005</v>
      </c>
      <c r="L197" s="18">
        <f t="shared" si="75"/>
        <v>11.070547000000001</v>
      </c>
      <c r="M197" s="18">
        <f t="shared" si="75"/>
        <v>12.693012</v>
      </c>
      <c r="N197" s="18">
        <f t="shared" si="75"/>
        <v>17.282630000000001</v>
      </c>
      <c r="O197" s="18">
        <f t="shared" si="75"/>
        <v>30.161132000000002</v>
      </c>
      <c r="P197" s="18">
        <f t="shared" si="75"/>
        <v>37.300665000000002</v>
      </c>
      <c r="Q197" s="18">
        <f t="shared" si="75"/>
        <v>27.426185</v>
      </c>
      <c r="R197" s="18">
        <f t="shared" si="75"/>
        <v>18.500910000000001</v>
      </c>
      <c r="S197" s="18">
        <f t="shared" si="75"/>
        <v>13.142081000000001</v>
      </c>
      <c r="T197" s="18">
        <f t="shared" si="75"/>
        <v>8.3619350000000008</v>
      </c>
      <c r="U197" s="46">
        <f>SUM(표4_25[[#This Row],[1월]:[12월]])</f>
        <v>200.02829399999999</v>
      </c>
      <c r="V197" s="51">
        <f t="shared" si="48"/>
        <v>16.669024499999999</v>
      </c>
    </row>
    <row r="198" spans="1:22" x14ac:dyDescent="0.3">
      <c r="A198" s="73"/>
      <c r="B198" s="63" t="s">
        <v>346</v>
      </c>
      <c r="C198" s="20" t="s">
        <v>11</v>
      </c>
      <c r="D198" s="20" t="s">
        <v>16</v>
      </c>
      <c r="E198" s="20" t="s">
        <v>88</v>
      </c>
      <c r="F198" s="20" t="s">
        <v>188</v>
      </c>
      <c r="G198" s="20" t="str">
        <f>G197</f>
        <v>E_LGES_냉방</v>
      </c>
      <c r="H198" s="20" t="s">
        <v>96</v>
      </c>
      <c r="I198" s="21">
        <f>I196*0.4747/1000</f>
        <v>19.050660400000002</v>
      </c>
      <c r="J198" s="21">
        <f t="shared" ref="J198:T198" si="76">J196*0.4747/1000</f>
        <v>17.062616800000001</v>
      </c>
      <c r="K198" s="21">
        <f t="shared" si="76"/>
        <v>13.821839900000001</v>
      </c>
      <c r="L198" s="21">
        <f t="shared" si="76"/>
        <v>22.948422099999998</v>
      </c>
      <c r="M198" s="21">
        <f t="shared" si="76"/>
        <v>26.3116716</v>
      </c>
      <c r="N198" s="21">
        <f t="shared" si="76"/>
        <v>35.825609000000007</v>
      </c>
      <c r="O198" s="21">
        <f t="shared" si="76"/>
        <v>62.521787600000003</v>
      </c>
      <c r="P198" s="21">
        <f t="shared" si="76"/>
        <v>77.321509500000005</v>
      </c>
      <c r="Q198" s="21">
        <f t="shared" si="76"/>
        <v>56.852445500000002</v>
      </c>
      <c r="R198" s="21">
        <f t="shared" si="76"/>
        <v>38.351013000000002</v>
      </c>
      <c r="S198" s="21">
        <f t="shared" si="76"/>
        <v>27.242558299999999</v>
      </c>
      <c r="T198" s="21">
        <f t="shared" si="76"/>
        <v>17.3336705</v>
      </c>
      <c r="U198" s="47">
        <f>SUM(표4_25[[#This Row],[1월]:[12월]])</f>
        <v>414.64380419999998</v>
      </c>
      <c r="V198" s="52">
        <f t="shared" si="48"/>
        <v>34.553650349999998</v>
      </c>
    </row>
    <row r="199" spans="1:22" x14ac:dyDescent="0.3">
      <c r="A199" s="73" t="s">
        <v>235</v>
      </c>
      <c r="B199" s="60" t="s">
        <v>346</v>
      </c>
      <c r="C199" s="1" t="s">
        <v>11</v>
      </c>
      <c r="D199" s="1" t="s">
        <v>16</v>
      </c>
      <c r="E199" s="1" t="s">
        <v>88</v>
      </c>
      <c r="F199" s="1" t="s">
        <v>187</v>
      </c>
      <c r="G199" s="1" t="s">
        <v>193</v>
      </c>
      <c r="H199" s="1" t="s">
        <v>13</v>
      </c>
      <c r="I199" s="26">
        <v>6805752</v>
      </c>
      <c r="J199" s="15">
        <v>527033</v>
      </c>
      <c r="K199" s="15">
        <v>530731</v>
      </c>
      <c r="L199" s="15">
        <v>2155383</v>
      </c>
      <c r="M199" s="15">
        <v>780171</v>
      </c>
      <c r="N199" s="15">
        <v>11266769</v>
      </c>
      <c r="O199" s="15">
        <v>32594526</v>
      </c>
      <c r="P199" s="15">
        <v>32357957</v>
      </c>
      <c r="Q199" s="15">
        <v>24621725</v>
      </c>
      <c r="R199" s="15">
        <v>455503</v>
      </c>
      <c r="S199" s="15">
        <v>512355</v>
      </c>
      <c r="T199" s="69">
        <v>3330851</v>
      </c>
      <c r="U199" s="49">
        <f>SUM(표4_25[[#This Row],[1월]:[12월]])</f>
        <v>115938756</v>
      </c>
      <c r="V199" s="49">
        <f t="shared" si="48"/>
        <v>9661563</v>
      </c>
    </row>
    <row r="200" spans="1:22" x14ac:dyDescent="0.3">
      <c r="A200" s="73"/>
      <c r="B200" s="24" t="s">
        <v>346</v>
      </c>
      <c r="C200" s="2" t="s">
        <v>11</v>
      </c>
      <c r="D200" s="2" t="s">
        <v>16</v>
      </c>
      <c r="E200" s="2" t="s">
        <v>88</v>
      </c>
      <c r="F200" s="29" t="s">
        <v>189</v>
      </c>
      <c r="G200" s="2" t="str">
        <f>G199</f>
        <v>E_LGCS_심야</v>
      </c>
      <c r="H200" s="2" t="s">
        <v>14</v>
      </c>
      <c r="I200" s="27">
        <v>9314</v>
      </c>
      <c r="J200" s="5">
        <v>1061</v>
      </c>
      <c r="K200" s="5">
        <v>1068</v>
      </c>
      <c r="L200" s="5">
        <v>6518</v>
      </c>
      <c r="M200" s="5">
        <v>7233</v>
      </c>
      <c r="N200" s="5">
        <v>79231</v>
      </c>
      <c r="O200" s="5">
        <v>265961</v>
      </c>
      <c r="P200" s="5">
        <v>264625</v>
      </c>
      <c r="Q200" s="5">
        <v>198536</v>
      </c>
      <c r="R200" s="5">
        <v>229</v>
      </c>
      <c r="S200" s="5">
        <v>212</v>
      </c>
      <c r="T200" s="72">
        <v>7310</v>
      </c>
      <c r="U200" s="50">
        <f>SUM(표4_25[[#This Row],[1월]:[12월]])</f>
        <v>841298</v>
      </c>
      <c r="V200" s="50">
        <f t="shared" si="48"/>
        <v>70108.166666666672</v>
      </c>
    </row>
    <row r="201" spans="1:22" x14ac:dyDescent="0.3">
      <c r="A201" s="73"/>
      <c r="B201" s="62" t="s">
        <v>346</v>
      </c>
      <c r="C201" s="28" t="s">
        <v>11</v>
      </c>
      <c r="D201" s="28" t="s">
        <v>16</v>
      </c>
      <c r="E201" s="28" t="s">
        <v>88</v>
      </c>
      <c r="F201" s="28" t="s">
        <v>189</v>
      </c>
      <c r="G201" s="28" t="str">
        <f>G200</f>
        <v>E_LGCS_심야</v>
      </c>
      <c r="H201" s="28" t="s">
        <v>15</v>
      </c>
      <c r="I201" s="18">
        <f t="shared" ref="I201:T201" si="77">(I200/1000)*0.229</f>
        <v>2.1329060000000002</v>
      </c>
      <c r="J201" s="18">
        <f t="shared" si="77"/>
        <v>0.24296899999999999</v>
      </c>
      <c r="K201" s="18">
        <f t="shared" si="77"/>
        <v>0.24457200000000001</v>
      </c>
      <c r="L201" s="18">
        <f t="shared" si="77"/>
        <v>1.4926220000000001</v>
      </c>
      <c r="M201" s="18">
        <f t="shared" si="77"/>
        <v>1.6563570000000001</v>
      </c>
      <c r="N201" s="18">
        <f t="shared" si="77"/>
        <v>18.143899000000001</v>
      </c>
      <c r="O201" s="18">
        <f t="shared" si="77"/>
        <v>60.905069000000005</v>
      </c>
      <c r="P201" s="18">
        <f t="shared" si="77"/>
        <v>60.599125000000001</v>
      </c>
      <c r="Q201" s="18">
        <f t="shared" si="77"/>
        <v>45.464744000000003</v>
      </c>
      <c r="R201" s="18">
        <f t="shared" si="77"/>
        <v>5.2441000000000002E-2</v>
      </c>
      <c r="S201" s="18">
        <f t="shared" si="77"/>
        <v>4.8548000000000001E-2</v>
      </c>
      <c r="T201" s="18">
        <f t="shared" si="77"/>
        <v>1.6739899999999999</v>
      </c>
      <c r="U201" s="46">
        <f>SUM(표4_25[[#This Row],[1월]:[12월]])</f>
        <v>192.65724200000002</v>
      </c>
      <c r="V201" s="51">
        <f t="shared" si="48"/>
        <v>16.054770166666668</v>
      </c>
    </row>
    <row r="202" spans="1:22" x14ac:dyDescent="0.3">
      <c r="A202" s="73"/>
      <c r="B202" s="63" t="s">
        <v>346</v>
      </c>
      <c r="C202" s="20" t="s">
        <v>11</v>
      </c>
      <c r="D202" s="20" t="s">
        <v>16</v>
      </c>
      <c r="E202" s="20" t="s">
        <v>88</v>
      </c>
      <c r="F202" s="20" t="s">
        <v>189</v>
      </c>
      <c r="G202" s="20" t="str">
        <f>G201</f>
        <v>E_LGCS_심야</v>
      </c>
      <c r="H202" s="20" t="s">
        <v>96</v>
      </c>
      <c r="I202" s="21">
        <f>I200*0.4747/1000</f>
        <v>4.4213558000000006</v>
      </c>
      <c r="J202" s="21">
        <f t="shared" ref="J202:T202" si="78">J200*0.4747/1000</f>
        <v>0.50365669999999996</v>
      </c>
      <c r="K202" s="21">
        <f t="shared" si="78"/>
        <v>0.50697959999999997</v>
      </c>
      <c r="L202" s="21">
        <f t="shared" si="78"/>
        <v>3.0940946</v>
      </c>
      <c r="M202" s="21">
        <f t="shared" si="78"/>
        <v>3.4335050999999996</v>
      </c>
      <c r="N202" s="21">
        <f t="shared" si="78"/>
        <v>37.610955699999998</v>
      </c>
      <c r="O202" s="21">
        <f t="shared" si="78"/>
        <v>126.25168670000001</v>
      </c>
      <c r="P202" s="21">
        <f t="shared" si="78"/>
        <v>125.61748750000001</v>
      </c>
      <c r="Q202" s="21">
        <f t="shared" si="78"/>
        <v>94.245039199999994</v>
      </c>
      <c r="R202" s="21">
        <f t="shared" si="78"/>
        <v>0.10870630000000001</v>
      </c>
      <c r="S202" s="21">
        <f t="shared" si="78"/>
        <v>0.10063640000000001</v>
      </c>
      <c r="T202" s="21">
        <f t="shared" si="78"/>
        <v>3.4700570000000002</v>
      </c>
      <c r="U202" s="47">
        <f>SUM(표4_25[[#This Row],[1월]:[12월]])</f>
        <v>399.36416059999999</v>
      </c>
      <c r="V202" s="52">
        <f t="shared" si="48"/>
        <v>33.280346716666664</v>
      </c>
    </row>
    <row r="203" spans="1:22" x14ac:dyDescent="0.3">
      <c r="A203" s="73" t="s">
        <v>237</v>
      </c>
      <c r="B203" s="60" t="s">
        <v>346</v>
      </c>
      <c r="C203" s="1" t="s">
        <v>11</v>
      </c>
      <c r="D203" s="1" t="s">
        <v>16</v>
      </c>
      <c r="E203" s="1" t="s">
        <v>88</v>
      </c>
      <c r="F203" s="1" t="s">
        <v>188</v>
      </c>
      <c r="G203" s="1" t="s">
        <v>194</v>
      </c>
      <c r="H203" s="1" t="s">
        <v>13</v>
      </c>
      <c r="I203" s="26">
        <v>1303193</v>
      </c>
      <c r="J203" s="15">
        <v>100918</v>
      </c>
      <c r="K203" s="15">
        <v>101626</v>
      </c>
      <c r="L203" s="15">
        <v>412722</v>
      </c>
      <c r="M203" s="15">
        <v>149390</v>
      </c>
      <c r="N203" s="15">
        <v>2157407</v>
      </c>
      <c r="O203" s="15">
        <v>6241331</v>
      </c>
      <c r="P203" s="15">
        <v>6196032</v>
      </c>
      <c r="Q203" s="15">
        <v>4714668</v>
      </c>
      <c r="R203" s="15">
        <v>87221</v>
      </c>
      <c r="S203" s="15">
        <v>98108</v>
      </c>
      <c r="T203" s="69">
        <v>637805</v>
      </c>
      <c r="U203" s="49">
        <f>SUM(표4_25[[#This Row],[1월]:[12월]])</f>
        <v>22200421</v>
      </c>
      <c r="V203" s="49">
        <f t="shared" si="48"/>
        <v>1850035.0833333333</v>
      </c>
    </row>
    <row r="204" spans="1:22" x14ac:dyDescent="0.3">
      <c r="A204" s="73"/>
      <c r="B204" s="24" t="s">
        <v>346</v>
      </c>
      <c r="C204" s="2" t="s">
        <v>11</v>
      </c>
      <c r="D204" s="2" t="s">
        <v>16</v>
      </c>
      <c r="E204" s="2" t="s">
        <v>88</v>
      </c>
      <c r="F204" s="29" t="s">
        <v>188</v>
      </c>
      <c r="G204" s="2" t="str">
        <f>G203</f>
        <v>E_LGES_심야</v>
      </c>
      <c r="H204" s="2" t="s">
        <v>14</v>
      </c>
      <c r="I204" s="27">
        <v>1784</v>
      </c>
      <c r="J204" s="5">
        <v>203</v>
      </c>
      <c r="K204" s="5">
        <v>205</v>
      </c>
      <c r="L204" s="5">
        <v>1248</v>
      </c>
      <c r="M204" s="5">
        <v>1385</v>
      </c>
      <c r="N204" s="5">
        <v>15171</v>
      </c>
      <c r="O204" s="5">
        <v>50927</v>
      </c>
      <c r="P204" s="5">
        <v>50672</v>
      </c>
      <c r="Q204" s="5">
        <v>38017</v>
      </c>
      <c r="R204" s="5">
        <v>44</v>
      </c>
      <c r="S204" s="5">
        <v>41</v>
      </c>
      <c r="T204" s="72">
        <v>1400</v>
      </c>
      <c r="U204" s="50">
        <f>SUM(표4_25[[#This Row],[1월]:[12월]])</f>
        <v>161097</v>
      </c>
      <c r="V204" s="50">
        <f t="shared" si="48"/>
        <v>13424.75</v>
      </c>
    </row>
    <row r="205" spans="1:22" x14ac:dyDescent="0.3">
      <c r="A205" s="73"/>
      <c r="B205" s="62" t="s">
        <v>346</v>
      </c>
      <c r="C205" s="28" t="s">
        <v>11</v>
      </c>
      <c r="D205" s="28" t="s">
        <v>16</v>
      </c>
      <c r="E205" s="28" t="s">
        <v>88</v>
      </c>
      <c r="F205" s="28" t="s">
        <v>188</v>
      </c>
      <c r="G205" s="28" t="str">
        <f>G204</f>
        <v>E_LGES_심야</v>
      </c>
      <c r="H205" s="28" t="s">
        <v>15</v>
      </c>
      <c r="I205" s="18">
        <f t="shared" ref="I205:T205" si="79">(I204/1000)*0.229</f>
        <v>0.40853600000000001</v>
      </c>
      <c r="J205" s="18">
        <f t="shared" si="79"/>
        <v>4.6487000000000007E-2</v>
      </c>
      <c r="K205" s="18">
        <f t="shared" si="79"/>
        <v>4.6945000000000001E-2</v>
      </c>
      <c r="L205" s="18">
        <f t="shared" si="79"/>
        <v>0.28579199999999999</v>
      </c>
      <c r="M205" s="18">
        <f t="shared" si="79"/>
        <v>0.31716500000000003</v>
      </c>
      <c r="N205" s="18">
        <f t="shared" si="79"/>
        <v>3.4741589999999998</v>
      </c>
      <c r="O205" s="18">
        <f t="shared" si="79"/>
        <v>11.662283</v>
      </c>
      <c r="P205" s="18">
        <f t="shared" si="79"/>
        <v>11.603888</v>
      </c>
      <c r="Q205" s="18">
        <f t="shared" si="79"/>
        <v>8.7058930000000014</v>
      </c>
      <c r="R205" s="18">
        <f t="shared" si="79"/>
        <v>1.0076E-2</v>
      </c>
      <c r="S205" s="18">
        <f t="shared" si="79"/>
        <v>9.3890000000000015E-3</v>
      </c>
      <c r="T205" s="18">
        <f t="shared" si="79"/>
        <v>0.3206</v>
      </c>
      <c r="U205" s="46">
        <f>SUM(표4_25[[#This Row],[1월]:[12월]])</f>
        <v>36.891213</v>
      </c>
      <c r="V205" s="51">
        <f t="shared" si="48"/>
        <v>3.0742677500000002</v>
      </c>
    </row>
    <row r="206" spans="1:22" x14ac:dyDescent="0.3">
      <c r="A206" s="73"/>
      <c r="B206" s="63" t="s">
        <v>346</v>
      </c>
      <c r="C206" s="20" t="s">
        <v>11</v>
      </c>
      <c r="D206" s="20" t="s">
        <v>16</v>
      </c>
      <c r="E206" s="20" t="s">
        <v>88</v>
      </c>
      <c r="F206" s="20" t="s">
        <v>188</v>
      </c>
      <c r="G206" s="20" t="str">
        <f>G205</f>
        <v>E_LGES_심야</v>
      </c>
      <c r="H206" s="20" t="s">
        <v>96</v>
      </c>
      <c r="I206" s="21">
        <f>I204*0.4747/1000</f>
        <v>0.84686480000000008</v>
      </c>
      <c r="J206" s="21">
        <f t="shared" ref="J206:T206" si="80">J204*0.4747/1000</f>
        <v>9.6364100000000008E-2</v>
      </c>
      <c r="K206" s="21">
        <f t="shared" si="80"/>
        <v>9.7313500000000011E-2</v>
      </c>
      <c r="L206" s="21">
        <f t="shared" si="80"/>
        <v>0.5924256</v>
      </c>
      <c r="M206" s="21">
        <f t="shared" si="80"/>
        <v>0.65745950000000009</v>
      </c>
      <c r="N206" s="21">
        <f t="shared" si="80"/>
        <v>7.2016737000000006</v>
      </c>
      <c r="O206" s="21">
        <f t="shared" si="80"/>
        <v>24.175046900000002</v>
      </c>
      <c r="P206" s="21">
        <f t="shared" si="80"/>
        <v>24.053998400000001</v>
      </c>
      <c r="Q206" s="21">
        <f t="shared" si="80"/>
        <v>18.046669900000001</v>
      </c>
      <c r="R206" s="21">
        <f t="shared" si="80"/>
        <v>2.0886800000000001E-2</v>
      </c>
      <c r="S206" s="21">
        <f t="shared" si="80"/>
        <v>1.9462700000000003E-2</v>
      </c>
      <c r="T206" s="21">
        <f t="shared" si="80"/>
        <v>0.66458000000000006</v>
      </c>
      <c r="U206" s="47">
        <f>SUM(표4_25[[#This Row],[1월]:[12월]])</f>
        <v>76.472745900000007</v>
      </c>
      <c r="V206" s="47">
        <f t="shared" si="48"/>
        <v>6.3727288250000003</v>
      </c>
    </row>
    <row r="207" spans="1:22" x14ac:dyDescent="0.3">
      <c r="A207" s="73" t="s">
        <v>212</v>
      </c>
      <c r="B207" s="60" t="s">
        <v>346</v>
      </c>
      <c r="C207" s="30" t="s">
        <v>11</v>
      </c>
      <c r="D207" s="30" t="s">
        <v>17</v>
      </c>
      <c r="E207" s="30" t="s">
        <v>65</v>
      </c>
      <c r="F207" s="30" t="s">
        <v>167</v>
      </c>
      <c r="G207" s="30" t="s">
        <v>43</v>
      </c>
      <c r="H207" s="30" t="s">
        <v>13</v>
      </c>
      <c r="I207" s="15">
        <v>42264945</v>
      </c>
      <c r="J207" s="15">
        <v>36604148</v>
      </c>
      <c r="K207" s="15">
        <v>36685650</v>
      </c>
      <c r="L207" s="15">
        <v>29708494</v>
      </c>
      <c r="M207" s="4">
        <v>31885705</v>
      </c>
      <c r="N207" s="4">
        <v>44714246</v>
      </c>
      <c r="O207" s="4">
        <v>56503929</v>
      </c>
      <c r="P207" s="4">
        <v>54563619</v>
      </c>
      <c r="Q207" s="4">
        <v>39465170</v>
      </c>
      <c r="R207" s="4">
        <v>33402726</v>
      </c>
      <c r="S207" s="4">
        <v>32069677</v>
      </c>
      <c r="T207" s="68">
        <v>36940016</v>
      </c>
      <c r="U207" s="44">
        <f>SUM(표4_25[[#This Row],[1월]:[12월]])</f>
        <v>474808325</v>
      </c>
      <c r="V207" s="44">
        <f t="shared" si="48"/>
        <v>39567360.416666664</v>
      </c>
    </row>
    <row r="208" spans="1:22" x14ac:dyDescent="0.3">
      <c r="A208" s="73"/>
      <c r="B208" s="61" t="s">
        <v>346</v>
      </c>
      <c r="C208" s="30" t="s">
        <v>11</v>
      </c>
      <c r="D208" s="30" t="s">
        <v>17</v>
      </c>
      <c r="E208" s="30" t="s">
        <v>65</v>
      </c>
      <c r="F208" s="30" t="s">
        <v>167</v>
      </c>
      <c r="G208" s="30" t="s">
        <v>43</v>
      </c>
      <c r="H208" s="30" t="s">
        <v>14</v>
      </c>
      <c r="I208" s="4">
        <v>259513</v>
      </c>
      <c r="J208" s="4">
        <v>224860</v>
      </c>
      <c r="K208" s="4">
        <v>228666</v>
      </c>
      <c r="L208" s="4">
        <v>215320</v>
      </c>
      <c r="M208" s="68">
        <v>233351</v>
      </c>
      <c r="N208" s="4">
        <v>271082</v>
      </c>
      <c r="O208" s="4">
        <v>335300</v>
      </c>
      <c r="P208" s="4">
        <v>328307</v>
      </c>
      <c r="Q208" s="4">
        <v>293149</v>
      </c>
      <c r="R208" s="4">
        <v>245515</v>
      </c>
      <c r="S208" s="4">
        <v>230838</v>
      </c>
      <c r="T208" s="68">
        <v>229948</v>
      </c>
      <c r="U208" s="45">
        <f>SUM(표4_25[[#This Row],[1월]:[12월]])</f>
        <v>3095849</v>
      </c>
      <c r="V208" s="45">
        <f t="shared" si="48"/>
        <v>257987.41666666666</v>
      </c>
    </row>
    <row r="209" spans="1:22" x14ac:dyDescent="0.3">
      <c r="A209" s="73"/>
      <c r="B209" s="62" t="s">
        <v>346</v>
      </c>
      <c r="C209" s="17" t="s">
        <v>11</v>
      </c>
      <c r="D209" s="17" t="s">
        <v>17</v>
      </c>
      <c r="E209" s="17" t="s">
        <v>65</v>
      </c>
      <c r="F209" s="17" t="s">
        <v>167</v>
      </c>
      <c r="G209" s="17" t="s">
        <v>43</v>
      </c>
      <c r="H209" s="17" t="s">
        <v>15</v>
      </c>
      <c r="I209" s="18">
        <f t="shared" ref="I209:T209" si="81">(I208/1000)*0.229</f>
        <v>59.428476999999994</v>
      </c>
      <c r="J209" s="18">
        <f t="shared" si="81"/>
        <v>51.492940000000004</v>
      </c>
      <c r="K209" s="18">
        <f t="shared" si="81"/>
        <v>52.364514</v>
      </c>
      <c r="L209" s="18">
        <f t="shared" si="81"/>
        <v>49.308280000000003</v>
      </c>
      <c r="M209" s="18">
        <f t="shared" si="81"/>
        <v>53.437379</v>
      </c>
      <c r="N209" s="18">
        <f t="shared" si="81"/>
        <v>62.077778000000002</v>
      </c>
      <c r="O209" s="18">
        <f t="shared" si="81"/>
        <v>76.78370000000001</v>
      </c>
      <c r="P209" s="18">
        <f t="shared" si="81"/>
        <v>75.182303000000005</v>
      </c>
      <c r="Q209" s="18">
        <f t="shared" si="81"/>
        <v>67.131121000000007</v>
      </c>
      <c r="R209" s="18">
        <f t="shared" si="81"/>
        <v>56.222935</v>
      </c>
      <c r="S209" s="18">
        <f t="shared" si="81"/>
        <v>52.861902000000001</v>
      </c>
      <c r="T209" s="18">
        <f t="shared" si="81"/>
        <v>52.658092000000003</v>
      </c>
      <c r="U209" s="46">
        <f>SUM(표4_25[[#This Row],[1월]:[12월]])</f>
        <v>708.94942100000003</v>
      </c>
      <c r="V209" s="46">
        <f t="shared" si="48"/>
        <v>59.079118416666667</v>
      </c>
    </row>
    <row r="210" spans="1:22" x14ac:dyDescent="0.3">
      <c r="A210" s="73"/>
      <c r="B210" s="63" t="s">
        <v>346</v>
      </c>
      <c r="C210" s="19" t="s">
        <v>11</v>
      </c>
      <c r="D210" s="19" t="s">
        <v>17</v>
      </c>
      <c r="E210" s="19" t="s">
        <v>65</v>
      </c>
      <c r="F210" s="19" t="s">
        <v>167</v>
      </c>
      <c r="G210" s="20" t="s">
        <v>43</v>
      </c>
      <c r="H210" s="20" t="s">
        <v>96</v>
      </c>
      <c r="I210" s="21">
        <f>I208*0.4747/1000</f>
        <v>123.19082110000001</v>
      </c>
      <c r="J210" s="21">
        <f t="shared" ref="J210:T210" si="82">J208*0.4747/1000</f>
        <v>106.74104200000001</v>
      </c>
      <c r="K210" s="21">
        <f t="shared" si="82"/>
        <v>108.54775020000001</v>
      </c>
      <c r="L210" s="21">
        <f t="shared" si="82"/>
        <v>102.21240400000001</v>
      </c>
      <c r="M210" s="21">
        <f t="shared" si="82"/>
        <v>110.77171970000001</v>
      </c>
      <c r="N210" s="21">
        <f t="shared" si="82"/>
        <v>128.68262540000001</v>
      </c>
      <c r="O210" s="21">
        <f t="shared" si="82"/>
        <v>159.16691</v>
      </c>
      <c r="P210" s="21">
        <f t="shared" si="82"/>
        <v>155.8473329</v>
      </c>
      <c r="Q210" s="21">
        <f t="shared" si="82"/>
        <v>139.1578303</v>
      </c>
      <c r="R210" s="21">
        <f t="shared" si="82"/>
        <v>116.5459705</v>
      </c>
      <c r="S210" s="21">
        <f t="shared" si="82"/>
        <v>109.57879860000001</v>
      </c>
      <c r="T210" s="21">
        <f t="shared" si="82"/>
        <v>109.1563156</v>
      </c>
      <c r="U210" s="47">
        <f>SUM(표4_25[[#This Row],[1월]:[12월]])</f>
        <v>1469.5995203000002</v>
      </c>
      <c r="V210" s="47">
        <f t="shared" si="48"/>
        <v>122.46662669166669</v>
      </c>
    </row>
    <row r="211" spans="1:22" x14ac:dyDescent="0.3">
      <c r="A211" s="73" t="s">
        <v>214</v>
      </c>
      <c r="B211" s="60" t="s">
        <v>346</v>
      </c>
      <c r="C211" s="14" t="s">
        <v>11</v>
      </c>
      <c r="D211" s="14" t="s">
        <v>17</v>
      </c>
      <c r="E211" s="14" t="s">
        <v>65</v>
      </c>
      <c r="F211" s="14" t="s">
        <v>167</v>
      </c>
      <c r="G211" s="14" t="s">
        <v>126</v>
      </c>
      <c r="H211" s="14" t="s">
        <v>13</v>
      </c>
      <c r="I211" s="15">
        <v>4899763</v>
      </c>
      <c r="J211" s="15">
        <v>3263873</v>
      </c>
      <c r="K211" s="15">
        <v>2988691</v>
      </c>
      <c r="L211" s="15">
        <v>4640500</v>
      </c>
      <c r="M211" s="15">
        <v>23701436</v>
      </c>
      <c r="N211" s="15">
        <v>19430117</v>
      </c>
      <c r="O211" s="15">
        <v>24364964</v>
      </c>
      <c r="P211" s="15">
        <v>29095727</v>
      </c>
      <c r="Q211" s="15">
        <v>23059127</v>
      </c>
      <c r="R211" s="15">
        <v>22543372</v>
      </c>
      <c r="S211" s="15">
        <v>14458900</v>
      </c>
      <c r="T211" s="69">
        <v>3184881</v>
      </c>
      <c r="U211" s="44">
        <f>SUM(표4_25[[#This Row],[1월]:[12월]])</f>
        <v>175631351</v>
      </c>
      <c r="V211" s="44">
        <f t="shared" si="48"/>
        <v>14635945.916666666</v>
      </c>
    </row>
    <row r="212" spans="1:22" x14ac:dyDescent="0.3">
      <c r="A212" s="73"/>
      <c r="B212" s="61" t="s">
        <v>346</v>
      </c>
      <c r="C212" s="30" t="s">
        <v>11</v>
      </c>
      <c r="D212" s="30" t="s">
        <v>17</v>
      </c>
      <c r="E212" s="30" t="s">
        <v>65</v>
      </c>
      <c r="F212" s="30" t="s">
        <v>167</v>
      </c>
      <c r="G212" s="30" t="s">
        <v>126</v>
      </c>
      <c r="H212" s="30" t="s">
        <v>14</v>
      </c>
      <c r="I212" s="4">
        <v>21996</v>
      </c>
      <c r="J212" s="4">
        <v>8988</v>
      </c>
      <c r="K212" s="4">
        <v>7609</v>
      </c>
      <c r="L212" s="4">
        <v>15456</v>
      </c>
      <c r="M212" s="4">
        <v>207816</v>
      </c>
      <c r="N212" s="4">
        <v>175896</v>
      </c>
      <c r="O212" s="4">
        <v>212832</v>
      </c>
      <c r="P212" s="4">
        <v>252348</v>
      </c>
      <c r="Q212" s="4">
        <v>203736</v>
      </c>
      <c r="R212" s="4">
        <v>197436</v>
      </c>
      <c r="S212" s="4">
        <v>123444</v>
      </c>
      <c r="T212" s="68">
        <v>7632</v>
      </c>
      <c r="U212" s="45">
        <f>SUM(표4_25[[#This Row],[1월]:[12월]])</f>
        <v>1435189</v>
      </c>
      <c r="V212" s="45">
        <f t="shared" si="48"/>
        <v>119599.08333333333</v>
      </c>
    </row>
    <row r="213" spans="1:22" x14ac:dyDescent="0.3">
      <c r="A213" s="73"/>
      <c r="B213" s="62" t="s">
        <v>346</v>
      </c>
      <c r="C213" s="17" t="s">
        <v>11</v>
      </c>
      <c r="D213" s="17" t="s">
        <v>17</v>
      </c>
      <c r="E213" s="17" t="s">
        <v>65</v>
      </c>
      <c r="F213" s="17" t="s">
        <v>167</v>
      </c>
      <c r="G213" s="17" t="s">
        <v>126</v>
      </c>
      <c r="H213" s="17" t="s">
        <v>15</v>
      </c>
      <c r="I213" s="18">
        <f t="shared" ref="I213:T213" si="83">(I212/1000)*0.229</f>
        <v>5.0370840000000001</v>
      </c>
      <c r="J213" s="18">
        <f t="shared" si="83"/>
        <v>2.058252</v>
      </c>
      <c r="K213" s="18">
        <f t="shared" si="83"/>
        <v>1.742461</v>
      </c>
      <c r="L213" s="18">
        <f t="shared" si="83"/>
        <v>3.5394239999999999</v>
      </c>
      <c r="M213" s="18">
        <f t="shared" si="83"/>
        <v>47.589864000000006</v>
      </c>
      <c r="N213" s="18">
        <f t="shared" si="83"/>
        <v>40.280183999999998</v>
      </c>
      <c r="O213" s="18">
        <f t="shared" si="83"/>
        <v>48.738528000000002</v>
      </c>
      <c r="P213" s="18">
        <f t="shared" si="83"/>
        <v>57.787692000000007</v>
      </c>
      <c r="Q213" s="18">
        <f t="shared" si="83"/>
        <v>46.655543999999999</v>
      </c>
      <c r="R213" s="18">
        <f t="shared" si="83"/>
        <v>45.212844000000004</v>
      </c>
      <c r="S213" s="18">
        <f t="shared" si="83"/>
        <v>28.268676000000003</v>
      </c>
      <c r="T213" s="18">
        <f t="shared" si="83"/>
        <v>1.7477279999999999</v>
      </c>
      <c r="U213" s="46">
        <f>SUM(표4_25[[#This Row],[1월]:[12월]])</f>
        <v>328.65828099999999</v>
      </c>
      <c r="V213" s="46">
        <f t="shared" si="48"/>
        <v>27.388190083333331</v>
      </c>
    </row>
    <row r="214" spans="1:22" x14ac:dyDescent="0.3">
      <c r="A214" s="73"/>
      <c r="B214" s="63" t="s">
        <v>346</v>
      </c>
      <c r="C214" s="19" t="s">
        <v>11</v>
      </c>
      <c r="D214" s="19" t="s">
        <v>17</v>
      </c>
      <c r="E214" s="19" t="s">
        <v>65</v>
      </c>
      <c r="F214" s="19" t="s">
        <v>167</v>
      </c>
      <c r="G214" s="20" t="s">
        <v>126</v>
      </c>
      <c r="H214" s="20" t="s">
        <v>96</v>
      </c>
      <c r="I214" s="21">
        <f>I212*0.4747/1000</f>
        <v>10.441501200000001</v>
      </c>
      <c r="J214" s="21">
        <f t="shared" ref="J214:T214" si="84">J212*0.4747/1000</f>
        <v>4.2666036000000007</v>
      </c>
      <c r="K214" s="21">
        <f t="shared" si="84"/>
        <v>3.6119922999999998</v>
      </c>
      <c r="L214" s="21">
        <f t="shared" si="84"/>
        <v>7.3369632000000005</v>
      </c>
      <c r="M214" s="21">
        <f t="shared" si="84"/>
        <v>98.650255200000004</v>
      </c>
      <c r="N214" s="21">
        <f t="shared" si="84"/>
        <v>83.497831200000007</v>
      </c>
      <c r="O214" s="21">
        <f t="shared" si="84"/>
        <v>101.03135039999999</v>
      </c>
      <c r="P214" s="21">
        <f t="shared" si="84"/>
        <v>119.7895956</v>
      </c>
      <c r="Q214" s="21">
        <f t="shared" si="84"/>
        <v>96.713479199999995</v>
      </c>
      <c r="R214" s="21">
        <f t="shared" si="84"/>
        <v>93.722869200000005</v>
      </c>
      <c r="S214" s="21">
        <f t="shared" si="84"/>
        <v>58.598866800000003</v>
      </c>
      <c r="T214" s="21">
        <f t="shared" si="84"/>
        <v>3.6229104000000003</v>
      </c>
      <c r="U214" s="47">
        <f>SUM(표4_25[[#This Row],[1월]:[12월]])</f>
        <v>681.28421830000002</v>
      </c>
      <c r="V214" s="47">
        <f t="shared" si="48"/>
        <v>56.773684858333333</v>
      </c>
    </row>
    <row r="215" spans="1:22" x14ac:dyDescent="0.3">
      <c r="A215" s="73" t="s">
        <v>213</v>
      </c>
      <c r="B215" s="24" t="s">
        <v>346</v>
      </c>
      <c r="C215" s="14" t="s">
        <v>11</v>
      </c>
      <c r="D215" s="14" t="s">
        <v>18</v>
      </c>
      <c r="E215" s="14" t="s">
        <v>65</v>
      </c>
      <c r="F215" s="14" t="s">
        <v>72</v>
      </c>
      <c r="G215" s="14" t="s">
        <v>46</v>
      </c>
      <c r="H215" s="14" t="s">
        <v>13</v>
      </c>
      <c r="I215" s="15">
        <v>33935712</v>
      </c>
      <c r="J215" s="15">
        <v>28797462</v>
      </c>
      <c r="K215" s="15">
        <v>25168213</v>
      </c>
      <c r="L215" s="15">
        <v>23444227</v>
      </c>
      <c r="M215" s="15">
        <v>25308036</v>
      </c>
      <c r="N215" s="15">
        <v>30073960</v>
      </c>
      <c r="O215" s="15">
        <v>35484950</v>
      </c>
      <c r="P215" s="15">
        <v>44411006</v>
      </c>
      <c r="Q215" s="15">
        <v>24852228</v>
      </c>
      <c r="R215" s="15">
        <v>26743993</v>
      </c>
      <c r="S215" s="15">
        <v>32282468</v>
      </c>
      <c r="T215" s="69">
        <v>29043759</v>
      </c>
      <c r="U215" s="48">
        <f>SUM(표4_25[[#This Row],[1월]:[12월]])</f>
        <v>359546014</v>
      </c>
      <c r="V215" s="48">
        <f t="shared" si="48"/>
        <v>29962167.833333332</v>
      </c>
    </row>
    <row r="216" spans="1:22" x14ac:dyDescent="0.3">
      <c r="A216" s="73"/>
      <c r="B216" s="61" t="s">
        <v>346</v>
      </c>
      <c r="C216" s="30" t="s">
        <v>11</v>
      </c>
      <c r="D216" s="30" t="s">
        <v>18</v>
      </c>
      <c r="E216" s="30" t="s">
        <v>65</v>
      </c>
      <c r="F216" s="30" t="s">
        <v>72</v>
      </c>
      <c r="G216" s="30" t="s">
        <v>46</v>
      </c>
      <c r="H216" s="30" t="s">
        <v>14</v>
      </c>
      <c r="I216" s="4">
        <v>208364</v>
      </c>
      <c r="J216" s="4">
        <v>178022</v>
      </c>
      <c r="K216" s="4">
        <v>184691</v>
      </c>
      <c r="L216" s="4">
        <v>170667</v>
      </c>
      <c r="M216" s="4">
        <v>186586</v>
      </c>
      <c r="N216" s="4">
        <v>186171</v>
      </c>
      <c r="O216" s="4">
        <v>214302</v>
      </c>
      <c r="P216" s="4">
        <v>272387</v>
      </c>
      <c r="Q216" s="4">
        <v>184663</v>
      </c>
      <c r="R216" s="4">
        <v>196445</v>
      </c>
      <c r="S216" s="4">
        <v>198370</v>
      </c>
      <c r="T216" s="68">
        <v>179124</v>
      </c>
      <c r="U216" s="45">
        <f>SUM(표4_25[[#This Row],[1월]:[12월]])</f>
        <v>2359792</v>
      </c>
      <c r="V216" s="45">
        <f t="shared" si="48"/>
        <v>196649.33333333334</v>
      </c>
    </row>
    <row r="217" spans="1:22" x14ac:dyDescent="0.3">
      <c r="A217" s="73"/>
      <c r="B217" s="62" t="s">
        <v>346</v>
      </c>
      <c r="C217" s="17" t="s">
        <v>11</v>
      </c>
      <c r="D217" s="17" t="s">
        <v>18</v>
      </c>
      <c r="E217" s="17" t="s">
        <v>65</v>
      </c>
      <c r="F217" s="17" t="s">
        <v>72</v>
      </c>
      <c r="G217" s="17" t="s">
        <v>46</v>
      </c>
      <c r="H217" s="17" t="s">
        <v>15</v>
      </c>
      <c r="I217" s="18">
        <f t="shared" ref="I217:T217" si="85">(I216/1000)*0.229</f>
        <v>47.715356</v>
      </c>
      <c r="J217" s="18">
        <f t="shared" si="85"/>
        <v>40.767037999999999</v>
      </c>
      <c r="K217" s="18">
        <f t="shared" si="85"/>
        <v>42.294239000000005</v>
      </c>
      <c r="L217" s="18">
        <f t="shared" si="85"/>
        <v>39.082743000000001</v>
      </c>
      <c r="M217" s="18">
        <f t="shared" si="85"/>
        <v>42.728194000000002</v>
      </c>
      <c r="N217" s="18">
        <f t="shared" si="85"/>
        <v>42.633158999999999</v>
      </c>
      <c r="O217" s="18">
        <f t="shared" si="85"/>
        <v>49.075158000000002</v>
      </c>
      <c r="P217" s="18">
        <f t="shared" si="85"/>
        <v>62.376623000000002</v>
      </c>
      <c r="Q217" s="18">
        <f t="shared" si="85"/>
        <v>42.287827000000007</v>
      </c>
      <c r="R217" s="18">
        <f t="shared" si="85"/>
        <v>44.985905000000002</v>
      </c>
      <c r="S217" s="18">
        <f t="shared" si="85"/>
        <v>45.426730000000006</v>
      </c>
      <c r="T217" s="18">
        <f t="shared" si="85"/>
        <v>41.019396</v>
      </c>
      <c r="U217" s="46">
        <f>SUM(표4_25[[#This Row],[1월]:[12월]])</f>
        <v>540.39236800000003</v>
      </c>
      <c r="V217" s="46">
        <f t="shared" si="48"/>
        <v>45.032697333333338</v>
      </c>
    </row>
    <row r="218" spans="1:22" x14ac:dyDescent="0.3">
      <c r="A218" s="73"/>
      <c r="B218" s="63" t="s">
        <v>346</v>
      </c>
      <c r="C218" s="19" t="s">
        <v>11</v>
      </c>
      <c r="D218" s="19" t="s">
        <v>18</v>
      </c>
      <c r="E218" s="19" t="s">
        <v>65</v>
      </c>
      <c r="F218" s="19" t="s">
        <v>72</v>
      </c>
      <c r="G218" s="20" t="s">
        <v>46</v>
      </c>
      <c r="H218" s="20" t="s">
        <v>96</v>
      </c>
      <c r="I218" s="21">
        <f>I216*0.4747/1000</f>
        <v>98.910390800000002</v>
      </c>
      <c r="J218" s="21">
        <f t="shared" ref="J218:T218" si="86">J216*0.4747/1000</f>
        <v>84.507043400000001</v>
      </c>
      <c r="K218" s="21">
        <f t="shared" si="86"/>
        <v>87.672817699999996</v>
      </c>
      <c r="L218" s="21">
        <f t="shared" si="86"/>
        <v>81.015624899999992</v>
      </c>
      <c r="M218" s="21">
        <f t="shared" si="86"/>
        <v>88.572374199999999</v>
      </c>
      <c r="N218" s="21">
        <f t="shared" si="86"/>
        <v>88.375373699999997</v>
      </c>
      <c r="O218" s="21">
        <f t="shared" si="86"/>
        <v>101.7291594</v>
      </c>
      <c r="P218" s="21">
        <f t="shared" si="86"/>
        <v>129.30210890000001</v>
      </c>
      <c r="Q218" s="21">
        <f t="shared" si="86"/>
        <v>87.659526100000008</v>
      </c>
      <c r="R218" s="21">
        <f t="shared" si="86"/>
        <v>93.252441500000003</v>
      </c>
      <c r="S218" s="21">
        <f t="shared" si="86"/>
        <v>94.166239000000004</v>
      </c>
      <c r="T218" s="21">
        <f t="shared" si="86"/>
        <v>85.030162799999999</v>
      </c>
      <c r="U218" s="47">
        <f>SUM(표4_25[[#This Row],[1월]:[12월]])</f>
        <v>1120.1932623999999</v>
      </c>
      <c r="V218" s="47">
        <f t="shared" si="48"/>
        <v>93.349438533333327</v>
      </c>
    </row>
    <row r="219" spans="1:22" x14ac:dyDescent="0.3">
      <c r="A219" s="73" t="s">
        <v>215</v>
      </c>
      <c r="B219" s="60" t="s">
        <v>346</v>
      </c>
      <c r="C219" s="14" t="s">
        <v>11</v>
      </c>
      <c r="D219" s="14" t="s">
        <v>18</v>
      </c>
      <c r="E219" s="14" t="s">
        <v>65</v>
      </c>
      <c r="F219" s="14" t="s">
        <v>72</v>
      </c>
      <c r="G219" s="14" t="s">
        <v>127</v>
      </c>
      <c r="H219" s="14" t="s">
        <v>13</v>
      </c>
      <c r="I219" s="15">
        <v>408454</v>
      </c>
      <c r="J219" s="15">
        <v>408454</v>
      </c>
      <c r="K219" s="15">
        <v>408454</v>
      </c>
      <c r="L219" s="15">
        <v>4472390</v>
      </c>
      <c r="M219" s="15">
        <v>23827526</v>
      </c>
      <c r="N219" s="15">
        <v>20868190</v>
      </c>
      <c r="O219" s="15">
        <v>25947863</v>
      </c>
      <c r="P219" s="15">
        <v>28768036</v>
      </c>
      <c r="Q219" s="15">
        <v>24929890</v>
      </c>
      <c r="R219" s="15">
        <v>22058481</v>
      </c>
      <c r="S219" s="15">
        <v>13983227</v>
      </c>
      <c r="T219" s="69">
        <v>421736</v>
      </c>
      <c r="U219" s="44">
        <f>SUM(표4_25[[#This Row],[1월]:[12월]])</f>
        <v>166502701</v>
      </c>
      <c r="V219" s="44">
        <f t="shared" si="48"/>
        <v>13875225.083333334</v>
      </c>
    </row>
    <row r="220" spans="1:22" x14ac:dyDescent="0.3">
      <c r="A220" s="73"/>
      <c r="B220" s="61" t="s">
        <v>346</v>
      </c>
      <c r="C220" s="30" t="s">
        <v>11</v>
      </c>
      <c r="D220" s="30" t="s">
        <v>18</v>
      </c>
      <c r="E220" s="30" t="s">
        <v>65</v>
      </c>
      <c r="F220" s="30" t="s">
        <v>72</v>
      </c>
      <c r="G220" s="30" t="s">
        <v>127</v>
      </c>
      <c r="H220" s="30" t="s">
        <v>14</v>
      </c>
      <c r="I220" s="4">
        <v>3852</v>
      </c>
      <c r="J220" s="4">
        <v>2808</v>
      </c>
      <c r="K220" s="4">
        <v>6855</v>
      </c>
      <c r="L220" s="4">
        <v>16116</v>
      </c>
      <c r="M220" s="4">
        <v>204348</v>
      </c>
      <c r="N220" s="4">
        <v>183696</v>
      </c>
      <c r="O220" s="4">
        <v>228420</v>
      </c>
      <c r="P220" s="4">
        <v>250320</v>
      </c>
      <c r="Q220" s="4">
        <v>218412</v>
      </c>
      <c r="R220" s="4">
        <v>192432</v>
      </c>
      <c r="S220" s="4">
        <v>119292</v>
      </c>
      <c r="T220" s="68">
        <v>2856</v>
      </c>
      <c r="U220" s="45">
        <f>SUM(표4_25[[#This Row],[1월]:[12월]])</f>
        <v>1429407</v>
      </c>
      <c r="V220" s="45">
        <f t="shared" si="48"/>
        <v>119117.25</v>
      </c>
    </row>
    <row r="221" spans="1:22" x14ac:dyDescent="0.3">
      <c r="A221" s="73"/>
      <c r="B221" s="62" t="s">
        <v>346</v>
      </c>
      <c r="C221" s="17" t="s">
        <v>11</v>
      </c>
      <c r="D221" s="17" t="s">
        <v>18</v>
      </c>
      <c r="E221" s="17" t="s">
        <v>65</v>
      </c>
      <c r="F221" s="17" t="s">
        <v>72</v>
      </c>
      <c r="G221" s="17" t="s">
        <v>127</v>
      </c>
      <c r="H221" s="17" t="s">
        <v>15</v>
      </c>
      <c r="I221" s="18">
        <f t="shared" ref="I221:T221" si="87">(I220/1000)*0.229</f>
        <v>0.882108</v>
      </c>
      <c r="J221" s="18">
        <f t="shared" si="87"/>
        <v>0.64303199999999994</v>
      </c>
      <c r="K221" s="18">
        <f t="shared" si="87"/>
        <v>1.5697950000000001</v>
      </c>
      <c r="L221" s="18">
        <f t="shared" si="87"/>
        <v>3.6905640000000002</v>
      </c>
      <c r="M221" s="18">
        <f t="shared" si="87"/>
        <v>46.795692000000003</v>
      </c>
      <c r="N221" s="18">
        <f t="shared" si="87"/>
        <v>42.066383999999999</v>
      </c>
      <c r="O221" s="18">
        <f t="shared" si="87"/>
        <v>52.30818</v>
      </c>
      <c r="P221" s="18">
        <f t="shared" si="87"/>
        <v>57.323280000000004</v>
      </c>
      <c r="Q221" s="18">
        <f t="shared" si="87"/>
        <v>50.016348000000001</v>
      </c>
      <c r="R221" s="18">
        <f t="shared" si="87"/>
        <v>44.066927999999997</v>
      </c>
      <c r="S221" s="18">
        <f t="shared" si="87"/>
        <v>27.317868000000001</v>
      </c>
      <c r="T221" s="18">
        <f t="shared" si="87"/>
        <v>0.65402400000000005</v>
      </c>
      <c r="U221" s="46">
        <f>SUM(표4_25[[#This Row],[1월]:[12월]])</f>
        <v>327.334203</v>
      </c>
      <c r="V221" s="46">
        <f t="shared" si="48"/>
        <v>27.27785025</v>
      </c>
    </row>
    <row r="222" spans="1:22" x14ac:dyDescent="0.3">
      <c r="A222" s="73"/>
      <c r="B222" s="63" t="s">
        <v>346</v>
      </c>
      <c r="C222" s="19" t="s">
        <v>11</v>
      </c>
      <c r="D222" s="19" t="s">
        <v>18</v>
      </c>
      <c r="E222" s="19" t="s">
        <v>65</v>
      </c>
      <c r="F222" s="19" t="s">
        <v>72</v>
      </c>
      <c r="G222" s="20" t="s">
        <v>127</v>
      </c>
      <c r="H222" s="20" t="s">
        <v>96</v>
      </c>
      <c r="I222" s="21">
        <f>I220*0.4747/1000</f>
        <v>1.8285444</v>
      </c>
      <c r="J222" s="21">
        <f t="shared" ref="J222:T222" si="88">J220*0.4747/1000</f>
        <v>1.3329575999999999</v>
      </c>
      <c r="K222" s="21">
        <f t="shared" si="88"/>
        <v>3.2540684999999998</v>
      </c>
      <c r="L222" s="21">
        <f t="shared" si="88"/>
        <v>7.6502651999999998</v>
      </c>
      <c r="M222" s="21">
        <f t="shared" si="88"/>
        <v>97.00399560000001</v>
      </c>
      <c r="N222" s="21">
        <f t="shared" si="88"/>
        <v>87.200491200000002</v>
      </c>
      <c r="O222" s="21">
        <f t="shared" si="88"/>
        <v>108.43097400000001</v>
      </c>
      <c r="P222" s="21">
        <f t="shared" si="88"/>
        <v>118.82690400000001</v>
      </c>
      <c r="Q222" s="21">
        <f t="shared" si="88"/>
        <v>103.68017639999999</v>
      </c>
      <c r="R222" s="21">
        <f t="shared" si="88"/>
        <v>91.347470400000006</v>
      </c>
      <c r="S222" s="21">
        <f t="shared" si="88"/>
        <v>56.6279124</v>
      </c>
      <c r="T222" s="21">
        <f t="shared" si="88"/>
        <v>1.3557432</v>
      </c>
      <c r="U222" s="47">
        <f>SUM(표4_25[[#This Row],[1월]:[12월]])</f>
        <v>678.53950290000012</v>
      </c>
      <c r="V222" s="47">
        <f t="shared" si="48"/>
        <v>56.54495857500001</v>
      </c>
    </row>
    <row r="223" spans="1:22" x14ac:dyDescent="0.3">
      <c r="A223" s="73"/>
      <c r="B223" s="60" t="s">
        <v>346</v>
      </c>
      <c r="C223" s="14" t="s">
        <v>11</v>
      </c>
      <c r="D223" s="14" t="s">
        <v>17</v>
      </c>
      <c r="E223" s="14" t="s">
        <v>90</v>
      </c>
      <c r="F223" s="14" t="s">
        <v>167</v>
      </c>
      <c r="G223" s="14" t="s">
        <v>43</v>
      </c>
      <c r="H223" s="14" t="s">
        <v>13</v>
      </c>
      <c r="I223" s="15">
        <v>42264945</v>
      </c>
      <c r="J223" s="15">
        <v>36604148</v>
      </c>
      <c r="K223" s="15">
        <v>36685650</v>
      </c>
      <c r="L223" s="15">
        <v>29708494</v>
      </c>
      <c r="M223" s="15">
        <v>31885705</v>
      </c>
      <c r="N223" s="15">
        <v>44714246</v>
      </c>
      <c r="O223" s="15">
        <v>56503929</v>
      </c>
      <c r="P223" s="15">
        <v>54563619</v>
      </c>
      <c r="Q223" s="15">
        <v>39465170</v>
      </c>
      <c r="R223" s="15">
        <v>33402726</v>
      </c>
      <c r="S223" s="15">
        <v>32069677</v>
      </c>
      <c r="T223" s="69">
        <v>36940016</v>
      </c>
      <c r="U223" s="44">
        <f>SUM(표4_25[[#This Row],[1월]:[12월]])</f>
        <v>474808325</v>
      </c>
      <c r="V223" s="44">
        <f t="shared" si="48"/>
        <v>39567360.416666664</v>
      </c>
    </row>
    <row r="224" spans="1:22" x14ac:dyDescent="0.3">
      <c r="A224" s="73"/>
      <c r="B224" s="61" t="s">
        <v>346</v>
      </c>
      <c r="C224" s="30" t="s">
        <v>11</v>
      </c>
      <c r="D224" s="30" t="s">
        <v>17</v>
      </c>
      <c r="E224" s="30" t="s">
        <v>90</v>
      </c>
      <c r="F224" s="30" t="s">
        <v>167</v>
      </c>
      <c r="G224" s="30" t="s">
        <v>43</v>
      </c>
      <c r="H224" s="30" t="s">
        <v>14</v>
      </c>
      <c r="I224" s="4">
        <v>259513</v>
      </c>
      <c r="J224" s="4">
        <v>224860</v>
      </c>
      <c r="K224" s="4">
        <v>228666</v>
      </c>
      <c r="L224" s="4">
        <v>215320</v>
      </c>
      <c r="M224" s="68">
        <v>233351</v>
      </c>
      <c r="N224" s="4">
        <v>271082</v>
      </c>
      <c r="O224" s="4">
        <v>335300</v>
      </c>
      <c r="P224" s="4">
        <v>328307</v>
      </c>
      <c r="Q224" s="4">
        <v>293149</v>
      </c>
      <c r="R224" s="4">
        <v>245515</v>
      </c>
      <c r="S224" s="4">
        <v>230838</v>
      </c>
      <c r="T224" s="68">
        <v>229948</v>
      </c>
      <c r="U224" s="45">
        <f>SUM(표4_25[[#This Row],[1월]:[12월]])</f>
        <v>3095849</v>
      </c>
      <c r="V224" s="45">
        <f t="shared" si="48"/>
        <v>257987.41666666666</v>
      </c>
    </row>
    <row r="225" spans="1:22" x14ac:dyDescent="0.3">
      <c r="A225" s="73"/>
      <c r="B225" s="62" t="s">
        <v>346</v>
      </c>
      <c r="C225" s="17" t="s">
        <v>11</v>
      </c>
      <c r="D225" s="17" t="s">
        <v>17</v>
      </c>
      <c r="E225" s="17" t="s">
        <v>90</v>
      </c>
      <c r="F225" s="17" t="s">
        <v>167</v>
      </c>
      <c r="G225" s="17" t="s">
        <v>43</v>
      </c>
      <c r="H225" s="17" t="s">
        <v>15</v>
      </c>
      <c r="I225" s="18">
        <f>(I224/1000)*0.229</f>
        <v>59.428476999999994</v>
      </c>
      <c r="J225" s="18">
        <f t="shared" ref="J225:T225" si="89">(J224/1000)*0.229</f>
        <v>51.492940000000004</v>
      </c>
      <c r="K225" s="18">
        <f t="shared" si="89"/>
        <v>52.364514</v>
      </c>
      <c r="L225" s="18">
        <f t="shared" si="89"/>
        <v>49.308280000000003</v>
      </c>
      <c r="M225" s="18">
        <f t="shared" si="89"/>
        <v>53.437379</v>
      </c>
      <c r="N225" s="18">
        <f t="shared" si="89"/>
        <v>62.077778000000002</v>
      </c>
      <c r="O225" s="18">
        <f t="shared" si="89"/>
        <v>76.78370000000001</v>
      </c>
      <c r="P225" s="18">
        <f t="shared" si="89"/>
        <v>75.182303000000005</v>
      </c>
      <c r="Q225" s="18">
        <f t="shared" si="89"/>
        <v>67.131121000000007</v>
      </c>
      <c r="R225" s="18">
        <f t="shared" si="89"/>
        <v>56.222935</v>
      </c>
      <c r="S225" s="18">
        <f t="shared" si="89"/>
        <v>52.861902000000001</v>
      </c>
      <c r="T225" s="18">
        <f t="shared" si="89"/>
        <v>52.658092000000003</v>
      </c>
      <c r="U225" s="46">
        <f>SUM(표4_25[[#This Row],[1월]:[12월]])</f>
        <v>708.94942100000003</v>
      </c>
      <c r="V225" s="46">
        <f t="shared" si="48"/>
        <v>59.079118416666667</v>
      </c>
    </row>
    <row r="226" spans="1:22" x14ac:dyDescent="0.3">
      <c r="A226" s="73"/>
      <c r="B226" s="63" t="s">
        <v>346</v>
      </c>
      <c r="C226" s="19" t="s">
        <v>11</v>
      </c>
      <c r="D226" s="19" t="s">
        <v>17</v>
      </c>
      <c r="E226" s="19" t="s">
        <v>90</v>
      </c>
      <c r="F226" s="19" t="s">
        <v>167</v>
      </c>
      <c r="G226" s="20" t="s">
        <v>43</v>
      </c>
      <c r="H226" s="20" t="s">
        <v>96</v>
      </c>
      <c r="I226" s="21">
        <f>I224*0.4747/1000</f>
        <v>123.19082110000001</v>
      </c>
      <c r="J226" s="21">
        <f t="shared" ref="J226:T226" si="90">J224*0.4747/1000</f>
        <v>106.74104200000001</v>
      </c>
      <c r="K226" s="21">
        <f t="shared" si="90"/>
        <v>108.54775020000001</v>
      </c>
      <c r="L226" s="21">
        <f t="shared" si="90"/>
        <v>102.21240400000001</v>
      </c>
      <c r="M226" s="21">
        <f t="shared" si="90"/>
        <v>110.77171970000001</v>
      </c>
      <c r="N226" s="21">
        <f t="shared" si="90"/>
        <v>128.68262540000001</v>
      </c>
      <c r="O226" s="21">
        <f t="shared" si="90"/>
        <v>159.16691</v>
      </c>
      <c r="P226" s="21">
        <f t="shared" si="90"/>
        <v>155.8473329</v>
      </c>
      <c r="Q226" s="21">
        <f t="shared" si="90"/>
        <v>139.1578303</v>
      </c>
      <c r="R226" s="21">
        <f t="shared" si="90"/>
        <v>116.5459705</v>
      </c>
      <c r="S226" s="21">
        <f t="shared" si="90"/>
        <v>109.57879860000001</v>
      </c>
      <c r="T226" s="21">
        <f t="shared" si="90"/>
        <v>109.1563156</v>
      </c>
      <c r="U226" s="47">
        <f>SUM(표4_25[[#This Row],[1월]:[12월]])</f>
        <v>1469.5995203000002</v>
      </c>
      <c r="V226" s="47">
        <f t="shared" si="48"/>
        <v>122.46662669166669</v>
      </c>
    </row>
    <row r="227" spans="1:22" x14ac:dyDescent="0.3">
      <c r="A227" s="73"/>
      <c r="B227" s="60" t="s">
        <v>346</v>
      </c>
      <c r="C227" s="14" t="s">
        <v>11</v>
      </c>
      <c r="D227" s="14" t="s">
        <v>17</v>
      </c>
      <c r="E227" s="14" t="s">
        <v>90</v>
      </c>
      <c r="F227" s="14" t="s">
        <v>167</v>
      </c>
      <c r="G227" s="14" t="s">
        <v>126</v>
      </c>
      <c r="H227" s="14" t="s">
        <v>13</v>
      </c>
      <c r="I227" s="15">
        <v>4899763</v>
      </c>
      <c r="J227" s="15">
        <v>3263873</v>
      </c>
      <c r="K227" s="15">
        <v>2988691</v>
      </c>
      <c r="L227" s="15">
        <v>4640500</v>
      </c>
      <c r="M227" s="15">
        <v>23701436</v>
      </c>
      <c r="N227" s="15">
        <v>19430117</v>
      </c>
      <c r="O227" s="15">
        <v>24364964</v>
      </c>
      <c r="P227" s="15">
        <v>29095727</v>
      </c>
      <c r="Q227" s="15">
        <v>23059127</v>
      </c>
      <c r="R227" s="15">
        <v>22543372</v>
      </c>
      <c r="S227" s="15">
        <v>14458900</v>
      </c>
      <c r="T227" s="69">
        <v>3184881</v>
      </c>
      <c r="U227" s="44">
        <f>SUM(표4_25[[#This Row],[1월]:[12월]])</f>
        <v>175631351</v>
      </c>
      <c r="V227" s="44">
        <f t="shared" si="48"/>
        <v>14635945.916666666</v>
      </c>
    </row>
    <row r="228" spans="1:22" x14ac:dyDescent="0.3">
      <c r="A228" s="73"/>
      <c r="B228" s="61" t="s">
        <v>346</v>
      </c>
      <c r="C228" s="30" t="s">
        <v>11</v>
      </c>
      <c r="D228" s="30" t="s">
        <v>17</v>
      </c>
      <c r="E228" s="30" t="s">
        <v>90</v>
      </c>
      <c r="F228" s="30" t="s">
        <v>167</v>
      </c>
      <c r="G228" s="30" t="s">
        <v>126</v>
      </c>
      <c r="H228" s="30" t="s">
        <v>14</v>
      </c>
      <c r="I228" s="4">
        <v>21996</v>
      </c>
      <c r="J228" s="4">
        <v>8988</v>
      </c>
      <c r="K228" s="4">
        <v>7609</v>
      </c>
      <c r="L228" s="4">
        <v>15456</v>
      </c>
      <c r="M228" s="4">
        <v>207816</v>
      </c>
      <c r="N228" s="4">
        <v>175896</v>
      </c>
      <c r="O228" s="4">
        <v>212832</v>
      </c>
      <c r="P228" s="4">
        <v>252348</v>
      </c>
      <c r="Q228" s="4">
        <v>203736</v>
      </c>
      <c r="R228" s="4">
        <v>197436</v>
      </c>
      <c r="S228" s="4">
        <v>123444</v>
      </c>
      <c r="T228" s="68">
        <v>7632</v>
      </c>
      <c r="U228" s="45">
        <f>SUM(표4_25[[#This Row],[1월]:[12월]])</f>
        <v>1435189</v>
      </c>
      <c r="V228" s="45">
        <f t="shared" si="48"/>
        <v>119599.08333333333</v>
      </c>
    </row>
    <row r="229" spans="1:22" x14ac:dyDescent="0.3">
      <c r="A229" s="73"/>
      <c r="B229" s="62" t="s">
        <v>346</v>
      </c>
      <c r="C229" s="17" t="s">
        <v>11</v>
      </c>
      <c r="D229" s="17" t="s">
        <v>17</v>
      </c>
      <c r="E229" s="17" t="s">
        <v>90</v>
      </c>
      <c r="F229" s="17" t="s">
        <v>167</v>
      </c>
      <c r="G229" s="17" t="s">
        <v>126</v>
      </c>
      <c r="H229" s="17" t="s">
        <v>15</v>
      </c>
      <c r="I229" s="18">
        <f t="shared" ref="I229:T229" si="91">(I228/1000)*0.229</f>
        <v>5.0370840000000001</v>
      </c>
      <c r="J229" s="18">
        <f t="shared" si="91"/>
        <v>2.058252</v>
      </c>
      <c r="K229" s="18">
        <f t="shared" si="91"/>
        <v>1.742461</v>
      </c>
      <c r="L229" s="18">
        <f t="shared" si="91"/>
        <v>3.5394239999999999</v>
      </c>
      <c r="M229" s="18">
        <f t="shared" si="91"/>
        <v>47.589864000000006</v>
      </c>
      <c r="N229" s="18">
        <f t="shared" si="91"/>
        <v>40.280183999999998</v>
      </c>
      <c r="O229" s="18">
        <f t="shared" si="91"/>
        <v>48.738528000000002</v>
      </c>
      <c r="P229" s="18">
        <f t="shared" si="91"/>
        <v>57.787692000000007</v>
      </c>
      <c r="Q229" s="18">
        <f t="shared" si="91"/>
        <v>46.655543999999999</v>
      </c>
      <c r="R229" s="18">
        <f t="shared" si="91"/>
        <v>45.212844000000004</v>
      </c>
      <c r="S229" s="18">
        <f t="shared" si="91"/>
        <v>28.268676000000003</v>
      </c>
      <c r="T229" s="18">
        <f t="shared" si="91"/>
        <v>1.7477279999999999</v>
      </c>
      <c r="U229" s="46">
        <f>SUM(표4_25[[#This Row],[1월]:[12월]])</f>
        <v>328.65828099999999</v>
      </c>
      <c r="V229" s="46">
        <f t="shared" si="48"/>
        <v>27.388190083333331</v>
      </c>
    </row>
    <row r="230" spans="1:22" x14ac:dyDescent="0.3">
      <c r="A230" s="73"/>
      <c r="B230" s="63" t="s">
        <v>346</v>
      </c>
      <c r="C230" s="19" t="s">
        <v>11</v>
      </c>
      <c r="D230" s="19" t="s">
        <v>17</v>
      </c>
      <c r="E230" s="19" t="s">
        <v>90</v>
      </c>
      <c r="F230" s="19" t="s">
        <v>167</v>
      </c>
      <c r="G230" s="20" t="s">
        <v>126</v>
      </c>
      <c r="H230" s="20" t="s">
        <v>96</v>
      </c>
      <c r="I230" s="21">
        <f>I228*0.4747/1000</f>
        <v>10.441501200000001</v>
      </c>
      <c r="J230" s="21">
        <f t="shared" ref="J230:T230" si="92">J228*0.4747/1000</f>
        <v>4.2666036000000007</v>
      </c>
      <c r="K230" s="21">
        <f t="shared" si="92"/>
        <v>3.6119922999999998</v>
      </c>
      <c r="L230" s="21">
        <f t="shared" si="92"/>
        <v>7.3369632000000005</v>
      </c>
      <c r="M230" s="21">
        <f t="shared" si="92"/>
        <v>98.650255200000004</v>
      </c>
      <c r="N230" s="21">
        <f t="shared" si="92"/>
        <v>83.497831200000007</v>
      </c>
      <c r="O230" s="21">
        <f t="shared" si="92"/>
        <v>101.03135039999999</v>
      </c>
      <c r="P230" s="21">
        <f t="shared" si="92"/>
        <v>119.7895956</v>
      </c>
      <c r="Q230" s="21">
        <f t="shared" si="92"/>
        <v>96.713479199999995</v>
      </c>
      <c r="R230" s="21">
        <f t="shared" si="92"/>
        <v>93.722869200000005</v>
      </c>
      <c r="S230" s="21">
        <f t="shared" si="92"/>
        <v>58.598866800000003</v>
      </c>
      <c r="T230" s="21">
        <f t="shared" si="92"/>
        <v>3.6229104000000003</v>
      </c>
      <c r="U230" s="47">
        <f>SUM(표4_25[[#This Row],[1월]:[12월]])</f>
        <v>681.28421830000002</v>
      </c>
      <c r="V230" s="47">
        <f t="shared" si="48"/>
        <v>56.773684858333333</v>
      </c>
    </row>
    <row r="231" spans="1:22" x14ac:dyDescent="0.3">
      <c r="A231" s="73"/>
      <c r="B231" s="60" t="s">
        <v>346</v>
      </c>
      <c r="C231" s="14" t="s">
        <v>11</v>
      </c>
      <c r="D231" s="14" t="s">
        <v>18</v>
      </c>
      <c r="E231" s="14" t="s">
        <v>90</v>
      </c>
      <c r="F231" s="14" t="s">
        <v>72</v>
      </c>
      <c r="G231" s="14" t="s">
        <v>46</v>
      </c>
      <c r="H231" s="14" t="s">
        <v>13</v>
      </c>
      <c r="I231" s="15">
        <v>33935712</v>
      </c>
      <c r="J231" s="15">
        <v>28797462</v>
      </c>
      <c r="K231" s="15">
        <v>25168213</v>
      </c>
      <c r="L231" s="15">
        <v>23444227</v>
      </c>
      <c r="M231" s="15">
        <v>25308036</v>
      </c>
      <c r="N231" s="15">
        <v>30073960</v>
      </c>
      <c r="O231" s="15">
        <v>35484950</v>
      </c>
      <c r="P231" s="15">
        <v>44411006</v>
      </c>
      <c r="Q231" s="15">
        <v>24852228</v>
      </c>
      <c r="R231" s="15">
        <v>26743993</v>
      </c>
      <c r="S231" s="15">
        <v>32282468</v>
      </c>
      <c r="T231" s="69">
        <v>29043759</v>
      </c>
      <c r="U231" s="44">
        <f>SUM(표4_25[[#This Row],[1월]:[12월]])</f>
        <v>359546014</v>
      </c>
      <c r="V231" s="44">
        <f t="shared" ref="V231:V294" si="93">AVERAGE(I231:T231)</f>
        <v>29962167.833333332</v>
      </c>
    </row>
    <row r="232" spans="1:22" x14ac:dyDescent="0.3">
      <c r="A232" s="73"/>
      <c r="B232" s="61" t="s">
        <v>346</v>
      </c>
      <c r="C232" s="30" t="s">
        <v>11</v>
      </c>
      <c r="D232" s="30" t="s">
        <v>18</v>
      </c>
      <c r="E232" s="30" t="s">
        <v>90</v>
      </c>
      <c r="F232" s="30" t="s">
        <v>72</v>
      </c>
      <c r="G232" s="30" t="s">
        <v>46</v>
      </c>
      <c r="H232" s="30" t="s">
        <v>14</v>
      </c>
      <c r="I232" s="4">
        <v>208364</v>
      </c>
      <c r="J232" s="4">
        <v>178022</v>
      </c>
      <c r="K232" s="4">
        <v>184691</v>
      </c>
      <c r="L232" s="4">
        <v>170667</v>
      </c>
      <c r="M232" s="4">
        <v>186586</v>
      </c>
      <c r="N232" s="4">
        <v>186171</v>
      </c>
      <c r="O232" s="4">
        <v>214302</v>
      </c>
      <c r="P232" s="4">
        <v>272387</v>
      </c>
      <c r="Q232" s="4">
        <v>184663</v>
      </c>
      <c r="R232" s="4">
        <v>196445</v>
      </c>
      <c r="S232" s="4">
        <v>198370</v>
      </c>
      <c r="T232" s="68">
        <v>179124</v>
      </c>
      <c r="U232" s="45">
        <f>SUM(표4_25[[#This Row],[1월]:[12월]])</f>
        <v>2359792</v>
      </c>
      <c r="V232" s="45">
        <f t="shared" si="93"/>
        <v>196649.33333333334</v>
      </c>
    </row>
    <row r="233" spans="1:22" x14ac:dyDescent="0.3">
      <c r="A233" s="73"/>
      <c r="B233" s="62" t="s">
        <v>346</v>
      </c>
      <c r="C233" s="17" t="s">
        <v>11</v>
      </c>
      <c r="D233" s="17" t="s">
        <v>18</v>
      </c>
      <c r="E233" s="17" t="s">
        <v>90</v>
      </c>
      <c r="F233" s="17" t="s">
        <v>72</v>
      </c>
      <c r="G233" s="17" t="s">
        <v>46</v>
      </c>
      <c r="H233" s="17" t="s">
        <v>15</v>
      </c>
      <c r="I233" s="18">
        <f t="shared" ref="I233:T233" si="94">(I232/1000)*0.229</f>
        <v>47.715356</v>
      </c>
      <c r="J233" s="18">
        <f t="shared" si="94"/>
        <v>40.767037999999999</v>
      </c>
      <c r="K233" s="18">
        <f t="shared" si="94"/>
        <v>42.294239000000005</v>
      </c>
      <c r="L233" s="18">
        <f t="shared" si="94"/>
        <v>39.082743000000001</v>
      </c>
      <c r="M233" s="18">
        <f t="shared" si="94"/>
        <v>42.728194000000002</v>
      </c>
      <c r="N233" s="18">
        <f t="shared" si="94"/>
        <v>42.633158999999999</v>
      </c>
      <c r="O233" s="18">
        <f t="shared" si="94"/>
        <v>49.075158000000002</v>
      </c>
      <c r="P233" s="18">
        <f t="shared" si="94"/>
        <v>62.376623000000002</v>
      </c>
      <c r="Q233" s="18">
        <f t="shared" si="94"/>
        <v>42.287827000000007</v>
      </c>
      <c r="R233" s="18">
        <f t="shared" si="94"/>
        <v>44.985905000000002</v>
      </c>
      <c r="S233" s="18">
        <f t="shared" si="94"/>
        <v>45.426730000000006</v>
      </c>
      <c r="T233" s="18">
        <f t="shared" si="94"/>
        <v>41.019396</v>
      </c>
      <c r="U233" s="46">
        <f>SUM(표4_25[[#This Row],[1월]:[12월]])</f>
        <v>540.39236800000003</v>
      </c>
      <c r="V233" s="46">
        <f t="shared" si="93"/>
        <v>45.032697333333338</v>
      </c>
    </row>
    <row r="234" spans="1:22" x14ac:dyDescent="0.3">
      <c r="A234" s="73"/>
      <c r="B234" s="63" t="s">
        <v>346</v>
      </c>
      <c r="C234" s="19" t="s">
        <v>11</v>
      </c>
      <c r="D234" s="19" t="s">
        <v>18</v>
      </c>
      <c r="E234" s="19" t="s">
        <v>90</v>
      </c>
      <c r="F234" s="19" t="s">
        <v>72</v>
      </c>
      <c r="G234" s="20" t="s">
        <v>46</v>
      </c>
      <c r="H234" s="20" t="s">
        <v>96</v>
      </c>
      <c r="I234" s="21">
        <f>I232*0.4747/1000</f>
        <v>98.910390800000002</v>
      </c>
      <c r="J234" s="21">
        <f t="shared" ref="J234:T234" si="95">J232*0.4747/1000</f>
        <v>84.507043400000001</v>
      </c>
      <c r="K234" s="21">
        <f t="shared" si="95"/>
        <v>87.672817699999996</v>
      </c>
      <c r="L234" s="21">
        <f t="shared" si="95"/>
        <v>81.015624899999992</v>
      </c>
      <c r="M234" s="21">
        <f t="shared" si="95"/>
        <v>88.572374199999999</v>
      </c>
      <c r="N234" s="21">
        <f t="shared" si="95"/>
        <v>88.375373699999997</v>
      </c>
      <c r="O234" s="21">
        <f t="shared" si="95"/>
        <v>101.7291594</v>
      </c>
      <c r="P234" s="21">
        <f t="shared" si="95"/>
        <v>129.30210890000001</v>
      </c>
      <c r="Q234" s="21">
        <f t="shared" si="95"/>
        <v>87.659526100000008</v>
      </c>
      <c r="R234" s="21">
        <f t="shared" si="95"/>
        <v>93.252441500000003</v>
      </c>
      <c r="S234" s="21">
        <f t="shared" si="95"/>
        <v>94.166239000000004</v>
      </c>
      <c r="T234" s="21">
        <f t="shared" si="95"/>
        <v>85.030162799999999</v>
      </c>
      <c r="U234" s="47">
        <f>SUM(표4_25[[#This Row],[1월]:[12월]])</f>
        <v>1120.1932623999999</v>
      </c>
      <c r="V234" s="47">
        <f t="shared" si="93"/>
        <v>93.349438533333327</v>
      </c>
    </row>
    <row r="235" spans="1:22" x14ac:dyDescent="0.3">
      <c r="A235" s="73"/>
      <c r="B235" s="60" t="s">
        <v>346</v>
      </c>
      <c r="C235" s="14" t="s">
        <v>11</v>
      </c>
      <c r="D235" s="14" t="s">
        <v>18</v>
      </c>
      <c r="E235" s="14" t="s">
        <v>90</v>
      </c>
      <c r="F235" s="14" t="s">
        <v>72</v>
      </c>
      <c r="G235" s="14" t="s">
        <v>127</v>
      </c>
      <c r="H235" s="14" t="s">
        <v>13</v>
      </c>
      <c r="I235" s="15">
        <v>408454</v>
      </c>
      <c r="J235" s="15">
        <v>408454</v>
      </c>
      <c r="K235" s="15">
        <v>408454</v>
      </c>
      <c r="L235" s="15">
        <v>4472390</v>
      </c>
      <c r="M235" s="15">
        <v>23827526</v>
      </c>
      <c r="N235" s="15">
        <v>20868190</v>
      </c>
      <c r="O235" s="15">
        <v>25947863</v>
      </c>
      <c r="P235" s="15">
        <v>28768036</v>
      </c>
      <c r="Q235" s="15">
        <v>24929890</v>
      </c>
      <c r="R235" s="15">
        <v>22058481</v>
      </c>
      <c r="S235" s="15">
        <v>13983227</v>
      </c>
      <c r="T235" s="69">
        <v>421736</v>
      </c>
      <c r="U235" s="44">
        <f>SUM(표4_25[[#This Row],[1월]:[12월]])</f>
        <v>166502701</v>
      </c>
      <c r="V235" s="44">
        <f t="shared" si="93"/>
        <v>13875225.083333334</v>
      </c>
    </row>
    <row r="236" spans="1:22" x14ac:dyDescent="0.3">
      <c r="A236" s="73"/>
      <c r="B236" s="61" t="s">
        <v>346</v>
      </c>
      <c r="C236" s="30" t="s">
        <v>11</v>
      </c>
      <c r="D236" s="30" t="s">
        <v>18</v>
      </c>
      <c r="E236" s="30" t="s">
        <v>90</v>
      </c>
      <c r="F236" s="30" t="s">
        <v>72</v>
      </c>
      <c r="G236" s="30" t="s">
        <v>127</v>
      </c>
      <c r="H236" s="30" t="s">
        <v>14</v>
      </c>
      <c r="I236" s="4">
        <v>3852</v>
      </c>
      <c r="J236" s="4">
        <v>2808</v>
      </c>
      <c r="K236" s="4">
        <v>6855</v>
      </c>
      <c r="L236" s="4">
        <v>16116</v>
      </c>
      <c r="M236" s="4">
        <v>204348</v>
      </c>
      <c r="N236" s="4">
        <v>183696</v>
      </c>
      <c r="O236" s="4">
        <v>228420</v>
      </c>
      <c r="P236" s="4">
        <v>250320</v>
      </c>
      <c r="Q236" s="4">
        <v>218412</v>
      </c>
      <c r="R236" s="4">
        <v>192432</v>
      </c>
      <c r="S236" s="4">
        <v>119292</v>
      </c>
      <c r="T236" s="68">
        <v>2856</v>
      </c>
      <c r="U236" s="45">
        <f>SUM(표4_25[[#This Row],[1월]:[12월]])</f>
        <v>1429407</v>
      </c>
      <c r="V236" s="45">
        <f t="shared" si="93"/>
        <v>119117.25</v>
      </c>
    </row>
    <row r="237" spans="1:22" x14ac:dyDescent="0.3">
      <c r="A237" s="73"/>
      <c r="B237" s="62" t="s">
        <v>346</v>
      </c>
      <c r="C237" s="17" t="s">
        <v>11</v>
      </c>
      <c r="D237" s="17" t="s">
        <v>18</v>
      </c>
      <c r="E237" s="17" t="s">
        <v>90</v>
      </c>
      <c r="F237" s="17" t="s">
        <v>72</v>
      </c>
      <c r="G237" s="17" t="s">
        <v>127</v>
      </c>
      <c r="H237" s="17" t="s">
        <v>15</v>
      </c>
      <c r="I237" s="18">
        <f t="shared" ref="I237:T237" si="96">(I236/1000)*0.229</f>
        <v>0.882108</v>
      </c>
      <c r="J237" s="18">
        <f t="shared" si="96"/>
        <v>0.64303199999999994</v>
      </c>
      <c r="K237" s="18">
        <f t="shared" si="96"/>
        <v>1.5697950000000001</v>
      </c>
      <c r="L237" s="18">
        <f t="shared" si="96"/>
        <v>3.6905640000000002</v>
      </c>
      <c r="M237" s="18">
        <f t="shared" si="96"/>
        <v>46.795692000000003</v>
      </c>
      <c r="N237" s="18">
        <f t="shared" si="96"/>
        <v>42.066383999999999</v>
      </c>
      <c r="O237" s="18">
        <f t="shared" si="96"/>
        <v>52.30818</v>
      </c>
      <c r="P237" s="18">
        <f t="shared" si="96"/>
        <v>57.323280000000004</v>
      </c>
      <c r="Q237" s="18">
        <f t="shared" si="96"/>
        <v>50.016348000000001</v>
      </c>
      <c r="R237" s="18">
        <f t="shared" si="96"/>
        <v>44.066927999999997</v>
      </c>
      <c r="S237" s="18">
        <f t="shared" si="96"/>
        <v>27.317868000000001</v>
      </c>
      <c r="T237" s="18">
        <f t="shared" si="96"/>
        <v>0.65402400000000005</v>
      </c>
      <c r="U237" s="46">
        <f>SUM(표4_25[[#This Row],[1월]:[12월]])</f>
        <v>327.334203</v>
      </c>
      <c r="V237" s="46">
        <f t="shared" si="93"/>
        <v>27.27785025</v>
      </c>
    </row>
    <row r="238" spans="1:22" x14ac:dyDescent="0.3">
      <c r="A238" s="73"/>
      <c r="B238" s="63" t="s">
        <v>346</v>
      </c>
      <c r="C238" s="19" t="s">
        <v>11</v>
      </c>
      <c r="D238" s="19" t="s">
        <v>18</v>
      </c>
      <c r="E238" s="19" t="s">
        <v>90</v>
      </c>
      <c r="F238" s="19" t="s">
        <v>72</v>
      </c>
      <c r="G238" s="20" t="s">
        <v>127</v>
      </c>
      <c r="H238" s="20" t="s">
        <v>96</v>
      </c>
      <c r="I238" s="21">
        <f>I236*0.4747/1000</f>
        <v>1.8285444</v>
      </c>
      <c r="J238" s="21">
        <f t="shared" ref="J238:T238" si="97">J236*0.4747/1000</f>
        <v>1.3329575999999999</v>
      </c>
      <c r="K238" s="21">
        <f t="shared" si="97"/>
        <v>3.2540684999999998</v>
      </c>
      <c r="L238" s="21">
        <f t="shared" si="97"/>
        <v>7.6502651999999998</v>
      </c>
      <c r="M238" s="21">
        <f t="shared" si="97"/>
        <v>97.00399560000001</v>
      </c>
      <c r="N238" s="21">
        <f t="shared" si="97"/>
        <v>87.200491200000002</v>
      </c>
      <c r="O238" s="21">
        <f t="shared" si="97"/>
        <v>108.43097400000001</v>
      </c>
      <c r="P238" s="21">
        <f t="shared" si="97"/>
        <v>118.82690400000001</v>
      </c>
      <c r="Q238" s="21">
        <f t="shared" si="97"/>
        <v>103.68017639999999</v>
      </c>
      <c r="R238" s="21">
        <f t="shared" si="97"/>
        <v>91.347470400000006</v>
      </c>
      <c r="S238" s="21">
        <f t="shared" si="97"/>
        <v>56.6279124</v>
      </c>
      <c r="T238" s="21">
        <f t="shared" si="97"/>
        <v>1.3557432</v>
      </c>
      <c r="U238" s="47">
        <f>SUM(표4_25[[#This Row],[1월]:[12월]])</f>
        <v>678.53950290000012</v>
      </c>
      <c r="V238" s="47">
        <f t="shared" si="93"/>
        <v>56.54495857500001</v>
      </c>
    </row>
    <row r="239" spans="1:22" x14ac:dyDescent="0.3">
      <c r="A239" s="73" t="s">
        <v>210</v>
      </c>
      <c r="B239" s="60" t="s">
        <v>346</v>
      </c>
      <c r="C239" s="14" t="s">
        <v>11</v>
      </c>
      <c r="D239" s="14" t="s">
        <v>17</v>
      </c>
      <c r="E239" s="14" t="s">
        <v>67</v>
      </c>
      <c r="F239" s="14" t="s">
        <v>176</v>
      </c>
      <c r="G239" s="14" t="s">
        <v>40</v>
      </c>
      <c r="H239" s="14" t="s">
        <v>13</v>
      </c>
      <c r="I239" s="15">
        <v>99059550</v>
      </c>
      <c r="J239" s="15">
        <v>87604907</v>
      </c>
      <c r="K239" s="15">
        <v>87523405</v>
      </c>
      <c r="L239" s="15">
        <v>71596537</v>
      </c>
      <c r="M239" s="15">
        <v>70253316</v>
      </c>
      <c r="N239" s="15">
        <v>91640876</v>
      </c>
      <c r="O239" s="15">
        <v>108813635</v>
      </c>
      <c r="P239" s="15">
        <v>110916015</v>
      </c>
      <c r="Q239" s="15">
        <v>78797683</v>
      </c>
      <c r="R239" s="15">
        <v>74518422</v>
      </c>
      <c r="S239" s="15">
        <v>75851471</v>
      </c>
      <c r="T239" s="69">
        <v>94702584</v>
      </c>
      <c r="U239" s="44">
        <f>SUM(표4_25[[#This Row],[1월]:[12월]])</f>
        <v>1051278401</v>
      </c>
      <c r="V239" s="44">
        <f t="shared" si="93"/>
        <v>87606533.416666672</v>
      </c>
    </row>
    <row r="240" spans="1:22" x14ac:dyDescent="0.3">
      <c r="A240" s="73"/>
      <c r="B240" s="61" t="s">
        <v>346</v>
      </c>
      <c r="C240" s="30" t="s">
        <v>11</v>
      </c>
      <c r="D240" s="30" t="s">
        <v>17</v>
      </c>
      <c r="E240" s="30" t="s">
        <v>67</v>
      </c>
      <c r="F240" s="30" t="s">
        <v>176</v>
      </c>
      <c r="G240" s="30" t="s">
        <v>40</v>
      </c>
      <c r="H240" s="30" t="s">
        <v>14</v>
      </c>
      <c r="I240" s="4">
        <v>608242</v>
      </c>
      <c r="J240" s="4">
        <v>538161</v>
      </c>
      <c r="K240" s="4">
        <v>545544</v>
      </c>
      <c r="L240" s="4">
        <v>518916</v>
      </c>
      <c r="M240" s="4">
        <v>514141</v>
      </c>
      <c r="N240" s="4">
        <v>555579</v>
      </c>
      <c r="O240" s="4">
        <v>645712</v>
      </c>
      <c r="P240" s="4">
        <v>667377</v>
      </c>
      <c r="Q240" s="4">
        <v>585313</v>
      </c>
      <c r="R240" s="4">
        <v>547723</v>
      </c>
      <c r="S240" s="4">
        <v>545982</v>
      </c>
      <c r="T240" s="68">
        <v>589515</v>
      </c>
      <c r="U240" s="45">
        <f>SUM(표4_25[[#This Row],[1월]:[12월]])</f>
        <v>6862205</v>
      </c>
      <c r="V240" s="45">
        <f t="shared" si="93"/>
        <v>571850.41666666663</v>
      </c>
    </row>
    <row r="241" spans="1:22" x14ac:dyDescent="0.3">
      <c r="A241" s="73"/>
      <c r="B241" s="62" t="s">
        <v>346</v>
      </c>
      <c r="C241" s="17" t="s">
        <v>11</v>
      </c>
      <c r="D241" s="17" t="s">
        <v>17</v>
      </c>
      <c r="E241" s="17" t="s">
        <v>67</v>
      </c>
      <c r="F241" s="17" t="s">
        <v>176</v>
      </c>
      <c r="G241" s="17" t="s">
        <v>40</v>
      </c>
      <c r="H241" s="17" t="s">
        <v>15</v>
      </c>
      <c r="I241" s="18">
        <f t="shared" ref="I241:T241" si="98">(I240/1000)*0.229</f>
        <v>139.287418</v>
      </c>
      <c r="J241" s="18">
        <f t="shared" si="98"/>
        <v>123.23886899999999</v>
      </c>
      <c r="K241" s="18">
        <f t="shared" si="98"/>
        <v>124.929576</v>
      </c>
      <c r="L241" s="18">
        <f t="shared" si="98"/>
        <v>118.83176400000002</v>
      </c>
      <c r="M241" s="18">
        <f t="shared" si="98"/>
        <v>117.73828899999999</v>
      </c>
      <c r="N241" s="18">
        <f t="shared" si="98"/>
        <v>127.22759099999999</v>
      </c>
      <c r="O241" s="18">
        <f t="shared" si="98"/>
        <v>147.86804800000002</v>
      </c>
      <c r="P241" s="18">
        <f t="shared" si="98"/>
        <v>152.82933299999999</v>
      </c>
      <c r="Q241" s="18">
        <f t="shared" si="98"/>
        <v>134.036677</v>
      </c>
      <c r="R241" s="18">
        <f t="shared" si="98"/>
        <v>125.428567</v>
      </c>
      <c r="S241" s="18">
        <f t="shared" si="98"/>
        <v>125.029878</v>
      </c>
      <c r="T241" s="18">
        <f t="shared" si="98"/>
        <v>134.99893499999999</v>
      </c>
      <c r="U241" s="46">
        <f>SUM(표4_25[[#This Row],[1월]:[12월]])</f>
        <v>1571.4449450000002</v>
      </c>
      <c r="V241" s="46">
        <f t="shared" si="93"/>
        <v>130.95374541666669</v>
      </c>
    </row>
    <row r="242" spans="1:22" x14ac:dyDescent="0.3">
      <c r="A242" s="73"/>
      <c r="B242" s="63" t="s">
        <v>346</v>
      </c>
      <c r="C242" s="19" t="s">
        <v>11</v>
      </c>
      <c r="D242" s="19" t="s">
        <v>17</v>
      </c>
      <c r="E242" s="19" t="s">
        <v>67</v>
      </c>
      <c r="F242" s="19" t="s">
        <v>176</v>
      </c>
      <c r="G242" s="20" t="s">
        <v>40</v>
      </c>
      <c r="H242" s="20" t="s">
        <v>96</v>
      </c>
      <c r="I242" s="21">
        <f>I240*0.4747/1000</f>
        <v>288.73247740000005</v>
      </c>
      <c r="J242" s="21">
        <f t="shared" ref="J242:T242" si="99">J240*0.4747/1000</f>
        <v>255.46502670000001</v>
      </c>
      <c r="K242" s="21">
        <f t="shared" si="99"/>
        <v>258.96973680000002</v>
      </c>
      <c r="L242" s="21">
        <f t="shared" si="99"/>
        <v>246.3294252</v>
      </c>
      <c r="M242" s="21">
        <f t="shared" si="99"/>
        <v>244.0627327</v>
      </c>
      <c r="N242" s="21">
        <f t="shared" si="99"/>
        <v>263.73335129999998</v>
      </c>
      <c r="O242" s="21">
        <f t="shared" si="99"/>
        <v>306.51948640000001</v>
      </c>
      <c r="P242" s="21">
        <f t="shared" si="99"/>
        <v>316.80386190000002</v>
      </c>
      <c r="Q242" s="21">
        <f t="shared" si="99"/>
        <v>277.8480811</v>
      </c>
      <c r="R242" s="21">
        <f t="shared" si="99"/>
        <v>260.0041081</v>
      </c>
      <c r="S242" s="21">
        <f t="shared" si="99"/>
        <v>259.17765539999999</v>
      </c>
      <c r="T242" s="21">
        <f t="shared" si="99"/>
        <v>279.84277049999997</v>
      </c>
      <c r="U242" s="47">
        <f>SUM(표4_25[[#This Row],[1월]:[12월]])</f>
        <v>3257.4887134999994</v>
      </c>
      <c r="V242" s="47">
        <f t="shared" si="93"/>
        <v>271.45739279166662</v>
      </c>
    </row>
    <row r="243" spans="1:22" x14ac:dyDescent="0.3">
      <c r="A243" s="73" t="s">
        <v>262</v>
      </c>
      <c r="B243" s="60" t="s">
        <v>346</v>
      </c>
      <c r="C243" s="14" t="s">
        <v>11</v>
      </c>
      <c r="D243" s="14" t="s">
        <v>17</v>
      </c>
      <c r="E243" s="14" t="s">
        <v>67</v>
      </c>
      <c r="F243" s="14" t="s">
        <v>177</v>
      </c>
      <c r="G243" s="14" t="s">
        <v>41</v>
      </c>
      <c r="H243" s="14" t="s">
        <v>13</v>
      </c>
      <c r="I243" s="15">
        <v>11854872</v>
      </c>
      <c r="J243" s="15">
        <v>10554295</v>
      </c>
      <c r="K243" s="15">
        <v>9012258</v>
      </c>
      <c r="L243" s="15">
        <v>8722027</v>
      </c>
      <c r="M243" s="15">
        <v>8566169</v>
      </c>
      <c r="N243" s="15">
        <v>10109769</v>
      </c>
      <c r="O243" s="15">
        <v>11463907</v>
      </c>
      <c r="P243" s="15">
        <v>10946512</v>
      </c>
      <c r="Q243" s="15">
        <v>8599810</v>
      </c>
      <c r="R243" s="15">
        <v>8971718</v>
      </c>
      <c r="S243" s="15">
        <v>10504134</v>
      </c>
      <c r="T243" s="69">
        <v>10912851</v>
      </c>
      <c r="U243" s="44">
        <f>SUM(표4_25[[#This Row],[1월]:[12월]])</f>
        <v>120218322</v>
      </c>
      <c r="V243" s="44">
        <f t="shared" si="93"/>
        <v>10018193.5</v>
      </c>
    </row>
    <row r="244" spans="1:22" x14ac:dyDescent="0.3">
      <c r="A244" s="73"/>
      <c r="B244" s="61" t="s">
        <v>346</v>
      </c>
      <c r="C244" s="30" t="s">
        <v>11</v>
      </c>
      <c r="D244" s="30" t="s">
        <v>17</v>
      </c>
      <c r="E244" s="30" t="s">
        <v>67</v>
      </c>
      <c r="F244" s="30" t="s">
        <v>177</v>
      </c>
      <c r="G244" s="30" t="s">
        <v>41</v>
      </c>
      <c r="H244" s="30" t="s">
        <v>14</v>
      </c>
      <c r="I244" s="4">
        <v>60336</v>
      </c>
      <c r="J244" s="4">
        <v>51786</v>
      </c>
      <c r="K244" s="4">
        <v>49824</v>
      </c>
      <c r="L244" s="4">
        <v>47160</v>
      </c>
      <c r="M244" s="4">
        <v>46314</v>
      </c>
      <c r="N244" s="4">
        <v>47430</v>
      </c>
      <c r="O244" s="4">
        <v>54000</v>
      </c>
      <c r="P244" s="4">
        <v>51876</v>
      </c>
      <c r="Q244" s="4">
        <v>46926</v>
      </c>
      <c r="R244" s="4">
        <v>49374</v>
      </c>
      <c r="S244" s="4">
        <v>50706</v>
      </c>
      <c r="T244" s="68">
        <v>54126</v>
      </c>
      <c r="U244" s="45">
        <f>SUM(표4_25[[#This Row],[1월]:[12월]])</f>
        <v>609858</v>
      </c>
      <c r="V244" s="45">
        <f t="shared" si="93"/>
        <v>50821.5</v>
      </c>
    </row>
    <row r="245" spans="1:22" x14ac:dyDescent="0.3">
      <c r="A245" s="73"/>
      <c r="B245" s="62" t="s">
        <v>346</v>
      </c>
      <c r="C245" s="17" t="s">
        <v>11</v>
      </c>
      <c r="D245" s="17" t="s">
        <v>17</v>
      </c>
      <c r="E245" s="17" t="s">
        <v>67</v>
      </c>
      <c r="F245" s="17" t="s">
        <v>177</v>
      </c>
      <c r="G245" s="17" t="s">
        <v>41</v>
      </c>
      <c r="H245" s="17" t="s">
        <v>15</v>
      </c>
      <c r="I245" s="18">
        <f t="shared" ref="I245:T245" si="100">(I244/1000)*0.229</f>
        <v>13.816943999999999</v>
      </c>
      <c r="J245" s="18">
        <f t="shared" si="100"/>
        <v>11.858994000000001</v>
      </c>
      <c r="K245" s="18">
        <f t="shared" si="100"/>
        <v>11.409696</v>
      </c>
      <c r="L245" s="18">
        <f t="shared" si="100"/>
        <v>10.79964</v>
      </c>
      <c r="M245" s="18">
        <f t="shared" si="100"/>
        <v>10.605906000000001</v>
      </c>
      <c r="N245" s="18">
        <f t="shared" si="100"/>
        <v>10.861470000000001</v>
      </c>
      <c r="O245" s="18">
        <f t="shared" si="100"/>
        <v>12.366</v>
      </c>
      <c r="P245" s="18">
        <f t="shared" si="100"/>
        <v>11.879604</v>
      </c>
      <c r="Q245" s="18">
        <f t="shared" si="100"/>
        <v>10.746054000000001</v>
      </c>
      <c r="R245" s="18">
        <f t="shared" si="100"/>
        <v>11.306646000000001</v>
      </c>
      <c r="S245" s="18">
        <f t="shared" si="100"/>
        <v>11.611674000000001</v>
      </c>
      <c r="T245" s="18">
        <f t="shared" si="100"/>
        <v>12.394854</v>
      </c>
      <c r="U245" s="46">
        <f>SUM(표4_25[[#This Row],[1월]:[12월]])</f>
        <v>139.65748200000002</v>
      </c>
      <c r="V245" s="46">
        <f t="shared" si="93"/>
        <v>11.638123500000001</v>
      </c>
    </row>
    <row r="246" spans="1:22" x14ac:dyDescent="0.3">
      <c r="A246" s="73"/>
      <c r="B246" s="63" t="s">
        <v>346</v>
      </c>
      <c r="C246" s="19" t="s">
        <v>11</v>
      </c>
      <c r="D246" s="19" t="s">
        <v>17</v>
      </c>
      <c r="E246" s="19" t="s">
        <v>67</v>
      </c>
      <c r="F246" s="19" t="s">
        <v>177</v>
      </c>
      <c r="G246" s="20" t="s">
        <v>41</v>
      </c>
      <c r="H246" s="20" t="s">
        <v>96</v>
      </c>
      <c r="I246" s="21">
        <f>I244*0.4747/1000</f>
        <v>28.641499200000002</v>
      </c>
      <c r="J246" s="21">
        <f t="shared" ref="J246:T246" si="101">J244*0.4747/1000</f>
        <v>24.582814200000001</v>
      </c>
      <c r="K246" s="21">
        <f t="shared" si="101"/>
        <v>23.651452799999998</v>
      </c>
      <c r="L246" s="21">
        <f t="shared" si="101"/>
        <v>22.386851999999998</v>
      </c>
      <c r="M246" s="21">
        <f t="shared" si="101"/>
        <v>21.985255799999997</v>
      </c>
      <c r="N246" s="21">
        <f t="shared" si="101"/>
        <v>22.515021000000001</v>
      </c>
      <c r="O246" s="21">
        <f t="shared" si="101"/>
        <v>25.633800000000001</v>
      </c>
      <c r="P246" s="21">
        <f t="shared" si="101"/>
        <v>24.6255372</v>
      </c>
      <c r="Q246" s="21">
        <f t="shared" si="101"/>
        <v>22.275772199999999</v>
      </c>
      <c r="R246" s="21">
        <f t="shared" si="101"/>
        <v>23.4378378</v>
      </c>
      <c r="S246" s="21">
        <f t="shared" si="101"/>
        <v>24.070138200000002</v>
      </c>
      <c r="T246" s="21">
        <f t="shared" si="101"/>
        <v>25.6936122</v>
      </c>
      <c r="U246" s="47">
        <f>SUM(표4_25[[#This Row],[1월]:[12월]])</f>
        <v>289.49959260000003</v>
      </c>
      <c r="V246" s="47">
        <f t="shared" si="93"/>
        <v>24.124966050000001</v>
      </c>
    </row>
    <row r="247" spans="1:22" x14ac:dyDescent="0.3">
      <c r="A247" s="73" t="s">
        <v>262</v>
      </c>
      <c r="B247" s="60" t="s">
        <v>346</v>
      </c>
      <c r="C247" s="14" t="s">
        <v>11</v>
      </c>
      <c r="D247" s="14" t="s">
        <v>17</v>
      </c>
      <c r="E247" s="14" t="s">
        <v>67</v>
      </c>
      <c r="F247" s="14" t="s">
        <v>168</v>
      </c>
      <c r="G247" s="14" t="s">
        <v>42</v>
      </c>
      <c r="H247" s="14" t="s">
        <v>13</v>
      </c>
      <c r="I247" s="15">
        <v>38288704</v>
      </c>
      <c r="J247" s="15">
        <v>34148430</v>
      </c>
      <c r="K247" s="15">
        <v>29460213</v>
      </c>
      <c r="L247" s="15">
        <v>29500983</v>
      </c>
      <c r="M247" s="15">
        <v>29945014</v>
      </c>
      <c r="N247" s="15">
        <v>42477549</v>
      </c>
      <c r="O247" s="15">
        <v>53899627</v>
      </c>
      <c r="P247" s="15">
        <v>52644783</v>
      </c>
      <c r="Q247" s="15">
        <v>36523375</v>
      </c>
      <c r="R247" s="15">
        <v>30635943</v>
      </c>
      <c r="S247" s="15">
        <v>34352330</v>
      </c>
      <c r="T247" s="69">
        <v>36157200</v>
      </c>
      <c r="U247" s="44">
        <f>SUM(표4_25[[#This Row],[1월]:[12월]])</f>
        <v>448034151</v>
      </c>
      <c r="V247" s="44">
        <f t="shared" si="93"/>
        <v>37336179.25</v>
      </c>
    </row>
    <row r="248" spans="1:22" x14ac:dyDescent="0.3">
      <c r="A248" s="73"/>
      <c r="B248" s="61" t="s">
        <v>346</v>
      </c>
      <c r="C248" s="30" t="s">
        <v>11</v>
      </c>
      <c r="D248" s="30" t="s">
        <v>17</v>
      </c>
      <c r="E248" s="30" t="s">
        <v>67</v>
      </c>
      <c r="F248" s="30" t="s">
        <v>168</v>
      </c>
      <c r="G248" s="30" t="s">
        <v>42</v>
      </c>
      <c r="H248" s="30" t="s">
        <v>14</v>
      </c>
      <c r="I248" s="4">
        <v>204444</v>
      </c>
      <c r="J248" s="4">
        <v>179100</v>
      </c>
      <c r="K248" s="4">
        <v>179532</v>
      </c>
      <c r="L248" s="4">
        <v>177300</v>
      </c>
      <c r="M248" s="4">
        <v>182124</v>
      </c>
      <c r="N248" s="4">
        <v>215748</v>
      </c>
      <c r="O248" s="4">
        <v>277596</v>
      </c>
      <c r="P248" s="4">
        <v>276984</v>
      </c>
      <c r="Q248" s="4">
        <v>232092</v>
      </c>
      <c r="R248" s="4">
        <v>187200</v>
      </c>
      <c r="S248" s="4">
        <v>175536</v>
      </c>
      <c r="T248" s="68">
        <v>189936</v>
      </c>
      <c r="U248" s="45">
        <f>SUM(표4_25[[#This Row],[1월]:[12월]])</f>
        <v>2477592</v>
      </c>
      <c r="V248" s="45">
        <f t="shared" si="93"/>
        <v>206466</v>
      </c>
    </row>
    <row r="249" spans="1:22" x14ac:dyDescent="0.3">
      <c r="A249" s="73"/>
      <c r="B249" s="62" t="s">
        <v>346</v>
      </c>
      <c r="C249" s="17" t="s">
        <v>11</v>
      </c>
      <c r="D249" s="17" t="s">
        <v>17</v>
      </c>
      <c r="E249" s="17" t="s">
        <v>67</v>
      </c>
      <c r="F249" s="17" t="s">
        <v>168</v>
      </c>
      <c r="G249" s="17" t="s">
        <v>42</v>
      </c>
      <c r="H249" s="17" t="s">
        <v>15</v>
      </c>
      <c r="I249" s="18">
        <f t="shared" ref="I249:T249" si="102">(I248/1000)*0.229</f>
        <v>46.817675999999999</v>
      </c>
      <c r="J249" s="18">
        <f t="shared" si="102"/>
        <v>41.0139</v>
      </c>
      <c r="K249" s="18">
        <f t="shared" si="102"/>
        <v>41.112828000000007</v>
      </c>
      <c r="L249" s="18">
        <f t="shared" si="102"/>
        <v>40.601700000000001</v>
      </c>
      <c r="M249" s="18">
        <f t="shared" si="102"/>
        <v>41.706395999999998</v>
      </c>
      <c r="N249" s="18">
        <f t="shared" si="102"/>
        <v>49.406292000000001</v>
      </c>
      <c r="O249" s="18">
        <f t="shared" si="102"/>
        <v>63.569484000000003</v>
      </c>
      <c r="P249" s="18">
        <f t="shared" si="102"/>
        <v>63.429335999999999</v>
      </c>
      <c r="Q249" s="18">
        <f t="shared" si="102"/>
        <v>53.149068000000007</v>
      </c>
      <c r="R249" s="18">
        <f t="shared" si="102"/>
        <v>42.8688</v>
      </c>
      <c r="S249" s="18">
        <f t="shared" si="102"/>
        <v>40.197744</v>
      </c>
      <c r="T249" s="18">
        <f t="shared" si="102"/>
        <v>43.495344000000003</v>
      </c>
      <c r="U249" s="46">
        <f>SUM(표4_25[[#This Row],[1월]:[12월]])</f>
        <v>567.36856799999998</v>
      </c>
      <c r="V249" s="46">
        <f t="shared" si="93"/>
        <v>47.280713999999996</v>
      </c>
    </row>
    <row r="250" spans="1:22" x14ac:dyDescent="0.3">
      <c r="A250" s="73"/>
      <c r="B250" s="63" t="s">
        <v>346</v>
      </c>
      <c r="C250" s="19" t="s">
        <v>11</v>
      </c>
      <c r="D250" s="19" t="s">
        <v>17</v>
      </c>
      <c r="E250" s="19" t="s">
        <v>67</v>
      </c>
      <c r="F250" s="19" t="s">
        <v>168</v>
      </c>
      <c r="G250" s="20" t="s">
        <v>42</v>
      </c>
      <c r="H250" s="20" t="s">
        <v>96</v>
      </c>
      <c r="I250" s="21">
        <f>I248*0.4747/1000</f>
        <v>97.049566799999994</v>
      </c>
      <c r="J250" s="21">
        <f t="shared" ref="J250:T250" si="103">J248*0.4747/1000</f>
        <v>85.018770000000004</v>
      </c>
      <c r="K250" s="21">
        <f t="shared" si="103"/>
        <v>85.2238404</v>
      </c>
      <c r="L250" s="21">
        <f t="shared" si="103"/>
        <v>84.16431</v>
      </c>
      <c r="M250" s="21">
        <f t="shared" si="103"/>
        <v>86.454262799999995</v>
      </c>
      <c r="N250" s="21">
        <f t="shared" si="103"/>
        <v>102.4155756</v>
      </c>
      <c r="O250" s="21">
        <f t="shared" si="103"/>
        <v>131.77482120000002</v>
      </c>
      <c r="P250" s="21">
        <f t="shared" si="103"/>
        <v>131.48430480000002</v>
      </c>
      <c r="Q250" s="21">
        <f t="shared" si="103"/>
        <v>110.1740724</v>
      </c>
      <c r="R250" s="21">
        <f t="shared" si="103"/>
        <v>88.863839999999996</v>
      </c>
      <c r="S250" s="21">
        <f t="shared" si="103"/>
        <v>83.326939200000012</v>
      </c>
      <c r="T250" s="21">
        <f t="shared" si="103"/>
        <v>90.162619199999995</v>
      </c>
      <c r="U250" s="47">
        <f>SUM(표4_25[[#This Row],[1월]:[12월]])</f>
        <v>1176.1129224000001</v>
      </c>
      <c r="V250" s="47">
        <f t="shared" si="93"/>
        <v>98.009410200000005</v>
      </c>
    </row>
    <row r="251" spans="1:22" x14ac:dyDescent="0.3">
      <c r="A251" s="73" t="s">
        <v>211</v>
      </c>
      <c r="B251" s="60" t="s">
        <v>346</v>
      </c>
      <c r="C251" s="14" t="s">
        <v>11</v>
      </c>
      <c r="D251" s="14" t="s">
        <v>18</v>
      </c>
      <c r="E251" s="14" t="s">
        <v>67</v>
      </c>
      <c r="F251" s="14" t="s">
        <v>178</v>
      </c>
      <c r="G251" s="14" t="s">
        <v>44</v>
      </c>
      <c r="H251" s="14" t="s">
        <v>13</v>
      </c>
      <c r="I251" s="15">
        <v>192998533</v>
      </c>
      <c r="J251" s="15">
        <v>178470774</v>
      </c>
      <c r="K251" s="15">
        <v>166556078</v>
      </c>
      <c r="L251" s="15">
        <v>164998209</v>
      </c>
      <c r="M251" s="15">
        <v>170375545</v>
      </c>
      <c r="N251" s="15">
        <v>210981648</v>
      </c>
      <c r="O251" s="15">
        <v>243649722</v>
      </c>
      <c r="P251" s="15">
        <v>224612502</v>
      </c>
      <c r="Q251" s="15">
        <v>179965744</v>
      </c>
      <c r="R251" s="15">
        <v>171819661</v>
      </c>
      <c r="S251" s="15">
        <v>198700840</v>
      </c>
      <c r="T251" s="69">
        <v>205495440</v>
      </c>
      <c r="U251" s="44">
        <f>SUM(표4_25[[#This Row],[1월]:[12월]])</f>
        <v>2308624696</v>
      </c>
      <c r="V251" s="44">
        <f t="shared" si="93"/>
        <v>192385391.33333334</v>
      </c>
    </row>
    <row r="252" spans="1:22" x14ac:dyDescent="0.3">
      <c r="A252" s="73"/>
      <c r="B252" s="61" t="s">
        <v>346</v>
      </c>
      <c r="C252" s="30" t="s">
        <v>11</v>
      </c>
      <c r="D252" s="30" t="s">
        <v>18</v>
      </c>
      <c r="E252" s="30" t="s">
        <v>67</v>
      </c>
      <c r="F252" s="30" t="s">
        <v>178</v>
      </c>
      <c r="G252" s="30" t="s">
        <v>44</v>
      </c>
      <c r="H252" s="30" t="s">
        <v>14</v>
      </c>
      <c r="I252" s="4">
        <v>1185004</v>
      </c>
      <c r="J252" s="4">
        <v>1103289</v>
      </c>
      <c r="K252" s="4">
        <v>1222233</v>
      </c>
      <c r="L252" s="4">
        <v>1201144</v>
      </c>
      <c r="M252" s="4">
        <v>1256118</v>
      </c>
      <c r="N252" s="4">
        <v>1306075</v>
      </c>
      <c r="O252" s="4">
        <v>1471462</v>
      </c>
      <c r="P252" s="4">
        <v>1377624</v>
      </c>
      <c r="Q252" s="4">
        <v>1337226</v>
      </c>
      <c r="R252" s="4">
        <v>1262089</v>
      </c>
      <c r="S252" s="4">
        <v>1220988</v>
      </c>
      <c r="T252" s="68">
        <v>1267369</v>
      </c>
      <c r="U252" s="45">
        <f>SUM(표4_25[[#This Row],[1월]:[12월]])</f>
        <v>15210621</v>
      </c>
      <c r="V252" s="45">
        <f t="shared" si="93"/>
        <v>1267551.75</v>
      </c>
    </row>
    <row r="253" spans="1:22" x14ac:dyDescent="0.3">
      <c r="A253" s="73"/>
      <c r="B253" s="62" t="s">
        <v>346</v>
      </c>
      <c r="C253" s="17" t="s">
        <v>11</v>
      </c>
      <c r="D253" s="17" t="s">
        <v>18</v>
      </c>
      <c r="E253" s="17" t="s">
        <v>67</v>
      </c>
      <c r="F253" s="17" t="s">
        <v>178</v>
      </c>
      <c r="G253" s="17" t="s">
        <v>44</v>
      </c>
      <c r="H253" s="17" t="s">
        <v>15</v>
      </c>
      <c r="I253" s="18">
        <f t="shared" ref="I253:T253" si="104">(I252/1000)*0.229</f>
        <v>271.36591599999997</v>
      </c>
      <c r="J253" s="18">
        <f t="shared" si="104"/>
        <v>252.65318100000002</v>
      </c>
      <c r="K253" s="18">
        <f t="shared" si="104"/>
        <v>279.89135699999997</v>
      </c>
      <c r="L253" s="18">
        <f t="shared" si="104"/>
        <v>275.06197600000002</v>
      </c>
      <c r="M253" s="18">
        <f t="shared" si="104"/>
        <v>287.65102200000001</v>
      </c>
      <c r="N253" s="18">
        <f t="shared" si="104"/>
        <v>299.09117500000002</v>
      </c>
      <c r="O253" s="18">
        <f t="shared" si="104"/>
        <v>336.96479800000003</v>
      </c>
      <c r="P253" s="18">
        <f t="shared" si="104"/>
        <v>315.47589600000003</v>
      </c>
      <c r="Q253" s="18">
        <f t="shared" si="104"/>
        <v>306.22475400000002</v>
      </c>
      <c r="R253" s="18">
        <f t="shared" si="104"/>
        <v>289.01838099999998</v>
      </c>
      <c r="S253" s="18">
        <f t="shared" si="104"/>
        <v>279.60625200000004</v>
      </c>
      <c r="T253" s="18">
        <f t="shared" si="104"/>
        <v>290.22750100000002</v>
      </c>
      <c r="U253" s="46">
        <f>SUM(표4_25[[#This Row],[1월]:[12월]])</f>
        <v>3483.2322089999998</v>
      </c>
      <c r="V253" s="46">
        <f t="shared" si="93"/>
        <v>290.26935075</v>
      </c>
    </row>
    <row r="254" spans="1:22" x14ac:dyDescent="0.3">
      <c r="A254" s="73"/>
      <c r="B254" s="63" t="s">
        <v>346</v>
      </c>
      <c r="C254" s="19" t="s">
        <v>11</v>
      </c>
      <c r="D254" s="19" t="s">
        <v>18</v>
      </c>
      <c r="E254" s="19" t="s">
        <v>67</v>
      </c>
      <c r="F254" s="19" t="s">
        <v>178</v>
      </c>
      <c r="G254" s="20" t="s">
        <v>44</v>
      </c>
      <c r="H254" s="20" t="s">
        <v>96</v>
      </c>
      <c r="I254" s="21">
        <f>I252*0.4747/1000</f>
        <v>562.52139879999993</v>
      </c>
      <c r="J254" s="21">
        <f t="shared" ref="J254:T254" si="105">J252*0.4747/1000</f>
        <v>523.73128829999996</v>
      </c>
      <c r="K254" s="21">
        <f t="shared" si="105"/>
        <v>580.19400510000003</v>
      </c>
      <c r="L254" s="21">
        <f t="shared" si="105"/>
        <v>570.18305680000003</v>
      </c>
      <c r="M254" s="21">
        <f t="shared" si="105"/>
        <v>596.27921460000005</v>
      </c>
      <c r="N254" s="21">
        <f t="shared" si="105"/>
        <v>619.99380250000002</v>
      </c>
      <c r="O254" s="21">
        <f t="shared" si="105"/>
        <v>698.50301139999999</v>
      </c>
      <c r="P254" s="21">
        <f t="shared" si="105"/>
        <v>653.95811279999998</v>
      </c>
      <c r="Q254" s="21">
        <f t="shared" si="105"/>
        <v>634.78118219999999</v>
      </c>
      <c r="R254" s="21">
        <f t="shared" si="105"/>
        <v>599.11364830000002</v>
      </c>
      <c r="S254" s="21">
        <f t="shared" si="105"/>
        <v>579.60300360000008</v>
      </c>
      <c r="T254" s="21">
        <f t="shared" si="105"/>
        <v>601.62006429999997</v>
      </c>
      <c r="U254" s="47">
        <f>SUM(표4_25[[#This Row],[1월]:[12월]])</f>
        <v>7220.4817887000008</v>
      </c>
      <c r="V254" s="47">
        <f t="shared" si="93"/>
        <v>601.70681572500007</v>
      </c>
    </row>
    <row r="255" spans="1:22" x14ac:dyDescent="0.3">
      <c r="A255" s="73" t="s">
        <v>262</v>
      </c>
      <c r="B255" s="60" t="s">
        <v>346</v>
      </c>
      <c r="C255" s="14" t="s">
        <v>11</v>
      </c>
      <c r="D255" s="14" t="s">
        <v>18</v>
      </c>
      <c r="E255" s="14" t="s">
        <v>67</v>
      </c>
      <c r="F255" s="14" t="s">
        <v>170</v>
      </c>
      <c r="G255" s="14" t="s">
        <v>45</v>
      </c>
      <c r="H255" s="14" t="s">
        <v>13</v>
      </c>
      <c r="I255" s="15">
        <v>44714562</v>
      </c>
      <c r="J255" s="15">
        <v>37999727</v>
      </c>
      <c r="K255" s="15">
        <v>33050433</v>
      </c>
      <c r="L255" s="15">
        <v>32389473</v>
      </c>
      <c r="M255" s="15">
        <v>32821636</v>
      </c>
      <c r="N255" s="15">
        <v>45586055</v>
      </c>
      <c r="O255" s="15">
        <v>52686277</v>
      </c>
      <c r="P255" s="15">
        <v>52018261</v>
      </c>
      <c r="Q255" s="15">
        <v>36760295</v>
      </c>
      <c r="R255" s="15">
        <v>31883447</v>
      </c>
      <c r="S255" s="15">
        <v>37448193</v>
      </c>
      <c r="T255" s="69">
        <v>40137695</v>
      </c>
      <c r="U255" s="44">
        <f>SUM(표4_25[[#This Row],[1월]:[12월]])</f>
        <v>477496054</v>
      </c>
      <c r="V255" s="44">
        <f t="shared" si="93"/>
        <v>39791337.833333336</v>
      </c>
    </row>
    <row r="256" spans="1:22" x14ac:dyDescent="0.3">
      <c r="A256" s="73"/>
      <c r="B256" s="61" t="s">
        <v>346</v>
      </c>
      <c r="C256" s="30" t="s">
        <v>11</v>
      </c>
      <c r="D256" s="30" t="s">
        <v>18</v>
      </c>
      <c r="E256" s="30" t="s">
        <v>67</v>
      </c>
      <c r="F256" s="30" t="s">
        <v>170</v>
      </c>
      <c r="G256" s="30" t="s">
        <v>45</v>
      </c>
      <c r="H256" s="30" t="s">
        <v>14</v>
      </c>
      <c r="I256" s="4">
        <v>235872</v>
      </c>
      <c r="J256" s="4">
        <v>192720</v>
      </c>
      <c r="K256" s="4">
        <v>194880</v>
      </c>
      <c r="L256" s="4">
        <v>186384</v>
      </c>
      <c r="M256" s="4">
        <v>190752</v>
      </c>
      <c r="N256" s="4">
        <v>221232</v>
      </c>
      <c r="O256" s="4">
        <v>260256</v>
      </c>
      <c r="P256" s="4">
        <v>260736</v>
      </c>
      <c r="Q256" s="4">
        <v>221664</v>
      </c>
      <c r="R256" s="4">
        <v>183696</v>
      </c>
      <c r="S256" s="4">
        <v>183120</v>
      </c>
      <c r="T256" s="68">
        <v>205152</v>
      </c>
      <c r="U256" s="45">
        <f>SUM(표4_25[[#This Row],[1월]:[12월]])</f>
        <v>2536464</v>
      </c>
      <c r="V256" s="45">
        <f t="shared" si="93"/>
        <v>211372</v>
      </c>
    </row>
    <row r="257" spans="1:22" x14ac:dyDescent="0.3">
      <c r="A257" s="73"/>
      <c r="B257" s="62" t="s">
        <v>346</v>
      </c>
      <c r="C257" s="17" t="s">
        <v>11</v>
      </c>
      <c r="D257" s="17" t="s">
        <v>18</v>
      </c>
      <c r="E257" s="17" t="s">
        <v>67</v>
      </c>
      <c r="F257" s="17" t="s">
        <v>170</v>
      </c>
      <c r="G257" s="17" t="s">
        <v>45</v>
      </c>
      <c r="H257" s="17" t="s">
        <v>15</v>
      </c>
      <c r="I257" s="18">
        <f t="shared" ref="I257:T257" si="106">(I256/1000)*0.229</f>
        <v>54.014688000000007</v>
      </c>
      <c r="J257" s="18">
        <f t="shared" si="106"/>
        <v>44.13288</v>
      </c>
      <c r="K257" s="18">
        <f t="shared" si="106"/>
        <v>44.627520000000004</v>
      </c>
      <c r="L257" s="18">
        <f t="shared" si="106"/>
        <v>42.681936</v>
      </c>
      <c r="M257" s="18">
        <f t="shared" si="106"/>
        <v>43.682208000000003</v>
      </c>
      <c r="N257" s="18">
        <f t="shared" si="106"/>
        <v>50.662128000000003</v>
      </c>
      <c r="O257" s="18">
        <f t="shared" si="106"/>
        <v>59.598623999999994</v>
      </c>
      <c r="P257" s="18">
        <f t="shared" si="106"/>
        <v>59.708544000000003</v>
      </c>
      <c r="Q257" s="18">
        <f t="shared" si="106"/>
        <v>50.761055999999996</v>
      </c>
      <c r="R257" s="18">
        <f t="shared" si="106"/>
        <v>42.066383999999999</v>
      </c>
      <c r="S257" s="18">
        <f t="shared" si="106"/>
        <v>41.934480000000001</v>
      </c>
      <c r="T257" s="18">
        <f t="shared" si="106"/>
        <v>46.979807999999998</v>
      </c>
      <c r="U257" s="46">
        <f>SUM(표4_25[[#This Row],[1월]:[12월]])</f>
        <v>580.85025600000006</v>
      </c>
      <c r="V257" s="46">
        <f t="shared" si="93"/>
        <v>48.404188000000005</v>
      </c>
    </row>
    <row r="258" spans="1:22" x14ac:dyDescent="0.3">
      <c r="A258" s="73"/>
      <c r="B258" s="63" t="s">
        <v>346</v>
      </c>
      <c r="C258" s="19" t="s">
        <v>11</v>
      </c>
      <c r="D258" s="19" t="s">
        <v>18</v>
      </c>
      <c r="E258" s="19" t="s">
        <v>67</v>
      </c>
      <c r="F258" s="19" t="s">
        <v>170</v>
      </c>
      <c r="G258" s="20" t="s">
        <v>45</v>
      </c>
      <c r="H258" s="20" t="s">
        <v>96</v>
      </c>
      <c r="I258" s="21">
        <f>I256*0.4747/1000</f>
        <v>111.9684384</v>
      </c>
      <c r="J258" s="21">
        <f t="shared" ref="J258:T258" si="107">J256*0.4747/1000</f>
        <v>91.484184000000013</v>
      </c>
      <c r="K258" s="21">
        <f t="shared" si="107"/>
        <v>92.509536000000011</v>
      </c>
      <c r="L258" s="21">
        <f t="shared" si="107"/>
        <v>88.476484800000009</v>
      </c>
      <c r="M258" s="21">
        <f t="shared" si="107"/>
        <v>90.549974400000011</v>
      </c>
      <c r="N258" s="21">
        <f t="shared" si="107"/>
        <v>105.01883040000001</v>
      </c>
      <c r="O258" s="21">
        <f t="shared" si="107"/>
        <v>123.5435232</v>
      </c>
      <c r="P258" s="21">
        <f t="shared" si="107"/>
        <v>123.7713792</v>
      </c>
      <c r="Q258" s="21">
        <f t="shared" si="107"/>
        <v>105.22390080000001</v>
      </c>
      <c r="R258" s="21">
        <f t="shared" si="107"/>
        <v>87.200491200000002</v>
      </c>
      <c r="S258" s="21">
        <f t="shared" si="107"/>
        <v>86.927064000000001</v>
      </c>
      <c r="T258" s="21">
        <f t="shared" si="107"/>
        <v>97.385654399999993</v>
      </c>
      <c r="U258" s="47">
        <f>SUM(표4_25[[#This Row],[1월]:[12월]])</f>
        <v>1204.0594608000001</v>
      </c>
      <c r="V258" s="47">
        <f t="shared" si="93"/>
        <v>100.33828840000001</v>
      </c>
    </row>
    <row r="259" spans="1:22" x14ac:dyDescent="0.3">
      <c r="A259" s="73" t="s">
        <v>208</v>
      </c>
      <c r="B259" s="60" t="s">
        <v>346</v>
      </c>
      <c r="C259" s="14" t="s">
        <v>26</v>
      </c>
      <c r="D259" s="14" t="s">
        <v>12</v>
      </c>
      <c r="E259" s="14" t="s">
        <v>67</v>
      </c>
      <c r="F259" s="14" t="s">
        <v>12</v>
      </c>
      <c r="G259" s="14" t="s">
        <v>154</v>
      </c>
      <c r="H259" s="14" t="s">
        <v>13</v>
      </c>
      <c r="I259" s="69">
        <v>132379321</v>
      </c>
      <c r="J259" s="15">
        <v>76952247</v>
      </c>
      <c r="K259" s="69">
        <v>67432439</v>
      </c>
      <c r="L259" s="15">
        <v>19587325</v>
      </c>
      <c r="M259" s="69">
        <v>11777307</v>
      </c>
      <c r="N259" s="69">
        <v>8956842</v>
      </c>
      <c r="O259" s="69">
        <v>9466604</v>
      </c>
      <c r="P259" s="69">
        <v>7862907</v>
      </c>
      <c r="Q259" s="69">
        <v>7758090</v>
      </c>
      <c r="R259" s="69">
        <v>12022595</v>
      </c>
      <c r="S259" s="69">
        <v>30983779</v>
      </c>
      <c r="T259" s="69">
        <v>99824343</v>
      </c>
      <c r="U259" s="44">
        <f>SUM(표4_25[[#This Row],[1월]:[12월]])</f>
        <v>485003799</v>
      </c>
      <c r="V259" s="44">
        <f t="shared" si="93"/>
        <v>40416983.25</v>
      </c>
    </row>
    <row r="260" spans="1:22" x14ac:dyDescent="0.3">
      <c r="A260" s="73"/>
      <c r="B260" s="61" t="s">
        <v>346</v>
      </c>
      <c r="C260" s="16" t="s">
        <v>26</v>
      </c>
      <c r="D260" s="16" t="s">
        <v>12</v>
      </c>
      <c r="E260" s="16" t="s">
        <v>67</v>
      </c>
      <c r="F260" s="16" t="s">
        <v>12</v>
      </c>
      <c r="G260" s="16" t="s">
        <v>154</v>
      </c>
      <c r="H260" s="16" t="s">
        <v>19</v>
      </c>
      <c r="I260" s="70">
        <v>892.4</v>
      </c>
      <c r="J260" s="23">
        <v>505.8</v>
      </c>
      <c r="K260" s="70">
        <v>439.4</v>
      </c>
      <c r="L260" s="4">
        <v>123</v>
      </c>
      <c r="M260" s="70">
        <v>59.6</v>
      </c>
      <c r="N260" s="70">
        <v>47.7</v>
      </c>
      <c r="O260" s="70">
        <v>48</v>
      </c>
      <c r="P260" s="70">
        <v>32.700000000000003</v>
      </c>
      <c r="Q260" s="70">
        <v>31.7</v>
      </c>
      <c r="R260" s="70">
        <v>55.7</v>
      </c>
      <c r="S260" s="70">
        <v>194.9</v>
      </c>
      <c r="T260" s="70">
        <v>601</v>
      </c>
      <c r="U260" s="45">
        <f>SUM(표4_25[[#This Row],[1월]:[12월]])</f>
        <v>3031.8999999999992</v>
      </c>
      <c r="V260" s="45">
        <f t="shared" si="93"/>
        <v>252.65833333333327</v>
      </c>
    </row>
    <row r="261" spans="1:22" x14ac:dyDescent="0.3">
      <c r="A261" s="73"/>
      <c r="B261" s="61" t="s">
        <v>346</v>
      </c>
      <c r="C261" s="16" t="s">
        <v>26</v>
      </c>
      <c r="D261" s="16" t="s">
        <v>12</v>
      </c>
      <c r="E261" s="16" t="s">
        <v>67</v>
      </c>
      <c r="F261" s="16" t="s">
        <v>12</v>
      </c>
      <c r="G261" s="16" t="s">
        <v>154</v>
      </c>
      <c r="H261" s="16" t="s">
        <v>14</v>
      </c>
      <c r="I261" s="70">
        <f>I260*1000</f>
        <v>892400</v>
      </c>
      <c r="J261" s="23">
        <f t="shared" ref="J261:T261" si="108">J260*1000</f>
        <v>505800</v>
      </c>
      <c r="K261" s="23">
        <f t="shared" si="108"/>
        <v>439400</v>
      </c>
      <c r="L261" s="23">
        <f t="shared" si="108"/>
        <v>123000</v>
      </c>
      <c r="M261" s="23">
        <f t="shared" si="108"/>
        <v>59600</v>
      </c>
      <c r="N261" s="23">
        <f t="shared" si="108"/>
        <v>47700</v>
      </c>
      <c r="O261" s="23">
        <f t="shared" si="108"/>
        <v>48000</v>
      </c>
      <c r="P261" s="23">
        <f t="shared" si="108"/>
        <v>32700.000000000004</v>
      </c>
      <c r="Q261" s="23">
        <f t="shared" si="108"/>
        <v>31700</v>
      </c>
      <c r="R261" s="23">
        <f t="shared" si="108"/>
        <v>55700</v>
      </c>
      <c r="S261" s="23">
        <f t="shared" si="108"/>
        <v>194900</v>
      </c>
      <c r="T261" s="70">
        <f t="shared" si="108"/>
        <v>601000</v>
      </c>
      <c r="U261" s="45">
        <f>SUM(표4_25[[#This Row],[1월]:[12월]])</f>
        <v>3031900</v>
      </c>
      <c r="V261" s="45">
        <f t="shared" si="93"/>
        <v>252658.33333333334</v>
      </c>
    </row>
    <row r="262" spans="1:22" x14ac:dyDescent="0.3">
      <c r="A262" s="73"/>
      <c r="B262" s="64" t="s">
        <v>346</v>
      </c>
      <c r="C262" s="32" t="s">
        <v>26</v>
      </c>
      <c r="D262" s="32" t="s">
        <v>12</v>
      </c>
      <c r="E262" s="32" t="s">
        <v>67</v>
      </c>
      <c r="F262" s="32" t="s">
        <v>12</v>
      </c>
      <c r="G262" s="32" t="s">
        <v>154</v>
      </c>
      <c r="H262" s="32" t="s">
        <v>20</v>
      </c>
      <c r="I262" s="79">
        <f t="shared" ref="I262:T262" si="109">I260*0.86</f>
        <v>767.46399999999994</v>
      </c>
      <c r="J262" s="33">
        <f t="shared" si="109"/>
        <v>434.988</v>
      </c>
      <c r="K262" s="33">
        <f t="shared" si="109"/>
        <v>377.88399999999996</v>
      </c>
      <c r="L262" s="33">
        <f t="shared" si="109"/>
        <v>105.78</v>
      </c>
      <c r="M262" s="33">
        <f t="shared" si="109"/>
        <v>51.256</v>
      </c>
      <c r="N262" s="33">
        <f t="shared" si="109"/>
        <v>41.021999999999998</v>
      </c>
      <c r="O262" s="33">
        <f t="shared" si="109"/>
        <v>41.28</v>
      </c>
      <c r="P262" s="33">
        <f t="shared" si="109"/>
        <v>28.122000000000003</v>
      </c>
      <c r="Q262" s="33">
        <f t="shared" si="109"/>
        <v>27.262</v>
      </c>
      <c r="R262" s="33">
        <f t="shared" si="109"/>
        <v>47.902000000000001</v>
      </c>
      <c r="S262" s="33">
        <f t="shared" si="109"/>
        <v>167.614</v>
      </c>
      <c r="T262" s="79">
        <f t="shared" si="109"/>
        <v>516.86</v>
      </c>
      <c r="U262" s="54">
        <f>SUM(표4_25[[#This Row],[1월]:[12월]])</f>
        <v>2607.4340000000002</v>
      </c>
      <c r="V262" s="54">
        <f t="shared" si="93"/>
        <v>217.28616666666667</v>
      </c>
    </row>
    <row r="263" spans="1:22" x14ac:dyDescent="0.3">
      <c r="A263" s="73"/>
      <c r="B263" s="62" t="s">
        <v>346</v>
      </c>
      <c r="C263" s="17" t="s">
        <v>26</v>
      </c>
      <c r="D263" s="17" t="s">
        <v>12</v>
      </c>
      <c r="E263" s="17" t="s">
        <v>67</v>
      </c>
      <c r="F263" s="17" t="s">
        <v>12</v>
      </c>
      <c r="G263" s="17" t="s">
        <v>154</v>
      </c>
      <c r="H263" s="17" t="s">
        <v>15</v>
      </c>
      <c r="I263" s="80">
        <f t="shared" ref="I263:T263" si="110">I262*0.1</f>
        <v>76.746399999999994</v>
      </c>
      <c r="J263" s="31">
        <f t="shared" si="110"/>
        <v>43.498800000000003</v>
      </c>
      <c r="K263" s="31">
        <f t="shared" si="110"/>
        <v>37.788399999999996</v>
      </c>
      <c r="L263" s="31">
        <f t="shared" si="110"/>
        <v>10.578000000000001</v>
      </c>
      <c r="M263" s="31">
        <f t="shared" si="110"/>
        <v>5.1256000000000004</v>
      </c>
      <c r="N263" s="31">
        <f t="shared" si="110"/>
        <v>4.1021999999999998</v>
      </c>
      <c r="O263" s="31">
        <f t="shared" si="110"/>
        <v>4.1280000000000001</v>
      </c>
      <c r="P263" s="31">
        <f t="shared" si="110"/>
        <v>2.8122000000000007</v>
      </c>
      <c r="Q263" s="31">
        <f t="shared" si="110"/>
        <v>2.7262000000000004</v>
      </c>
      <c r="R263" s="31">
        <f t="shared" si="110"/>
        <v>4.7902000000000005</v>
      </c>
      <c r="S263" s="31">
        <f t="shared" si="110"/>
        <v>16.761400000000002</v>
      </c>
      <c r="T263" s="80">
        <f t="shared" si="110"/>
        <v>51.686000000000007</v>
      </c>
      <c r="U263" s="46">
        <f>SUM(표4_25[[#This Row],[1월]:[12월]])</f>
        <v>260.74340000000001</v>
      </c>
      <c r="V263" s="46">
        <f t="shared" si="93"/>
        <v>21.728616666666667</v>
      </c>
    </row>
    <row r="264" spans="1:22" x14ac:dyDescent="0.3">
      <c r="A264" s="73"/>
      <c r="B264" s="63" t="s">
        <v>346</v>
      </c>
      <c r="C264" s="19" t="s">
        <v>26</v>
      </c>
      <c r="D264" s="19" t="s">
        <v>12</v>
      </c>
      <c r="E264" s="19" t="s">
        <v>67</v>
      </c>
      <c r="F264" s="19" t="s">
        <v>12</v>
      </c>
      <c r="G264" s="20" t="s">
        <v>154</v>
      </c>
      <c r="H264" s="20" t="s">
        <v>96</v>
      </c>
      <c r="I264" s="21">
        <f>I260*0.0036*(34866+0.6237*21+0.0624*310)/1000</f>
        <v>112.11612974308798</v>
      </c>
      <c r="J264" s="21">
        <f t="shared" ref="J264:T264" si="111">J260*0.0036*(34866+0.6237*21+0.0624*310)/1000</f>
        <v>63.545874522695996</v>
      </c>
      <c r="K264" s="21">
        <f t="shared" si="111"/>
        <v>55.203751018727992</v>
      </c>
      <c r="L264" s="21">
        <f t="shared" si="111"/>
        <v>15.453029984759997</v>
      </c>
      <c r="M264" s="21">
        <f t="shared" si="111"/>
        <v>7.4878096511519985</v>
      </c>
      <c r="N264" s="21">
        <f t="shared" si="111"/>
        <v>5.9927604087240001</v>
      </c>
      <c r="O264" s="21">
        <f t="shared" si="111"/>
        <v>6.0304507257599997</v>
      </c>
      <c r="P264" s="21">
        <f t="shared" si="111"/>
        <v>4.1082445569240003</v>
      </c>
      <c r="Q264" s="21">
        <f t="shared" si="111"/>
        <v>3.9826101668039997</v>
      </c>
      <c r="R264" s="21">
        <f t="shared" si="111"/>
        <v>6.9978355296839991</v>
      </c>
      <c r="S264" s="21">
        <f t="shared" si="111"/>
        <v>24.486142634387999</v>
      </c>
      <c r="T264" s="21">
        <f t="shared" si="111"/>
        <v>75.506268462119991</v>
      </c>
      <c r="U264" s="47">
        <f>SUM(표4_25[[#This Row],[1월]:[12월]])</f>
        <v>380.91090740482792</v>
      </c>
      <c r="V264" s="47">
        <f t="shared" si="93"/>
        <v>31.742575617068994</v>
      </c>
    </row>
    <row r="265" spans="1:22" x14ac:dyDescent="0.3">
      <c r="A265" s="73"/>
      <c r="B265" s="60" t="s">
        <v>346</v>
      </c>
      <c r="C265" s="14" t="s">
        <v>26</v>
      </c>
      <c r="D265" s="14" t="s">
        <v>12</v>
      </c>
      <c r="E265" s="14" t="s">
        <v>67</v>
      </c>
      <c r="F265" s="14" t="s">
        <v>12</v>
      </c>
      <c r="G265" s="14" t="s">
        <v>155</v>
      </c>
      <c r="H265" s="14" t="s">
        <v>13</v>
      </c>
      <c r="I265" s="69">
        <v>0</v>
      </c>
      <c r="J265" s="15">
        <v>0</v>
      </c>
      <c r="K265" s="15">
        <v>0</v>
      </c>
      <c r="L265" s="15">
        <v>0</v>
      </c>
      <c r="M265" s="69">
        <v>155214</v>
      </c>
      <c r="N265" s="69">
        <v>0</v>
      </c>
      <c r="O265" s="15">
        <v>0</v>
      </c>
      <c r="P265" s="69">
        <v>0</v>
      </c>
      <c r="Q265" s="15">
        <v>0</v>
      </c>
      <c r="R265" s="15">
        <v>0</v>
      </c>
      <c r="S265" s="15">
        <v>0</v>
      </c>
      <c r="T265" s="69">
        <v>0</v>
      </c>
      <c r="U265" s="44">
        <f>SUM(표4_25[[#This Row],[1월]:[12월]])</f>
        <v>155214</v>
      </c>
      <c r="V265" s="44">
        <f t="shared" si="93"/>
        <v>12934.5</v>
      </c>
    </row>
    <row r="266" spans="1:22" x14ac:dyDescent="0.3">
      <c r="A266" s="73"/>
      <c r="B266" s="61" t="s">
        <v>346</v>
      </c>
      <c r="C266" s="16" t="s">
        <v>26</v>
      </c>
      <c r="D266" s="16" t="s">
        <v>12</v>
      </c>
      <c r="E266" s="16" t="s">
        <v>67</v>
      </c>
      <c r="F266" s="16" t="s">
        <v>12</v>
      </c>
      <c r="G266" s="16" t="s">
        <v>155</v>
      </c>
      <c r="H266" s="16" t="s">
        <v>19</v>
      </c>
      <c r="I266" s="70">
        <v>0</v>
      </c>
      <c r="J266" s="23">
        <v>0</v>
      </c>
      <c r="K266" s="23">
        <v>0</v>
      </c>
      <c r="L266" s="23">
        <v>0</v>
      </c>
      <c r="M266" s="70">
        <v>2.1</v>
      </c>
      <c r="N266" s="70">
        <v>0</v>
      </c>
      <c r="O266" s="23">
        <v>0</v>
      </c>
      <c r="P266" s="70">
        <v>0</v>
      </c>
      <c r="Q266" s="23">
        <v>0</v>
      </c>
      <c r="R266" s="23">
        <v>0</v>
      </c>
      <c r="S266" s="23">
        <v>0</v>
      </c>
      <c r="T266" s="70">
        <v>0</v>
      </c>
      <c r="U266" s="45">
        <f>SUM(표4_25[[#This Row],[1월]:[12월]])</f>
        <v>2.1</v>
      </c>
      <c r="V266" s="45">
        <f t="shared" si="93"/>
        <v>0.17500000000000002</v>
      </c>
    </row>
    <row r="267" spans="1:22" x14ac:dyDescent="0.3">
      <c r="A267" s="73"/>
      <c r="B267" s="61" t="s">
        <v>346</v>
      </c>
      <c r="C267" s="16" t="s">
        <v>26</v>
      </c>
      <c r="D267" s="16" t="s">
        <v>12</v>
      </c>
      <c r="E267" s="16" t="s">
        <v>67</v>
      </c>
      <c r="F267" s="16" t="s">
        <v>12</v>
      </c>
      <c r="G267" s="16" t="s">
        <v>155</v>
      </c>
      <c r="H267" s="16" t="s">
        <v>14</v>
      </c>
      <c r="I267" s="23">
        <f t="shared" ref="I267:T267" si="112">I266*1000</f>
        <v>0</v>
      </c>
      <c r="J267" s="23">
        <f t="shared" si="112"/>
        <v>0</v>
      </c>
      <c r="K267" s="23">
        <f t="shared" si="112"/>
        <v>0</v>
      </c>
      <c r="L267" s="23">
        <f t="shared" si="112"/>
        <v>0</v>
      </c>
      <c r="M267" s="23">
        <f t="shared" si="112"/>
        <v>2100</v>
      </c>
      <c r="N267" s="23">
        <f t="shared" si="112"/>
        <v>0</v>
      </c>
      <c r="O267" s="23">
        <f t="shared" si="112"/>
        <v>0</v>
      </c>
      <c r="P267" s="23">
        <f t="shared" si="112"/>
        <v>0</v>
      </c>
      <c r="Q267" s="23">
        <f t="shared" si="112"/>
        <v>0</v>
      </c>
      <c r="R267" s="23">
        <f t="shared" si="112"/>
        <v>0</v>
      </c>
      <c r="S267" s="23">
        <f t="shared" si="112"/>
        <v>0</v>
      </c>
      <c r="T267" s="23">
        <f t="shared" si="112"/>
        <v>0</v>
      </c>
      <c r="U267" s="45">
        <f>SUM(표4_25[[#This Row],[1월]:[12월]])</f>
        <v>2100</v>
      </c>
      <c r="V267" s="45">
        <f t="shared" si="93"/>
        <v>175</v>
      </c>
    </row>
    <row r="268" spans="1:22" x14ac:dyDescent="0.3">
      <c r="A268" s="73"/>
      <c r="B268" s="64" t="s">
        <v>346</v>
      </c>
      <c r="C268" s="32" t="s">
        <v>26</v>
      </c>
      <c r="D268" s="32" t="s">
        <v>12</v>
      </c>
      <c r="E268" s="32" t="s">
        <v>67</v>
      </c>
      <c r="F268" s="32" t="s">
        <v>12</v>
      </c>
      <c r="G268" s="32" t="s">
        <v>155</v>
      </c>
      <c r="H268" s="32" t="s">
        <v>20</v>
      </c>
      <c r="I268" s="33">
        <f t="shared" ref="I268:T268" si="113">I266*0.86</f>
        <v>0</v>
      </c>
      <c r="J268" s="33">
        <f t="shared" si="113"/>
        <v>0</v>
      </c>
      <c r="K268" s="33">
        <f t="shared" si="113"/>
        <v>0</v>
      </c>
      <c r="L268" s="33">
        <f t="shared" si="113"/>
        <v>0</v>
      </c>
      <c r="M268" s="33">
        <f t="shared" si="113"/>
        <v>1.806</v>
      </c>
      <c r="N268" s="33">
        <f t="shared" si="113"/>
        <v>0</v>
      </c>
      <c r="O268" s="33">
        <f t="shared" si="113"/>
        <v>0</v>
      </c>
      <c r="P268" s="33">
        <f t="shared" si="113"/>
        <v>0</v>
      </c>
      <c r="Q268" s="33">
        <f t="shared" si="113"/>
        <v>0</v>
      </c>
      <c r="R268" s="33">
        <f t="shared" si="113"/>
        <v>0</v>
      </c>
      <c r="S268" s="33">
        <f t="shared" si="113"/>
        <v>0</v>
      </c>
      <c r="T268" s="33">
        <f t="shared" si="113"/>
        <v>0</v>
      </c>
      <c r="U268" s="54">
        <f>SUM(표4_25[[#This Row],[1월]:[12월]])</f>
        <v>1.806</v>
      </c>
      <c r="V268" s="54">
        <f t="shared" si="93"/>
        <v>0.15049999999999999</v>
      </c>
    </row>
    <row r="269" spans="1:22" x14ac:dyDescent="0.3">
      <c r="A269" s="73"/>
      <c r="B269" s="62" t="s">
        <v>346</v>
      </c>
      <c r="C269" s="17" t="s">
        <v>26</v>
      </c>
      <c r="D269" s="17" t="s">
        <v>12</v>
      </c>
      <c r="E269" s="17" t="s">
        <v>67</v>
      </c>
      <c r="F269" s="17" t="s">
        <v>12</v>
      </c>
      <c r="G269" s="17" t="s">
        <v>155</v>
      </c>
      <c r="H269" s="17" t="s">
        <v>15</v>
      </c>
      <c r="I269" s="31">
        <f t="shared" ref="I269:T269" si="114">I268*0.1</f>
        <v>0</v>
      </c>
      <c r="J269" s="31">
        <f t="shared" si="114"/>
        <v>0</v>
      </c>
      <c r="K269" s="31">
        <f t="shared" si="114"/>
        <v>0</v>
      </c>
      <c r="L269" s="31">
        <f t="shared" si="114"/>
        <v>0</v>
      </c>
      <c r="M269" s="31">
        <f t="shared" si="114"/>
        <v>0.18060000000000001</v>
      </c>
      <c r="N269" s="31">
        <f t="shared" si="114"/>
        <v>0</v>
      </c>
      <c r="O269" s="31">
        <f t="shared" si="114"/>
        <v>0</v>
      </c>
      <c r="P269" s="31">
        <f t="shared" si="114"/>
        <v>0</v>
      </c>
      <c r="Q269" s="31">
        <f t="shared" si="114"/>
        <v>0</v>
      </c>
      <c r="R269" s="31">
        <f t="shared" si="114"/>
        <v>0</v>
      </c>
      <c r="S269" s="31">
        <f t="shared" si="114"/>
        <v>0</v>
      </c>
      <c r="T269" s="31">
        <f t="shared" si="114"/>
        <v>0</v>
      </c>
      <c r="U269" s="46">
        <f>SUM(표4_25[[#This Row],[1월]:[12월]])</f>
        <v>0.18060000000000001</v>
      </c>
      <c r="V269" s="46">
        <f t="shared" si="93"/>
        <v>1.5050000000000001E-2</v>
      </c>
    </row>
    <row r="270" spans="1:22" x14ac:dyDescent="0.3">
      <c r="A270" s="73"/>
      <c r="B270" s="63" t="s">
        <v>346</v>
      </c>
      <c r="C270" s="19" t="s">
        <v>26</v>
      </c>
      <c r="D270" s="19" t="s">
        <v>12</v>
      </c>
      <c r="E270" s="19" t="s">
        <v>67</v>
      </c>
      <c r="F270" s="19" t="s">
        <v>12</v>
      </c>
      <c r="G270" s="20" t="s">
        <v>155</v>
      </c>
      <c r="H270" s="20" t="s">
        <v>96</v>
      </c>
      <c r="I270" s="21">
        <f>I266*0.0036*(34866+0.6237*21+0.0624*310)/1000</f>
        <v>0</v>
      </c>
      <c r="J270" s="21">
        <f t="shared" ref="J270:T270" si="115">J266*0.0036*(34866+0.6237*21+0.0624*310)/1000</f>
        <v>0</v>
      </c>
      <c r="K270" s="21">
        <f t="shared" si="115"/>
        <v>0</v>
      </c>
      <c r="L270" s="21">
        <f t="shared" si="115"/>
        <v>0</v>
      </c>
      <c r="M270" s="21">
        <f t="shared" si="115"/>
        <v>0.26383221925199996</v>
      </c>
      <c r="N270" s="21">
        <f t="shared" si="115"/>
        <v>0</v>
      </c>
      <c r="O270" s="21">
        <f t="shared" si="115"/>
        <v>0</v>
      </c>
      <c r="P270" s="21">
        <f t="shared" si="115"/>
        <v>0</v>
      </c>
      <c r="Q270" s="21">
        <f t="shared" si="115"/>
        <v>0</v>
      </c>
      <c r="R270" s="21">
        <f t="shared" si="115"/>
        <v>0</v>
      </c>
      <c r="S270" s="21">
        <f t="shared" si="115"/>
        <v>0</v>
      </c>
      <c r="T270" s="21">
        <f t="shared" si="115"/>
        <v>0</v>
      </c>
      <c r="U270" s="47">
        <f>SUM(표4_25[[#This Row],[1월]:[12월]])</f>
        <v>0.26383221925199996</v>
      </c>
      <c r="V270" s="47">
        <f t="shared" si="93"/>
        <v>2.1986018270999996E-2</v>
      </c>
    </row>
    <row r="271" spans="1:22" x14ac:dyDescent="0.3">
      <c r="A271" s="73" t="s">
        <v>255</v>
      </c>
      <c r="B271" s="60" t="s">
        <v>346</v>
      </c>
      <c r="C271" s="14" t="s">
        <v>26</v>
      </c>
      <c r="D271" s="14" t="s">
        <v>16</v>
      </c>
      <c r="E271" s="14" t="s">
        <v>65</v>
      </c>
      <c r="F271" s="14" t="s">
        <v>172</v>
      </c>
      <c r="G271" s="14" t="s">
        <v>54</v>
      </c>
      <c r="H271" s="14" t="s">
        <v>13</v>
      </c>
      <c r="I271" s="15">
        <v>62623969</v>
      </c>
      <c r="J271" s="15">
        <v>38063097</v>
      </c>
      <c r="K271" s="15">
        <v>35999144</v>
      </c>
      <c r="L271" s="15">
        <v>8166487</v>
      </c>
      <c r="M271" s="15">
        <v>5099144</v>
      </c>
      <c r="N271" s="15">
        <v>3865379</v>
      </c>
      <c r="O271" s="69">
        <v>4457037</v>
      </c>
      <c r="P271" s="15">
        <v>3157267</v>
      </c>
      <c r="Q271" s="15">
        <v>3031711</v>
      </c>
      <c r="R271" s="15">
        <v>6089023</v>
      </c>
      <c r="S271" s="15">
        <v>21739268</v>
      </c>
      <c r="T271" s="69">
        <v>52870820</v>
      </c>
      <c r="U271" s="44">
        <f>SUM(표4_25[[#This Row],[1월]:[12월]])</f>
        <v>245162346</v>
      </c>
      <c r="V271" s="44">
        <f t="shared" si="93"/>
        <v>20430195.5</v>
      </c>
    </row>
    <row r="272" spans="1:22" x14ac:dyDescent="0.3">
      <c r="A272" s="73"/>
      <c r="B272" s="65" t="s">
        <v>346</v>
      </c>
      <c r="C272" s="30" t="s">
        <v>26</v>
      </c>
      <c r="D272" s="30" t="s">
        <v>16</v>
      </c>
      <c r="E272" s="30" t="s">
        <v>65</v>
      </c>
      <c r="F272" s="30" t="s">
        <v>172</v>
      </c>
      <c r="G272" s="30" t="s">
        <v>54</v>
      </c>
      <c r="H272" s="30" t="s">
        <v>19</v>
      </c>
      <c r="I272" s="4">
        <v>428.8</v>
      </c>
      <c r="J272" s="4">
        <v>257.5</v>
      </c>
      <c r="K272" s="4">
        <v>243.1</v>
      </c>
      <c r="L272" s="4">
        <v>57</v>
      </c>
      <c r="M272" s="4">
        <v>32.1</v>
      </c>
      <c r="N272" s="4">
        <v>28.7</v>
      </c>
      <c r="O272" s="68">
        <v>31.6</v>
      </c>
      <c r="P272" s="4">
        <v>19.2</v>
      </c>
      <c r="Q272" s="4">
        <v>18</v>
      </c>
      <c r="R272" s="4">
        <v>36.299999999999997</v>
      </c>
      <c r="S272" s="4">
        <v>151.19999999999999</v>
      </c>
      <c r="T272" s="68">
        <v>326.3</v>
      </c>
      <c r="U272" s="53">
        <f>SUM(표4_25[[#This Row],[1월]:[12월]])</f>
        <v>1629.8</v>
      </c>
      <c r="V272" s="53">
        <f t="shared" si="93"/>
        <v>135.81666666666666</v>
      </c>
    </row>
    <row r="273" spans="1:22" x14ac:dyDescent="0.3">
      <c r="A273" s="73"/>
      <c r="B273" s="61" t="s">
        <v>346</v>
      </c>
      <c r="C273" s="16" t="s">
        <v>26</v>
      </c>
      <c r="D273" s="16" t="s">
        <v>16</v>
      </c>
      <c r="E273" s="16" t="s">
        <v>65</v>
      </c>
      <c r="F273" s="16" t="s">
        <v>172</v>
      </c>
      <c r="G273" s="16" t="s">
        <v>54</v>
      </c>
      <c r="H273" s="16" t="s">
        <v>14</v>
      </c>
      <c r="I273" s="4">
        <f t="shared" ref="I273:T273" si="116">I272*1000</f>
        <v>428800</v>
      </c>
      <c r="J273" s="4">
        <f t="shared" si="116"/>
        <v>257500</v>
      </c>
      <c r="K273" s="4">
        <f t="shared" si="116"/>
        <v>243100</v>
      </c>
      <c r="L273" s="23">
        <f t="shared" si="116"/>
        <v>57000</v>
      </c>
      <c r="M273" s="23">
        <f t="shared" si="116"/>
        <v>32100</v>
      </c>
      <c r="N273" s="23">
        <f t="shared" si="116"/>
        <v>28700</v>
      </c>
      <c r="O273" s="23">
        <f t="shared" si="116"/>
        <v>31600</v>
      </c>
      <c r="P273" s="23">
        <f t="shared" si="116"/>
        <v>19200</v>
      </c>
      <c r="Q273" s="23">
        <f t="shared" si="116"/>
        <v>18000</v>
      </c>
      <c r="R273" s="23">
        <f t="shared" si="116"/>
        <v>36300</v>
      </c>
      <c r="S273" s="23">
        <f t="shared" si="116"/>
        <v>151200</v>
      </c>
      <c r="T273" s="23">
        <f t="shared" si="116"/>
        <v>326300</v>
      </c>
      <c r="U273" s="45">
        <f>SUM(표4_25[[#This Row],[1월]:[12월]])</f>
        <v>1629800</v>
      </c>
      <c r="V273" s="45">
        <f t="shared" si="93"/>
        <v>135816.66666666666</v>
      </c>
    </row>
    <row r="274" spans="1:22" x14ac:dyDescent="0.3">
      <c r="A274" s="73"/>
      <c r="B274" s="64" t="s">
        <v>346</v>
      </c>
      <c r="C274" s="32" t="s">
        <v>26</v>
      </c>
      <c r="D274" s="32" t="s">
        <v>16</v>
      </c>
      <c r="E274" s="32" t="s">
        <v>65</v>
      </c>
      <c r="F274" s="32" t="s">
        <v>172</v>
      </c>
      <c r="G274" s="32" t="s">
        <v>54</v>
      </c>
      <c r="H274" s="32" t="s">
        <v>20</v>
      </c>
      <c r="I274" s="33">
        <f t="shared" ref="I274:T274" si="117">I272*0.86</f>
        <v>368.76800000000003</v>
      </c>
      <c r="J274" s="33">
        <f t="shared" si="117"/>
        <v>221.45</v>
      </c>
      <c r="K274" s="33">
        <f t="shared" si="117"/>
        <v>209.066</v>
      </c>
      <c r="L274" s="33">
        <f t="shared" si="117"/>
        <v>49.019999999999996</v>
      </c>
      <c r="M274" s="33">
        <f t="shared" si="117"/>
        <v>27.606000000000002</v>
      </c>
      <c r="N274" s="33">
        <f t="shared" si="117"/>
        <v>24.681999999999999</v>
      </c>
      <c r="O274" s="33">
        <f t="shared" si="117"/>
        <v>27.176000000000002</v>
      </c>
      <c r="P274" s="33">
        <f t="shared" si="117"/>
        <v>16.512</v>
      </c>
      <c r="Q274" s="33">
        <f t="shared" si="117"/>
        <v>15.48</v>
      </c>
      <c r="R274" s="33">
        <f t="shared" si="117"/>
        <v>31.217999999999996</v>
      </c>
      <c r="S274" s="33">
        <f t="shared" si="117"/>
        <v>130.03199999999998</v>
      </c>
      <c r="T274" s="33">
        <f t="shared" si="117"/>
        <v>280.61799999999999</v>
      </c>
      <c r="U274" s="54">
        <f>SUM(표4_25[[#This Row],[1월]:[12월]])</f>
        <v>1401.6280000000002</v>
      </c>
      <c r="V274" s="54">
        <f t="shared" si="93"/>
        <v>116.80233333333335</v>
      </c>
    </row>
    <row r="275" spans="1:22" x14ac:dyDescent="0.3">
      <c r="A275" s="73"/>
      <c r="B275" s="62" t="s">
        <v>346</v>
      </c>
      <c r="C275" s="17" t="s">
        <v>26</v>
      </c>
      <c r="D275" s="17" t="s">
        <v>16</v>
      </c>
      <c r="E275" s="17" t="s">
        <v>65</v>
      </c>
      <c r="F275" s="17" t="s">
        <v>172</v>
      </c>
      <c r="G275" s="17" t="s">
        <v>54</v>
      </c>
      <c r="H275" s="17" t="s">
        <v>15</v>
      </c>
      <c r="I275" s="31">
        <f t="shared" ref="I275:T275" si="118">I274*0.1</f>
        <v>36.876800000000003</v>
      </c>
      <c r="J275" s="31">
        <f t="shared" si="118"/>
        <v>22.145</v>
      </c>
      <c r="K275" s="31">
        <f t="shared" si="118"/>
        <v>20.906600000000001</v>
      </c>
      <c r="L275" s="31">
        <f t="shared" si="118"/>
        <v>4.9020000000000001</v>
      </c>
      <c r="M275" s="31">
        <f t="shared" si="118"/>
        <v>2.7606000000000002</v>
      </c>
      <c r="N275" s="31">
        <f t="shared" si="118"/>
        <v>2.4681999999999999</v>
      </c>
      <c r="O275" s="31">
        <f t="shared" si="118"/>
        <v>2.7176000000000005</v>
      </c>
      <c r="P275" s="31">
        <f t="shared" si="118"/>
        <v>1.6512000000000002</v>
      </c>
      <c r="Q275" s="31">
        <f t="shared" si="118"/>
        <v>1.548</v>
      </c>
      <c r="R275" s="31">
        <f t="shared" si="118"/>
        <v>3.1217999999999999</v>
      </c>
      <c r="S275" s="31">
        <f t="shared" si="118"/>
        <v>13.0032</v>
      </c>
      <c r="T275" s="31">
        <f t="shared" si="118"/>
        <v>28.061800000000002</v>
      </c>
      <c r="U275" s="46">
        <f>SUM(표4_25[[#This Row],[1월]:[12월]])</f>
        <v>140.1628</v>
      </c>
      <c r="V275" s="46">
        <f t="shared" si="93"/>
        <v>11.680233333333334</v>
      </c>
    </row>
    <row r="276" spans="1:22" x14ac:dyDescent="0.3">
      <c r="A276" s="73"/>
      <c r="B276" s="63" t="s">
        <v>346</v>
      </c>
      <c r="C276" s="19" t="s">
        <v>26</v>
      </c>
      <c r="D276" s="19" t="s">
        <v>16</v>
      </c>
      <c r="E276" s="19" t="s">
        <v>65</v>
      </c>
      <c r="F276" s="19" t="s">
        <v>172</v>
      </c>
      <c r="G276" s="20" t="s">
        <v>54</v>
      </c>
      <c r="H276" s="20" t="s">
        <v>96</v>
      </c>
      <c r="I276" s="21">
        <f>I272*0.0036*(34866+0.6237*21+0.0624*310)/1000</f>
        <v>53.87202648345599</v>
      </c>
      <c r="J276" s="21">
        <f t="shared" ref="J276:T276" si="119">J272*0.0036*(34866+0.6237*21+0.0624*310)/1000</f>
        <v>32.350855455899996</v>
      </c>
      <c r="K276" s="21">
        <f t="shared" si="119"/>
        <v>30.541720238171994</v>
      </c>
      <c r="L276" s="21">
        <f t="shared" si="119"/>
        <v>7.1611602368399989</v>
      </c>
      <c r="M276" s="21">
        <f t="shared" si="119"/>
        <v>4.0328639228519991</v>
      </c>
      <c r="N276" s="21">
        <f t="shared" si="119"/>
        <v>3.6057069964439994</v>
      </c>
      <c r="O276" s="21">
        <f t="shared" si="119"/>
        <v>3.9700467277919995</v>
      </c>
      <c r="P276" s="21">
        <f t="shared" si="119"/>
        <v>2.4121802903039997</v>
      </c>
      <c r="Q276" s="21">
        <f t="shared" si="119"/>
        <v>2.2614190221599997</v>
      </c>
      <c r="R276" s="21">
        <f t="shared" si="119"/>
        <v>4.5605283613559999</v>
      </c>
      <c r="S276" s="21">
        <f t="shared" si="119"/>
        <v>18.995919786143993</v>
      </c>
      <c r="T276" s="21">
        <f t="shared" si="119"/>
        <v>40.994501496155991</v>
      </c>
      <c r="U276" s="47">
        <f>SUM(표4_25[[#This Row],[1월]:[12월]])</f>
        <v>204.75892901757601</v>
      </c>
      <c r="V276" s="47">
        <f t="shared" si="93"/>
        <v>17.063244084798001</v>
      </c>
    </row>
    <row r="277" spans="1:22" x14ac:dyDescent="0.3">
      <c r="A277" s="73"/>
      <c r="B277" s="60" t="s">
        <v>346</v>
      </c>
      <c r="C277" s="14" t="s">
        <v>26</v>
      </c>
      <c r="D277" s="14" t="s">
        <v>16</v>
      </c>
      <c r="E277" s="14" t="s">
        <v>90</v>
      </c>
      <c r="F277" s="14" t="s">
        <v>172</v>
      </c>
      <c r="G277" s="14" t="s">
        <v>54</v>
      </c>
      <c r="H277" s="14" t="s">
        <v>13</v>
      </c>
      <c r="I277" s="15">
        <f>62623969+139914</f>
        <v>62763883</v>
      </c>
      <c r="J277" s="15">
        <v>38063097</v>
      </c>
      <c r="K277" s="15">
        <v>35999144</v>
      </c>
      <c r="L277" s="69">
        <v>8166487</v>
      </c>
      <c r="M277" s="69">
        <v>5099144</v>
      </c>
      <c r="N277" s="15">
        <v>3865379</v>
      </c>
      <c r="O277" s="69">
        <v>4457037</v>
      </c>
      <c r="P277" s="15">
        <v>3157267</v>
      </c>
      <c r="Q277" s="15">
        <v>3031711</v>
      </c>
      <c r="R277" s="15">
        <v>6089023</v>
      </c>
      <c r="S277" s="15">
        <v>21739268</v>
      </c>
      <c r="T277" s="69">
        <v>52870820</v>
      </c>
      <c r="U277" s="44">
        <f>SUM(표4_25[[#This Row],[1월]:[12월]])</f>
        <v>245302260</v>
      </c>
      <c r="V277" s="44">
        <f t="shared" si="93"/>
        <v>20441855</v>
      </c>
    </row>
    <row r="278" spans="1:22" x14ac:dyDescent="0.3">
      <c r="A278" s="73"/>
      <c r="B278" s="61" t="s">
        <v>346</v>
      </c>
      <c r="C278" s="16" t="s">
        <v>26</v>
      </c>
      <c r="D278" s="16" t="s">
        <v>16</v>
      </c>
      <c r="E278" s="16" t="s">
        <v>90</v>
      </c>
      <c r="F278" s="16" t="s">
        <v>172</v>
      </c>
      <c r="G278" s="16" t="s">
        <v>54</v>
      </c>
      <c r="H278" s="16" t="s">
        <v>19</v>
      </c>
      <c r="I278" s="4">
        <v>428.8</v>
      </c>
      <c r="J278" s="4">
        <v>257.5</v>
      </c>
      <c r="K278" s="4">
        <v>243.1</v>
      </c>
      <c r="L278" s="4">
        <v>57</v>
      </c>
      <c r="M278" s="70">
        <v>32.1</v>
      </c>
      <c r="N278" s="4">
        <v>28.7</v>
      </c>
      <c r="O278" s="68">
        <v>31.6</v>
      </c>
      <c r="P278" s="4">
        <v>19.2</v>
      </c>
      <c r="Q278" s="23">
        <v>18</v>
      </c>
      <c r="R278" s="4">
        <v>36.299999999999997</v>
      </c>
      <c r="S278" s="23">
        <v>151.19999999999999</v>
      </c>
      <c r="T278" s="70">
        <v>326.3</v>
      </c>
      <c r="U278" s="45">
        <f>SUM(표4_25[[#This Row],[1월]:[12월]])</f>
        <v>1629.8</v>
      </c>
      <c r="V278" s="45">
        <f t="shared" si="93"/>
        <v>135.81666666666666</v>
      </c>
    </row>
    <row r="279" spans="1:22" x14ac:dyDescent="0.3">
      <c r="A279" s="73"/>
      <c r="B279" s="61" t="s">
        <v>346</v>
      </c>
      <c r="C279" s="16" t="s">
        <v>26</v>
      </c>
      <c r="D279" s="16" t="s">
        <v>16</v>
      </c>
      <c r="E279" s="16" t="s">
        <v>90</v>
      </c>
      <c r="F279" s="16" t="s">
        <v>172</v>
      </c>
      <c r="G279" s="16" t="s">
        <v>54</v>
      </c>
      <c r="H279" s="16" t="s">
        <v>14</v>
      </c>
      <c r="I279" s="4">
        <f t="shared" ref="I279:T279" si="120">I278*1000</f>
        <v>428800</v>
      </c>
      <c r="J279" s="4">
        <f t="shared" si="120"/>
        <v>257500</v>
      </c>
      <c r="K279" s="4">
        <f t="shared" si="120"/>
        <v>243100</v>
      </c>
      <c r="L279" s="23">
        <f t="shared" si="120"/>
        <v>57000</v>
      </c>
      <c r="M279" s="23">
        <f t="shared" si="120"/>
        <v>32100</v>
      </c>
      <c r="N279" s="23">
        <f t="shared" si="120"/>
        <v>28700</v>
      </c>
      <c r="O279" s="23">
        <f>O278*1000</f>
        <v>31600</v>
      </c>
      <c r="P279" s="23">
        <f t="shared" si="120"/>
        <v>19200</v>
      </c>
      <c r="Q279" s="23">
        <f t="shared" si="120"/>
        <v>18000</v>
      </c>
      <c r="R279" s="23">
        <f t="shared" si="120"/>
        <v>36300</v>
      </c>
      <c r="S279" s="23">
        <f t="shared" si="120"/>
        <v>151200</v>
      </c>
      <c r="T279" s="23">
        <f t="shared" si="120"/>
        <v>326300</v>
      </c>
      <c r="U279" s="45">
        <f>SUM(표4_25[[#This Row],[1월]:[12월]])</f>
        <v>1629800</v>
      </c>
      <c r="V279" s="45">
        <f t="shared" si="93"/>
        <v>135816.66666666666</v>
      </c>
    </row>
    <row r="280" spans="1:22" x14ac:dyDescent="0.3">
      <c r="A280" s="73"/>
      <c r="B280" s="64" t="s">
        <v>346</v>
      </c>
      <c r="C280" s="32" t="s">
        <v>26</v>
      </c>
      <c r="D280" s="32" t="s">
        <v>16</v>
      </c>
      <c r="E280" s="32" t="s">
        <v>90</v>
      </c>
      <c r="F280" s="32" t="s">
        <v>172</v>
      </c>
      <c r="G280" s="32" t="s">
        <v>54</v>
      </c>
      <c r="H280" s="32" t="s">
        <v>20</v>
      </c>
      <c r="I280" s="33">
        <f t="shared" ref="I280:T280" si="121">I278*0.86</f>
        <v>368.76800000000003</v>
      </c>
      <c r="J280" s="33">
        <f t="shared" si="121"/>
        <v>221.45</v>
      </c>
      <c r="K280" s="33">
        <f t="shared" si="121"/>
        <v>209.066</v>
      </c>
      <c r="L280" s="33">
        <f t="shared" si="121"/>
        <v>49.019999999999996</v>
      </c>
      <c r="M280" s="33">
        <f t="shared" si="121"/>
        <v>27.606000000000002</v>
      </c>
      <c r="N280" s="33">
        <f t="shared" si="121"/>
        <v>24.681999999999999</v>
      </c>
      <c r="O280" s="33">
        <f>O278*0.86</f>
        <v>27.176000000000002</v>
      </c>
      <c r="P280" s="33">
        <f t="shared" si="121"/>
        <v>16.512</v>
      </c>
      <c r="Q280" s="33">
        <f t="shared" si="121"/>
        <v>15.48</v>
      </c>
      <c r="R280" s="33">
        <f t="shared" si="121"/>
        <v>31.217999999999996</v>
      </c>
      <c r="S280" s="33">
        <f t="shared" si="121"/>
        <v>130.03199999999998</v>
      </c>
      <c r="T280" s="33">
        <f t="shared" si="121"/>
        <v>280.61799999999999</v>
      </c>
      <c r="U280" s="54">
        <f>SUM(표4_25[[#This Row],[1월]:[12월]])</f>
        <v>1401.6280000000002</v>
      </c>
      <c r="V280" s="54">
        <f t="shared" si="93"/>
        <v>116.80233333333335</v>
      </c>
    </row>
    <row r="281" spans="1:22" x14ac:dyDescent="0.3">
      <c r="A281" s="73"/>
      <c r="B281" s="62" t="s">
        <v>346</v>
      </c>
      <c r="C281" s="17" t="s">
        <v>26</v>
      </c>
      <c r="D281" s="17" t="s">
        <v>16</v>
      </c>
      <c r="E281" s="17" t="s">
        <v>90</v>
      </c>
      <c r="F281" s="17" t="s">
        <v>172</v>
      </c>
      <c r="G281" s="17" t="s">
        <v>54</v>
      </c>
      <c r="H281" s="17" t="s">
        <v>15</v>
      </c>
      <c r="I281" s="31">
        <f t="shared" ref="I281:T281" si="122">I280*0.1</f>
        <v>36.876800000000003</v>
      </c>
      <c r="J281" s="31">
        <f t="shared" si="122"/>
        <v>22.145</v>
      </c>
      <c r="K281" s="31">
        <f t="shared" si="122"/>
        <v>20.906600000000001</v>
      </c>
      <c r="L281" s="31">
        <f t="shared" si="122"/>
        <v>4.9020000000000001</v>
      </c>
      <c r="M281" s="31">
        <f t="shared" si="122"/>
        <v>2.7606000000000002</v>
      </c>
      <c r="N281" s="31">
        <f t="shared" si="122"/>
        <v>2.4681999999999999</v>
      </c>
      <c r="O281" s="149">
        <f>O280*0.1</f>
        <v>2.7176000000000005</v>
      </c>
      <c r="P281" s="149">
        <f t="shared" si="122"/>
        <v>1.6512000000000002</v>
      </c>
      <c r="Q281" s="31">
        <f t="shared" si="122"/>
        <v>1.548</v>
      </c>
      <c r="R281" s="31">
        <f t="shared" si="122"/>
        <v>3.1217999999999999</v>
      </c>
      <c r="S281" s="31">
        <f t="shared" si="122"/>
        <v>13.0032</v>
      </c>
      <c r="T281" s="31">
        <f t="shared" si="122"/>
        <v>28.061800000000002</v>
      </c>
      <c r="U281" s="46">
        <f>SUM(표4_25[[#This Row],[1월]:[12월]])</f>
        <v>140.1628</v>
      </c>
      <c r="V281" s="46">
        <f t="shared" si="93"/>
        <v>11.680233333333334</v>
      </c>
    </row>
    <row r="282" spans="1:22" x14ac:dyDescent="0.3">
      <c r="A282" s="73"/>
      <c r="B282" s="63" t="s">
        <v>346</v>
      </c>
      <c r="C282" s="19" t="s">
        <v>26</v>
      </c>
      <c r="D282" s="19" t="s">
        <v>16</v>
      </c>
      <c r="E282" s="19" t="s">
        <v>90</v>
      </c>
      <c r="F282" s="19" t="s">
        <v>172</v>
      </c>
      <c r="G282" s="20" t="s">
        <v>54</v>
      </c>
      <c r="H282" s="20" t="s">
        <v>96</v>
      </c>
      <c r="I282" s="21">
        <f>I278*0.0036*(34866+0.6237*21+0.0624*310)/1000</f>
        <v>53.87202648345599</v>
      </c>
      <c r="J282" s="21">
        <f t="shared" ref="J282:T282" si="123">J278*0.0036*(34866+0.6237*21+0.0624*310)/1000</f>
        <v>32.350855455899996</v>
      </c>
      <c r="K282" s="21">
        <f t="shared" si="123"/>
        <v>30.541720238171994</v>
      </c>
      <c r="L282" s="21">
        <f t="shared" si="123"/>
        <v>7.1611602368399989</v>
      </c>
      <c r="M282" s="21">
        <f t="shared" si="123"/>
        <v>4.0328639228519991</v>
      </c>
      <c r="N282" s="21">
        <f t="shared" si="123"/>
        <v>3.6057069964439994</v>
      </c>
      <c r="O282" s="21">
        <f t="shared" si="123"/>
        <v>3.9700467277919995</v>
      </c>
      <c r="P282" s="21">
        <f t="shared" si="123"/>
        <v>2.4121802903039997</v>
      </c>
      <c r="Q282" s="21">
        <f t="shared" si="123"/>
        <v>2.2614190221599997</v>
      </c>
      <c r="R282" s="21">
        <f t="shared" si="123"/>
        <v>4.5605283613559999</v>
      </c>
      <c r="S282" s="21">
        <f t="shared" si="123"/>
        <v>18.995919786143993</v>
      </c>
      <c r="T282" s="21">
        <f t="shared" si="123"/>
        <v>40.994501496155991</v>
      </c>
      <c r="U282" s="47">
        <f>SUM(표4_25[[#This Row],[1월]:[12월]])</f>
        <v>204.75892901757601</v>
      </c>
      <c r="V282" s="47">
        <f t="shared" si="93"/>
        <v>17.063244084798001</v>
      </c>
    </row>
    <row r="283" spans="1:22" x14ac:dyDescent="0.3">
      <c r="A283" s="73" t="s">
        <v>256</v>
      </c>
      <c r="B283" s="60" t="s">
        <v>346</v>
      </c>
      <c r="C283" s="14" t="s">
        <v>26</v>
      </c>
      <c r="D283" s="14" t="s">
        <v>16</v>
      </c>
      <c r="E283" s="14" t="s">
        <v>67</v>
      </c>
      <c r="F283" s="14" t="s">
        <v>86</v>
      </c>
      <c r="G283" s="14" t="s">
        <v>47</v>
      </c>
      <c r="H283" s="14" t="s">
        <v>13</v>
      </c>
      <c r="I283" s="15">
        <v>37545937</v>
      </c>
      <c r="J283" s="15">
        <v>24140195</v>
      </c>
      <c r="K283" s="15">
        <v>18777785</v>
      </c>
      <c r="L283" s="15">
        <v>5236688</v>
      </c>
      <c r="M283" s="69">
        <v>3191649</v>
      </c>
      <c r="N283" s="15">
        <v>1904357</v>
      </c>
      <c r="O283" s="69">
        <v>2164098</v>
      </c>
      <c r="P283" s="15">
        <v>1608562</v>
      </c>
      <c r="Q283" s="69">
        <v>1504139</v>
      </c>
      <c r="R283" s="15">
        <v>2784846</v>
      </c>
      <c r="S283" s="15">
        <v>9228713</v>
      </c>
      <c r="T283" s="69">
        <v>37621652</v>
      </c>
      <c r="U283" s="44">
        <f>SUM(표4_25[[#This Row],[1월]:[12월]])</f>
        <v>145708621</v>
      </c>
      <c r="V283" s="44">
        <f t="shared" si="93"/>
        <v>12142385.083333334</v>
      </c>
    </row>
    <row r="284" spans="1:22" x14ac:dyDescent="0.3">
      <c r="A284" s="73"/>
      <c r="B284" s="65" t="s">
        <v>346</v>
      </c>
      <c r="C284" s="30" t="s">
        <v>26</v>
      </c>
      <c r="D284" s="30" t="s">
        <v>16</v>
      </c>
      <c r="E284" s="30" t="s">
        <v>67</v>
      </c>
      <c r="F284" s="30" t="s">
        <v>86</v>
      </c>
      <c r="G284" s="30" t="s">
        <v>47</v>
      </c>
      <c r="H284" s="30" t="s">
        <v>19</v>
      </c>
      <c r="I284" s="4">
        <v>256.8</v>
      </c>
      <c r="J284" s="4">
        <v>163.30000000000001</v>
      </c>
      <c r="K284" s="4">
        <v>125.9</v>
      </c>
      <c r="L284" s="4">
        <v>36.6</v>
      </c>
      <c r="M284" s="68">
        <v>20</v>
      </c>
      <c r="N284" s="4">
        <v>12.4</v>
      </c>
      <c r="O284" s="68">
        <v>13.7</v>
      </c>
      <c r="P284" s="68">
        <v>8.4</v>
      </c>
      <c r="Q284" s="68">
        <v>7.4</v>
      </c>
      <c r="R284" s="4">
        <v>15.100000000000001</v>
      </c>
      <c r="S284" s="4">
        <v>62.400000000000006</v>
      </c>
      <c r="T284" s="68">
        <v>232.70000000000002</v>
      </c>
      <c r="U284" s="53">
        <f>SUM(표4_25[[#This Row],[1월]:[12월]])</f>
        <v>954.7</v>
      </c>
      <c r="V284" s="53">
        <f t="shared" si="93"/>
        <v>79.558333333333337</v>
      </c>
    </row>
    <row r="285" spans="1:22" x14ac:dyDescent="0.3">
      <c r="A285" s="73"/>
      <c r="B285" s="61" t="s">
        <v>346</v>
      </c>
      <c r="C285" s="16" t="s">
        <v>26</v>
      </c>
      <c r="D285" s="16" t="s">
        <v>16</v>
      </c>
      <c r="E285" s="16" t="s">
        <v>67</v>
      </c>
      <c r="F285" s="16" t="s">
        <v>86</v>
      </c>
      <c r="G285" s="16" t="s">
        <v>47</v>
      </c>
      <c r="H285" s="16" t="s">
        <v>14</v>
      </c>
      <c r="I285" s="23">
        <f t="shared" ref="I285:T285" si="124">I284*1000</f>
        <v>256800</v>
      </c>
      <c r="J285" s="23">
        <f t="shared" si="124"/>
        <v>163300</v>
      </c>
      <c r="K285" s="23">
        <f t="shared" si="124"/>
        <v>125900</v>
      </c>
      <c r="L285" s="23">
        <f t="shared" si="124"/>
        <v>36600</v>
      </c>
      <c r="M285" s="23">
        <f t="shared" si="124"/>
        <v>20000</v>
      </c>
      <c r="N285" s="23">
        <f t="shared" si="124"/>
        <v>12400</v>
      </c>
      <c r="O285" s="23">
        <f t="shared" si="124"/>
        <v>13700</v>
      </c>
      <c r="P285" s="23">
        <f t="shared" si="124"/>
        <v>8400</v>
      </c>
      <c r="Q285" s="23">
        <f t="shared" si="124"/>
        <v>7400</v>
      </c>
      <c r="R285" s="23">
        <f t="shared" si="124"/>
        <v>15100.000000000002</v>
      </c>
      <c r="S285" s="23">
        <f t="shared" si="124"/>
        <v>62400.000000000007</v>
      </c>
      <c r="T285" s="23">
        <f t="shared" si="124"/>
        <v>232700.00000000003</v>
      </c>
      <c r="U285" s="45">
        <f>SUM(표4_25[[#This Row],[1월]:[12월]])</f>
        <v>954700</v>
      </c>
      <c r="V285" s="45">
        <f t="shared" si="93"/>
        <v>79558.333333333328</v>
      </c>
    </row>
    <row r="286" spans="1:22" x14ac:dyDescent="0.3">
      <c r="A286" s="73"/>
      <c r="B286" s="64" t="s">
        <v>346</v>
      </c>
      <c r="C286" s="32" t="s">
        <v>26</v>
      </c>
      <c r="D286" s="32" t="s">
        <v>16</v>
      </c>
      <c r="E286" s="32" t="s">
        <v>67</v>
      </c>
      <c r="F286" s="32" t="s">
        <v>86</v>
      </c>
      <c r="G286" s="32" t="s">
        <v>47</v>
      </c>
      <c r="H286" s="32" t="s">
        <v>20</v>
      </c>
      <c r="I286" s="33">
        <f t="shared" ref="I286:T286" si="125">I284*0.86</f>
        <v>220.84800000000001</v>
      </c>
      <c r="J286" s="33">
        <f t="shared" si="125"/>
        <v>140.43800000000002</v>
      </c>
      <c r="K286" s="33">
        <f t="shared" si="125"/>
        <v>108.274</v>
      </c>
      <c r="L286" s="33">
        <f t="shared" si="125"/>
        <v>31.475999999999999</v>
      </c>
      <c r="M286" s="33">
        <f t="shared" si="125"/>
        <v>17.2</v>
      </c>
      <c r="N286" s="33">
        <f t="shared" si="125"/>
        <v>10.664</v>
      </c>
      <c r="O286" s="33">
        <f t="shared" si="125"/>
        <v>11.782</v>
      </c>
      <c r="P286" s="33">
        <f t="shared" si="125"/>
        <v>7.2240000000000002</v>
      </c>
      <c r="Q286" s="33">
        <f t="shared" si="125"/>
        <v>6.3639999999999999</v>
      </c>
      <c r="R286" s="33">
        <f t="shared" si="125"/>
        <v>12.986000000000001</v>
      </c>
      <c r="S286" s="33">
        <f t="shared" si="125"/>
        <v>53.664000000000001</v>
      </c>
      <c r="T286" s="33">
        <f t="shared" si="125"/>
        <v>200.12200000000001</v>
      </c>
      <c r="U286" s="54">
        <f>SUM(표4_25[[#This Row],[1월]:[12월]])</f>
        <v>821.04200000000014</v>
      </c>
      <c r="V286" s="54">
        <f t="shared" si="93"/>
        <v>68.420166666666674</v>
      </c>
    </row>
    <row r="287" spans="1:22" x14ac:dyDescent="0.3">
      <c r="A287" s="73"/>
      <c r="B287" s="62" t="s">
        <v>346</v>
      </c>
      <c r="C287" s="17" t="s">
        <v>26</v>
      </c>
      <c r="D287" s="17" t="s">
        <v>16</v>
      </c>
      <c r="E287" s="17" t="s">
        <v>67</v>
      </c>
      <c r="F287" s="17" t="s">
        <v>86</v>
      </c>
      <c r="G287" s="17" t="s">
        <v>47</v>
      </c>
      <c r="H287" s="17" t="s">
        <v>15</v>
      </c>
      <c r="I287" s="31">
        <f t="shared" ref="I287:T287" si="126">I286*0.1</f>
        <v>22.084800000000001</v>
      </c>
      <c r="J287" s="31">
        <f t="shared" si="126"/>
        <v>14.043800000000003</v>
      </c>
      <c r="K287" s="31">
        <f t="shared" si="126"/>
        <v>10.827400000000001</v>
      </c>
      <c r="L287" s="31">
        <f t="shared" si="126"/>
        <v>3.1476000000000002</v>
      </c>
      <c r="M287" s="31">
        <f t="shared" si="126"/>
        <v>1.72</v>
      </c>
      <c r="N287" s="31">
        <f t="shared" si="126"/>
        <v>1.0664</v>
      </c>
      <c r="O287" s="149">
        <f t="shared" si="126"/>
        <v>1.1782000000000001</v>
      </c>
      <c r="P287" s="149">
        <f t="shared" si="126"/>
        <v>0.72240000000000004</v>
      </c>
      <c r="Q287" s="31">
        <f t="shared" si="126"/>
        <v>0.63640000000000008</v>
      </c>
      <c r="R287" s="31">
        <f t="shared" si="126"/>
        <v>1.2986000000000002</v>
      </c>
      <c r="S287" s="31">
        <f t="shared" si="126"/>
        <v>5.3664000000000005</v>
      </c>
      <c r="T287" s="31">
        <f t="shared" si="126"/>
        <v>20.012200000000004</v>
      </c>
      <c r="U287" s="46">
        <f>SUM(표4_25[[#This Row],[1월]:[12월]])</f>
        <v>82.104200000000006</v>
      </c>
      <c r="V287" s="46">
        <f t="shared" si="93"/>
        <v>6.8420166666666669</v>
      </c>
    </row>
    <row r="288" spans="1:22" x14ac:dyDescent="0.3">
      <c r="A288" s="73"/>
      <c r="B288" s="63" t="s">
        <v>346</v>
      </c>
      <c r="C288" s="19" t="s">
        <v>26</v>
      </c>
      <c r="D288" s="19" t="s">
        <v>16</v>
      </c>
      <c r="E288" s="19" t="s">
        <v>67</v>
      </c>
      <c r="F288" s="19" t="s">
        <v>86</v>
      </c>
      <c r="G288" s="20" t="s">
        <v>47</v>
      </c>
      <c r="H288" s="20" t="s">
        <v>96</v>
      </c>
      <c r="I288" s="21">
        <f>I284*0.0036*(34866+0.6237*21+0.0624*310)/1000</f>
        <v>32.262911382815993</v>
      </c>
      <c r="J288" s="21">
        <f t="shared" ref="J288:T288" si="127">J284*0.0036*(34866+0.6237*21+0.0624*310)/1000</f>
        <v>20.516095906596</v>
      </c>
      <c r="K288" s="21">
        <f t="shared" si="127"/>
        <v>15.817369716108001</v>
      </c>
      <c r="L288" s="21">
        <f t="shared" si="127"/>
        <v>4.5982186783919987</v>
      </c>
      <c r="M288" s="21">
        <f t="shared" si="127"/>
        <v>2.5126878023999994</v>
      </c>
      <c r="N288" s="21">
        <f t="shared" si="127"/>
        <v>1.5578664374879998</v>
      </c>
      <c r="O288" s="21">
        <f t="shared" si="127"/>
        <v>1.7211911446439996</v>
      </c>
      <c r="P288" s="21">
        <f t="shared" si="127"/>
        <v>1.0553288770079998</v>
      </c>
      <c r="Q288" s="21">
        <f t="shared" si="127"/>
        <v>0.92969448688799994</v>
      </c>
      <c r="R288" s="21">
        <f t="shared" si="127"/>
        <v>1.897079290812</v>
      </c>
      <c r="S288" s="21">
        <f t="shared" si="127"/>
        <v>7.8395859434879993</v>
      </c>
      <c r="T288" s="21">
        <f t="shared" si="127"/>
        <v>29.235122580923999</v>
      </c>
      <c r="U288" s="47">
        <f>SUM(표4_25[[#This Row],[1월]:[12월]])</f>
        <v>119.94315224756399</v>
      </c>
      <c r="V288" s="47">
        <f t="shared" si="93"/>
        <v>9.9952626872969983</v>
      </c>
    </row>
    <row r="289" spans="1:22" x14ac:dyDescent="0.3">
      <c r="A289" s="73"/>
      <c r="B289" s="60" t="s">
        <v>346</v>
      </c>
      <c r="C289" s="14" t="s">
        <v>26</v>
      </c>
      <c r="D289" s="14" t="s">
        <v>16</v>
      </c>
      <c r="E289" s="14" t="s">
        <v>67</v>
      </c>
      <c r="F289" s="14" t="s">
        <v>87</v>
      </c>
      <c r="G289" s="14" t="s">
        <v>48</v>
      </c>
      <c r="H289" s="14" t="s">
        <v>13</v>
      </c>
      <c r="I289" s="15">
        <v>97624004</v>
      </c>
      <c r="J289" s="15">
        <v>71187438</v>
      </c>
      <c r="K289" s="15">
        <v>56907816</v>
      </c>
      <c r="L289" s="15">
        <f>16696298-4435</f>
        <v>16691863</v>
      </c>
      <c r="M289" s="69">
        <v>19357237</v>
      </c>
      <c r="N289" s="15">
        <v>19702172</v>
      </c>
      <c r="O289" s="69">
        <v>29562698</v>
      </c>
      <c r="P289" s="69">
        <v>30568909</v>
      </c>
      <c r="Q289" s="69">
        <v>29100608</v>
      </c>
      <c r="R289" s="15">
        <v>27071963</v>
      </c>
      <c r="S289" s="15">
        <v>41237996</v>
      </c>
      <c r="T289" s="69">
        <v>98431271</v>
      </c>
      <c r="U289" s="44">
        <f>SUM(표4_25[[#This Row],[1월]:[12월]])</f>
        <v>537443975</v>
      </c>
      <c r="V289" s="44">
        <f t="shared" si="93"/>
        <v>44786997.916666664</v>
      </c>
    </row>
    <row r="290" spans="1:22" x14ac:dyDescent="0.3">
      <c r="A290" s="73"/>
      <c r="B290" s="61" t="s">
        <v>346</v>
      </c>
      <c r="C290" s="16" t="s">
        <v>26</v>
      </c>
      <c r="D290" s="16" t="s">
        <v>16</v>
      </c>
      <c r="E290" s="16" t="s">
        <v>67</v>
      </c>
      <c r="F290" s="16" t="s">
        <v>87</v>
      </c>
      <c r="G290" s="16" t="s">
        <v>48</v>
      </c>
      <c r="H290" s="16" t="s">
        <v>19</v>
      </c>
      <c r="I290" s="23">
        <v>671.1</v>
      </c>
      <c r="J290" s="23">
        <v>486.7</v>
      </c>
      <c r="K290" s="23">
        <v>387.1</v>
      </c>
      <c r="L290" s="23">
        <v>124.1</v>
      </c>
      <c r="M290" s="70">
        <v>145.69999999999999</v>
      </c>
      <c r="N290" s="23">
        <v>193</v>
      </c>
      <c r="O290" s="70">
        <v>268.60000000000002</v>
      </c>
      <c r="P290" s="70">
        <v>278.2</v>
      </c>
      <c r="Q290" s="70">
        <v>264.2</v>
      </c>
      <c r="R290" s="23">
        <v>188.4</v>
      </c>
      <c r="S290" s="23">
        <v>292.40000000000003</v>
      </c>
      <c r="T290" s="70">
        <v>612</v>
      </c>
      <c r="U290" s="45">
        <f>SUM(표4_25[[#This Row],[1월]:[12월]])</f>
        <v>3911.5</v>
      </c>
      <c r="V290" s="45">
        <f t="shared" si="93"/>
        <v>325.95833333333331</v>
      </c>
    </row>
    <row r="291" spans="1:22" x14ac:dyDescent="0.3">
      <c r="A291" s="73"/>
      <c r="B291" s="61" t="s">
        <v>346</v>
      </c>
      <c r="C291" s="16" t="s">
        <v>26</v>
      </c>
      <c r="D291" s="16" t="s">
        <v>16</v>
      </c>
      <c r="E291" s="16" t="s">
        <v>67</v>
      </c>
      <c r="F291" s="16" t="s">
        <v>87</v>
      </c>
      <c r="G291" s="16" t="s">
        <v>48</v>
      </c>
      <c r="H291" s="16" t="s">
        <v>14</v>
      </c>
      <c r="I291" s="23">
        <f t="shared" ref="I291:T291" si="128">I290*1000</f>
        <v>671100</v>
      </c>
      <c r="J291" s="23">
        <f t="shared" si="128"/>
        <v>486700</v>
      </c>
      <c r="K291" s="23">
        <f t="shared" si="128"/>
        <v>387100</v>
      </c>
      <c r="L291" s="23">
        <f t="shared" si="128"/>
        <v>124100</v>
      </c>
      <c r="M291" s="23">
        <f t="shared" si="128"/>
        <v>145700</v>
      </c>
      <c r="N291" s="23">
        <f t="shared" si="128"/>
        <v>193000</v>
      </c>
      <c r="O291" s="23">
        <f t="shared" si="128"/>
        <v>268600</v>
      </c>
      <c r="P291" s="23">
        <f t="shared" si="128"/>
        <v>278200</v>
      </c>
      <c r="Q291" s="23">
        <f t="shared" si="128"/>
        <v>264200</v>
      </c>
      <c r="R291" s="23">
        <f t="shared" si="128"/>
        <v>188400</v>
      </c>
      <c r="S291" s="23">
        <f t="shared" si="128"/>
        <v>292400.00000000006</v>
      </c>
      <c r="T291" s="23">
        <f t="shared" si="128"/>
        <v>612000</v>
      </c>
      <c r="U291" s="45">
        <f>SUM(표4_25[[#This Row],[1월]:[12월]])</f>
        <v>3911500</v>
      </c>
      <c r="V291" s="45">
        <f t="shared" si="93"/>
        <v>325958.33333333331</v>
      </c>
    </row>
    <row r="292" spans="1:22" x14ac:dyDescent="0.3">
      <c r="A292" s="73"/>
      <c r="B292" s="64" t="s">
        <v>346</v>
      </c>
      <c r="C292" s="32" t="s">
        <v>26</v>
      </c>
      <c r="D292" s="32" t="s">
        <v>16</v>
      </c>
      <c r="E292" s="32" t="s">
        <v>67</v>
      </c>
      <c r="F292" s="32" t="s">
        <v>87</v>
      </c>
      <c r="G292" s="32" t="s">
        <v>48</v>
      </c>
      <c r="H292" s="32" t="s">
        <v>20</v>
      </c>
      <c r="I292" s="33">
        <f t="shared" ref="I292:T292" si="129">I290*0.86</f>
        <v>577.14599999999996</v>
      </c>
      <c r="J292" s="33">
        <f t="shared" si="129"/>
        <v>418.56200000000001</v>
      </c>
      <c r="K292" s="33">
        <f t="shared" si="129"/>
        <v>332.90600000000001</v>
      </c>
      <c r="L292" s="33">
        <f t="shared" si="129"/>
        <v>106.726</v>
      </c>
      <c r="M292" s="33">
        <f t="shared" si="129"/>
        <v>125.30199999999999</v>
      </c>
      <c r="N292" s="33">
        <f t="shared" si="129"/>
        <v>165.98</v>
      </c>
      <c r="O292" s="33">
        <f t="shared" si="129"/>
        <v>230.99600000000001</v>
      </c>
      <c r="P292" s="33">
        <f t="shared" si="129"/>
        <v>239.25199999999998</v>
      </c>
      <c r="Q292" s="33">
        <f t="shared" si="129"/>
        <v>227.21199999999999</v>
      </c>
      <c r="R292" s="33">
        <f t="shared" si="129"/>
        <v>162.024</v>
      </c>
      <c r="S292" s="33">
        <f t="shared" si="129"/>
        <v>251.46400000000003</v>
      </c>
      <c r="T292" s="33">
        <f t="shared" si="129"/>
        <v>526.31999999999994</v>
      </c>
      <c r="U292" s="54">
        <f>SUM(표4_25[[#This Row],[1월]:[12월]])</f>
        <v>3363.8900000000003</v>
      </c>
      <c r="V292" s="54">
        <f t="shared" si="93"/>
        <v>280.32416666666671</v>
      </c>
    </row>
    <row r="293" spans="1:22" x14ac:dyDescent="0.3">
      <c r="A293" s="73"/>
      <c r="B293" s="62" t="s">
        <v>346</v>
      </c>
      <c r="C293" s="17" t="s">
        <v>26</v>
      </c>
      <c r="D293" s="17" t="s">
        <v>16</v>
      </c>
      <c r="E293" s="17" t="s">
        <v>67</v>
      </c>
      <c r="F293" s="17" t="s">
        <v>87</v>
      </c>
      <c r="G293" s="17" t="s">
        <v>48</v>
      </c>
      <c r="H293" s="17" t="s">
        <v>15</v>
      </c>
      <c r="I293" s="31">
        <f t="shared" ref="I293:T293" si="130">I292*0.1</f>
        <v>57.714599999999997</v>
      </c>
      <c r="J293" s="31">
        <f t="shared" si="130"/>
        <v>41.856200000000001</v>
      </c>
      <c r="K293" s="31">
        <f t="shared" si="130"/>
        <v>33.290600000000005</v>
      </c>
      <c r="L293" s="31">
        <f t="shared" si="130"/>
        <v>10.672600000000001</v>
      </c>
      <c r="M293" s="31">
        <f t="shared" si="130"/>
        <v>12.530200000000001</v>
      </c>
      <c r="N293" s="31">
        <f t="shared" si="130"/>
        <v>16.597999999999999</v>
      </c>
      <c r="O293" s="149">
        <f t="shared" si="130"/>
        <v>23.099600000000002</v>
      </c>
      <c r="P293" s="149">
        <f t="shared" si="130"/>
        <v>23.9252</v>
      </c>
      <c r="Q293" s="31">
        <f t="shared" si="130"/>
        <v>22.7212</v>
      </c>
      <c r="R293" s="31">
        <f t="shared" si="130"/>
        <v>16.202400000000001</v>
      </c>
      <c r="S293" s="31">
        <f t="shared" si="130"/>
        <v>25.146400000000003</v>
      </c>
      <c r="T293" s="31">
        <f t="shared" si="130"/>
        <v>52.631999999999998</v>
      </c>
      <c r="U293" s="46">
        <f>SUM(표4_25[[#This Row],[1월]:[12월]])</f>
        <v>336.38900000000001</v>
      </c>
      <c r="V293" s="46">
        <f t="shared" si="93"/>
        <v>28.032416666666666</v>
      </c>
    </row>
    <row r="294" spans="1:22" x14ac:dyDescent="0.3">
      <c r="A294" s="73"/>
      <c r="B294" s="63" t="s">
        <v>346</v>
      </c>
      <c r="C294" s="19" t="s">
        <v>26</v>
      </c>
      <c r="D294" s="19" t="s">
        <v>16</v>
      </c>
      <c r="E294" s="19" t="s">
        <v>67</v>
      </c>
      <c r="F294" s="19" t="s">
        <v>87</v>
      </c>
      <c r="G294" s="20" t="s">
        <v>48</v>
      </c>
      <c r="H294" s="20" t="s">
        <v>96</v>
      </c>
      <c r="I294" s="21">
        <f>I290*0.0036*(34866+0.6237*21+0.0624*310)/1000</f>
        <v>84.313239209532</v>
      </c>
      <c r="J294" s="21">
        <f t="shared" ref="J294:T294" si="131">J290*0.0036*(34866+0.6237*21+0.0624*310)/1000</f>
        <v>61.146257671403987</v>
      </c>
      <c r="K294" s="21">
        <f t="shared" si="131"/>
        <v>48.633072415451998</v>
      </c>
      <c r="L294" s="21">
        <f t="shared" si="131"/>
        <v>15.591227813891997</v>
      </c>
      <c r="M294" s="21">
        <f t="shared" si="131"/>
        <v>18.304930640483999</v>
      </c>
      <c r="N294" s="21">
        <f t="shared" si="131"/>
        <v>24.247437293159997</v>
      </c>
      <c r="O294" s="21">
        <f t="shared" si="131"/>
        <v>33.745397186231997</v>
      </c>
      <c r="P294" s="21">
        <f t="shared" si="131"/>
        <v>34.951487331383994</v>
      </c>
      <c r="Q294" s="21">
        <f t="shared" si="131"/>
        <v>33.192605869703989</v>
      </c>
      <c r="R294" s="21">
        <f t="shared" si="131"/>
        <v>23.669519098607996</v>
      </c>
      <c r="S294" s="21">
        <f t="shared" si="131"/>
        <v>36.735495671088003</v>
      </c>
      <c r="T294" s="21">
        <f t="shared" si="131"/>
        <v>76.888246753439986</v>
      </c>
      <c r="U294" s="47">
        <f>SUM(표4_25[[#This Row],[1월]:[12월]])</f>
        <v>491.41891695437999</v>
      </c>
      <c r="V294" s="47">
        <f t="shared" si="93"/>
        <v>40.951576412865002</v>
      </c>
    </row>
    <row r="295" spans="1:22" x14ac:dyDescent="0.3">
      <c r="A295" s="73" t="s">
        <v>257</v>
      </c>
      <c r="B295" s="60" t="s">
        <v>346</v>
      </c>
      <c r="C295" s="14" t="s">
        <v>26</v>
      </c>
      <c r="D295" s="14" t="s">
        <v>16</v>
      </c>
      <c r="E295" s="14" t="s">
        <v>65</v>
      </c>
      <c r="F295" s="14" t="s">
        <v>172</v>
      </c>
      <c r="G295" s="14" t="s">
        <v>55</v>
      </c>
      <c r="H295" s="14" t="s">
        <v>13</v>
      </c>
      <c r="I295" s="15">
        <v>412907</v>
      </c>
      <c r="J295" s="15">
        <v>0</v>
      </c>
      <c r="K295" s="15">
        <v>1703242</v>
      </c>
      <c r="L295" s="69">
        <v>332603</v>
      </c>
      <c r="M295" s="69">
        <v>1116069</v>
      </c>
      <c r="N295" s="15">
        <v>0</v>
      </c>
      <c r="O295" s="69">
        <v>47349941</v>
      </c>
      <c r="P295" s="69">
        <v>90643472</v>
      </c>
      <c r="Q295" s="69">
        <v>21772545</v>
      </c>
      <c r="R295" s="15">
        <v>0</v>
      </c>
      <c r="S295" s="15">
        <v>1144209</v>
      </c>
      <c r="T295" s="69">
        <v>932170</v>
      </c>
      <c r="U295" s="44">
        <f>SUM(표4_25[[#This Row],[1월]:[12월]])</f>
        <v>165407158</v>
      </c>
      <c r="V295" s="44">
        <f t="shared" ref="V295:V358" si="132">AVERAGE(I295:T295)</f>
        <v>13783929.833333334</v>
      </c>
    </row>
    <row r="296" spans="1:22" x14ac:dyDescent="0.3">
      <c r="A296" s="73"/>
      <c r="B296" s="65" t="s">
        <v>346</v>
      </c>
      <c r="C296" s="30" t="s">
        <v>26</v>
      </c>
      <c r="D296" s="30" t="s">
        <v>16</v>
      </c>
      <c r="E296" s="30" t="s">
        <v>65</v>
      </c>
      <c r="F296" s="30" t="s">
        <v>172</v>
      </c>
      <c r="G296" s="30" t="s">
        <v>55</v>
      </c>
      <c r="H296" s="30" t="s">
        <v>19</v>
      </c>
      <c r="I296" s="4">
        <v>4.8</v>
      </c>
      <c r="J296" s="4">
        <v>0</v>
      </c>
      <c r="K296" s="4">
        <v>19.8</v>
      </c>
      <c r="L296" s="68">
        <v>4.5</v>
      </c>
      <c r="M296" s="68">
        <v>15.1</v>
      </c>
      <c r="N296" s="4">
        <v>0</v>
      </c>
      <c r="O296" s="68">
        <v>752.9</v>
      </c>
      <c r="P296" s="68">
        <v>1441.3</v>
      </c>
      <c r="Q296" s="68">
        <v>346.2</v>
      </c>
      <c r="R296" s="4">
        <v>0</v>
      </c>
      <c r="S296" s="4">
        <v>14</v>
      </c>
      <c r="T296" s="68">
        <v>9.7999999999999989</v>
      </c>
      <c r="U296" s="53">
        <f>SUM(표4_25[[#This Row],[1월]:[12월]])</f>
        <v>2608.4</v>
      </c>
      <c r="V296" s="53">
        <f t="shared" si="132"/>
        <v>217.36666666666667</v>
      </c>
    </row>
    <row r="297" spans="1:22" x14ac:dyDescent="0.3">
      <c r="A297" s="73"/>
      <c r="B297" s="61" t="s">
        <v>346</v>
      </c>
      <c r="C297" s="16" t="s">
        <v>26</v>
      </c>
      <c r="D297" s="16" t="s">
        <v>16</v>
      </c>
      <c r="E297" s="16" t="s">
        <v>65</v>
      </c>
      <c r="F297" s="16" t="s">
        <v>172</v>
      </c>
      <c r="G297" s="16" t="s">
        <v>55</v>
      </c>
      <c r="H297" s="16" t="s">
        <v>14</v>
      </c>
      <c r="I297" s="23">
        <f t="shared" ref="I297:T297" si="133">I296*1000</f>
        <v>4800</v>
      </c>
      <c r="J297" s="23">
        <f t="shared" si="133"/>
        <v>0</v>
      </c>
      <c r="K297" s="23">
        <f t="shared" si="133"/>
        <v>19800</v>
      </c>
      <c r="L297" s="23">
        <f t="shared" si="133"/>
        <v>4500</v>
      </c>
      <c r="M297" s="23">
        <f t="shared" si="133"/>
        <v>15100</v>
      </c>
      <c r="N297" s="23">
        <f t="shared" si="133"/>
        <v>0</v>
      </c>
      <c r="O297" s="23">
        <f t="shared" si="133"/>
        <v>752900</v>
      </c>
      <c r="P297" s="23">
        <f t="shared" si="133"/>
        <v>1441300</v>
      </c>
      <c r="Q297" s="23">
        <f t="shared" si="133"/>
        <v>346200</v>
      </c>
      <c r="R297" s="23">
        <f t="shared" si="133"/>
        <v>0</v>
      </c>
      <c r="S297" s="23">
        <f t="shared" si="133"/>
        <v>14000</v>
      </c>
      <c r="T297" s="23">
        <f t="shared" si="133"/>
        <v>9799.9999999999982</v>
      </c>
      <c r="U297" s="45">
        <f>SUM(표4_25[[#This Row],[1월]:[12월]])</f>
        <v>2608400</v>
      </c>
      <c r="V297" s="45">
        <f t="shared" si="132"/>
        <v>217366.66666666666</v>
      </c>
    </row>
    <row r="298" spans="1:22" x14ac:dyDescent="0.3">
      <c r="A298" s="73"/>
      <c r="B298" s="64" t="s">
        <v>346</v>
      </c>
      <c r="C298" s="32" t="s">
        <v>26</v>
      </c>
      <c r="D298" s="32" t="s">
        <v>16</v>
      </c>
      <c r="E298" s="32" t="s">
        <v>65</v>
      </c>
      <c r="F298" s="32" t="s">
        <v>172</v>
      </c>
      <c r="G298" s="32" t="s">
        <v>55</v>
      </c>
      <c r="H298" s="32" t="s">
        <v>20</v>
      </c>
      <c r="I298" s="33">
        <f t="shared" ref="I298:T298" si="134">I296*0.86</f>
        <v>4.1280000000000001</v>
      </c>
      <c r="J298" s="33">
        <f t="shared" si="134"/>
        <v>0</v>
      </c>
      <c r="K298" s="33">
        <f t="shared" si="134"/>
        <v>17.027999999999999</v>
      </c>
      <c r="L298" s="33">
        <f t="shared" si="134"/>
        <v>3.87</v>
      </c>
      <c r="M298" s="33">
        <f t="shared" si="134"/>
        <v>12.985999999999999</v>
      </c>
      <c r="N298" s="33">
        <f t="shared" si="134"/>
        <v>0</v>
      </c>
      <c r="O298" s="33">
        <f t="shared" si="134"/>
        <v>647.49399999999991</v>
      </c>
      <c r="P298" s="33">
        <f t="shared" si="134"/>
        <v>1239.518</v>
      </c>
      <c r="Q298" s="33">
        <f t="shared" si="134"/>
        <v>297.73199999999997</v>
      </c>
      <c r="R298" s="33">
        <f t="shared" si="134"/>
        <v>0</v>
      </c>
      <c r="S298" s="33">
        <f t="shared" si="134"/>
        <v>12.04</v>
      </c>
      <c r="T298" s="33">
        <f t="shared" si="134"/>
        <v>8.427999999999999</v>
      </c>
      <c r="U298" s="54">
        <f>SUM(표4_25[[#This Row],[1월]:[12월]])</f>
        <v>2243.2239999999997</v>
      </c>
      <c r="V298" s="54">
        <f t="shared" si="132"/>
        <v>186.93533333333332</v>
      </c>
    </row>
    <row r="299" spans="1:22" x14ac:dyDescent="0.3">
      <c r="A299" s="73"/>
      <c r="B299" s="62" t="s">
        <v>346</v>
      </c>
      <c r="C299" s="17" t="s">
        <v>26</v>
      </c>
      <c r="D299" s="17" t="s">
        <v>16</v>
      </c>
      <c r="E299" s="17" t="s">
        <v>65</v>
      </c>
      <c r="F299" s="17" t="s">
        <v>172</v>
      </c>
      <c r="G299" s="17" t="s">
        <v>55</v>
      </c>
      <c r="H299" s="17" t="s">
        <v>15</v>
      </c>
      <c r="I299" s="31">
        <f t="shared" ref="I299:T299" si="135">I298*0.1</f>
        <v>0.41280000000000006</v>
      </c>
      <c r="J299" s="31">
        <f t="shared" si="135"/>
        <v>0</v>
      </c>
      <c r="K299" s="31">
        <f t="shared" si="135"/>
        <v>1.7027999999999999</v>
      </c>
      <c r="L299" s="31">
        <f t="shared" si="135"/>
        <v>0.38700000000000001</v>
      </c>
      <c r="M299" s="31">
        <f t="shared" si="135"/>
        <v>1.2986</v>
      </c>
      <c r="N299" s="31">
        <f t="shared" si="135"/>
        <v>0</v>
      </c>
      <c r="O299" s="31">
        <f t="shared" si="135"/>
        <v>64.749399999999994</v>
      </c>
      <c r="P299" s="31">
        <f t="shared" si="135"/>
        <v>123.95180000000001</v>
      </c>
      <c r="Q299" s="31">
        <f t="shared" si="135"/>
        <v>29.773199999999999</v>
      </c>
      <c r="R299" s="31">
        <f t="shared" si="135"/>
        <v>0</v>
      </c>
      <c r="S299" s="31">
        <f t="shared" si="135"/>
        <v>1.204</v>
      </c>
      <c r="T299" s="31">
        <f t="shared" si="135"/>
        <v>0.84279999999999999</v>
      </c>
      <c r="U299" s="46">
        <f>SUM(표4_25[[#This Row],[1월]:[12월]])</f>
        <v>224.32240000000002</v>
      </c>
      <c r="V299" s="46">
        <f t="shared" si="132"/>
        <v>18.693533333333335</v>
      </c>
    </row>
    <row r="300" spans="1:22" x14ac:dyDescent="0.3">
      <c r="A300" s="73"/>
      <c r="B300" s="63" t="s">
        <v>346</v>
      </c>
      <c r="C300" s="19" t="s">
        <v>26</v>
      </c>
      <c r="D300" s="19" t="s">
        <v>16</v>
      </c>
      <c r="E300" s="19" t="s">
        <v>65</v>
      </c>
      <c r="F300" s="19" t="s">
        <v>172</v>
      </c>
      <c r="G300" s="20" t="s">
        <v>55</v>
      </c>
      <c r="H300" s="20" t="s">
        <v>96</v>
      </c>
      <c r="I300" s="21">
        <f>I296*0.0036*(34866+0.6237*21+0.0624*310)/1000</f>
        <v>0.60304507257599993</v>
      </c>
      <c r="J300" s="21">
        <f t="shared" ref="J300:T300" si="136">J296*0.0036*(34866+0.6237*21+0.0624*310)/1000</f>
        <v>0</v>
      </c>
      <c r="K300" s="21">
        <f t="shared" si="136"/>
        <v>2.4875609243759995</v>
      </c>
      <c r="L300" s="21">
        <f t="shared" si="136"/>
        <v>0.56535475553999992</v>
      </c>
      <c r="M300" s="21">
        <f t="shared" si="136"/>
        <v>1.8970792908119998</v>
      </c>
      <c r="N300" s="21">
        <f t="shared" si="136"/>
        <v>0</v>
      </c>
      <c r="O300" s="21">
        <f t="shared" si="136"/>
        <v>94.59013232134798</v>
      </c>
      <c r="P300" s="21">
        <f t="shared" si="136"/>
        <v>181.07684647995598</v>
      </c>
      <c r="Q300" s="21">
        <f t="shared" si="136"/>
        <v>43.494625859543987</v>
      </c>
      <c r="R300" s="21">
        <f t="shared" si="136"/>
        <v>0</v>
      </c>
      <c r="S300" s="21">
        <f t="shared" si="136"/>
        <v>1.7588814616799997</v>
      </c>
      <c r="T300" s="21">
        <f t="shared" si="136"/>
        <v>1.2312170231759996</v>
      </c>
      <c r="U300" s="47">
        <f>SUM(표4_25[[#This Row],[1월]:[12월]])</f>
        <v>327.7047431890079</v>
      </c>
      <c r="V300" s="47">
        <f t="shared" si="132"/>
        <v>27.308728599083992</v>
      </c>
    </row>
    <row r="301" spans="1:22" x14ac:dyDescent="0.3">
      <c r="A301" s="73" t="s">
        <v>383</v>
      </c>
      <c r="B301" s="60" t="s">
        <v>346</v>
      </c>
      <c r="C301" s="14" t="s">
        <v>26</v>
      </c>
      <c r="D301" s="14" t="s">
        <v>16</v>
      </c>
      <c r="E301" s="14" t="s">
        <v>90</v>
      </c>
      <c r="F301" s="14" t="s">
        <v>172</v>
      </c>
      <c r="G301" s="14" t="s">
        <v>55</v>
      </c>
      <c r="H301" s="14" t="s">
        <v>13</v>
      </c>
      <c r="I301" s="15">
        <v>0</v>
      </c>
      <c r="J301" s="15">
        <v>0</v>
      </c>
      <c r="K301" s="15">
        <v>0</v>
      </c>
      <c r="L301" s="69">
        <v>0</v>
      </c>
      <c r="M301" s="69">
        <v>0</v>
      </c>
      <c r="N301" s="15">
        <v>0</v>
      </c>
      <c r="O301" s="69">
        <v>1616275</v>
      </c>
      <c r="P301" s="69">
        <v>2987279</v>
      </c>
      <c r="Q301" s="69">
        <v>396207</v>
      </c>
      <c r="R301" s="71">
        <v>0</v>
      </c>
      <c r="S301" s="15">
        <v>0</v>
      </c>
      <c r="T301" s="69">
        <v>0</v>
      </c>
      <c r="U301" s="44">
        <f>SUM(표4_25[[#This Row],[1월]:[12월]])</f>
        <v>4999761</v>
      </c>
      <c r="V301" s="44">
        <f t="shared" si="132"/>
        <v>416646.75</v>
      </c>
    </row>
    <row r="302" spans="1:22" x14ac:dyDescent="0.3">
      <c r="A302" s="73" t="s">
        <v>267</v>
      </c>
      <c r="B302" s="61" t="s">
        <v>346</v>
      </c>
      <c r="C302" s="16" t="s">
        <v>26</v>
      </c>
      <c r="D302" s="16" t="s">
        <v>16</v>
      </c>
      <c r="E302" s="16" t="s">
        <v>90</v>
      </c>
      <c r="F302" s="16" t="s">
        <v>172</v>
      </c>
      <c r="G302" s="16" t="s">
        <v>55</v>
      </c>
      <c r="H302" s="16" t="s">
        <v>19</v>
      </c>
      <c r="I302" s="23">
        <v>0</v>
      </c>
      <c r="J302" s="23">
        <v>0</v>
      </c>
      <c r="K302" s="23">
        <v>0</v>
      </c>
      <c r="L302" s="68">
        <v>0</v>
      </c>
      <c r="M302" s="70">
        <v>0</v>
      </c>
      <c r="N302" s="23">
        <v>0</v>
      </c>
      <c r="O302" s="70">
        <v>25.7</v>
      </c>
      <c r="P302" s="70">
        <v>47.5</v>
      </c>
      <c r="Q302" s="70">
        <v>6.3</v>
      </c>
      <c r="R302" s="23">
        <v>0</v>
      </c>
      <c r="S302" s="23">
        <v>0</v>
      </c>
      <c r="T302" s="70">
        <v>0</v>
      </c>
      <c r="U302" s="45">
        <f>SUM(표4_25[[#This Row],[1월]:[12월]])</f>
        <v>79.5</v>
      </c>
      <c r="V302" s="45">
        <f t="shared" si="132"/>
        <v>6.625</v>
      </c>
    </row>
    <row r="303" spans="1:22" x14ac:dyDescent="0.3">
      <c r="A303" s="73"/>
      <c r="B303" s="61" t="s">
        <v>346</v>
      </c>
      <c r="C303" s="16" t="s">
        <v>26</v>
      </c>
      <c r="D303" s="16" t="s">
        <v>16</v>
      </c>
      <c r="E303" s="16" t="s">
        <v>90</v>
      </c>
      <c r="F303" s="16" t="s">
        <v>172</v>
      </c>
      <c r="G303" s="16" t="s">
        <v>55</v>
      </c>
      <c r="H303" s="16" t="s">
        <v>14</v>
      </c>
      <c r="I303" s="23">
        <f t="shared" ref="I303:R303" si="137">I302*1000</f>
        <v>0</v>
      </c>
      <c r="J303" s="23">
        <f t="shared" si="137"/>
        <v>0</v>
      </c>
      <c r="K303" s="23">
        <f t="shared" si="137"/>
        <v>0</v>
      </c>
      <c r="L303" s="23">
        <f t="shared" si="137"/>
        <v>0</v>
      </c>
      <c r="M303" s="23">
        <f t="shared" si="137"/>
        <v>0</v>
      </c>
      <c r="N303" s="23">
        <f t="shared" si="137"/>
        <v>0</v>
      </c>
      <c r="O303" s="23">
        <f t="shared" si="137"/>
        <v>25700</v>
      </c>
      <c r="P303" s="23">
        <f t="shared" si="137"/>
        <v>47500</v>
      </c>
      <c r="Q303" s="23">
        <f t="shared" si="137"/>
        <v>6300</v>
      </c>
      <c r="R303" s="23">
        <f t="shared" si="137"/>
        <v>0</v>
      </c>
      <c r="S303" s="23">
        <f>S302*1000</f>
        <v>0</v>
      </c>
      <c r="T303" s="23">
        <f t="shared" ref="T303" si="138">T302*1000</f>
        <v>0</v>
      </c>
      <c r="U303" s="45">
        <f>SUM(표4_25[[#This Row],[1월]:[12월]])</f>
        <v>79500</v>
      </c>
      <c r="V303" s="45">
        <f>AVERAGE(I303:T303)</f>
        <v>6625</v>
      </c>
    </row>
    <row r="304" spans="1:22" x14ac:dyDescent="0.3">
      <c r="A304" s="73"/>
      <c r="B304" s="64" t="s">
        <v>346</v>
      </c>
      <c r="C304" s="32" t="s">
        <v>26</v>
      </c>
      <c r="D304" s="32" t="s">
        <v>16</v>
      </c>
      <c r="E304" s="32" t="s">
        <v>90</v>
      </c>
      <c r="F304" s="32" t="s">
        <v>172</v>
      </c>
      <c r="G304" s="32" t="s">
        <v>55</v>
      </c>
      <c r="H304" s="32" t="s">
        <v>20</v>
      </c>
      <c r="I304" s="33">
        <f t="shared" ref="I304:T304" si="139">I302*0.86</f>
        <v>0</v>
      </c>
      <c r="J304" s="33">
        <f t="shared" si="139"/>
        <v>0</v>
      </c>
      <c r="K304" s="33">
        <f t="shared" si="139"/>
        <v>0</v>
      </c>
      <c r="L304" s="33">
        <f t="shared" si="139"/>
        <v>0</v>
      </c>
      <c r="M304" s="33">
        <f t="shared" si="139"/>
        <v>0</v>
      </c>
      <c r="N304" s="33">
        <f t="shared" si="139"/>
        <v>0</v>
      </c>
      <c r="O304" s="33">
        <f t="shared" si="139"/>
        <v>22.102</v>
      </c>
      <c r="P304" s="33">
        <f t="shared" si="139"/>
        <v>40.85</v>
      </c>
      <c r="Q304" s="33">
        <f t="shared" si="139"/>
        <v>5.4180000000000001</v>
      </c>
      <c r="R304" s="33">
        <f t="shared" si="139"/>
        <v>0</v>
      </c>
      <c r="S304" s="33">
        <f t="shared" si="139"/>
        <v>0</v>
      </c>
      <c r="T304" s="33">
        <f t="shared" si="139"/>
        <v>0</v>
      </c>
      <c r="U304" s="54">
        <f>SUM(표4_25[[#This Row],[1월]:[12월]])</f>
        <v>68.37</v>
      </c>
      <c r="V304" s="54">
        <f t="shared" si="132"/>
        <v>5.6975000000000007</v>
      </c>
    </row>
    <row r="305" spans="1:22" x14ac:dyDescent="0.3">
      <c r="A305" s="73"/>
      <c r="B305" s="62" t="s">
        <v>346</v>
      </c>
      <c r="C305" s="17" t="s">
        <v>26</v>
      </c>
      <c r="D305" s="17" t="s">
        <v>16</v>
      </c>
      <c r="E305" s="17" t="s">
        <v>90</v>
      </c>
      <c r="F305" s="17" t="s">
        <v>172</v>
      </c>
      <c r="G305" s="17" t="s">
        <v>55</v>
      </c>
      <c r="H305" s="17" t="s">
        <v>15</v>
      </c>
      <c r="I305" s="31">
        <f t="shared" ref="I305:T305" si="140">I304*0.1</f>
        <v>0</v>
      </c>
      <c r="J305" s="31">
        <f t="shared" si="140"/>
        <v>0</v>
      </c>
      <c r="K305" s="31">
        <f t="shared" si="140"/>
        <v>0</v>
      </c>
      <c r="L305" s="31">
        <f t="shared" si="140"/>
        <v>0</v>
      </c>
      <c r="M305" s="31">
        <f t="shared" si="140"/>
        <v>0</v>
      </c>
      <c r="N305" s="31">
        <f t="shared" si="140"/>
        <v>0</v>
      </c>
      <c r="O305" s="149">
        <f t="shared" si="140"/>
        <v>2.2101999999999999</v>
      </c>
      <c r="P305" s="149">
        <f t="shared" si="140"/>
        <v>4.085</v>
      </c>
      <c r="Q305" s="31">
        <f t="shared" si="140"/>
        <v>0.54180000000000006</v>
      </c>
      <c r="R305" s="31">
        <f t="shared" si="140"/>
        <v>0</v>
      </c>
      <c r="S305" s="31">
        <f t="shared" si="140"/>
        <v>0</v>
      </c>
      <c r="T305" s="31">
        <f t="shared" si="140"/>
        <v>0</v>
      </c>
      <c r="U305" s="46">
        <f>SUM(표4_25[[#This Row],[1월]:[12월]])</f>
        <v>6.8369999999999997</v>
      </c>
      <c r="V305" s="46">
        <f t="shared" si="132"/>
        <v>0.56974999999999998</v>
      </c>
    </row>
    <row r="306" spans="1:22" x14ac:dyDescent="0.3">
      <c r="A306" s="73"/>
      <c r="B306" s="63" t="s">
        <v>346</v>
      </c>
      <c r="C306" s="19" t="s">
        <v>26</v>
      </c>
      <c r="D306" s="19" t="s">
        <v>16</v>
      </c>
      <c r="E306" s="19" t="s">
        <v>90</v>
      </c>
      <c r="F306" s="19" t="s">
        <v>172</v>
      </c>
      <c r="G306" s="20" t="s">
        <v>55</v>
      </c>
      <c r="H306" s="20" t="s">
        <v>96</v>
      </c>
      <c r="I306" s="21">
        <f>I302*0.0036*(34866+0.6237*21+0.0624*310)/1000</f>
        <v>0</v>
      </c>
      <c r="J306" s="21">
        <f t="shared" ref="J306:T306" si="141">J302*0.0036*(34866+0.6237*21+0.0624*310)/1000</f>
        <v>0</v>
      </c>
      <c r="K306" s="21">
        <f t="shared" si="141"/>
        <v>0</v>
      </c>
      <c r="L306" s="21">
        <f t="shared" si="141"/>
        <v>0</v>
      </c>
      <c r="M306" s="21">
        <f t="shared" si="141"/>
        <v>0</v>
      </c>
      <c r="N306" s="21">
        <f t="shared" si="141"/>
        <v>0</v>
      </c>
      <c r="O306" s="21">
        <f t="shared" si="141"/>
        <v>3.2288038260839995</v>
      </c>
      <c r="P306" s="21">
        <f t="shared" si="141"/>
        <v>5.9676335306999988</v>
      </c>
      <c r="Q306" s="21">
        <f t="shared" si="141"/>
        <v>0.79149665775599987</v>
      </c>
      <c r="R306" s="21">
        <f t="shared" si="141"/>
        <v>0</v>
      </c>
      <c r="S306" s="21">
        <f t="shared" si="141"/>
        <v>0</v>
      </c>
      <c r="T306" s="21">
        <f t="shared" si="141"/>
        <v>0</v>
      </c>
      <c r="U306" s="47">
        <f>SUM(표4_25[[#This Row],[1월]:[12월]])</f>
        <v>9.9879340145399986</v>
      </c>
      <c r="V306" s="47">
        <f t="shared" si="132"/>
        <v>0.83232783454499992</v>
      </c>
    </row>
    <row r="307" spans="1:22" x14ac:dyDescent="0.3">
      <c r="A307" s="73" t="s">
        <v>249</v>
      </c>
      <c r="B307" s="60" t="s">
        <v>346</v>
      </c>
      <c r="C307" s="14" t="s">
        <v>26</v>
      </c>
      <c r="D307" s="14" t="s">
        <v>16</v>
      </c>
      <c r="E307" s="14" t="s">
        <v>88</v>
      </c>
      <c r="F307" s="14" t="s">
        <v>86</v>
      </c>
      <c r="G307" s="14" t="s">
        <v>141</v>
      </c>
      <c r="H307" s="14" t="s">
        <v>13</v>
      </c>
      <c r="I307" s="15">
        <v>0</v>
      </c>
      <c r="J307" s="15">
        <v>0</v>
      </c>
      <c r="K307" s="15">
        <v>0</v>
      </c>
      <c r="L307" s="69">
        <v>0</v>
      </c>
      <c r="M307" s="69">
        <f>73911.8*M308</f>
        <v>29564.720000000001</v>
      </c>
      <c r="N307" s="15">
        <v>0</v>
      </c>
      <c r="O307" s="69">
        <v>3006146</v>
      </c>
      <c r="P307" s="69">
        <v>4899137</v>
      </c>
      <c r="Q307" s="69">
        <v>1974748</v>
      </c>
      <c r="R307" s="71">
        <v>0</v>
      </c>
      <c r="S307" s="15">
        <v>8172.9214285714297</v>
      </c>
      <c r="T307" s="69">
        <v>0</v>
      </c>
      <c r="U307" s="44">
        <f>SUM(표4_25[[#This Row],[1월]:[12월]])</f>
        <v>9917768.6414285712</v>
      </c>
      <c r="V307" s="44">
        <f t="shared" si="132"/>
        <v>826480.72011904756</v>
      </c>
    </row>
    <row r="308" spans="1:22" x14ac:dyDescent="0.3">
      <c r="A308" s="73"/>
      <c r="B308" s="61" t="s">
        <v>346</v>
      </c>
      <c r="C308" s="16" t="s">
        <v>26</v>
      </c>
      <c r="D308" s="16" t="s">
        <v>16</v>
      </c>
      <c r="E308" s="16" t="s">
        <v>88</v>
      </c>
      <c r="F308" s="16" t="s">
        <v>86</v>
      </c>
      <c r="G308" s="16" t="s">
        <v>141</v>
      </c>
      <c r="H308" s="16" t="s">
        <v>19</v>
      </c>
      <c r="I308" s="23">
        <v>0</v>
      </c>
      <c r="J308" s="23">
        <v>0</v>
      </c>
      <c r="K308" s="23">
        <v>0</v>
      </c>
      <c r="L308" s="70">
        <v>0</v>
      </c>
      <c r="M308" s="70">
        <v>0.4</v>
      </c>
      <c r="N308" s="23">
        <v>0</v>
      </c>
      <c r="O308" s="70">
        <v>47.8</v>
      </c>
      <c r="P308" s="70">
        <v>77.900000000000006</v>
      </c>
      <c r="Q308" s="70">
        <v>31.4</v>
      </c>
      <c r="R308" s="23">
        <v>0</v>
      </c>
      <c r="S308" s="23">
        <v>0.1</v>
      </c>
      <c r="T308" s="70">
        <v>0</v>
      </c>
      <c r="U308" s="45">
        <f>SUM(표4_25[[#This Row],[1월]:[12월]])</f>
        <v>157.6</v>
      </c>
      <c r="V308" s="45">
        <f t="shared" si="132"/>
        <v>13.133333333333333</v>
      </c>
    </row>
    <row r="309" spans="1:22" x14ac:dyDescent="0.3">
      <c r="A309" s="73"/>
      <c r="B309" s="61" t="s">
        <v>346</v>
      </c>
      <c r="C309" s="16" t="s">
        <v>26</v>
      </c>
      <c r="D309" s="16" t="s">
        <v>16</v>
      </c>
      <c r="E309" s="16" t="s">
        <v>88</v>
      </c>
      <c r="F309" s="16" t="s">
        <v>86</v>
      </c>
      <c r="G309" s="16" t="s">
        <v>141</v>
      </c>
      <c r="H309" s="16" t="s">
        <v>14</v>
      </c>
      <c r="I309" s="23">
        <f t="shared" ref="I309:T309" si="142">I308*1000</f>
        <v>0</v>
      </c>
      <c r="J309" s="23">
        <f t="shared" si="142"/>
        <v>0</v>
      </c>
      <c r="K309" s="23">
        <f t="shared" si="142"/>
        <v>0</v>
      </c>
      <c r="L309" s="23">
        <f t="shared" si="142"/>
        <v>0</v>
      </c>
      <c r="M309" s="23">
        <f t="shared" si="142"/>
        <v>400</v>
      </c>
      <c r="N309" s="23">
        <f t="shared" si="142"/>
        <v>0</v>
      </c>
      <c r="O309" s="23">
        <f t="shared" si="142"/>
        <v>47800</v>
      </c>
      <c r="P309" s="23">
        <f t="shared" si="142"/>
        <v>77900</v>
      </c>
      <c r="Q309" s="23">
        <f t="shared" si="142"/>
        <v>31400</v>
      </c>
      <c r="R309" s="23">
        <f t="shared" si="142"/>
        <v>0</v>
      </c>
      <c r="S309" s="23">
        <f t="shared" si="142"/>
        <v>100</v>
      </c>
      <c r="T309" s="23">
        <f t="shared" si="142"/>
        <v>0</v>
      </c>
      <c r="U309" s="45">
        <f>SUM(표4_25[[#This Row],[1월]:[12월]])</f>
        <v>157600</v>
      </c>
      <c r="V309" s="45">
        <f t="shared" si="132"/>
        <v>13133.333333333334</v>
      </c>
    </row>
    <row r="310" spans="1:22" x14ac:dyDescent="0.3">
      <c r="A310" s="73"/>
      <c r="B310" s="64" t="s">
        <v>346</v>
      </c>
      <c r="C310" s="32" t="s">
        <v>26</v>
      </c>
      <c r="D310" s="32" t="s">
        <v>16</v>
      </c>
      <c r="E310" s="32" t="s">
        <v>88</v>
      </c>
      <c r="F310" s="32" t="s">
        <v>86</v>
      </c>
      <c r="G310" s="32" t="s">
        <v>141</v>
      </c>
      <c r="H310" s="32" t="s">
        <v>20</v>
      </c>
      <c r="I310" s="33">
        <f t="shared" ref="I310:T310" si="143">I308*0.86</f>
        <v>0</v>
      </c>
      <c r="J310" s="33">
        <f t="shared" si="143"/>
        <v>0</v>
      </c>
      <c r="K310" s="33">
        <f t="shared" si="143"/>
        <v>0</v>
      </c>
      <c r="L310" s="33">
        <f t="shared" si="143"/>
        <v>0</v>
      </c>
      <c r="M310" s="33">
        <f t="shared" si="143"/>
        <v>0.34400000000000003</v>
      </c>
      <c r="N310" s="33">
        <f t="shared" si="143"/>
        <v>0</v>
      </c>
      <c r="O310" s="33">
        <f t="shared" si="143"/>
        <v>41.107999999999997</v>
      </c>
      <c r="P310" s="33">
        <f t="shared" si="143"/>
        <v>66.994</v>
      </c>
      <c r="Q310" s="33">
        <f t="shared" si="143"/>
        <v>27.003999999999998</v>
      </c>
      <c r="R310" s="33">
        <f t="shared" si="143"/>
        <v>0</v>
      </c>
      <c r="S310" s="33">
        <f t="shared" si="143"/>
        <v>8.6000000000000007E-2</v>
      </c>
      <c r="T310" s="33">
        <f t="shared" si="143"/>
        <v>0</v>
      </c>
      <c r="U310" s="54">
        <f>SUM(표4_25[[#This Row],[1월]:[12월]])</f>
        <v>135.536</v>
      </c>
      <c r="V310" s="54">
        <f t="shared" si="132"/>
        <v>11.294666666666666</v>
      </c>
    </row>
    <row r="311" spans="1:22" x14ac:dyDescent="0.3">
      <c r="A311" s="73"/>
      <c r="B311" s="62" t="s">
        <v>346</v>
      </c>
      <c r="C311" s="17" t="s">
        <v>26</v>
      </c>
      <c r="D311" s="17" t="s">
        <v>16</v>
      </c>
      <c r="E311" s="17" t="s">
        <v>88</v>
      </c>
      <c r="F311" s="17" t="s">
        <v>86</v>
      </c>
      <c r="G311" s="17" t="s">
        <v>141</v>
      </c>
      <c r="H311" s="17" t="s">
        <v>15</v>
      </c>
      <c r="I311" s="31">
        <f t="shared" ref="I311:T311" si="144">I310*0.1</f>
        <v>0</v>
      </c>
      <c r="J311" s="31">
        <f t="shared" si="144"/>
        <v>0</v>
      </c>
      <c r="K311" s="31">
        <f t="shared" si="144"/>
        <v>0</v>
      </c>
      <c r="L311" s="31">
        <f t="shared" si="144"/>
        <v>0</v>
      </c>
      <c r="M311" s="31">
        <f t="shared" si="144"/>
        <v>3.4400000000000007E-2</v>
      </c>
      <c r="N311" s="31">
        <f t="shared" si="144"/>
        <v>0</v>
      </c>
      <c r="O311" s="149">
        <f t="shared" si="144"/>
        <v>4.1108000000000002</v>
      </c>
      <c r="P311" s="149">
        <f t="shared" si="144"/>
        <v>6.6994000000000007</v>
      </c>
      <c r="Q311" s="31">
        <f t="shared" si="144"/>
        <v>2.7004000000000001</v>
      </c>
      <c r="R311" s="31">
        <f t="shared" si="144"/>
        <v>0</v>
      </c>
      <c r="S311" s="31">
        <f t="shared" si="144"/>
        <v>8.6000000000000017E-3</v>
      </c>
      <c r="T311" s="31">
        <f t="shared" si="144"/>
        <v>0</v>
      </c>
      <c r="U311" s="46">
        <f>SUM(표4_25[[#This Row],[1월]:[12월]])</f>
        <v>13.553599999999999</v>
      </c>
      <c r="V311" s="46">
        <f t="shared" si="132"/>
        <v>1.1294666666666666</v>
      </c>
    </row>
    <row r="312" spans="1:22" x14ac:dyDescent="0.3">
      <c r="A312" s="73"/>
      <c r="B312" s="63" t="s">
        <v>346</v>
      </c>
      <c r="C312" s="19" t="s">
        <v>26</v>
      </c>
      <c r="D312" s="19" t="s">
        <v>16</v>
      </c>
      <c r="E312" s="19" t="s">
        <v>88</v>
      </c>
      <c r="F312" s="19" t="s">
        <v>86</v>
      </c>
      <c r="G312" s="20" t="s">
        <v>141</v>
      </c>
      <c r="H312" s="20" t="s">
        <v>96</v>
      </c>
      <c r="I312" s="21">
        <f>I308*0.0036*(34866+0.6237*21+0.0624*310)/1000</f>
        <v>0</v>
      </c>
      <c r="J312" s="21">
        <f t="shared" ref="J312:T312" si="145">J308*0.0036*(34866+0.6237*21+0.0624*310)/1000</f>
        <v>0</v>
      </c>
      <c r="K312" s="21">
        <f t="shared" si="145"/>
        <v>0</v>
      </c>
      <c r="L312" s="21">
        <f t="shared" si="145"/>
        <v>0</v>
      </c>
      <c r="M312" s="21">
        <f t="shared" si="145"/>
        <v>5.0253756047999996E-2</v>
      </c>
      <c r="N312" s="21">
        <f t="shared" si="145"/>
        <v>0</v>
      </c>
      <c r="O312" s="21">
        <f t="shared" si="145"/>
        <v>6.0053238477359985</v>
      </c>
      <c r="P312" s="21">
        <f t="shared" si="145"/>
        <v>9.7869189903480009</v>
      </c>
      <c r="Q312" s="21">
        <f t="shared" si="145"/>
        <v>3.9449198497679991</v>
      </c>
      <c r="R312" s="21">
        <f t="shared" si="145"/>
        <v>0</v>
      </c>
      <c r="S312" s="21">
        <f t="shared" si="145"/>
        <v>1.2563439011999999E-2</v>
      </c>
      <c r="T312" s="21">
        <f t="shared" si="145"/>
        <v>0</v>
      </c>
      <c r="U312" s="47">
        <f>SUM(표4_25[[#This Row],[1월]:[12월]])</f>
        <v>19.799979882911998</v>
      </c>
      <c r="V312" s="47">
        <f t="shared" si="132"/>
        <v>1.6499983235759998</v>
      </c>
    </row>
    <row r="313" spans="1:22" x14ac:dyDescent="0.3">
      <c r="A313" s="73" t="s">
        <v>248</v>
      </c>
      <c r="B313" s="60" t="s">
        <v>346</v>
      </c>
      <c r="C313" s="14" t="s">
        <v>26</v>
      </c>
      <c r="D313" s="14" t="s">
        <v>16</v>
      </c>
      <c r="E313" s="14" t="s">
        <v>88</v>
      </c>
      <c r="F313" s="14" t="s">
        <v>87</v>
      </c>
      <c r="G313" s="14" t="s">
        <v>142</v>
      </c>
      <c r="H313" s="14" t="s">
        <v>13</v>
      </c>
      <c r="I313" s="15">
        <v>60215.6</v>
      </c>
      <c r="J313" s="15">
        <v>0</v>
      </c>
      <c r="K313" s="15">
        <f>K314*86022.3</f>
        <v>412907.04</v>
      </c>
      <c r="L313" s="69">
        <v>81302.899999999994</v>
      </c>
      <c r="M313" s="69">
        <f>73911.8*M314</f>
        <v>243908.94</v>
      </c>
      <c r="N313" s="15">
        <v>0</v>
      </c>
      <c r="O313" s="69">
        <v>8804611</v>
      </c>
      <c r="P313" s="69">
        <v>16062126</v>
      </c>
      <c r="Q313" s="69">
        <v>3886607</v>
      </c>
      <c r="R313" s="71">
        <v>0</v>
      </c>
      <c r="S313" s="15">
        <v>302398.09285714291</v>
      </c>
      <c r="T313" s="71">
        <v>247310.40816326527</v>
      </c>
      <c r="U313" s="44">
        <f>SUM(표4_25[[#This Row],[1월]:[12월]])</f>
        <v>30101386.981020406</v>
      </c>
      <c r="V313" s="44">
        <f t="shared" si="132"/>
        <v>2508448.915085034</v>
      </c>
    </row>
    <row r="314" spans="1:22" x14ac:dyDescent="0.3">
      <c r="A314" s="73"/>
      <c r="B314" s="61" t="s">
        <v>346</v>
      </c>
      <c r="C314" s="16" t="s">
        <v>26</v>
      </c>
      <c r="D314" s="16" t="s">
        <v>16</v>
      </c>
      <c r="E314" s="16" t="s">
        <v>88</v>
      </c>
      <c r="F314" s="16" t="s">
        <v>87</v>
      </c>
      <c r="G314" s="16" t="s">
        <v>142</v>
      </c>
      <c r="H314" s="16" t="s">
        <v>19</v>
      </c>
      <c r="I314" s="23">
        <v>0.7</v>
      </c>
      <c r="J314" s="23">
        <v>0</v>
      </c>
      <c r="K314" s="23">
        <v>4.8</v>
      </c>
      <c r="L314" s="70">
        <v>1.1000000000000001</v>
      </c>
      <c r="M314" s="70">
        <v>3.3</v>
      </c>
      <c r="N314" s="23">
        <v>0</v>
      </c>
      <c r="O314" s="70">
        <v>140</v>
      </c>
      <c r="P314" s="70">
        <v>255.4</v>
      </c>
      <c r="Q314" s="70">
        <v>61.8</v>
      </c>
      <c r="R314" s="23">
        <v>0</v>
      </c>
      <c r="S314" s="23">
        <v>3.7</v>
      </c>
      <c r="T314" s="70">
        <v>2.6</v>
      </c>
      <c r="U314" s="45">
        <f>SUM(표4_25[[#This Row],[1월]:[12월]])</f>
        <v>473.40000000000003</v>
      </c>
      <c r="V314" s="45">
        <f t="shared" si="132"/>
        <v>39.450000000000003</v>
      </c>
    </row>
    <row r="315" spans="1:22" x14ac:dyDescent="0.3">
      <c r="A315" s="73"/>
      <c r="B315" s="61" t="s">
        <v>346</v>
      </c>
      <c r="C315" s="16" t="s">
        <v>26</v>
      </c>
      <c r="D315" s="16" t="s">
        <v>16</v>
      </c>
      <c r="E315" s="16" t="s">
        <v>88</v>
      </c>
      <c r="F315" s="16" t="s">
        <v>87</v>
      </c>
      <c r="G315" s="16" t="s">
        <v>142</v>
      </c>
      <c r="H315" s="16" t="s">
        <v>14</v>
      </c>
      <c r="I315" s="23">
        <f t="shared" ref="I315:T315" si="146">I314*1000</f>
        <v>700</v>
      </c>
      <c r="J315" s="23">
        <f t="shared" si="146"/>
        <v>0</v>
      </c>
      <c r="K315" s="23">
        <f t="shared" si="146"/>
        <v>4800</v>
      </c>
      <c r="L315" s="23">
        <f t="shared" si="146"/>
        <v>1100</v>
      </c>
      <c r="M315" s="23">
        <f t="shared" si="146"/>
        <v>3300</v>
      </c>
      <c r="N315" s="23">
        <f t="shared" si="146"/>
        <v>0</v>
      </c>
      <c r="O315" s="23">
        <f t="shared" si="146"/>
        <v>140000</v>
      </c>
      <c r="P315" s="23">
        <f t="shared" si="146"/>
        <v>255400</v>
      </c>
      <c r="Q315" s="23">
        <f t="shared" si="146"/>
        <v>61800</v>
      </c>
      <c r="R315" s="23">
        <f t="shared" si="146"/>
        <v>0</v>
      </c>
      <c r="S315" s="23">
        <f t="shared" si="146"/>
        <v>3700</v>
      </c>
      <c r="T315" s="23">
        <f t="shared" si="146"/>
        <v>2600</v>
      </c>
      <c r="U315" s="45">
        <f>SUM(표4_25[[#This Row],[1월]:[12월]])</f>
        <v>473400</v>
      </c>
      <c r="V315" s="45">
        <f t="shared" si="132"/>
        <v>39450</v>
      </c>
    </row>
    <row r="316" spans="1:22" x14ac:dyDescent="0.3">
      <c r="A316" s="73"/>
      <c r="B316" s="64" t="s">
        <v>346</v>
      </c>
      <c r="C316" s="32" t="s">
        <v>26</v>
      </c>
      <c r="D316" s="32" t="s">
        <v>16</v>
      </c>
      <c r="E316" s="32" t="s">
        <v>88</v>
      </c>
      <c r="F316" s="32" t="s">
        <v>87</v>
      </c>
      <c r="G316" s="32" t="s">
        <v>142</v>
      </c>
      <c r="H316" s="32" t="s">
        <v>20</v>
      </c>
      <c r="I316" s="33">
        <f t="shared" ref="I316:T316" si="147">I314*0.86</f>
        <v>0.60199999999999998</v>
      </c>
      <c r="J316" s="33">
        <f t="shared" si="147"/>
        <v>0</v>
      </c>
      <c r="K316" s="33">
        <f t="shared" si="147"/>
        <v>4.1280000000000001</v>
      </c>
      <c r="L316" s="33">
        <f t="shared" si="147"/>
        <v>0.94600000000000006</v>
      </c>
      <c r="M316" s="33">
        <f t="shared" si="147"/>
        <v>2.8379999999999996</v>
      </c>
      <c r="N316" s="33">
        <f t="shared" si="147"/>
        <v>0</v>
      </c>
      <c r="O316" s="33">
        <f t="shared" si="147"/>
        <v>120.39999999999999</v>
      </c>
      <c r="P316" s="33">
        <f t="shared" si="147"/>
        <v>219.64400000000001</v>
      </c>
      <c r="Q316" s="33">
        <f t="shared" si="147"/>
        <v>53.147999999999996</v>
      </c>
      <c r="R316" s="33">
        <f t="shared" si="147"/>
        <v>0</v>
      </c>
      <c r="S316" s="33">
        <f t="shared" si="147"/>
        <v>3.1819999999999999</v>
      </c>
      <c r="T316" s="33">
        <f t="shared" si="147"/>
        <v>2.2360000000000002</v>
      </c>
      <c r="U316" s="54">
        <f>SUM(표4_25[[#This Row],[1월]:[12월]])</f>
        <v>407.12400000000002</v>
      </c>
      <c r="V316" s="54">
        <f t="shared" si="132"/>
        <v>33.927</v>
      </c>
    </row>
    <row r="317" spans="1:22" x14ac:dyDescent="0.3">
      <c r="A317" s="73"/>
      <c r="B317" s="62" t="s">
        <v>346</v>
      </c>
      <c r="C317" s="17" t="s">
        <v>26</v>
      </c>
      <c r="D317" s="17" t="s">
        <v>16</v>
      </c>
      <c r="E317" s="17" t="s">
        <v>88</v>
      </c>
      <c r="F317" s="17" t="s">
        <v>87</v>
      </c>
      <c r="G317" s="17" t="s">
        <v>142</v>
      </c>
      <c r="H317" s="17" t="s">
        <v>15</v>
      </c>
      <c r="I317" s="31">
        <f t="shared" ref="I317:T317" si="148">I316*0.1</f>
        <v>6.0200000000000004E-2</v>
      </c>
      <c r="J317" s="31">
        <f t="shared" si="148"/>
        <v>0</v>
      </c>
      <c r="K317" s="31">
        <f t="shared" si="148"/>
        <v>0.41280000000000006</v>
      </c>
      <c r="L317" s="31">
        <f t="shared" si="148"/>
        <v>9.4600000000000017E-2</v>
      </c>
      <c r="M317" s="31">
        <f t="shared" si="148"/>
        <v>0.2838</v>
      </c>
      <c r="N317" s="31">
        <f t="shared" si="148"/>
        <v>0</v>
      </c>
      <c r="O317" s="149">
        <f t="shared" si="148"/>
        <v>12.04</v>
      </c>
      <c r="P317" s="149">
        <f t="shared" si="148"/>
        <v>21.964400000000001</v>
      </c>
      <c r="Q317" s="31">
        <f t="shared" si="148"/>
        <v>5.3148</v>
      </c>
      <c r="R317" s="31">
        <f t="shared" si="148"/>
        <v>0</v>
      </c>
      <c r="S317" s="31">
        <f t="shared" si="148"/>
        <v>0.31820000000000004</v>
      </c>
      <c r="T317" s="31">
        <f t="shared" si="148"/>
        <v>0.22360000000000002</v>
      </c>
      <c r="U317" s="46">
        <f>SUM(표4_25[[#This Row],[1월]:[12월]])</f>
        <v>40.712399999999995</v>
      </c>
      <c r="V317" s="46">
        <f t="shared" si="132"/>
        <v>3.3926999999999996</v>
      </c>
    </row>
    <row r="318" spans="1:22" x14ac:dyDescent="0.3">
      <c r="A318" s="73"/>
      <c r="B318" s="63" t="s">
        <v>346</v>
      </c>
      <c r="C318" s="19" t="s">
        <v>26</v>
      </c>
      <c r="D318" s="19" t="s">
        <v>16</v>
      </c>
      <c r="E318" s="19" t="s">
        <v>88</v>
      </c>
      <c r="F318" s="19" t="s">
        <v>87</v>
      </c>
      <c r="G318" s="20" t="s">
        <v>142</v>
      </c>
      <c r="H318" s="20" t="s">
        <v>96</v>
      </c>
      <c r="I318" s="21">
        <f>I314*0.0036*(34866+0.6237*21+0.0624*310)/1000</f>
        <v>8.7944073083999985E-2</v>
      </c>
      <c r="J318" s="21">
        <f t="shared" ref="J318:T318" si="149">J314*0.0036*(34866+0.6237*21+0.0624*310)/1000</f>
        <v>0</v>
      </c>
      <c r="K318" s="21">
        <f t="shared" si="149"/>
        <v>0.60304507257599993</v>
      </c>
      <c r="L318" s="21">
        <f t="shared" si="149"/>
        <v>0.13819782913199999</v>
      </c>
      <c r="M318" s="21">
        <f t="shared" si="149"/>
        <v>0.41459348739599988</v>
      </c>
      <c r="N318" s="21">
        <f t="shared" si="149"/>
        <v>0</v>
      </c>
      <c r="O318" s="21">
        <f t="shared" si="149"/>
        <v>17.588814616799997</v>
      </c>
      <c r="P318" s="21">
        <f t="shared" si="149"/>
        <v>32.087023236648001</v>
      </c>
      <c r="Q318" s="21">
        <f t="shared" si="149"/>
        <v>7.7642053094159982</v>
      </c>
      <c r="R318" s="21">
        <f t="shared" si="149"/>
        <v>0</v>
      </c>
      <c r="S318" s="21">
        <f t="shared" si="149"/>
        <v>0.46484724344399997</v>
      </c>
      <c r="T318" s="21">
        <f t="shared" si="149"/>
        <v>0.32664941431199995</v>
      </c>
      <c r="U318" s="47">
        <f>SUM(표4_25[[#This Row],[1월]:[12월]])</f>
        <v>59.475320282807999</v>
      </c>
      <c r="V318" s="47">
        <f t="shared" si="132"/>
        <v>4.9562766902339996</v>
      </c>
    </row>
    <row r="319" spans="1:22" x14ac:dyDescent="0.3">
      <c r="A319" s="73"/>
      <c r="B319" s="60" t="s">
        <v>346</v>
      </c>
      <c r="C319" s="14" t="s">
        <v>26</v>
      </c>
      <c r="D319" s="14" t="s">
        <v>16</v>
      </c>
      <c r="E319" s="14" t="s">
        <v>67</v>
      </c>
      <c r="F319" s="14" t="s">
        <v>173</v>
      </c>
      <c r="G319" s="14" t="s">
        <v>56</v>
      </c>
      <c r="H319" s="14" t="s">
        <v>13</v>
      </c>
      <c r="I319" s="15">
        <v>70051116</v>
      </c>
      <c r="J319" s="15">
        <v>48604016</v>
      </c>
      <c r="K319" s="15">
        <v>39069303</v>
      </c>
      <c r="L319" s="15">
        <v>5634468</v>
      </c>
      <c r="M319" s="69">
        <v>1963493</v>
      </c>
      <c r="N319" s="15">
        <v>2743029</v>
      </c>
      <c r="O319" s="69">
        <v>7329388</v>
      </c>
      <c r="P319" s="69">
        <v>7444716</v>
      </c>
      <c r="Q319" s="69">
        <v>6218377</v>
      </c>
      <c r="R319" s="15">
        <v>2947373</v>
      </c>
      <c r="S319" s="15">
        <v>20273976</v>
      </c>
      <c r="T319" s="69">
        <v>64554788</v>
      </c>
      <c r="U319" s="44">
        <f>SUM(표4_25[[#This Row],[1월]:[12월]])</f>
        <v>276834043</v>
      </c>
      <c r="V319" s="44">
        <f t="shared" si="132"/>
        <v>23069503.583333332</v>
      </c>
    </row>
    <row r="320" spans="1:22" x14ac:dyDescent="0.3">
      <c r="A320" s="73"/>
      <c r="B320" s="61" t="s">
        <v>346</v>
      </c>
      <c r="C320" s="16" t="s">
        <v>26</v>
      </c>
      <c r="D320" s="16" t="s">
        <v>16</v>
      </c>
      <c r="E320" s="16" t="s">
        <v>67</v>
      </c>
      <c r="F320" s="16" t="s">
        <v>173</v>
      </c>
      <c r="G320" s="16" t="s">
        <v>56</v>
      </c>
      <c r="H320" s="16" t="s">
        <v>19</v>
      </c>
      <c r="I320" s="23">
        <v>482.3</v>
      </c>
      <c r="J320" s="23">
        <v>332.7</v>
      </c>
      <c r="K320" s="23">
        <v>266.2</v>
      </c>
      <c r="L320" s="23">
        <v>38.4</v>
      </c>
      <c r="M320" s="70">
        <v>8.6</v>
      </c>
      <c r="N320" s="23">
        <v>19.399999999999999</v>
      </c>
      <c r="O320" s="70">
        <v>61.3</v>
      </c>
      <c r="P320" s="70">
        <v>62.4</v>
      </c>
      <c r="Q320" s="70">
        <v>50.7</v>
      </c>
      <c r="R320" s="23">
        <v>15</v>
      </c>
      <c r="S320" s="23">
        <v>142.19999999999982</v>
      </c>
      <c r="T320" s="70">
        <v>401.5</v>
      </c>
      <c r="U320" s="45">
        <f>SUM(표4_25[[#This Row],[1월]:[12월]])</f>
        <v>1880.7</v>
      </c>
      <c r="V320" s="45">
        <f t="shared" si="132"/>
        <v>156.72499999999999</v>
      </c>
    </row>
    <row r="321" spans="1:22" x14ac:dyDescent="0.3">
      <c r="A321" s="73"/>
      <c r="B321" s="61" t="s">
        <v>346</v>
      </c>
      <c r="C321" s="16" t="s">
        <v>26</v>
      </c>
      <c r="D321" s="16" t="s">
        <v>16</v>
      </c>
      <c r="E321" s="16" t="s">
        <v>67</v>
      </c>
      <c r="F321" s="16" t="s">
        <v>173</v>
      </c>
      <c r="G321" s="16" t="s">
        <v>56</v>
      </c>
      <c r="H321" s="16" t="s">
        <v>14</v>
      </c>
      <c r="I321" s="23">
        <f t="shared" ref="I321:T321" si="150">I320*1000</f>
        <v>482300</v>
      </c>
      <c r="J321" s="23">
        <f t="shared" si="150"/>
        <v>332700</v>
      </c>
      <c r="K321" s="23">
        <f t="shared" si="150"/>
        <v>266200</v>
      </c>
      <c r="L321" s="23">
        <f t="shared" si="150"/>
        <v>38400</v>
      </c>
      <c r="M321" s="23">
        <f t="shared" si="150"/>
        <v>8600</v>
      </c>
      <c r="N321" s="23">
        <f t="shared" si="150"/>
        <v>19400</v>
      </c>
      <c r="O321" s="23">
        <f t="shared" si="150"/>
        <v>61300</v>
      </c>
      <c r="P321" s="23">
        <f t="shared" si="150"/>
        <v>62400</v>
      </c>
      <c r="Q321" s="23">
        <f t="shared" si="150"/>
        <v>50700</v>
      </c>
      <c r="R321" s="23">
        <f t="shared" si="150"/>
        <v>15000</v>
      </c>
      <c r="S321" s="23">
        <f t="shared" si="150"/>
        <v>142199.99999999983</v>
      </c>
      <c r="T321" s="23">
        <f t="shared" si="150"/>
        <v>401500</v>
      </c>
      <c r="U321" s="45">
        <f>SUM(표4_25[[#This Row],[1월]:[12월]])</f>
        <v>1880699.9999999998</v>
      </c>
      <c r="V321" s="45">
        <f t="shared" si="132"/>
        <v>156724.99999999997</v>
      </c>
    </row>
    <row r="322" spans="1:22" x14ac:dyDescent="0.3">
      <c r="A322" s="73"/>
      <c r="B322" s="64" t="s">
        <v>346</v>
      </c>
      <c r="C322" s="32" t="s">
        <v>26</v>
      </c>
      <c r="D322" s="32" t="s">
        <v>16</v>
      </c>
      <c r="E322" s="32" t="s">
        <v>67</v>
      </c>
      <c r="F322" s="32" t="s">
        <v>173</v>
      </c>
      <c r="G322" s="32" t="s">
        <v>56</v>
      </c>
      <c r="H322" s="32" t="s">
        <v>20</v>
      </c>
      <c r="I322" s="33">
        <f t="shared" ref="I322:T322" si="151">I320*0.86</f>
        <v>414.77800000000002</v>
      </c>
      <c r="J322" s="33">
        <f t="shared" si="151"/>
        <v>286.12200000000001</v>
      </c>
      <c r="K322" s="33">
        <f t="shared" si="151"/>
        <v>228.93199999999999</v>
      </c>
      <c r="L322" s="33">
        <f t="shared" si="151"/>
        <v>33.024000000000001</v>
      </c>
      <c r="M322" s="33">
        <f t="shared" si="151"/>
        <v>7.3959999999999999</v>
      </c>
      <c r="N322" s="33">
        <f t="shared" si="151"/>
        <v>16.683999999999997</v>
      </c>
      <c r="O322" s="33">
        <f t="shared" si="151"/>
        <v>52.717999999999996</v>
      </c>
      <c r="P322" s="33">
        <f t="shared" si="151"/>
        <v>53.664000000000001</v>
      </c>
      <c r="Q322" s="33">
        <f t="shared" si="151"/>
        <v>43.602000000000004</v>
      </c>
      <c r="R322" s="33">
        <f t="shared" si="151"/>
        <v>12.9</v>
      </c>
      <c r="S322" s="33">
        <f t="shared" si="151"/>
        <v>122.29199999999985</v>
      </c>
      <c r="T322" s="33">
        <f t="shared" si="151"/>
        <v>345.29</v>
      </c>
      <c r="U322" s="54">
        <f>SUM(표4_25[[#This Row],[1월]:[12월]])</f>
        <v>1617.402</v>
      </c>
      <c r="V322" s="54">
        <f t="shared" si="132"/>
        <v>134.7835</v>
      </c>
    </row>
    <row r="323" spans="1:22" x14ac:dyDescent="0.3">
      <c r="A323" s="73"/>
      <c r="B323" s="62" t="s">
        <v>346</v>
      </c>
      <c r="C323" s="17" t="s">
        <v>26</v>
      </c>
      <c r="D323" s="17" t="s">
        <v>16</v>
      </c>
      <c r="E323" s="17" t="s">
        <v>67</v>
      </c>
      <c r="F323" s="17" t="s">
        <v>173</v>
      </c>
      <c r="G323" s="17" t="s">
        <v>56</v>
      </c>
      <c r="H323" s="17" t="s">
        <v>15</v>
      </c>
      <c r="I323" s="31">
        <f t="shared" ref="I323:T323" si="152">I322*0.1</f>
        <v>41.477800000000002</v>
      </c>
      <c r="J323" s="31">
        <f t="shared" si="152"/>
        <v>28.612200000000001</v>
      </c>
      <c r="K323" s="31">
        <f t="shared" si="152"/>
        <v>22.8932</v>
      </c>
      <c r="L323" s="31">
        <f t="shared" si="152"/>
        <v>3.3024000000000004</v>
      </c>
      <c r="M323" s="31">
        <f t="shared" si="152"/>
        <v>0.73960000000000004</v>
      </c>
      <c r="N323" s="31">
        <f t="shared" si="152"/>
        <v>1.6683999999999999</v>
      </c>
      <c r="O323" s="149">
        <f t="shared" si="152"/>
        <v>5.2717999999999998</v>
      </c>
      <c r="P323" s="149">
        <f t="shared" si="152"/>
        <v>5.3664000000000005</v>
      </c>
      <c r="Q323" s="31">
        <f t="shared" si="152"/>
        <v>4.3602000000000007</v>
      </c>
      <c r="R323" s="31">
        <f t="shared" si="152"/>
        <v>1.29</v>
      </c>
      <c r="S323" s="31">
        <f t="shared" si="152"/>
        <v>12.229199999999985</v>
      </c>
      <c r="T323" s="31">
        <f t="shared" si="152"/>
        <v>34.529000000000003</v>
      </c>
      <c r="U323" s="46">
        <f>SUM(표4_25[[#This Row],[1월]:[12월]])</f>
        <v>161.74020000000002</v>
      </c>
      <c r="V323" s="46">
        <f t="shared" si="132"/>
        <v>13.478350000000001</v>
      </c>
    </row>
    <row r="324" spans="1:22" x14ac:dyDescent="0.3">
      <c r="A324" s="73"/>
      <c r="B324" s="63" t="s">
        <v>346</v>
      </c>
      <c r="C324" s="19" t="s">
        <v>26</v>
      </c>
      <c r="D324" s="19" t="s">
        <v>16</v>
      </c>
      <c r="E324" s="19" t="s">
        <v>67</v>
      </c>
      <c r="F324" s="19" t="s">
        <v>173</v>
      </c>
      <c r="G324" s="20" t="s">
        <v>56</v>
      </c>
      <c r="H324" s="20" t="s">
        <v>96</v>
      </c>
      <c r="I324" s="21">
        <f>I320*0.0036*(34866+0.6237*21+0.0624*310)/1000</f>
        <v>60.593466354875993</v>
      </c>
      <c r="J324" s="21">
        <f t="shared" ref="J324:T324" si="153">J320*0.0036*(34866+0.6237*21+0.0624*310)/1000</f>
        <v>41.798561592923996</v>
      </c>
      <c r="K324" s="21">
        <f t="shared" si="153"/>
        <v>33.443874649943993</v>
      </c>
      <c r="L324" s="21">
        <f t="shared" si="153"/>
        <v>4.8243605806079994</v>
      </c>
      <c r="M324" s="21">
        <f t="shared" si="153"/>
        <v>1.0804557550319998</v>
      </c>
      <c r="N324" s="21">
        <f t="shared" si="153"/>
        <v>2.4373071683279997</v>
      </c>
      <c r="O324" s="21">
        <f t="shared" si="153"/>
        <v>7.7013881143559981</v>
      </c>
      <c r="P324" s="21">
        <f t="shared" si="153"/>
        <v>7.8395859434879984</v>
      </c>
      <c r="Q324" s="21">
        <f t="shared" si="153"/>
        <v>6.3696635790840004</v>
      </c>
      <c r="R324" s="21">
        <f t="shared" si="153"/>
        <v>1.8845158517999998</v>
      </c>
      <c r="S324" s="21">
        <f t="shared" si="153"/>
        <v>17.865210275063976</v>
      </c>
      <c r="T324" s="21">
        <f t="shared" si="153"/>
        <v>50.442207633179997</v>
      </c>
      <c r="U324" s="47">
        <f>SUM(표4_25[[#This Row],[1월]:[12월]])</f>
        <v>236.28059749868399</v>
      </c>
      <c r="V324" s="47">
        <f t="shared" si="132"/>
        <v>19.690049791556998</v>
      </c>
    </row>
    <row r="325" spans="1:22" x14ac:dyDescent="0.3">
      <c r="A325" s="73" t="s">
        <v>253</v>
      </c>
      <c r="B325" s="60" t="s">
        <v>346</v>
      </c>
      <c r="C325" s="14" t="s">
        <v>26</v>
      </c>
      <c r="D325" s="14" t="s">
        <v>16</v>
      </c>
      <c r="E325" s="14" t="s">
        <v>88</v>
      </c>
      <c r="F325" s="14" t="s">
        <v>173</v>
      </c>
      <c r="G325" s="14" t="s">
        <v>143</v>
      </c>
      <c r="H325" s="14" t="s">
        <v>13</v>
      </c>
      <c r="I325" s="15">
        <v>129033.5</v>
      </c>
      <c r="J325" s="15">
        <v>0</v>
      </c>
      <c r="K325" s="15">
        <f>K326*86022.3</f>
        <v>111828.99</v>
      </c>
      <c r="L325" s="69">
        <v>22173.5</v>
      </c>
      <c r="M325" s="69">
        <f>73911.8*M326</f>
        <v>81302.98000000001</v>
      </c>
      <c r="N325" s="15">
        <v>0</v>
      </c>
      <c r="O325" s="69">
        <v>2911811</v>
      </c>
      <c r="P325" s="69">
        <v>4572108</v>
      </c>
      <c r="Q325" s="69">
        <v>1176044</v>
      </c>
      <c r="R325" s="71">
        <v>0</v>
      </c>
      <c r="S325" s="15">
        <v>81729.21428571429</v>
      </c>
      <c r="T325" s="69">
        <v>66583.57142857142</v>
      </c>
      <c r="U325" s="44">
        <f>SUM(표4_25[[#This Row],[1월]:[12월]])</f>
        <v>9152614.7557142843</v>
      </c>
      <c r="V325" s="44">
        <f t="shared" si="132"/>
        <v>762717.89630952373</v>
      </c>
    </row>
    <row r="326" spans="1:22" x14ac:dyDescent="0.3">
      <c r="A326" s="73"/>
      <c r="B326" s="61" t="s">
        <v>346</v>
      </c>
      <c r="C326" s="16" t="s">
        <v>26</v>
      </c>
      <c r="D326" s="16" t="s">
        <v>16</v>
      </c>
      <c r="E326" s="16" t="s">
        <v>88</v>
      </c>
      <c r="F326" s="16" t="s">
        <v>173</v>
      </c>
      <c r="G326" s="16" t="s">
        <v>143</v>
      </c>
      <c r="H326" s="16" t="s">
        <v>19</v>
      </c>
      <c r="I326" s="23">
        <v>1.5</v>
      </c>
      <c r="J326" s="23">
        <v>0</v>
      </c>
      <c r="K326" s="23">
        <v>1.3</v>
      </c>
      <c r="L326" s="70">
        <v>0.3</v>
      </c>
      <c r="M326" s="70">
        <v>1.1000000000000001</v>
      </c>
      <c r="N326" s="23">
        <v>0</v>
      </c>
      <c r="O326" s="70">
        <v>46.3</v>
      </c>
      <c r="P326" s="70">
        <v>72.7</v>
      </c>
      <c r="Q326" s="70">
        <v>18.7</v>
      </c>
      <c r="R326" s="23">
        <v>0</v>
      </c>
      <c r="S326" s="23">
        <v>1</v>
      </c>
      <c r="T326" s="70">
        <v>0.7</v>
      </c>
      <c r="U326" s="45">
        <f>SUM(표4_25[[#This Row],[1월]:[12월]])</f>
        <v>143.6</v>
      </c>
      <c r="V326" s="45">
        <f t="shared" si="132"/>
        <v>11.966666666666667</v>
      </c>
    </row>
    <row r="327" spans="1:22" x14ac:dyDescent="0.3">
      <c r="A327" s="73"/>
      <c r="B327" s="61" t="s">
        <v>346</v>
      </c>
      <c r="C327" s="16" t="s">
        <v>26</v>
      </c>
      <c r="D327" s="16" t="s">
        <v>16</v>
      </c>
      <c r="E327" s="16" t="s">
        <v>88</v>
      </c>
      <c r="F327" s="16" t="s">
        <v>173</v>
      </c>
      <c r="G327" s="16" t="s">
        <v>143</v>
      </c>
      <c r="H327" s="16" t="s">
        <v>14</v>
      </c>
      <c r="I327" s="23">
        <f t="shared" ref="I327:T327" si="154">I326*1000</f>
        <v>1500</v>
      </c>
      <c r="J327" s="23">
        <f t="shared" si="154"/>
        <v>0</v>
      </c>
      <c r="K327" s="23">
        <f t="shared" si="154"/>
        <v>1300</v>
      </c>
      <c r="L327" s="23">
        <f t="shared" si="154"/>
        <v>300</v>
      </c>
      <c r="M327" s="23">
        <f t="shared" si="154"/>
        <v>1100</v>
      </c>
      <c r="N327" s="23">
        <f t="shared" si="154"/>
        <v>0</v>
      </c>
      <c r="O327" s="23">
        <f t="shared" si="154"/>
        <v>46300</v>
      </c>
      <c r="P327" s="23">
        <f t="shared" si="154"/>
        <v>72700</v>
      </c>
      <c r="Q327" s="23">
        <f t="shared" si="154"/>
        <v>18700</v>
      </c>
      <c r="R327" s="23">
        <f t="shared" si="154"/>
        <v>0</v>
      </c>
      <c r="S327" s="23">
        <f t="shared" si="154"/>
        <v>1000</v>
      </c>
      <c r="T327" s="23">
        <f t="shared" si="154"/>
        <v>700</v>
      </c>
      <c r="U327" s="45">
        <f>SUM(표4_25[[#This Row],[1월]:[12월]])</f>
        <v>143600</v>
      </c>
      <c r="V327" s="45">
        <f t="shared" si="132"/>
        <v>11966.666666666666</v>
      </c>
    </row>
    <row r="328" spans="1:22" x14ac:dyDescent="0.3">
      <c r="A328" s="73"/>
      <c r="B328" s="64" t="s">
        <v>346</v>
      </c>
      <c r="C328" s="32" t="s">
        <v>26</v>
      </c>
      <c r="D328" s="32" t="s">
        <v>16</v>
      </c>
      <c r="E328" s="32" t="s">
        <v>88</v>
      </c>
      <c r="F328" s="32" t="s">
        <v>173</v>
      </c>
      <c r="G328" s="32" t="s">
        <v>143</v>
      </c>
      <c r="H328" s="32" t="s">
        <v>20</v>
      </c>
      <c r="I328" s="33">
        <f t="shared" ref="I328:T328" si="155">I326*0.86</f>
        <v>1.29</v>
      </c>
      <c r="J328" s="33">
        <f t="shared" si="155"/>
        <v>0</v>
      </c>
      <c r="K328" s="33">
        <f t="shared" si="155"/>
        <v>1.1180000000000001</v>
      </c>
      <c r="L328" s="33">
        <f t="shared" si="155"/>
        <v>0.25800000000000001</v>
      </c>
      <c r="M328" s="33">
        <f t="shared" si="155"/>
        <v>0.94600000000000006</v>
      </c>
      <c r="N328" s="33">
        <f t="shared" si="155"/>
        <v>0</v>
      </c>
      <c r="O328" s="33">
        <f t="shared" si="155"/>
        <v>39.817999999999998</v>
      </c>
      <c r="P328" s="33">
        <f t="shared" si="155"/>
        <v>62.521999999999998</v>
      </c>
      <c r="Q328" s="33">
        <f t="shared" si="155"/>
        <v>16.082000000000001</v>
      </c>
      <c r="R328" s="33">
        <f t="shared" si="155"/>
        <v>0</v>
      </c>
      <c r="S328" s="33">
        <f t="shared" si="155"/>
        <v>0.86</v>
      </c>
      <c r="T328" s="33">
        <f t="shared" si="155"/>
        <v>0.60199999999999998</v>
      </c>
      <c r="U328" s="54">
        <f>SUM(표4_25[[#This Row],[1월]:[12월]])</f>
        <v>123.496</v>
      </c>
      <c r="V328" s="54">
        <f t="shared" si="132"/>
        <v>10.291333333333332</v>
      </c>
    </row>
    <row r="329" spans="1:22" x14ac:dyDescent="0.3">
      <c r="A329" s="73"/>
      <c r="B329" s="62" t="s">
        <v>346</v>
      </c>
      <c r="C329" s="17" t="s">
        <v>26</v>
      </c>
      <c r="D329" s="17" t="s">
        <v>16</v>
      </c>
      <c r="E329" s="17" t="s">
        <v>88</v>
      </c>
      <c r="F329" s="17" t="s">
        <v>173</v>
      </c>
      <c r="G329" s="17" t="s">
        <v>143</v>
      </c>
      <c r="H329" s="17" t="s">
        <v>15</v>
      </c>
      <c r="I329" s="31">
        <f t="shared" ref="I329:T329" si="156">I328*0.1</f>
        <v>0.129</v>
      </c>
      <c r="J329" s="31">
        <f t="shared" si="156"/>
        <v>0</v>
      </c>
      <c r="K329" s="31">
        <f t="shared" si="156"/>
        <v>0.11180000000000001</v>
      </c>
      <c r="L329" s="31">
        <f t="shared" si="156"/>
        <v>2.5800000000000003E-2</v>
      </c>
      <c r="M329" s="31">
        <f t="shared" si="156"/>
        <v>9.4600000000000017E-2</v>
      </c>
      <c r="N329" s="31">
        <f t="shared" si="156"/>
        <v>0</v>
      </c>
      <c r="O329" s="149">
        <f t="shared" si="156"/>
        <v>3.9817999999999998</v>
      </c>
      <c r="P329" s="149">
        <f t="shared" si="156"/>
        <v>6.2522000000000002</v>
      </c>
      <c r="Q329" s="31">
        <f t="shared" si="156"/>
        <v>1.6082000000000001</v>
      </c>
      <c r="R329" s="31">
        <f t="shared" si="156"/>
        <v>0</v>
      </c>
      <c r="S329" s="31">
        <f t="shared" si="156"/>
        <v>8.6000000000000007E-2</v>
      </c>
      <c r="T329" s="31">
        <f t="shared" si="156"/>
        <v>6.0200000000000004E-2</v>
      </c>
      <c r="U329" s="46">
        <f>SUM(표4_25[[#This Row],[1월]:[12월]])</f>
        <v>12.349600000000001</v>
      </c>
      <c r="V329" s="46">
        <f t="shared" si="132"/>
        <v>1.0291333333333335</v>
      </c>
    </row>
    <row r="330" spans="1:22" x14ac:dyDescent="0.3">
      <c r="A330" s="73"/>
      <c r="B330" s="63" t="s">
        <v>346</v>
      </c>
      <c r="C330" s="19" t="s">
        <v>26</v>
      </c>
      <c r="D330" s="19" t="s">
        <v>16</v>
      </c>
      <c r="E330" s="19" t="s">
        <v>88</v>
      </c>
      <c r="F330" s="19" t="s">
        <v>173</v>
      </c>
      <c r="G330" s="20" t="s">
        <v>143</v>
      </c>
      <c r="H330" s="20" t="s">
        <v>96</v>
      </c>
      <c r="I330" s="21">
        <f>I326*0.0036*(34866+0.6237*21+0.0624*310)/1000</f>
        <v>0.18845158517999999</v>
      </c>
      <c r="J330" s="21">
        <f t="shared" ref="J330:T330" si="157">J326*0.0036*(34866+0.6237*21+0.0624*310)/1000</f>
        <v>0</v>
      </c>
      <c r="K330" s="21">
        <f t="shared" si="157"/>
        <v>0.16332470715599998</v>
      </c>
      <c r="L330" s="21">
        <f t="shared" si="157"/>
        <v>3.7690317035999996E-2</v>
      </c>
      <c r="M330" s="21">
        <f t="shared" si="157"/>
        <v>0.13819782913199999</v>
      </c>
      <c r="N330" s="21">
        <f t="shared" si="157"/>
        <v>0</v>
      </c>
      <c r="O330" s="21">
        <f t="shared" si="157"/>
        <v>5.8168722625559992</v>
      </c>
      <c r="P330" s="21">
        <f t="shared" si="157"/>
        <v>9.1336201617239983</v>
      </c>
      <c r="Q330" s="21">
        <f t="shared" si="157"/>
        <v>2.3493630952439992</v>
      </c>
      <c r="R330" s="21">
        <f t="shared" si="157"/>
        <v>0</v>
      </c>
      <c r="S330" s="21">
        <f t="shared" si="157"/>
        <v>0.12563439011999997</v>
      </c>
      <c r="T330" s="21">
        <f t="shared" si="157"/>
        <v>8.7944073083999985E-2</v>
      </c>
      <c r="U330" s="47">
        <f>SUM(표4_25[[#This Row],[1월]:[12월]])</f>
        <v>18.041098421231993</v>
      </c>
      <c r="V330" s="47">
        <f t="shared" si="132"/>
        <v>1.5034248684359994</v>
      </c>
    </row>
    <row r="331" spans="1:22" x14ac:dyDescent="0.3">
      <c r="A331" s="73"/>
      <c r="B331" s="60" t="s">
        <v>346</v>
      </c>
      <c r="C331" s="14" t="s">
        <v>26</v>
      </c>
      <c r="D331" s="14" t="s">
        <v>16</v>
      </c>
      <c r="E331" s="14" t="s">
        <v>67</v>
      </c>
      <c r="F331" s="14" t="s">
        <v>174</v>
      </c>
      <c r="G331" s="14" t="s">
        <v>57</v>
      </c>
      <c r="H331" s="14" t="s">
        <v>13</v>
      </c>
      <c r="I331" s="15">
        <v>149733511</v>
      </c>
      <c r="J331" s="15">
        <v>108815667</v>
      </c>
      <c r="K331" s="15">
        <v>78808433</v>
      </c>
      <c r="L331" s="69">
        <v>9978576</v>
      </c>
      <c r="M331" s="69">
        <v>1503285</v>
      </c>
      <c r="N331" s="15">
        <v>1358300</v>
      </c>
      <c r="O331" s="69">
        <v>2041155</v>
      </c>
      <c r="P331" s="69">
        <v>1255105</v>
      </c>
      <c r="Q331" s="69">
        <v>1255046</v>
      </c>
      <c r="R331" s="15">
        <v>3021482</v>
      </c>
      <c r="S331" s="15">
        <v>33359106</v>
      </c>
      <c r="T331" s="69">
        <v>144750886</v>
      </c>
      <c r="U331" s="44">
        <f>SUM(표4_25[[#This Row],[1월]:[12월]])</f>
        <v>535880552</v>
      </c>
      <c r="V331" s="44">
        <f t="shared" si="132"/>
        <v>44656712.666666664</v>
      </c>
    </row>
    <row r="332" spans="1:22" x14ac:dyDescent="0.3">
      <c r="A332" s="73"/>
      <c r="B332" s="65" t="s">
        <v>346</v>
      </c>
      <c r="C332" s="30" t="s">
        <v>26</v>
      </c>
      <c r="D332" s="30" t="s">
        <v>16</v>
      </c>
      <c r="E332" s="30" t="s">
        <v>67</v>
      </c>
      <c r="F332" s="30" t="s">
        <v>174</v>
      </c>
      <c r="G332" s="30" t="s">
        <v>57</v>
      </c>
      <c r="H332" s="30" t="s">
        <v>19</v>
      </c>
      <c r="I332" s="4">
        <v>1035.7</v>
      </c>
      <c r="J332" s="4">
        <v>750.3</v>
      </c>
      <c r="K332" s="4">
        <v>541</v>
      </c>
      <c r="L332" s="68">
        <v>70.900000000000006</v>
      </c>
      <c r="M332" s="68">
        <v>2.1</v>
      </c>
      <c r="N332" s="4">
        <v>1.2</v>
      </c>
      <c r="O332" s="68">
        <v>7.6</v>
      </c>
      <c r="P332" s="68">
        <v>0.1</v>
      </c>
      <c r="Q332" s="68">
        <v>0.1</v>
      </c>
      <c r="R332" s="4">
        <v>13.306809999999825</v>
      </c>
      <c r="S332" s="4">
        <v>236.02590000000001</v>
      </c>
      <c r="T332" s="68">
        <v>905.44585999999993</v>
      </c>
      <c r="U332" s="53">
        <f>SUM(표4_25[[#This Row],[1월]:[12월]])</f>
        <v>3563.7785699999995</v>
      </c>
      <c r="V332" s="53">
        <f t="shared" si="132"/>
        <v>296.98154749999998</v>
      </c>
    </row>
    <row r="333" spans="1:22" x14ac:dyDescent="0.3">
      <c r="A333" s="73"/>
      <c r="B333" s="61" t="s">
        <v>346</v>
      </c>
      <c r="C333" s="16" t="s">
        <v>26</v>
      </c>
      <c r="D333" s="16" t="s">
        <v>16</v>
      </c>
      <c r="E333" s="16" t="s">
        <v>67</v>
      </c>
      <c r="F333" s="16" t="s">
        <v>174</v>
      </c>
      <c r="G333" s="16" t="s">
        <v>57</v>
      </c>
      <c r="H333" s="16" t="s">
        <v>14</v>
      </c>
      <c r="I333" s="23">
        <f t="shared" ref="I333:T333" si="158">I332*1000</f>
        <v>1035700</v>
      </c>
      <c r="J333" s="23">
        <f t="shared" si="158"/>
        <v>750300</v>
      </c>
      <c r="K333" s="23">
        <f t="shared" si="158"/>
        <v>541000</v>
      </c>
      <c r="L333" s="23">
        <f t="shared" si="158"/>
        <v>70900</v>
      </c>
      <c r="M333" s="23">
        <f>M332*1000</f>
        <v>2100</v>
      </c>
      <c r="N333" s="23">
        <f t="shared" si="158"/>
        <v>1200</v>
      </c>
      <c r="O333" s="23">
        <f t="shared" si="158"/>
        <v>7600</v>
      </c>
      <c r="P333" s="23">
        <f t="shared" si="158"/>
        <v>100</v>
      </c>
      <c r="Q333" s="23">
        <f>Q332*1000</f>
        <v>100</v>
      </c>
      <c r="R333" s="23">
        <f t="shared" si="158"/>
        <v>13306.809999999825</v>
      </c>
      <c r="S333" s="23">
        <f t="shared" si="158"/>
        <v>236025.9</v>
      </c>
      <c r="T333" s="23">
        <f t="shared" si="158"/>
        <v>905445.85999999987</v>
      </c>
      <c r="U333" s="45">
        <f>SUM(표4_25[[#This Row],[1월]:[12월]])</f>
        <v>3563778.57</v>
      </c>
      <c r="V333" s="45">
        <f t="shared" si="132"/>
        <v>296981.54749999999</v>
      </c>
    </row>
    <row r="334" spans="1:22" x14ac:dyDescent="0.3">
      <c r="A334" s="73"/>
      <c r="B334" s="64" t="s">
        <v>346</v>
      </c>
      <c r="C334" s="32" t="s">
        <v>26</v>
      </c>
      <c r="D334" s="32" t="s">
        <v>16</v>
      </c>
      <c r="E334" s="32" t="s">
        <v>67</v>
      </c>
      <c r="F334" s="32" t="s">
        <v>174</v>
      </c>
      <c r="G334" s="32" t="s">
        <v>57</v>
      </c>
      <c r="H334" s="32" t="s">
        <v>20</v>
      </c>
      <c r="I334" s="33">
        <f t="shared" ref="I334:T334" si="159">I332*0.86</f>
        <v>890.702</v>
      </c>
      <c r="J334" s="33">
        <f t="shared" si="159"/>
        <v>645.25799999999992</v>
      </c>
      <c r="K334" s="33">
        <f t="shared" si="159"/>
        <v>465.26</v>
      </c>
      <c r="L334" s="33">
        <f t="shared" si="159"/>
        <v>60.974000000000004</v>
      </c>
      <c r="M334" s="33">
        <f>M332*0.86</f>
        <v>1.806</v>
      </c>
      <c r="N334" s="33">
        <f t="shared" si="159"/>
        <v>1.032</v>
      </c>
      <c r="O334" s="33">
        <f>O332*0.86</f>
        <v>6.5359999999999996</v>
      </c>
      <c r="P334" s="33">
        <f>P332*0.86</f>
        <v>8.6000000000000007E-2</v>
      </c>
      <c r="Q334" s="33">
        <f t="shared" si="159"/>
        <v>8.6000000000000007E-2</v>
      </c>
      <c r="R334" s="33">
        <f t="shared" si="159"/>
        <v>11.443856599999849</v>
      </c>
      <c r="S334" s="33">
        <f t="shared" si="159"/>
        <v>202.98227399999999</v>
      </c>
      <c r="T334" s="33">
        <f t="shared" si="159"/>
        <v>778.68343959999993</v>
      </c>
      <c r="U334" s="54">
        <f>SUM(표4_25[[#This Row],[1월]:[12월]])</f>
        <v>3064.8495701999996</v>
      </c>
      <c r="V334" s="54">
        <f t="shared" si="132"/>
        <v>255.40413084999997</v>
      </c>
    </row>
    <row r="335" spans="1:22" x14ac:dyDescent="0.3">
      <c r="A335" s="73"/>
      <c r="B335" s="62" t="s">
        <v>346</v>
      </c>
      <c r="C335" s="17" t="s">
        <v>26</v>
      </c>
      <c r="D335" s="17" t="s">
        <v>16</v>
      </c>
      <c r="E335" s="17" t="s">
        <v>67</v>
      </c>
      <c r="F335" s="17" t="s">
        <v>174</v>
      </c>
      <c r="G335" s="17" t="s">
        <v>57</v>
      </c>
      <c r="H335" s="17" t="s">
        <v>15</v>
      </c>
      <c r="I335" s="31">
        <f t="shared" ref="I335:T335" si="160">I334*0.1</f>
        <v>89.0702</v>
      </c>
      <c r="J335" s="31">
        <f t="shared" si="160"/>
        <v>64.52579999999999</v>
      </c>
      <c r="K335" s="31">
        <f t="shared" si="160"/>
        <v>46.526000000000003</v>
      </c>
      <c r="L335" s="31">
        <f t="shared" si="160"/>
        <v>6.0974000000000004</v>
      </c>
      <c r="M335" s="31">
        <f t="shared" si="160"/>
        <v>0.18060000000000001</v>
      </c>
      <c r="N335" s="31">
        <f t="shared" si="160"/>
        <v>0.10320000000000001</v>
      </c>
      <c r="O335" s="149">
        <f>O334*0.1</f>
        <v>0.65359999999999996</v>
      </c>
      <c r="P335" s="149">
        <f t="shared" si="160"/>
        <v>8.6000000000000017E-3</v>
      </c>
      <c r="Q335" s="31">
        <f t="shared" si="160"/>
        <v>8.6000000000000017E-3</v>
      </c>
      <c r="R335" s="31">
        <f t="shared" si="160"/>
        <v>1.1443856599999849</v>
      </c>
      <c r="S335" s="31">
        <f t="shared" si="160"/>
        <v>20.298227400000002</v>
      </c>
      <c r="T335" s="31">
        <f t="shared" si="160"/>
        <v>77.868343960000004</v>
      </c>
      <c r="U335" s="46">
        <f>SUM(표4_25[[#This Row],[1월]:[12월]])</f>
        <v>306.48495702000002</v>
      </c>
      <c r="V335" s="46">
        <f t="shared" si="132"/>
        <v>25.540413085000001</v>
      </c>
    </row>
    <row r="336" spans="1:22" x14ac:dyDescent="0.3">
      <c r="A336" s="73"/>
      <c r="B336" s="63" t="s">
        <v>346</v>
      </c>
      <c r="C336" s="19" t="s">
        <v>26</v>
      </c>
      <c r="D336" s="19" t="s">
        <v>16</v>
      </c>
      <c r="E336" s="19" t="s">
        <v>67</v>
      </c>
      <c r="F336" s="19" t="s">
        <v>174</v>
      </c>
      <c r="G336" s="20" t="s">
        <v>57</v>
      </c>
      <c r="H336" s="20" t="s">
        <v>96</v>
      </c>
      <c r="I336" s="21">
        <f>I332*0.0036*(34866+0.6237*21+0.0624*310)/1000</f>
        <v>130.11953784728399</v>
      </c>
      <c r="J336" s="21">
        <f t="shared" ref="J336:T336" si="161">J332*0.0036*(34866+0.6237*21+0.0624*310)/1000</f>
        <v>94.263482907035979</v>
      </c>
      <c r="K336" s="21">
        <f t="shared" si="161"/>
        <v>67.968205054919991</v>
      </c>
      <c r="L336" s="21">
        <f t="shared" si="161"/>
        <v>8.9074782595080002</v>
      </c>
      <c r="M336" s="21">
        <f t="shared" si="161"/>
        <v>0.26383221925199996</v>
      </c>
      <c r="N336" s="21">
        <f t="shared" si="161"/>
        <v>0.15076126814399998</v>
      </c>
      <c r="O336" s="21">
        <f t="shared" si="161"/>
        <v>0.95482136491199976</v>
      </c>
      <c r="P336" s="21">
        <f t="shared" si="161"/>
        <v>1.2563439011999999E-2</v>
      </c>
      <c r="Q336" s="21">
        <f t="shared" si="161"/>
        <v>1.2563439011999999E-2</v>
      </c>
      <c r="R336" s="21">
        <f t="shared" si="161"/>
        <v>1.671792958792695</v>
      </c>
      <c r="S336" s="21">
        <f t="shared" si="161"/>
        <v>29.652969999024105</v>
      </c>
      <c r="T336" s="21">
        <f t="shared" si="161"/>
        <v>113.75513840777887</v>
      </c>
      <c r="U336" s="47">
        <f>SUM(표4_25[[#This Row],[1월]:[12월]])</f>
        <v>447.73314716467564</v>
      </c>
      <c r="V336" s="47">
        <f t="shared" si="132"/>
        <v>37.311095597056301</v>
      </c>
    </row>
    <row r="337" spans="1:22" x14ac:dyDescent="0.3">
      <c r="A337" s="73"/>
      <c r="B337" s="60" t="s">
        <v>346</v>
      </c>
      <c r="C337" s="14" t="s">
        <v>26</v>
      </c>
      <c r="D337" s="14" t="s">
        <v>16</v>
      </c>
      <c r="E337" s="14" t="s">
        <v>88</v>
      </c>
      <c r="F337" s="14" t="s">
        <v>174</v>
      </c>
      <c r="G337" s="14" t="s">
        <v>144</v>
      </c>
      <c r="H337" s="14" t="s">
        <v>13</v>
      </c>
      <c r="I337" s="15">
        <v>8602.2000000000007</v>
      </c>
      <c r="J337" s="15">
        <v>0</v>
      </c>
      <c r="K337" s="15">
        <f>K338*86022.3</f>
        <v>86022.3</v>
      </c>
      <c r="L337" s="69">
        <v>14782.3</v>
      </c>
      <c r="M337" s="69">
        <f>73911.8*M338</f>
        <v>59129.440000000002</v>
      </c>
      <c r="N337" s="15">
        <v>0</v>
      </c>
      <c r="O337" s="69">
        <v>2345800</v>
      </c>
      <c r="P337" s="69">
        <v>4553242</v>
      </c>
      <c r="Q337" s="69">
        <v>1012530</v>
      </c>
      <c r="R337" s="15">
        <v>0</v>
      </c>
      <c r="S337" s="15">
        <v>32691.685714285719</v>
      </c>
      <c r="T337" s="69">
        <v>28535.816326530607</v>
      </c>
      <c r="U337" s="44">
        <f>SUM(표4_25[[#This Row],[1월]:[12월]])</f>
        <v>8141335.7420408167</v>
      </c>
      <c r="V337" s="44">
        <f t="shared" si="132"/>
        <v>678444.64517006802</v>
      </c>
    </row>
    <row r="338" spans="1:22" x14ac:dyDescent="0.3">
      <c r="A338" s="73"/>
      <c r="B338" s="61" t="s">
        <v>346</v>
      </c>
      <c r="C338" s="16" t="s">
        <v>26</v>
      </c>
      <c r="D338" s="16" t="s">
        <v>16</v>
      </c>
      <c r="E338" s="16" t="s">
        <v>88</v>
      </c>
      <c r="F338" s="16" t="s">
        <v>174</v>
      </c>
      <c r="G338" s="16" t="s">
        <v>144</v>
      </c>
      <c r="H338" s="16" t="s">
        <v>19</v>
      </c>
      <c r="I338" s="23">
        <v>0.1</v>
      </c>
      <c r="J338" s="23">
        <v>0</v>
      </c>
      <c r="K338" s="23">
        <v>1</v>
      </c>
      <c r="L338" s="70">
        <v>0.2</v>
      </c>
      <c r="M338" s="70">
        <v>0.8</v>
      </c>
      <c r="N338" s="23">
        <v>0</v>
      </c>
      <c r="O338" s="70">
        <v>37.299999999999997</v>
      </c>
      <c r="P338" s="70">
        <v>72.400000000000006</v>
      </c>
      <c r="Q338" s="70">
        <v>16.100000000000001</v>
      </c>
      <c r="R338" s="23">
        <v>0</v>
      </c>
      <c r="S338" s="23">
        <v>0.4</v>
      </c>
      <c r="T338" s="70">
        <v>0.3</v>
      </c>
      <c r="U338" s="45">
        <f>SUM(표4_25[[#This Row],[1월]:[12월]])</f>
        <v>128.60000000000002</v>
      </c>
      <c r="V338" s="45">
        <f t="shared" si="132"/>
        <v>10.716666666666669</v>
      </c>
    </row>
    <row r="339" spans="1:22" x14ac:dyDescent="0.3">
      <c r="A339" s="73"/>
      <c r="B339" s="61" t="s">
        <v>346</v>
      </c>
      <c r="C339" s="16" t="s">
        <v>26</v>
      </c>
      <c r="D339" s="16" t="s">
        <v>16</v>
      </c>
      <c r="E339" s="16" t="s">
        <v>88</v>
      </c>
      <c r="F339" s="16" t="s">
        <v>174</v>
      </c>
      <c r="G339" s="16" t="s">
        <v>144</v>
      </c>
      <c r="H339" s="16" t="s">
        <v>14</v>
      </c>
      <c r="I339" s="23">
        <v>0</v>
      </c>
      <c r="J339" s="23">
        <v>0</v>
      </c>
      <c r="K339" s="23">
        <v>0</v>
      </c>
      <c r="L339" s="23">
        <f t="shared" ref="L339:T339" si="162">L338*1000</f>
        <v>200</v>
      </c>
      <c r="M339" s="23">
        <f t="shared" si="162"/>
        <v>800</v>
      </c>
      <c r="N339" s="23">
        <f t="shared" si="162"/>
        <v>0</v>
      </c>
      <c r="O339" s="23">
        <f t="shared" si="162"/>
        <v>37300</v>
      </c>
      <c r="P339" s="23">
        <f t="shared" si="162"/>
        <v>72400</v>
      </c>
      <c r="Q339" s="23">
        <f>Q338*1000</f>
        <v>16100.000000000002</v>
      </c>
      <c r="R339" s="23">
        <f t="shared" si="162"/>
        <v>0</v>
      </c>
      <c r="S339" s="23">
        <f t="shared" si="162"/>
        <v>400</v>
      </c>
      <c r="T339" s="23">
        <f t="shared" si="162"/>
        <v>300</v>
      </c>
      <c r="U339" s="45">
        <f>SUM(표4_25[[#This Row],[1월]:[12월]])</f>
        <v>127500</v>
      </c>
      <c r="V339" s="45">
        <f t="shared" si="132"/>
        <v>10625</v>
      </c>
    </row>
    <row r="340" spans="1:22" x14ac:dyDescent="0.3">
      <c r="A340" s="73"/>
      <c r="B340" s="64" t="s">
        <v>346</v>
      </c>
      <c r="C340" s="32" t="s">
        <v>26</v>
      </c>
      <c r="D340" s="32" t="s">
        <v>16</v>
      </c>
      <c r="E340" s="32" t="s">
        <v>88</v>
      </c>
      <c r="F340" s="32" t="s">
        <v>174</v>
      </c>
      <c r="G340" s="32" t="s">
        <v>144</v>
      </c>
      <c r="H340" s="32" t="s">
        <v>20</v>
      </c>
      <c r="I340" s="33">
        <f t="shared" ref="I340:T340" si="163">I338*0.86</f>
        <v>8.6000000000000007E-2</v>
      </c>
      <c r="J340" s="33">
        <f t="shared" si="163"/>
        <v>0</v>
      </c>
      <c r="K340" s="33">
        <f t="shared" si="163"/>
        <v>0.86</v>
      </c>
      <c r="L340" s="33">
        <f t="shared" si="163"/>
        <v>0.17200000000000001</v>
      </c>
      <c r="M340" s="33">
        <f t="shared" si="163"/>
        <v>0.68800000000000006</v>
      </c>
      <c r="N340" s="33">
        <f t="shared" si="163"/>
        <v>0</v>
      </c>
      <c r="O340" s="33">
        <f t="shared" si="163"/>
        <v>32.077999999999996</v>
      </c>
      <c r="P340" s="33">
        <f t="shared" si="163"/>
        <v>62.264000000000003</v>
      </c>
      <c r="Q340" s="33">
        <f t="shared" si="163"/>
        <v>13.846000000000002</v>
      </c>
      <c r="R340" s="33">
        <f t="shared" si="163"/>
        <v>0</v>
      </c>
      <c r="S340" s="33">
        <f t="shared" si="163"/>
        <v>0.34400000000000003</v>
      </c>
      <c r="T340" s="33">
        <f t="shared" si="163"/>
        <v>0.25800000000000001</v>
      </c>
      <c r="U340" s="54">
        <f>SUM(표4_25[[#This Row],[1월]:[12월]])</f>
        <v>110.59599999999999</v>
      </c>
      <c r="V340" s="54">
        <f t="shared" si="132"/>
        <v>9.216333333333333</v>
      </c>
    </row>
    <row r="341" spans="1:22" x14ac:dyDescent="0.3">
      <c r="A341" s="73"/>
      <c r="B341" s="62" t="s">
        <v>346</v>
      </c>
      <c r="C341" s="17" t="s">
        <v>26</v>
      </c>
      <c r="D341" s="17" t="s">
        <v>16</v>
      </c>
      <c r="E341" s="17" t="s">
        <v>88</v>
      </c>
      <c r="F341" s="17" t="s">
        <v>174</v>
      </c>
      <c r="G341" s="17" t="s">
        <v>144</v>
      </c>
      <c r="H341" s="17" t="s">
        <v>15</v>
      </c>
      <c r="I341" s="31">
        <f t="shared" ref="I341:T341" si="164">I340*0.1</f>
        <v>8.6000000000000017E-3</v>
      </c>
      <c r="J341" s="31">
        <f t="shared" si="164"/>
        <v>0</v>
      </c>
      <c r="K341" s="31">
        <f t="shared" si="164"/>
        <v>8.6000000000000007E-2</v>
      </c>
      <c r="L341" s="31">
        <f t="shared" si="164"/>
        <v>1.7200000000000003E-2</v>
      </c>
      <c r="M341" s="31">
        <f t="shared" si="164"/>
        <v>6.8800000000000014E-2</v>
      </c>
      <c r="N341" s="31">
        <f t="shared" si="164"/>
        <v>0</v>
      </c>
      <c r="O341" s="31">
        <f t="shared" si="164"/>
        <v>3.2077999999999998</v>
      </c>
      <c r="P341" s="31">
        <f t="shared" si="164"/>
        <v>6.2264000000000008</v>
      </c>
      <c r="Q341" s="31">
        <f t="shared" si="164"/>
        <v>1.3846000000000003</v>
      </c>
      <c r="R341" s="31">
        <f t="shared" si="164"/>
        <v>0</v>
      </c>
      <c r="S341" s="31">
        <f t="shared" si="164"/>
        <v>3.4400000000000007E-2</v>
      </c>
      <c r="T341" s="31">
        <f t="shared" si="164"/>
        <v>2.5800000000000003E-2</v>
      </c>
      <c r="U341" s="46">
        <f>SUM(표4_25[[#This Row],[1월]:[12월]])</f>
        <v>11.059600000000001</v>
      </c>
      <c r="V341" s="46">
        <f t="shared" si="132"/>
        <v>0.92163333333333342</v>
      </c>
    </row>
    <row r="342" spans="1:22" x14ac:dyDescent="0.3">
      <c r="A342" s="73"/>
      <c r="B342" s="63" t="s">
        <v>346</v>
      </c>
      <c r="C342" s="19" t="s">
        <v>26</v>
      </c>
      <c r="D342" s="19" t="s">
        <v>16</v>
      </c>
      <c r="E342" s="19" t="s">
        <v>88</v>
      </c>
      <c r="F342" s="19" t="s">
        <v>174</v>
      </c>
      <c r="G342" s="20" t="s">
        <v>144</v>
      </c>
      <c r="H342" s="20" t="s">
        <v>96</v>
      </c>
      <c r="I342" s="21">
        <f>I338*0.0036*(34866+0.6237*21+0.0624*310)/1000</f>
        <v>1.2563439011999999E-2</v>
      </c>
      <c r="J342" s="21">
        <f t="shared" ref="J342:T342" si="165">J338*0.0036*(34866+0.6237*21+0.0624*310)/1000</f>
        <v>0</v>
      </c>
      <c r="K342" s="21">
        <f t="shared" si="165"/>
        <v>0.12563439011999997</v>
      </c>
      <c r="L342" s="21">
        <f t="shared" si="165"/>
        <v>2.5126878023999998E-2</v>
      </c>
      <c r="M342" s="21">
        <f t="shared" si="165"/>
        <v>0.10050751209599999</v>
      </c>
      <c r="N342" s="21">
        <f t="shared" si="165"/>
        <v>0</v>
      </c>
      <c r="O342" s="21">
        <f t="shared" si="165"/>
        <v>4.6861627514759983</v>
      </c>
      <c r="P342" s="21">
        <f t="shared" si="165"/>
        <v>9.0959298446879995</v>
      </c>
      <c r="Q342" s="21">
        <f t="shared" si="165"/>
        <v>2.0227136809320001</v>
      </c>
      <c r="R342" s="21">
        <f t="shared" si="165"/>
        <v>0</v>
      </c>
      <c r="S342" s="21">
        <f t="shared" si="165"/>
        <v>5.0253756047999996E-2</v>
      </c>
      <c r="T342" s="21">
        <f t="shared" si="165"/>
        <v>3.7690317035999996E-2</v>
      </c>
      <c r="U342" s="47">
        <f>SUM(표4_25[[#This Row],[1월]:[12월]])</f>
        <v>16.156582569431997</v>
      </c>
      <c r="V342" s="47">
        <f t="shared" si="132"/>
        <v>1.3463818807859997</v>
      </c>
    </row>
    <row r="343" spans="1:22" x14ac:dyDescent="0.3">
      <c r="A343" s="73"/>
      <c r="B343" s="60" t="s">
        <v>346</v>
      </c>
      <c r="C343" s="14" t="s">
        <v>26</v>
      </c>
      <c r="D343" s="14" t="s">
        <v>16</v>
      </c>
      <c r="E343" s="14" t="s">
        <v>67</v>
      </c>
      <c r="F343" s="14" t="s">
        <v>76</v>
      </c>
      <c r="G343" s="14" t="s">
        <v>98</v>
      </c>
      <c r="H343" s="14" t="s">
        <v>13</v>
      </c>
      <c r="I343" s="15">
        <v>603085647</v>
      </c>
      <c r="J343" s="15">
        <v>420832280</v>
      </c>
      <c r="K343" s="15">
        <v>332788381</v>
      </c>
      <c r="L343" s="69">
        <v>67254021</v>
      </c>
      <c r="M343" s="69">
        <v>51338372</v>
      </c>
      <c r="N343" s="15">
        <v>21596516</v>
      </c>
      <c r="O343" s="69">
        <v>41858676</v>
      </c>
      <c r="P343" s="69">
        <v>42487495</v>
      </c>
      <c r="Q343" s="69">
        <v>44636344</v>
      </c>
      <c r="R343" s="15">
        <v>62620647</v>
      </c>
      <c r="S343" s="15">
        <v>206137255</v>
      </c>
      <c r="T343" s="69">
        <v>551017292</v>
      </c>
      <c r="U343" s="44">
        <f>SUM(표4_25[[#This Row],[1월]:[12월]])</f>
        <v>2445652926</v>
      </c>
      <c r="V343" s="44">
        <f t="shared" si="132"/>
        <v>203804410.5</v>
      </c>
    </row>
    <row r="344" spans="1:22" x14ac:dyDescent="0.3">
      <c r="A344" s="73"/>
      <c r="B344" s="61" t="s">
        <v>346</v>
      </c>
      <c r="C344" s="16" t="s">
        <v>26</v>
      </c>
      <c r="D344" s="16" t="s">
        <v>16</v>
      </c>
      <c r="E344" s="16" t="s">
        <v>67</v>
      </c>
      <c r="F344" s="16" t="s">
        <v>76</v>
      </c>
      <c r="G344" s="16" t="s">
        <v>98</v>
      </c>
      <c r="H344" s="16" t="s">
        <v>19</v>
      </c>
      <c r="I344" s="23">
        <v>4181</v>
      </c>
      <c r="J344" s="23">
        <v>2909.8</v>
      </c>
      <c r="K344" s="23">
        <v>2295.6999999999998</v>
      </c>
      <c r="L344" s="70">
        <v>516.29999999999995</v>
      </c>
      <c r="M344" s="70">
        <v>387.1</v>
      </c>
      <c r="N344" s="23">
        <v>189.3</v>
      </c>
      <c r="O344" s="70">
        <v>364.5</v>
      </c>
      <c r="P344" s="70">
        <v>370.5</v>
      </c>
      <c r="Q344" s="70">
        <v>391</v>
      </c>
      <c r="R344" s="23">
        <v>432.9</v>
      </c>
      <c r="S344" s="23">
        <v>1468.5</v>
      </c>
      <c r="T344" s="70">
        <v>3452.7000000000007</v>
      </c>
      <c r="U344" s="45">
        <f>SUM(표4_25[[#This Row],[1월]:[12월]])</f>
        <v>16959.3</v>
      </c>
      <c r="V344" s="45">
        <f t="shared" si="132"/>
        <v>1413.2749999999999</v>
      </c>
    </row>
    <row r="345" spans="1:22" x14ac:dyDescent="0.3">
      <c r="A345" s="73"/>
      <c r="B345" s="61" t="s">
        <v>346</v>
      </c>
      <c r="C345" s="16" t="s">
        <v>26</v>
      </c>
      <c r="D345" s="16" t="s">
        <v>16</v>
      </c>
      <c r="E345" s="16" t="s">
        <v>67</v>
      </c>
      <c r="F345" s="16" t="s">
        <v>76</v>
      </c>
      <c r="G345" s="16" t="s">
        <v>98</v>
      </c>
      <c r="H345" s="16" t="s">
        <v>14</v>
      </c>
      <c r="I345" s="23">
        <f t="shared" ref="I345:T345" si="166">I344*1000</f>
        <v>4181000</v>
      </c>
      <c r="J345" s="23">
        <f t="shared" si="166"/>
        <v>2909800</v>
      </c>
      <c r="K345" s="23">
        <f t="shared" si="166"/>
        <v>2295700</v>
      </c>
      <c r="L345" s="23">
        <f t="shared" si="166"/>
        <v>516299.99999999994</v>
      </c>
      <c r="M345" s="23">
        <f t="shared" si="166"/>
        <v>387100</v>
      </c>
      <c r="N345" s="23">
        <f t="shared" si="166"/>
        <v>189300</v>
      </c>
      <c r="O345" s="23">
        <f t="shared" si="166"/>
        <v>364500</v>
      </c>
      <c r="P345" s="23">
        <f t="shared" si="166"/>
        <v>370500</v>
      </c>
      <c r="Q345" s="23">
        <f t="shared" si="166"/>
        <v>391000</v>
      </c>
      <c r="R345" s="23">
        <f t="shared" si="166"/>
        <v>432900</v>
      </c>
      <c r="S345" s="23">
        <f t="shared" si="166"/>
        <v>1468500</v>
      </c>
      <c r="T345" s="23">
        <f t="shared" si="166"/>
        <v>3452700.0000000009</v>
      </c>
      <c r="U345" s="45">
        <f>SUM(표4_25[[#This Row],[1월]:[12월]])</f>
        <v>16959300</v>
      </c>
      <c r="V345" s="45">
        <f t="shared" si="132"/>
        <v>1413275</v>
      </c>
    </row>
    <row r="346" spans="1:22" x14ac:dyDescent="0.3">
      <c r="A346" s="73"/>
      <c r="B346" s="64" t="s">
        <v>346</v>
      </c>
      <c r="C346" s="32" t="s">
        <v>26</v>
      </c>
      <c r="D346" s="32" t="s">
        <v>16</v>
      </c>
      <c r="E346" s="32" t="s">
        <v>67</v>
      </c>
      <c r="F346" s="32" t="s">
        <v>76</v>
      </c>
      <c r="G346" s="32" t="s">
        <v>98</v>
      </c>
      <c r="H346" s="32" t="s">
        <v>20</v>
      </c>
      <c r="I346" s="33">
        <f t="shared" ref="I346:T346" si="167">I344*0.86</f>
        <v>3595.66</v>
      </c>
      <c r="J346" s="33">
        <f t="shared" si="167"/>
        <v>2502.4280000000003</v>
      </c>
      <c r="K346" s="33">
        <f t="shared" si="167"/>
        <v>1974.3019999999999</v>
      </c>
      <c r="L346" s="33">
        <f t="shared" si="167"/>
        <v>444.01799999999997</v>
      </c>
      <c r="M346" s="33">
        <f t="shared" si="167"/>
        <v>332.90600000000001</v>
      </c>
      <c r="N346" s="33">
        <f t="shared" si="167"/>
        <v>162.798</v>
      </c>
      <c r="O346" s="33">
        <f t="shared" si="167"/>
        <v>313.46999999999997</v>
      </c>
      <c r="P346" s="33">
        <f t="shared" si="167"/>
        <v>318.63</v>
      </c>
      <c r="Q346" s="33">
        <f t="shared" si="167"/>
        <v>336.26</v>
      </c>
      <c r="R346" s="33">
        <f t="shared" si="167"/>
        <v>372.29399999999998</v>
      </c>
      <c r="S346" s="33">
        <f t="shared" si="167"/>
        <v>1262.9100000000001</v>
      </c>
      <c r="T346" s="33">
        <f t="shared" si="167"/>
        <v>2969.3220000000006</v>
      </c>
      <c r="U346" s="54">
        <f>SUM(표4_25[[#This Row],[1월]:[12월]])</f>
        <v>14584.998</v>
      </c>
      <c r="V346" s="54">
        <f t="shared" si="132"/>
        <v>1215.4165</v>
      </c>
    </row>
    <row r="347" spans="1:22" x14ac:dyDescent="0.3">
      <c r="A347" s="73"/>
      <c r="B347" s="62" t="s">
        <v>346</v>
      </c>
      <c r="C347" s="17" t="s">
        <v>26</v>
      </c>
      <c r="D347" s="17" t="s">
        <v>16</v>
      </c>
      <c r="E347" s="17" t="s">
        <v>67</v>
      </c>
      <c r="F347" s="17" t="s">
        <v>76</v>
      </c>
      <c r="G347" s="17" t="s">
        <v>98</v>
      </c>
      <c r="H347" s="17" t="s">
        <v>15</v>
      </c>
      <c r="I347" s="31">
        <f t="shared" ref="I347:T347" si="168">I346*0.1</f>
        <v>359.56600000000003</v>
      </c>
      <c r="J347" s="31">
        <f t="shared" si="168"/>
        <v>250.24280000000005</v>
      </c>
      <c r="K347" s="31">
        <f t="shared" si="168"/>
        <v>197.43020000000001</v>
      </c>
      <c r="L347" s="31">
        <f t="shared" si="168"/>
        <v>44.401800000000001</v>
      </c>
      <c r="M347" s="31">
        <f t="shared" si="168"/>
        <v>33.290600000000005</v>
      </c>
      <c r="N347" s="31">
        <f t="shared" si="168"/>
        <v>16.279800000000002</v>
      </c>
      <c r="O347" s="149">
        <f t="shared" si="168"/>
        <v>31.346999999999998</v>
      </c>
      <c r="P347" s="149">
        <f t="shared" si="168"/>
        <v>31.863</v>
      </c>
      <c r="Q347" s="31">
        <f t="shared" si="168"/>
        <v>33.625999999999998</v>
      </c>
      <c r="R347" s="31">
        <f t="shared" si="168"/>
        <v>37.229399999999998</v>
      </c>
      <c r="S347" s="31">
        <f t="shared" si="168"/>
        <v>126.29100000000001</v>
      </c>
      <c r="T347" s="31">
        <f t="shared" si="168"/>
        <v>296.93220000000008</v>
      </c>
      <c r="U347" s="46">
        <f>SUM(표4_25[[#This Row],[1월]:[12월]])</f>
        <v>1458.4998000000001</v>
      </c>
      <c r="V347" s="46">
        <f t="shared" si="132"/>
        <v>121.54165</v>
      </c>
    </row>
    <row r="348" spans="1:22" x14ac:dyDescent="0.3">
      <c r="A348" s="73"/>
      <c r="B348" s="63" t="s">
        <v>346</v>
      </c>
      <c r="C348" s="19" t="s">
        <v>26</v>
      </c>
      <c r="D348" s="19" t="s">
        <v>16</v>
      </c>
      <c r="E348" s="19" t="s">
        <v>67</v>
      </c>
      <c r="F348" s="19" t="s">
        <v>76</v>
      </c>
      <c r="G348" s="20" t="s">
        <v>98</v>
      </c>
      <c r="H348" s="20" t="s">
        <v>96</v>
      </c>
      <c r="I348" s="21">
        <f>I344*0.0036*(34866+0.6237*21+0.0624*310)/1000</f>
        <v>525.27738509171991</v>
      </c>
      <c r="J348" s="21">
        <f t="shared" ref="J348:T348" si="169">J344*0.0036*(34866+0.6237*21+0.0624*310)/1000</f>
        <v>365.57094837117597</v>
      </c>
      <c r="K348" s="21">
        <f t="shared" si="169"/>
        <v>288.41886939848393</v>
      </c>
      <c r="L348" s="21">
        <f t="shared" si="169"/>
        <v>64.865035618955986</v>
      </c>
      <c r="M348" s="21">
        <f t="shared" si="169"/>
        <v>48.633072415451998</v>
      </c>
      <c r="N348" s="21">
        <f t="shared" si="169"/>
        <v>23.782590049715996</v>
      </c>
      <c r="O348" s="21">
        <f t="shared" si="169"/>
        <v>45.793735198739995</v>
      </c>
      <c r="P348" s="21">
        <f t="shared" si="169"/>
        <v>46.547541539459992</v>
      </c>
      <c r="Q348" s="21">
        <f t="shared" si="169"/>
        <v>49.123046536919993</v>
      </c>
      <c r="R348" s="21">
        <f t="shared" si="169"/>
        <v>54.387127482947989</v>
      </c>
      <c r="S348" s="21">
        <f t="shared" si="169"/>
        <v>184.49410189121997</v>
      </c>
      <c r="T348" s="21">
        <f t="shared" si="169"/>
        <v>433.77785876732401</v>
      </c>
      <c r="U348" s="47">
        <f>SUM(표4_25[[#This Row],[1월]:[12월]])</f>
        <v>2130.6713123621157</v>
      </c>
      <c r="V348" s="47">
        <f t="shared" si="132"/>
        <v>177.55594269684298</v>
      </c>
    </row>
    <row r="349" spans="1:22" x14ac:dyDescent="0.3">
      <c r="A349" s="73"/>
      <c r="B349" s="60" t="s">
        <v>346</v>
      </c>
      <c r="C349" s="14" t="s">
        <v>26</v>
      </c>
      <c r="D349" s="14" t="s">
        <v>16</v>
      </c>
      <c r="E349" s="14" t="s">
        <v>88</v>
      </c>
      <c r="F349" s="14" t="s">
        <v>76</v>
      </c>
      <c r="G349" s="14" t="s">
        <v>145</v>
      </c>
      <c r="H349" s="14" t="s">
        <v>13</v>
      </c>
      <c r="I349" s="15">
        <v>51613.4</v>
      </c>
      <c r="J349" s="15">
        <v>0</v>
      </c>
      <c r="K349" s="15">
        <f>K350*86022.3</f>
        <v>266669.13</v>
      </c>
      <c r="L349" s="69">
        <v>73911.8</v>
      </c>
      <c r="M349" s="69">
        <f>73911.8*M350</f>
        <v>273473.66000000003</v>
      </c>
      <c r="N349" s="15">
        <v>0</v>
      </c>
      <c r="O349" s="69">
        <v>13427032</v>
      </c>
      <c r="P349" s="69">
        <v>28275380</v>
      </c>
      <c r="Q349" s="69">
        <v>6295297</v>
      </c>
      <c r="R349" s="71">
        <v>0</v>
      </c>
      <c r="S349" s="15">
        <v>196150.11428571428</v>
      </c>
      <c r="T349" s="69">
        <v>161702.95918367343</v>
      </c>
      <c r="U349" s="44">
        <f>SUM(표4_25[[#This Row],[1월]:[12월]])</f>
        <v>49021230.063469388</v>
      </c>
      <c r="V349" s="44">
        <f t="shared" si="132"/>
        <v>4085102.5052891155</v>
      </c>
    </row>
    <row r="350" spans="1:22" x14ac:dyDescent="0.3">
      <c r="A350" s="73"/>
      <c r="B350" s="61" t="s">
        <v>346</v>
      </c>
      <c r="C350" s="16" t="s">
        <v>26</v>
      </c>
      <c r="D350" s="16" t="s">
        <v>16</v>
      </c>
      <c r="E350" s="16" t="s">
        <v>88</v>
      </c>
      <c r="F350" s="16" t="s">
        <v>76</v>
      </c>
      <c r="G350" s="16" t="s">
        <v>145</v>
      </c>
      <c r="H350" s="16" t="s">
        <v>19</v>
      </c>
      <c r="I350" s="23">
        <v>0.6</v>
      </c>
      <c r="J350" s="23">
        <v>0</v>
      </c>
      <c r="K350" s="23">
        <v>3.1</v>
      </c>
      <c r="L350" s="70">
        <v>1</v>
      </c>
      <c r="M350" s="70">
        <v>3.7</v>
      </c>
      <c r="N350" s="23">
        <v>0</v>
      </c>
      <c r="O350" s="70">
        <v>213.5</v>
      </c>
      <c r="P350" s="70">
        <v>449.6</v>
      </c>
      <c r="Q350" s="70">
        <v>100.1</v>
      </c>
      <c r="R350" s="23">
        <v>0</v>
      </c>
      <c r="S350" s="23">
        <v>2.4</v>
      </c>
      <c r="T350" s="70">
        <v>1.7</v>
      </c>
      <c r="U350" s="45">
        <f>SUM(표4_25[[#This Row],[1월]:[12월]])</f>
        <v>775.7</v>
      </c>
      <c r="V350" s="45">
        <f t="shared" si="132"/>
        <v>64.641666666666666</v>
      </c>
    </row>
    <row r="351" spans="1:22" x14ac:dyDescent="0.3">
      <c r="A351" s="73"/>
      <c r="B351" s="61" t="s">
        <v>346</v>
      </c>
      <c r="C351" s="16" t="s">
        <v>26</v>
      </c>
      <c r="D351" s="16" t="s">
        <v>16</v>
      </c>
      <c r="E351" s="16" t="s">
        <v>88</v>
      </c>
      <c r="F351" s="16" t="s">
        <v>76</v>
      </c>
      <c r="G351" s="16" t="s">
        <v>145</v>
      </c>
      <c r="H351" s="16" t="s">
        <v>14</v>
      </c>
      <c r="I351" s="23">
        <f>I350*1000</f>
        <v>600</v>
      </c>
      <c r="J351" s="23">
        <f>J350*1000</f>
        <v>0</v>
      </c>
      <c r="K351" s="23">
        <f>K350*1000</f>
        <v>3100</v>
      </c>
      <c r="L351" s="23">
        <f>L350*1000</f>
        <v>1000</v>
      </c>
      <c r="M351" s="23">
        <f t="shared" ref="M351:T351" si="170">M350*1000</f>
        <v>3700</v>
      </c>
      <c r="N351" s="23">
        <f t="shared" si="170"/>
        <v>0</v>
      </c>
      <c r="O351" s="23">
        <f t="shared" si="170"/>
        <v>213500</v>
      </c>
      <c r="P351" s="23">
        <f t="shared" si="170"/>
        <v>449600</v>
      </c>
      <c r="Q351" s="23">
        <f t="shared" si="170"/>
        <v>100100</v>
      </c>
      <c r="R351" s="23">
        <f t="shared" si="170"/>
        <v>0</v>
      </c>
      <c r="S351" s="23">
        <f t="shared" si="170"/>
        <v>2400</v>
      </c>
      <c r="T351" s="23">
        <f t="shared" si="170"/>
        <v>1700</v>
      </c>
      <c r="U351" s="45">
        <f>SUM(표4_25[[#This Row],[1월]:[12월]])</f>
        <v>775700</v>
      </c>
      <c r="V351" s="45">
        <f t="shared" si="132"/>
        <v>64641.666666666664</v>
      </c>
    </row>
    <row r="352" spans="1:22" x14ac:dyDescent="0.3">
      <c r="A352" s="73"/>
      <c r="B352" s="64" t="s">
        <v>346</v>
      </c>
      <c r="C352" s="32" t="s">
        <v>26</v>
      </c>
      <c r="D352" s="32" t="s">
        <v>16</v>
      </c>
      <c r="E352" s="32" t="s">
        <v>88</v>
      </c>
      <c r="F352" s="32" t="s">
        <v>76</v>
      </c>
      <c r="G352" s="32" t="s">
        <v>145</v>
      </c>
      <c r="H352" s="32" t="s">
        <v>20</v>
      </c>
      <c r="I352" s="33">
        <f t="shared" ref="I352:T352" si="171">I350*0.86</f>
        <v>0.51600000000000001</v>
      </c>
      <c r="J352" s="33">
        <f t="shared" si="171"/>
        <v>0</v>
      </c>
      <c r="K352" s="33">
        <f t="shared" si="171"/>
        <v>2.6659999999999999</v>
      </c>
      <c r="L352" s="33">
        <f t="shared" si="171"/>
        <v>0.86</v>
      </c>
      <c r="M352" s="33">
        <f t="shared" si="171"/>
        <v>3.1819999999999999</v>
      </c>
      <c r="N352" s="33">
        <f t="shared" si="171"/>
        <v>0</v>
      </c>
      <c r="O352" s="33">
        <f t="shared" si="171"/>
        <v>183.60999999999999</v>
      </c>
      <c r="P352" s="33">
        <f t="shared" si="171"/>
        <v>386.65600000000001</v>
      </c>
      <c r="Q352" s="33">
        <f t="shared" si="171"/>
        <v>86.085999999999999</v>
      </c>
      <c r="R352" s="33">
        <f t="shared" si="171"/>
        <v>0</v>
      </c>
      <c r="S352" s="33">
        <f t="shared" si="171"/>
        <v>2.0640000000000001</v>
      </c>
      <c r="T352" s="33">
        <f t="shared" si="171"/>
        <v>1.462</v>
      </c>
      <c r="U352" s="54">
        <f>SUM(표4_25[[#This Row],[1월]:[12월]])</f>
        <v>667.10199999999998</v>
      </c>
      <c r="V352" s="54">
        <f t="shared" si="132"/>
        <v>55.591833333333334</v>
      </c>
    </row>
    <row r="353" spans="1:22" x14ac:dyDescent="0.3">
      <c r="A353" s="73"/>
      <c r="B353" s="62" t="s">
        <v>346</v>
      </c>
      <c r="C353" s="17" t="s">
        <v>26</v>
      </c>
      <c r="D353" s="17" t="s">
        <v>16</v>
      </c>
      <c r="E353" s="17" t="s">
        <v>88</v>
      </c>
      <c r="F353" s="17" t="s">
        <v>76</v>
      </c>
      <c r="G353" s="17" t="s">
        <v>145</v>
      </c>
      <c r="H353" s="17" t="s">
        <v>15</v>
      </c>
      <c r="I353" s="31">
        <f t="shared" ref="I353:T353" si="172">I352*0.1</f>
        <v>5.1600000000000007E-2</v>
      </c>
      <c r="J353" s="31">
        <f t="shared" si="172"/>
        <v>0</v>
      </c>
      <c r="K353" s="31">
        <f t="shared" si="172"/>
        <v>0.2666</v>
      </c>
      <c r="L353" s="31">
        <f t="shared" si="172"/>
        <v>8.6000000000000007E-2</v>
      </c>
      <c r="M353" s="31">
        <f t="shared" si="172"/>
        <v>0.31820000000000004</v>
      </c>
      <c r="N353" s="31">
        <f t="shared" si="172"/>
        <v>0</v>
      </c>
      <c r="O353" s="149">
        <f t="shared" si="172"/>
        <v>18.361000000000001</v>
      </c>
      <c r="P353" s="149">
        <f t="shared" si="172"/>
        <v>38.665600000000005</v>
      </c>
      <c r="Q353" s="31">
        <f t="shared" si="172"/>
        <v>8.6086000000000009</v>
      </c>
      <c r="R353" s="31">
        <f t="shared" si="172"/>
        <v>0</v>
      </c>
      <c r="S353" s="31">
        <f t="shared" si="172"/>
        <v>0.20640000000000003</v>
      </c>
      <c r="T353" s="31">
        <f t="shared" si="172"/>
        <v>0.1462</v>
      </c>
      <c r="U353" s="46">
        <f>SUM(표4_25[[#This Row],[1월]:[12월]])</f>
        <v>66.7102</v>
      </c>
      <c r="V353" s="46">
        <f t="shared" si="132"/>
        <v>5.5591833333333334</v>
      </c>
    </row>
    <row r="354" spans="1:22" x14ac:dyDescent="0.3">
      <c r="A354" s="73"/>
      <c r="B354" s="63" t="s">
        <v>346</v>
      </c>
      <c r="C354" s="19" t="s">
        <v>26</v>
      </c>
      <c r="D354" s="19" t="s">
        <v>16</v>
      </c>
      <c r="E354" s="19" t="s">
        <v>88</v>
      </c>
      <c r="F354" s="19" t="s">
        <v>76</v>
      </c>
      <c r="G354" s="20" t="s">
        <v>145</v>
      </c>
      <c r="H354" s="20" t="s">
        <v>96</v>
      </c>
      <c r="I354" s="21">
        <f>I350*0.0036*(34866+0.6237*21+0.0624*310)/1000</f>
        <v>7.5380634071999991E-2</v>
      </c>
      <c r="J354" s="21">
        <f t="shared" ref="J354:T354" si="173">J350*0.0036*(34866+0.6237*21+0.0624*310)/1000</f>
        <v>0</v>
      </c>
      <c r="K354" s="21">
        <f t="shared" si="173"/>
        <v>0.38946660937199995</v>
      </c>
      <c r="L354" s="21">
        <f t="shared" si="173"/>
        <v>0.12563439011999997</v>
      </c>
      <c r="M354" s="21">
        <f t="shared" si="173"/>
        <v>0.46484724344399997</v>
      </c>
      <c r="N354" s="21">
        <f t="shared" si="173"/>
        <v>0</v>
      </c>
      <c r="O354" s="21">
        <f t="shared" si="173"/>
        <v>26.822942290619995</v>
      </c>
      <c r="P354" s="21">
        <f t="shared" si="173"/>
        <v>56.485221797951993</v>
      </c>
      <c r="Q354" s="21">
        <f t="shared" si="173"/>
        <v>12.576002451011997</v>
      </c>
      <c r="R354" s="21">
        <f t="shared" si="173"/>
        <v>0</v>
      </c>
      <c r="S354" s="21">
        <f t="shared" si="173"/>
        <v>0.30152253628799996</v>
      </c>
      <c r="T354" s="21">
        <f t="shared" si="173"/>
        <v>0.21357846320399995</v>
      </c>
      <c r="U354" s="47">
        <f>SUM(표4_25[[#This Row],[1월]:[12월]])</f>
        <v>97.454596416083987</v>
      </c>
      <c r="V354" s="47">
        <f t="shared" si="132"/>
        <v>8.1212163680069995</v>
      </c>
    </row>
    <row r="355" spans="1:22" x14ac:dyDescent="0.3">
      <c r="A355" s="73"/>
      <c r="B355" s="60" t="s">
        <v>346</v>
      </c>
      <c r="C355" s="14" t="s">
        <v>26</v>
      </c>
      <c r="D355" s="14" t="s">
        <v>16</v>
      </c>
      <c r="E355" s="14" t="s">
        <v>67</v>
      </c>
      <c r="F355" s="14" t="s">
        <v>175</v>
      </c>
      <c r="G355" s="14" t="s">
        <v>58</v>
      </c>
      <c r="H355" s="14" t="s">
        <v>13</v>
      </c>
      <c r="I355" s="15">
        <v>82344426</v>
      </c>
      <c r="J355" s="15">
        <v>46703264</v>
      </c>
      <c r="K355" s="15">
        <v>34731575</v>
      </c>
      <c r="L355" s="69">
        <v>6011051</v>
      </c>
      <c r="M355" s="69">
        <v>3424150</v>
      </c>
      <c r="N355" s="15">
        <v>2492117</v>
      </c>
      <c r="O355" s="69">
        <v>2643926</v>
      </c>
      <c r="P355" s="69">
        <v>2172191</v>
      </c>
      <c r="Q355" s="69">
        <v>1868247</v>
      </c>
      <c r="R355" s="15">
        <v>2485329</v>
      </c>
      <c r="S355" s="15">
        <v>20560929</v>
      </c>
      <c r="T355" s="69">
        <v>59947856</v>
      </c>
      <c r="U355" s="44">
        <f>SUM(표4_25[[#This Row],[1월]:[12월]])</f>
        <v>265385061</v>
      </c>
      <c r="V355" s="44">
        <f t="shared" si="132"/>
        <v>22115421.75</v>
      </c>
    </row>
    <row r="356" spans="1:22" x14ac:dyDescent="0.3">
      <c r="A356" s="73"/>
      <c r="B356" s="65" t="s">
        <v>346</v>
      </c>
      <c r="C356" s="30" t="s">
        <v>26</v>
      </c>
      <c r="D356" s="30" t="s">
        <v>16</v>
      </c>
      <c r="E356" s="30" t="s">
        <v>67</v>
      </c>
      <c r="F356" s="30" t="s">
        <v>175</v>
      </c>
      <c r="G356" s="30" t="s">
        <v>58</v>
      </c>
      <c r="H356" s="30" t="s">
        <v>19</v>
      </c>
      <c r="I356" s="4">
        <v>564.9</v>
      </c>
      <c r="J356" s="4">
        <v>316.3</v>
      </c>
      <c r="K356" s="4">
        <v>232.8</v>
      </c>
      <c r="L356" s="68">
        <v>37.799999999999997</v>
      </c>
      <c r="M356" s="68">
        <v>16.8</v>
      </c>
      <c r="N356" s="4">
        <v>12</v>
      </c>
      <c r="O356" s="68">
        <v>12.3</v>
      </c>
      <c r="P356" s="68">
        <v>7.8</v>
      </c>
      <c r="Q356" s="68">
        <v>4.9000000000000004</v>
      </c>
      <c r="R356" s="4">
        <v>8.3000000000001819</v>
      </c>
      <c r="S356" s="4">
        <v>141</v>
      </c>
      <c r="T356" s="68">
        <v>369.59999999999945</v>
      </c>
      <c r="U356" s="53">
        <f>SUM(표4_25[[#This Row],[1월]:[12월]])</f>
        <v>1724.4999999999995</v>
      </c>
      <c r="V356" s="53">
        <f t="shared" si="132"/>
        <v>143.70833333333329</v>
      </c>
    </row>
    <row r="357" spans="1:22" x14ac:dyDescent="0.3">
      <c r="A357" s="73"/>
      <c r="B357" s="61" t="s">
        <v>346</v>
      </c>
      <c r="C357" s="16" t="s">
        <v>26</v>
      </c>
      <c r="D357" s="16" t="s">
        <v>16</v>
      </c>
      <c r="E357" s="16" t="s">
        <v>67</v>
      </c>
      <c r="F357" s="16" t="s">
        <v>175</v>
      </c>
      <c r="G357" s="16" t="s">
        <v>58</v>
      </c>
      <c r="H357" s="16" t="s">
        <v>14</v>
      </c>
      <c r="I357" s="23">
        <f t="shared" ref="I357:T357" si="174">I356*1000</f>
        <v>564900</v>
      </c>
      <c r="J357" s="23">
        <f t="shared" si="174"/>
        <v>316300</v>
      </c>
      <c r="K357" s="23">
        <f t="shared" si="174"/>
        <v>232800</v>
      </c>
      <c r="L357" s="23">
        <f t="shared" si="174"/>
        <v>37800</v>
      </c>
      <c r="M357" s="23">
        <f t="shared" si="174"/>
        <v>16800</v>
      </c>
      <c r="N357" s="23">
        <f t="shared" si="174"/>
        <v>12000</v>
      </c>
      <c r="O357" s="23">
        <f t="shared" si="174"/>
        <v>12300</v>
      </c>
      <c r="P357" s="23">
        <f t="shared" si="174"/>
        <v>7800</v>
      </c>
      <c r="Q357" s="23">
        <f t="shared" si="174"/>
        <v>4900</v>
      </c>
      <c r="R357" s="23">
        <f t="shared" si="174"/>
        <v>8300.0000000001819</v>
      </c>
      <c r="S357" s="23">
        <f t="shared" si="174"/>
        <v>141000</v>
      </c>
      <c r="T357" s="23">
        <f t="shared" si="174"/>
        <v>369599.99999999948</v>
      </c>
      <c r="U357" s="45">
        <f>SUM(표4_25[[#This Row],[1월]:[12월]])</f>
        <v>1724499.9999999998</v>
      </c>
      <c r="V357" s="45">
        <f t="shared" si="132"/>
        <v>143708.33333333331</v>
      </c>
    </row>
    <row r="358" spans="1:22" x14ac:dyDescent="0.3">
      <c r="A358" s="73"/>
      <c r="B358" s="64" t="s">
        <v>346</v>
      </c>
      <c r="C358" s="32" t="s">
        <v>26</v>
      </c>
      <c r="D358" s="32" t="s">
        <v>16</v>
      </c>
      <c r="E358" s="32" t="s">
        <v>67</v>
      </c>
      <c r="F358" s="32" t="s">
        <v>175</v>
      </c>
      <c r="G358" s="32" t="s">
        <v>58</v>
      </c>
      <c r="H358" s="32" t="s">
        <v>20</v>
      </c>
      <c r="I358" s="33">
        <f t="shared" ref="I358:T358" si="175">I356*0.86</f>
        <v>485.81399999999996</v>
      </c>
      <c r="J358" s="33">
        <f t="shared" si="175"/>
        <v>272.01800000000003</v>
      </c>
      <c r="K358" s="33">
        <f t="shared" si="175"/>
        <v>200.208</v>
      </c>
      <c r="L358" s="33">
        <f t="shared" si="175"/>
        <v>32.507999999999996</v>
      </c>
      <c r="M358" s="33">
        <f t="shared" si="175"/>
        <v>14.448</v>
      </c>
      <c r="N358" s="33">
        <f t="shared" si="175"/>
        <v>10.32</v>
      </c>
      <c r="O358" s="33">
        <f t="shared" si="175"/>
        <v>10.578000000000001</v>
      </c>
      <c r="P358" s="33">
        <f t="shared" si="175"/>
        <v>6.7080000000000002</v>
      </c>
      <c r="Q358" s="33">
        <f t="shared" si="175"/>
        <v>4.2140000000000004</v>
      </c>
      <c r="R358" s="33">
        <f t="shared" si="175"/>
        <v>7.1380000000001562</v>
      </c>
      <c r="S358" s="33">
        <f t="shared" si="175"/>
        <v>121.26</v>
      </c>
      <c r="T358" s="33">
        <f t="shared" si="175"/>
        <v>317.85599999999954</v>
      </c>
      <c r="U358" s="54">
        <f>SUM(표4_25[[#This Row],[1월]:[12월]])</f>
        <v>1483.0699999999997</v>
      </c>
      <c r="V358" s="54">
        <f t="shared" si="132"/>
        <v>123.58916666666664</v>
      </c>
    </row>
    <row r="359" spans="1:22" x14ac:dyDescent="0.3">
      <c r="A359" s="73"/>
      <c r="B359" s="62" t="s">
        <v>346</v>
      </c>
      <c r="C359" s="17" t="s">
        <v>26</v>
      </c>
      <c r="D359" s="17" t="s">
        <v>16</v>
      </c>
      <c r="E359" s="17" t="s">
        <v>67</v>
      </c>
      <c r="F359" s="17" t="s">
        <v>175</v>
      </c>
      <c r="G359" s="17" t="s">
        <v>58</v>
      </c>
      <c r="H359" s="17" t="s">
        <v>15</v>
      </c>
      <c r="I359" s="31">
        <f t="shared" ref="I359:T359" si="176">I358*0.1</f>
        <v>48.581400000000002</v>
      </c>
      <c r="J359" s="31">
        <f t="shared" si="176"/>
        <v>27.201800000000006</v>
      </c>
      <c r="K359" s="31">
        <f t="shared" si="176"/>
        <v>20.020800000000001</v>
      </c>
      <c r="L359" s="31">
        <f t="shared" si="176"/>
        <v>3.2507999999999999</v>
      </c>
      <c r="M359" s="31">
        <f t="shared" si="176"/>
        <v>1.4448000000000001</v>
      </c>
      <c r="N359" s="31">
        <f t="shared" si="176"/>
        <v>1.032</v>
      </c>
      <c r="O359" s="149">
        <f t="shared" si="176"/>
        <v>1.0578000000000001</v>
      </c>
      <c r="P359" s="149">
        <f t="shared" si="176"/>
        <v>0.67080000000000006</v>
      </c>
      <c r="Q359" s="31">
        <f t="shared" si="176"/>
        <v>0.42140000000000005</v>
      </c>
      <c r="R359" s="31">
        <f t="shared" si="176"/>
        <v>0.71380000000001564</v>
      </c>
      <c r="S359" s="31">
        <f t="shared" si="176"/>
        <v>12.126000000000001</v>
      </c>
      <c r="T359" s="31">
        <f t="shared" si="176"/>
        <v>31.785599999999956</v>
      </c>
      <c r="U359" s="46">
        <f>SUM(표4_25[[#This Row],[1월]:[12월]])</f>
        <v>148.30699999999999</v>
      </c>
      <c r="V359" s="46">
        <f t="shared" ref="V359:V458" si="177">AVERAGE(I359:T359)</f>
        <v>12.358916666666666</v>
      </c>
    </row>
    <row r="360" spans="1:22" x14ac:dyDescent="0.3">
      <c r="A360" s="73"/>
      <c r="B360" s="63" t="s">
        <v>346</v>
      </c>
      <c r="C360" s="19" t="s">
        <v>26</v>
      </c>
      <c r="D360" s="19" t="s">
        <v>16</v>
      </c>
      <c r="E360" s="19" t="s">
        <v>67</v>
      </c>
      <c r="F360" s="19" t="s">
        <v>175</v>
      </c>
      <c r="G360" s="20" t="s">
        <v>58</v>
      </c>
      <c r="H360" s="20" t="s">
        <v>96</v>
      </c>
      <c r="I360" s="21">
        <f>I356*0.0036*(34866+0.6237*21+0.0624*310)/1000</f>
        <v>70.970866978787981</v>
      </c>
      <c r="J360" s="21">
        <f t="shared" ref="J360:T360" si="178">J356*0.0036*(34866+0.6237*21+0.0624*310)/1000</f>
        <v>39.738157594955993</v>
      </c>
      <c r="K360" s="21">
        <f t="shared" si="178"/>
        <v>29.247686019935998</v>
      </c>
      <c r="L360" s="21">
        <f t="shared" si="178"/>
        <v>4.7489799465359983</v>
      </c>
      <c r="M360" s="21">
        <f t="shared" si="178"/>
        <v>2.1106577540159996</v>
      </c>
      <c r="N360" s="21">
        <f t="shared" si="178"/>
        <v>1.5076126814399999</v>
      </c>
      <c r="O360" s="21">
        <f t="shared" si="178"/>
        <v>1.5453029984759998</v>
      </c>
      <c r="P360" s="21">
        <f t="shared" si="178"/>
        <v>0.9799482429359998</v>
      </c>
      <c r="Q360" s="21">
        <f t="shared" si="178"/>
        <v>0.6156085115879999</v>
      </c>
      <c r="R360" s="21">
        <f t="shared" si="178"/>
        <v>1.0427654379960227</v>
      </c>
      <c r="S360" s="21">
        <f t="shared" si="178"/>
        <v>17.714449006919995</v>
      </c>
      <c r="T360" s="21">
        <f t="shared" si="178"/>
        <v>46.434470588351921</v>
      </c>
      <c r="U360" s="47">
        <f>SUM(표4_25[[#This Row],[1월]:[12월]])</f>
        <v>216.65650576193991</v>
      </c>
      <c r="V360" s="47">
        <f t="shared" si="177"/>
        <v>18.054708813494994</v>
      </c>
    </row>
    <row r="361" spans="1:22" x14ac:dyDescent="0.3">
      <c r="A361" s="73"/>
      <c r="B361" s="60" t="s">
        <v>346</v>
      </c>
      <c r="C361" s="14" t="s">
        <v>26</v>
      </c>
      <c r="D361" s="14" t="s">
        <v>16</v>
      </c>
      <c r="E361" s="14" t="s">
        <v>88</v>
      </c>
      <c r="F361" s="14" t="s">
        <v>175</v>
      </c>
      <c r="G361" s="14" t="s">
        <v>146</v>
      </c>
      <c r="H361" s="14" t="s">
        <v>13</v>
      </c>
      <c r="I361" s="15">
        <v>25806.7</v>
      </c>
      <c r="J361" s="15">
        <v>0</v>
      </c>
      <c r="K361" s="15">
        <f>K362*86022.3</f>
        <v>163442.37</v>
      </c>
      <c r="L361" s="69">
        <v>29564.7</v>
      </c>
      <c r="M361" s="69">
        <f>73911.8*M362</f>
        <v>81302.98000000001</v>
      </c>
      <c r="N361" s="15">
        <v>0</v>
      </c>
      <c r="O361" s="69">
        <v>2993568</v>
      </c>
      <c r="P361" s="69">
        <v>6024870</v>
      </c>
      <c r="Q361" s="69">
        <v>1270380</v>
      </c>
      <c r="R361" s="71">
        <v>0</v>
      </c>
      <c r="S361" s="15">
        <v>89902.135714285731</v>
      </c>
      <c r="T361" s="69">
        <v>76095.510204081627</v>
      </c>
      <c r="U361" s="44">
        <f>SUM(표4_25[[#This Row],[1월]:[12월]])</f>
        <v>10754932.395918367</v>
      </c>
      <c r="V361" s="44">
        <f t="shared" si="177"/>
        <v>896244.36632653058</v>
      </c>
    </row>
    <row r="362" spans="1:22" x14ac:dyDescent="0.3">
      <c r="A362" s="73"/>
      <c r="B362" s="61" t="s">
        <v>346</v>
      </c>
      <c r="C362" s="16" t="s">
        <v>26</v>
      </c>
      <c r="D362" s="16" t="s">
        <v>16</v>
      </c>
      <c r="E362" s="16" t="s">
        <v>88</v>
      </c>
      <c r="F362" s="16" t="s">
        <v>175</v>
      </c>
      <c r="G362" s="16" t="s">
        <v>146</v>
      </c>
      <c r="H362" s="16" t="s">
        <v>19</v>
      </c>
      <c r="I362" s="23">
        <v>0.3</v>
      </c>
      <c r="J362" s="23">
        <v>0</v>
      </c>
      <c r="K362" s="23">
        <v>1.9</v>
      </c>
      <c r="L362" s="70">
        <v>0.4</v>
      </c>
      <c r="M362" s="70">
        <v>1.1000000000000001</v>
      </c>
      <c r="N362" s="23">
        <v>0</v>
      </c>
      <c r="O362" s="70">
        <v>47.6</v>
      </c>
      <c r="P362" s="70">
        <v>95.8</v>
      </c>
      <c r="Q362" s="70">
        <v>20.2</v>
      </c>
      <c r="R362" s="23">
        <v>0</v>
      </c>
      <c r="S362" s="23">
        <v>1.1000000000000001</v>
      </c>
      <c r="T362" s="70">
        <v>0.8</v>
      </c>
      <c r="U362" s="45">
        <f>SUM(표4_25[[#This Row],[1월]:[12월]])</f>
        <v>169.2</v>
      </c>
      <c r="V362" s="45">
        <f t="shared" si="177"/>
        <v>14.1</v>
      </c>
    </row>
    <row r="363" spans="1:22" x14ac:dyDescent="0.3">
      <c r="A363" s="73"/>
      <c r="B363" s="61" t="s">
        <v>346</v>
      </c>
      <c r="C363" s="16" t="s">
        <v>26</v>
      </c>
      <c r="D363" s="16" t="s">
        <v>16</v>
      </c>
      <c r="E363" s="16" t="s">
        <v>88</v>
      </c>
      <c r="F363" s="16" t="s">
        <v>175</v>
      </c>
      <c r="G363" s="16" t="s">
        <v>146</v>
      </c>
      <c r="H363" s="16" t="s">
        <v>14</v>
      </c>
      <c r="I363" s="23">
        <f t="shared" ref="I363:T363" si="179">I362*1000</f>
        <v>300</v>
      </c>
      <c r="J363" s="23">
        <f t="shared" si="179"/>
        <v>0</v>
      </c>
      <c r="K363" s="23">
        <f t="shared" si="179"/>
        <v>1900</v>
      </c>
      <c r="L363" s="23">
        <f t="shared" si="179"/>
        <v>400</v>
      </c>
      <c r="M363" s="23">
        <f t="shared" si="179"/>
        <v>1100</v>
      </c>
      <c r="N363" s="23">
        <f t="shared" si="179"/>
        <v>0</v>
      </c>
      <c r="O363" s="23">
        <f t="shared" si="179"/>
        <v>47600</v>
      </c>
      <c r="P363" s="23">
        <f t="shared" si="179"/>
        <v>95800</v>
      </c>
      <c r="Q363" s="23">
        <f t="shared" si="179"/>
        <v>20200</v>
      </c>
      <c r="R363" s="23">
        <f t="shared" si="179"/>
        <v>0</v>
      </c>
      <c r="S363" s="23">
        <f t="shared" si="179"/>
        <v>1100</v>
      </c>
      <c r="T363" s="23">
        <f t="shared" si="179"/>
        <v>800</v>
      </c>
      <c r="U363" s="45">
        <f>SUM(표4_25[[#This Row],[1월]:[12월]])</f>
        <v>169200</v>
      </c>
      <c r="V363" s="45">
        <f t="shared" si="177"/>
        <v>14100</v>
      </c>
    </row>
    <row r="364" spans="1:22" x14ac:dyDescent="0.3">
      <c r="A364" s="73"/>
      <c r="B364" s="64" t="s">
        <v>346</v>
      </c>
      <c r="C364" s="32" t="s">
        <v>26</v>
      </c>
      <c r="D364" s="32" t="s">
        <v>16</v>
      </c>
      <c r="E364" s="32" t="s">
        <v>88</v>
      </c>
      <c r="F364" s="32" t="s">
        <v>175</v>
      </c>
      <c r="G364" s="32" t="s">
        <v>146</v>
      </c>
      <c r="H364" s="32" t="s">
        <v>20</v>
      </c>
      <c r="I364" s="33">
        <f t="shared" ref="I364:T364" si="180">I362*0.86</f>
        <v>0.25800000000000001</v>
      </c>
      <c r="J364" s="33">
        <f t="shared" si="180"/>
        <v>0</v>
      </c>
      <c r="K364" s="33">
        <f t="shared" si="180"/>
        <v>1.6339999999999999</v>
      </c>
      <c r="L364" s="33">
        <f t="shared" si="180"/>
        <v>0.34400000000000003</v>
      </c>
      <c r="M364" s="33">
        <f t="shared" si="180"/>
        <v>0.94600000000000006</v>
      </c>
      <c r="N364" s="33">
        <f t="shared" si="180"/>
        <v>0</v>
      </c>
      <c r="O364" s="33">
        <f t="shared" si="180"/>
        <v>40.936</v>
      </c>
      <c r="P364" s="33">
        <f t="shared" si="180"/>
        <v>82.387999999999991</v>
      </c>
      <c r="Q364" s="33">
        <f t="shared" si="180"/>
        <v>17.372</v>
      </c>
      <c r="R364" s="33">
        <f t="shared" si="180"/>
        <v>0</v>
      </c>
      <c r="S364" s="33">
        <f t="shared" si="180"/>
        <v>0.94600000000000006</v>
      </c>
      <c r="T364" s="33">
        <f t="shared" si="180"/>
        <v>0.68800000000000006</v>
      </c>
      <c r="U364" s="54">
        <f>SUM(표4_25[[#This Row],[1월]:[12월]])</f>
        <v>145.51199999999997</v>
      </c>
      <c r="V364" s="54">
        <f t="shared" si="177"/>
        <v>12.125999999999998</v>
      </c>
    </row>
    <row r="365" spans="1:22" x14ac:dyDescent="0.3">
      <c r="A365" s="73"/>
      <c r="B365" s="62" t="s">
        <v>346</v>
      </c>
      <c r="C365" s="17" t="s">
        <v>26</v>
      </c>
      <c r="D365" s="17" t="s">
        <v>16</v>
      </c>
      <c r="E365" s="17" t="s">
        <v>88</v>
      </c>
      <c r="F365" s="17" t="s">
        <v>175</v>
      </c>
      <c r="G365" s="17" t="s">
        <v>146</v>
      </c>
      <c r="H365" s="17" t="s">
        <v>15</v>
      </c>
      <c r="I365" s="31">
        <f t="shared" ref="I365:T365" si="181">I364*0.1</f>
        <v>2.5800000000000003E-2</v>
      </c>
      <c r="J365" s="31">
        <f t="shared" si="181"/>
        <v>0</v>
      </c>
      <c r="K365" s="31">
        <f t="shared" si="181"/>
        <v>0.16339999999999999</v>
      </c>
      <c r="L365" s="31">
        <f t="shared" si="181"/>
        <v>3.4400000000000007E-2</v>
      </c>
      <c r="M365" s="31">
        <f t="shared" si="181"/>
        <v>9.4600000000000017E-2</v>
      </c>
      <c r="N365" s="31">
        <f t="shared" si="181"/>
        <v>0</v>
      </c>
      <c r="O365" s="149">
        <f t="shared" si="181"/>
        <v>4.0936000000000003</v>
      </c>
      <c r="P365" s="149">
        <f t="shared" si="181"/>
        <v>8.2387999999999995</v>
      </c>
      <c r="Q365" s="31">
        <f t="shared" si="181"/>
        <v>1.7372000000000001</v>
      </c>
      <c r="R365" s="31">
        <f t="shared" si="181"/>
        <v>0</v>
      </c>
      <c r="S365" s="31">
        <f t="shared" si="181"/>
        <v>9.4600000000000017E-2</v>
      </c>
      <c r="T365" s="31">
        <f t="shared" si="181"/>
        <v>6.8800000000000014E-2</v>
      </c>
      <c r="U365" s="46">
        <f>SUM(표4_25[[#This Row],[1월]:[12월]])</f>
        <v>14.5512</v>
      </c>
      <c r="V365" s="46">
        <f t="shared" si="177"/>
        <v>1.2125999999999999</v>
      </c>
    </row>
    <row r="366" spans="1:22" x14ac:dyDescent="0.3">
      <c r="A366" s="73"/>
      <c r="B366" s="63" t="s">
        <v>346</v>
      </c>
      <c r="C366" s="19" t="s">
        <v>26</v>
      </c>
      <c r="D366" s="19" t="s">
        <v>16</v>
      </c>
      <c r="E366" s="19" t="s">
        <v>88</v>
      </c>
      <c r="F366" s="19" t="s">
        <v>175</v>
      </c>
      <c r="G366" s="20" t="s">
        <v>146</v>
      </c>
      <c r="H366" s="20" t="s">
        <v>96</v>
      </c>
      <c r="I366" s="21">
        <f>I362*0.0036*(34866+0.6237*21+0.0624*310)/1000</f>
        <v>3.7690317035999996E-2</v>
      </c>
      <c r="J366" s="21">
        <f t="shared" ref="J366:T366" si="182">J362*0.0036*(34866+0.6237*21+0.0624*310)/1000</f>
        <v>0</v>
      </c>
      <c r="K366" s="21">
        <f t="shared" si="182"/>
        <v>0.23870534122799994</v>
      </c>
      <c r="L366" s="21">
        <f t="shared" si="182"/>
        <v>5.0253756047999996E-2</v>
      </c>
      <c r="M366" s="21">
        <f t="shared" si="182"/>
        <v>0.13819782913199999</v>
      </c>
      <c r="N366" s="21">
        <f t="shared" si="182"/>
        <v>0</v>
      </c>
      <c r="O366" s="21">
        <f t="shared" si="182"/>
        <v>5.980196969711999</v>
      </c>
      <c r="P366" s="21">
        <f t="shared" si="182"/>
        <v>12.035774573495997</v>
      </c>
      <c r="Q366" s="21">
        <f t="shared" si="182"/>
        <v>2.5378146804239994</v>
      </c>
      <c r="R366" s="21">
        <f t="shared" si="182"/>
        <v>0</v>
      </c>
      <c r="S366" s="21">
        <f t="shared" si="182"/>
        <v>0.13819782913199999</v>
      </c>
      <c r="T366" s="21">
        <f t="shared" si="182"/>
        <v>0.10050751209599999</v>
      </c>
      <c r="U366" s="47">
        <f>SUM(표4_25[[#This Row],[1월]:[12월]])</f>
        <v>21.257338808303995</v>
      </c>
      <c r="V366" s="47">
        <f t="shared" si="177"/>
        <v>1.7714449006919997</v>
      </c>
    </row>
    <row r="367" spans="1:22" x14ac:dyDescent="0.3">
      <c r="A367" s="73" t="s">
        <v>258</v>
      </c>
      <c r="B367" s="60" t="s">
        <v>346</v>
      </c>
      <c r="C367" s="1" t="s">
        <v>29</v>
      </c>
      <c r="D367" s="1" t="s">
        <v>81</v>
      </c>
      <c r="E367" s="1" t="s">
        <v>31</v>
      </c>
      <c r="F367" s="1" t="s">
        <v>189</v>
      </c>
      <c r="G367" s="1" t="s">
        <v>180</v>
      </c>
      <c r="H367" s="1" t="s">
        <v>13</v>
      </c>
      <c r="I367" s="15">
        <v>413737083</v>
      </c>
      <c r="J367" s="15">
        <v>283068805</v>
      </c>
      <c r="K367" s="15">
        <v>229061341</v>
      </c>
      <c r="L367" s="15">
        <v>45766110</v>
      </c>
      <c r="M367" s="69">
        <v>22077421</v>
      </c>
      <c r="N367" s="15">
        <v>6043306</v>
      </c>
      <c r="O367" s="69">
        <v>42641784</v>
      </c>
      <c r="P367" s="69">
        <v>42862013</v>
      </c>
      <c r="Q367" s="69">
        <v>32569088</v>
      </c>
      <c r="R367" s="15">
        <v>35072606</v>
      </c>
      <c r="S367" s="15">
        <v>152408544</v>
      </c>
      <c r="T367" s="69">
        <v>389149268</v>
      </c>
      <c r="U367" s="49">
        <f>SUM(표4_25[[#This Row],[1월]:[12월]])</f>
        <v>1694457369</v>
      </c>
      <c r="V367" s="49">
        <f t="shared" si="177"/>
        <v>141204780.75</v>
      </c>
    </row>
    <row r="368" spans="1:22" x14ac:dyDescent="0.3">
      <c r="A368" s="73"/>
      <c r="B368" s="24" t="s">
        <v>346</v>
      </c>
      <c r="C368" s="2" t="s">
        <v>26</v>
      </c>
      <c r="D368" s="2" t="s">
        <v>16</v>
      </c>
      <c r="E368" s="2" t="s">
        <v>67</v>
      </c>
      <c r="F368" s="29" t="s">
        <v>189</v>
      </c>
      <c r="G368" s="2" t="s">
        <v>179</v>
      </c>
      <c r="H368" s="2" t="s">
        <v>19</v>
      </c>
      <c r="I368" s="5">
        <v>2844.1</v>
      </c>
      <c r="J368" s="5">
        <v>1932.7</v>
      </c>
      <c r="K368" s="5">
        <v>1556</v>
      </c>
      <c r="L368" s="5">
        <v>323</v>
      </c>
      <c r="M368" s="72">
        <v>130.69999999999999</v>
      </c>
      <c r="N368" s="5">
        <v>0.7</v>
      </c>
      <c r="O368" s="72">
        <v>349.8</v>
      </c>
      <c r="P368" s="72">
        <v>351.9</v>
      </c>
      <c r="Q368" s="72">
        <v>253.7</v>
      </c>
      <c r="R368" s="5">
        <v>213.6</v>
      </c>
      <c r="S368" s="5">
        <v>1075</v>
      </c>
      <c r="T368" s="72">
        <v>2417</v>
      </c>
      <c r="U368" s="50">
        <f>SUM(표4_25[[#This Row],[1월]:[12월]])</f>
        <v>11448.2</v>
      </c>
      <c r="V368" s="50">
        <f t="shared" si="177"/>
        <v>954.01666666666677</v>
      </c>
    </row>
    <row r="369" spans="1:22" x14ac:dyDescent="0.3">
      <c r="A369" s="73"/>
      <c r="B369" s="61" t="s">
        <v>346</v>
      </c>
      <c r="C369" s="16" t="s">
        <v>26</v>
      </c>
      <c r="D369" s="16" t="s">
        <v>16</v>
      </c>
      <c r="E369" s="16" t="s">
        <v>67</v>
      </c>
      <c r="F369" s="16" t="s">
        <v>189</v>
      </c>
      <c r="G369" s="16" t="s">
        <v>179</v>
      </c>
      <c r="H369" s="16" t="s">
        <v>14</v>
      </c>
      <c r="I369" s="23">
        <f t="shared" ref="I369:T369" si="183">I368*1000</f>
        <v>2844100</v>
      </c>
      <c r="J369" s="23">
        <f t="shared" si="183"/>
        <v>1932700</v>
      </c>
      <c r="K369" s="23">
        <f t="shared" si="183"/>
        <v>1556000</v>
      </c>
      <c r="L369" s="23">
        <f t="shared" si="183"/>
        <v>323000</v>
      </c>
      <c r="M369" s="23">
        <f t="shared" si="183"/>
        <v>130699.99999999999</v>
      </c>
      <c r="N369" s="23">
        <f t="shared" si="183"/>
        <v>700</v>
      </c>
      <c r="O369" s="23">
        <f t="shared" si="183"/>
        <v>349800</v>
      </c>
      <c r="P369" s="23">
        <f t="shared" si="183"/>
        <v>351900</v>
      </c>
      <c r="Q369" s="23">
        <f t="shared" si="183"/>
        <v>253700</v>
      </c>
      <c r="R369" s="23">
        <f t="shared" si="183"/>
        <v>213600</v>
      </c>
      <c r="S369" s="23">
        <f t="shared" si="183"/>
        <v>1075000</v>
      </c>
      <c r="T369" s="23">
        <f t="shared" si="183"/>
        <v>2417000</v>
      </c>
      <c r="U369" s="45">
        <f>SUM(표4_25[[#This Row],[1월]:[12월]])</f>
        <v>11448200</v>
      </c>
      <c r="V369" s="45">
        <f t="shared" si="177"/>
        <v>954016.66666666663</v>
      </c>
    </row>
    <row r="370" spans="1:22" x14ac:dyDescent="0.3">
      <c r="A370" s="73"/>
      <c r="B370" s="64" t="s">
        <v>346</v>
      </c>
      <c r="C370" s="3" t="s">
        <v>26</v>
      </c>
      <c r="D370" s="3" t="s">
        <v>16</v>
      </c>
      <c r="E370" s="3" t="s">
        <v>67</v>
      </c>
      <c r="F370" s="3" t="s">
        <v>189</v>
      </c>
      <c r="G370" s="3" t="s">
        <v>179</v>
      </c>
      <c r="H370" s="3" t="s">
        <v>20</v>
      </c>
      <c r="I370" s="33">
        <f t="shared" ref="I370:T370" si="184">I368*0.86</f>
        <v>2445.9259999999999</v>
      </c>
      <c r="J370" s="33">
        <f t="shared" si="184"/>
        <v>1662.1220000000001</v>
      </c>
      <c r="K370" s="33">
        <f t="shared" si="184"/>
        <v>1338.16</v>
      </c>
      <c r="L370" s="33">
        <f t="shared" si="184"/>
        <v>277.77999999999997</v>
      </c>
      <c r="M370" s="33">
        <f t="shared" si="184"/>
        <v>112.40199999999999</v>
      </c>
      <c r="N370" s="33">
        <f t="shared" si="184"/>
        <v>0.60199999999999998</v>
      </c>
      <c r="O370" s="33">
        <f t="shared" si="184"/>
        <v>300.82800000000003</v>
      </c>
      <c r="P370" s="33">
        <f t="shared" si="184"/>
        <v>302.63399999999996</v>
      </c>
      <c r="Q370" s="33">
        <f t="shared" si="184"/>
        <v>218.18199999999999</v>
      </c>
      <c r="R370" s="33">
        <f t="shared" si="184"/>
        <v>183.696</v>
      </c>
      <c r="S370" s="33">
        <f t="shared" si="184"/>
        <v>924.5</v>
      </c>
      <c r="T370" s="33">
        <f t="shared" si="184"/>
        <v>2078.62</v>
      </c>
      <c r="U370" s="54">
        <f>SUM(표4_25[[#This Row],[1월]:[12월]])</f>
        <v>9845.4519999999993</v>
      </c>
      <c r="V370" s="55">
        <f t="shared" si="177"/>
        <v>820.45433333333324</v>
      </c>
    </row>
    <row r="371" spans="1:22" x14ac:dyDescent="0.3">
      <c r="A371" s="73"/>
      <c r="B371" s="62" t="s">
        <v>346</v>
      </c>
      <c r="C371" s="28" t="s">
        <v>26</v>
      </c>
      <c r="D371" s="28" t="s">
        <v>16</v>
      </c>
      <c r="E371" s="28" t="s">
        <v>67</v>
      </c>
      <c r="F371" s="28" t="s">
        <v>189</v>
      </c>
      <c r="G371" s="28" t="s">
        <v>179</v>
      </c>
      <c r="H371" s="28" t="s">
        <v>15</v>
      </c>
      <c r="I371" s="31">
        <f t="shared" ref="I371:T371" si="185">I370*0.1</f>
        <v>244.5926</v>
      </c>
      <c r="J371" s="31">
        <f t="shared" si="185"/>
        <v>166.21220000000002</v>
      </c>
      <c r="K371" s="31">
        <f t="shared" si="185"/>
        <v>133.816</v>
      </c>
      <c r="L371" s="31">
        <f t="shared" si="185"/>
        <v>27.777999999999999</v>
      </c>
      <c r="M371" s="31">
        <f t="shared" si="185"/>
        <v>11.2402</v>
      </c>
      <c r="N371" s="31">
        <f t="shared" si="185"/>
        <v>6.0200000000000004E-2</v>
      </c>
      <c r="O371" s="149">
        <f t="shared" si="185"/>
        <v>30.082800000000006</v>
      </c>
      <c r="P371" s="149">
        <f t="shared" si="185"/>
        <v>30.263399999999997</v>
      </c>
      <c r="Q371" s="31">
        <f t="shared" si="185"/>
        <v>21.818200000000001</v>
      </c>
      <c r="R371" s="31">
        <f t="shared" si="185"/>
        <v>18.369600000000002</v>
      </c>
      <c r="S371" s="31">
        <f t="shared" si="185"/>
        <v>92.45</v>
      </c>
      <c r="T371" s="31">
        <f t="shared" si="185"/>
        <v>207.86199999999999</v>
      </c>
      <c r="U371" s="46">
        <f>SUM(표4_25[[#This Row],[1월]:[12월]])</f>
        <v>984.54520000000014</v>
      </c>
      <c r="V371" s="51">
        <f t="shared" si="177"/>
        <v>82.045433333333349</v>
      </c>
    </row>
    <row r="372" spans="1:22" x14ac:dyDescent="0.3">
      <c r="A372" s="73"/>
      <c r="B372" s="63" t="s">
        <v>346</v>
      </c>
      <c r="C372" s="20" t="s">
        <v>26</v>
      </c>
      <c r="D372" s="20" t="s">
        <v>16</v>
      </c>
      <c r="E372" s="20" t="s">
        <v>67</v>
      </c>
      <c r="F372" s="20" t="s">
        <v>189</v>
      </c>
      <c r="G372" s="20" t="s">
        <v>179</v>
      </c>
      <c r="H372" s="20" t="s">
        <v>96</v>
      </c>
      <c r="I372" s="21">
        <f>I368*0.0036*(34866+0.6237*21+0.0624*310)/1000</f>
        <v>357.31676894029192</v>
      </c>
      <c r="J372" s="21">
        <f t="shared" ref="J372:T372" si="186">J368*0.0036*(34866+0.6237*21+0.0624*310)/1000</f>
        <v>242.81358578492399</v>
      </c>
      <c r="K372" s="21">
        <f t="shared" si="186"/>
        <v>195.48711102671996</v>
      </c>
      <c r="L372" s="21">
        <f t="shared" si="186"/>
        <v>40.579908008759993</v>
      </c>
      <c r="M372" s="21">
        <f t="shared" si="186"/>
        <v>16.420414788683996</v>
      </c>
      <c r="N372" s="21">
        <f t="shared" si="186"/>
        <v>8.7944073083999985E-2</v>
      </c>
      <c r="O372" s="21">
        <f t="shared" si="186"/>
        <v>43.946909663975994</v>
      </c>
      <c r="P372" s="21">
        <f t="shared" si="186"/>
        <v>44.210741883227996</v>
      </c>
      <c r="Q372" s="21">
        <f t="shared" si="186"/>
        <v>31.873444773443993</v>
      </c>
      <c r="R372" s="21">
        <f t="shared" si="186"/>
        <v>26.835505729631997</v>
      </c>
      <c r="S372" s="21">
        <f t="shared" si="186"/>
        <v>135.05696937899998</v>
      </c>
      <c r="T372" s="21">
        <f t="shared" si="186"/>
        <v>303.65832092003996</v>
      </c>
      <c r="U372" s="47">
        <f>SUM(표4_25[[#This Row],[1월]:[12월]])</f>
        <v>1438.2876249717838</v>
      </c>
      <c r="V372" s="56">
        <f t="shared" si="177"/>
        <v>119.85730208098198</v>
      </c>
    </row>
    <row r="373" spans="1:22" x14ac:dyDescent="0.3">
      <c r="A373" s="73"/>
      <c r="B373" s="60" t="s">
        <v>346</v>
      </c>
      <c r="C373" s="1" t="s">
        <v>29</v>
      </c>
      <c r="D373" s="1" t="s">
        <v>81</v>
      </c>
      <c r="E373" s="1" t="s">
        <v>67</v>
      </c>
      <c r="F373" s="1" t="s">
        <v>188</v>
      </c>
      <c r="G373" s="1" t="s">
        <v>182</v>
      </c>
      <c r="H373" s="1" t="s">
        <v>13</v>
      </c>
      <c r="I373" s="15">
        <v>79223700</v>
      </c>
      <c r="J373" s="15">
        <v>54205574</v>
      </c>
      <c r="K373" s="15">
        <v>43868583</v>
      </c>
      <c r="L373" s="15">
        <v>8757411</v>
      </c>
      <c r="M373" s="69">
        <v>4224170</v>
      </c>
      <c r="N373" s="15">
        <v>1153978</v>
      </c>
      <c r="O373" s="69">
        <v>8167169</v>
      </c>
      <c r="P373" s="69">
        <v>8209096</v>
      </c>
      <c r="Q373" s="69">
        <v>6238618</v>
      </c>
      <c r="R373" s="15">
        <v>6715760</v>
      </c>
      <c r="S373" s="15">
        <v>29178131</v>
      </c>
      <c r="T373" s="69">
        <v>74514467</v>
      </c>
      <c r="U373" s="49">
        <f>SUM(표4_25[[#This Row],[1월]:[12월]])</f>
        <v>324456657</v>
      </c>
      <c r="V373" s="49">
        <f t="shared" si="177"/>
        <v>27038054.75</v>
      </c>
    </row>
    <row r="374" spans="1:22" x14ac:dyDescent="0.3">
      <c r="A374" s="73"/>
      <c r="B374" s="24" t="s">
        <v>346</v>
      </c>
      <c r="C374" s="2" t="s">
        <v>26</v>
      </c>
      <c r="D374" s="2" t="s">
        <v>16</v>
      </c>
      <c r="E374" s="2" t="s">
        <v>67</v>
      </c>
      <c r="F374" s="29" t="s">
        <v>188</v>
      </c>
      <c r="G374" s="2" t="s">
        <v>181</v>
      </c>
      <c r="H374" s="2" t="s">
        <v>19</v>
      </c>
      <c r="I374" s="5">
        <v>544.6</v>
      </c>
      <c r="J374" s="5">
        <v>370.1</v>
      </c>
      <c r="K374" s="5">
        <v>298</v>
      </c>
      <c r="L374" s="5">
        <v>61.8</v>
      </c>
      <c r="M374" s="72">
        <v>25</v>
      </c>
      <c r="N374" s="5">
        <v>0.1</v>
      </c>
      <c r="O374" s="72">
        <v>67</v>
      </c>
      <c r="P374" s="72">
        <v>67.400000000000006</v>
      </c>
      <c r="Q374" s="72">
        <v>48.6</v>
      </c>
      <c r="R374" s="5">
        <v>40.9</v>
      </c>
      <c r="S374" s="5">
        <v>205.8</v>
      </c>
      <c r="T374" s="72">
        <v>462.8</v>
      </c>
      <c r="U374" s="50">
        <f>SUM(표4_25[[#This Row],[1월]:[12월]])</f>
        <v>2192.1</v>
      </c>
      <c r="V374" s="50">
        <f t="shared" si="177"/>
        <v>182.67499999999998</v>
      </c>
    </row>
    <row r="375" spans="1:22" x14ac:dyDescent="0.3">
      <c r="A375" s="73"/>
      <c r="B375" s="61" t="s">
        <v>346</v>
      </c>
      <c r="C375" s="16" t="s">
        <v>26</v>
      </c>
      <c r="D375" s="16" t="s">
        <v>16</v>
      </c>
      <c r="E375" s="16" t="s">
        <v>67</v>
      </c>
      <c r="F375" s="16" t="s">
        <v>188</v>
      </c>
      <c r="G375" s="16" t="s">
        <v>181</v>
      </c>
      <c r="H375" s="16" t="s">
        <v>14</v>
      </c>
      <c r="I375" s="23">
        <f t="shared" ref="I375:T375" si="187">I374*1000</f>
        <v>544600</v>
      </c>
      <c r="J375" s="23">
        <f t="shared" si="187"/>
        <v>370100</v>
      </c>
      <c r="K375" s="23">
        <f t="shared" si="187"/>
        <v>298000</v>
      </c>
      <c r="L375" s="23">
        <f t="shared" si="187"/>
        <v>61800</v>
      </c>
      <c r="M375" s="23">
        <f t="shared" si="187"/>
        <v>25000</v>
      </c>
      <c r="N375" s="23">
        <f t="shared" si="187"/>
        <v>100</v>
      </c>
      <c r="O375" s="23">
        <f t="shared" si="187"/>
        <v>67000</v>
      </c>
      <c r="P375" s="23">
        <f t="shared" si="187"/>
        <v>67400</v>
      </c>
      <c r="Q375" s="23">
        <f t="shared" si="187"/>
        <v>48600</v>
      </c>
      <c r="R375" s="23">
        <f t="shared" si="187"/>
        <v>40900</v>
      </c>
      <c r="S375" s="23">
        <f t="shared" si="187"/>
        <v>205800</v>
      </c>
      <c r="T375" s="23">
        <f t="shared" si="187"/>
        <v>462800</v>
      </c>
      <c r="U375" s="45">
        <f>SUM(표4_25[[#This Row],[1월]:[12월]])</f>
        <v>2192100</v>
      </c>
      <c r="V375" s="45">
        <f t="shared" si="177"/>
        <v>182675</v>
      </c>
    </row>
    <row r="376" spans="1:22" x14ac:dyDescent="0.3">
      <c r="A376" s="73"/>
      <c r="B376" s="64" t="s">
        <v>346</v>
      </c>
      <c r="C376" s="3" t="s">
        <v>26</v>
      </c>
      <c r="D376" s="3" t="s">
        <v>16</v>
      </c>
      <c r="E376" s="3" t="s">
        <v>67</v>
      </c>
      <c r="F376" s="3" t="s">
        <v>188</v>
      </c>
      <c r="G376" s="3" t="s">
        <v>181</v>
      </c>
      <c r="H376" s="3" t="s">
        <v>20</v>
      </c>
      <c r="I376" s="33">
        <f t="shared" ref="I376:T376" si="188">I374*0.86</f>
        <v>468.35599999999999</v>
      </c>
      <c r="J376" s="33">
        <f t="shared" si="188"/>
        <v>318.286</v>
      </c>
      <c r="K376" s="33">
        <f t="shared" si="188"/>
        <v>256.27999999999997</v>
      </c>
      <c r="L376" s="33">
        <f t="shared" si="188"/>
        <v>53.147999999999996</v>
      </c>
      <c r="M376" s="33">
        <f t="shared" si="188"/>
        <v>21.5</v>
      </c>
      <c r="N376" s="33">
        <f t="shared" si="188"/>
        <v>8.6000000000000007E-2</v>
      </c>
      <c r="O376" s="33">
        <f t="shared" si="188"/>
        <v>57.62</v>
      </c>
      <c r="P376" s="33">
        <f t="shared" si="188"/>
        <v>57.964000000000006</v>
      </c>
      <c r="Q376" s="33">
        <f t="shared" si="188"/>
        <v>41.795999999999999</v>
      </c>
      <c r="R376" s="33">
        <f t="shared" si="188"/>
        <v>35.173999999999999</v>
      </c>
      <c r="S376" s="33">
        <f t="shared" si="188"/>
        <v>176.988</v>
      </c>
      <c r="T376" s="33">
        <f t="shared" si="188"/>
        <v>398.00799999999998</v>
      </c>
      <c r="U376" s="54">
        <f>SUM(표4_25[[#This Row],[1월]:[12월]])</f>
        <v>1885.2059999999999</v>
      </c>
      <c r="V376" s="55">
        <f t="shared" si="177"/>
        <v>157.10049999999998</v>
      </c>
    </row>
    <row r="377" spans="1:22" x14ac:dyDescent="0.3">
      <c r="A377" s="73"/>
      <c r="B377" s="62" t="s">
        <v>346</v>
      </c>
      <c r="C377" s="28" t="s">
        <v>26</v>
      </c>
      <c r="D377" s="28" t="s">
        <v>16</v>
      </c>
      <c r="E377" s="28" t="s">
        <v>67</v>
      </c>
      <c r="F377" s="28" t="s">
        <v>188</v>
      </c>
      <c r="G377" s="28" t="s">
        <v>181</v>
      </c>
      <c r="H377" s="28" t="s">
        <v>15</v>
      </c>
      <c r="I377" s="31">
        <f t="shared" ref="I377:T377" si="189">I376*0.1</f>
        <v>46.835599999999999</v>
      </c>
      <c r="J377" s="31">
        <f t="shared" si="189"/>
        <v>31.828600000000002</v>
      </c>
      <c r="K377" s="31">
        <f t="shared" si="189"/>
        <v>25.628</v>
      </c>
      <c r="L377" s="31">
        <f t="shared" si="189"/>
        <v>5.3148</v>
      </c>
      <c r="M377" s="31">
        <f t="shared" si="189"/>
        <v>2.15</v>
      </c>
      <c r="N377" s="31">
        <f t="shared" si="189"/>
        <v>8.6000000000000017E-3</v>
      </c>
      <c r="O377" s="149">
        <f t="shared" si="189"/>
        <v>5.7620000000000005</v>
      </c>
      <c r="P377" s="149">
        <f t="shared" si="189"/>
        <v>5.7964000000000011</v>
      </c>
      <c r="Q377" s="31">
        <f t="shared" si="189"/>
        <v>4.1795999999999998</v>
      </c>
      <c r="R377" s="31">
        <f t="shared" si="189"/>
        <v>3.5174000000000003</v>
      </c>
      <c r="S377" s="31">
        <f t="shared" si="189"/>
        <v>17.698800000000002</v>
      </c>
      <c r="T377" s="31">
        <f t="shared" si="189"/>
        <v>39.800800000000002</v>
      </c>
      <c r="U377" s="46">
        <f>SUM(표4_25[[#This Row],[1월]:[12월]])</f>
        <v>188.52060000000003</v>
      </c>
      <c r="V377" s="51">
        <f t="shared" si="177"/>
        <v>15.710050000000003</v>
      </c>
    </row>
    <row r="378" spans="1:22" x14ac:dyDescent="0.3">
      <c r="A378" s="73"/>
      <c r="B378" s="63" t="s">
        <v>346</v>
      </c>
      <c r="C378" s="20" t="s">
        <v>26</v>
      </c>
      <c r="D378" s="20" t="s">
        <v>16</v>
      </c>
      <c r="E378" s="20" t="s">
        <v>67</v>
      </c>
      <c r="F378" s="20" t="s">
        <v>188</v>
      </c>
      <c r="G378" s="20" t="s">
        <v>181</v>
      </c>
      <c r="H378" s="20" t="s">
        <v>96</v>
      </c>
      <c r="I378" s="21">
        <f>I374*0.0036*(34866+0.6237*21+0.0624*310)/1000</f>
        <v>68.420488859352005</v>
      </c>
      <c r="J378" s="21">
        <f t="shared" ref="J378:T378" si="190">J374*0.0036*(34866+0.6237*21+0.0624*310)/1000</f>
        <v>46.497287783411991</v>
      </c>
      <c r="K378" s="21">
        <f t="shared" si="190"/>
        <v>37.43904825576</v>
      </c>
      <c r="L378" s="21">
        <f t="shared" si="190"/>
        <v>7.7642053094159982</v>
      </c>
      <c r="M378" s="21">
        <f t="shared" si="190"/>
        <v>3.1408597529999995</v>
      </c>
      <c r="N378" s="21">
        <f t="shared" si="190"/>
        <v>1.2563439011999999E-2</v>
      </c>
      <c r="O378" s="21">
        <f t="shared" si="190"/>
        <v>8.4175041380399982</v>
      </c>
      <c r="P378" s="21">
        <f t="shared" si="190"/>
        <v>8.4677578940879989</v>
      </c>
      <c r="Q378" s="21">
        <f t="shared" si="190"/>
        <v>6.1058313598319991</v>
      </c>
      <c r="R378" s="21">
        <f t="shared" si="190"/>
        <v>5.1384465559079988</v>
      </c>
      <c r="S378" s="21">
        <f t="shared" si="190"/>
        <v>25.855557486695997</v>
      </c>
      <c r="T378" s="21">
        <f t="shared" si="190"/>
        <v>58.14359574753599</v>
      </c>
      <c r="U378" s="47">
        <f>SUM(표4_25[[#This Row],[1월]:[12월]])</f>
        <v>275.40314658205199</v>
      </c>
      <c r="V378" s="56">
        <f t="shared" si="177"/>
        <v>22.950262215170998</v>
      </c>
    </row>
    <row r="379" spans="1:22" x14ac:dyDescent="0.3">
      <c r="A379" s="73"/>
      <c r="B379" s="60" t="s">
        <v>346</v>
      </c>
      <c r="C379" s="1" t="s">
        <v>29</v>
      </c>
      <c r="D379" s="1" t="s">
        <v>81</v>
      </c>
      <c r="E379" s="1" t="s">
        <v>31</v>
      </c>
      <c r="F379" s="1" t="s">
        <v>189</v>
      </c>
      <c r="G379" s="1" t="s">
        <v>185</v>
      </c>
      <c r="H379" s="1" t="s">
        <v>13</v>
      </c>
      <c r="I379" s="15">
        <v>1</v>
      </c>
      <c r="J379" s="15">
        <v>1</v>
      </c>
      <c r="K379" s="15">
        <v>0</v>
      </c>
      <c r="L379" s="15">
        <v>96086</v>
      </c>
      <c r="M379" s="69">
        <v>4294278</v>
      </c>
      <c r="N379" s="15">
        <v>21623312</v>
      </c>
      <c r="O379" s="69">
        <v>56305488</v>
      </c>
      <c r="P379" s="69">
        <v>96108620</v>
      </c>
      <c r="Q379" s="69">
        <v>58217346</v>
      </c>
      <c r="R379" s="15">
        <v>114421</v>
      </c>
      <c r="S379" s="15">
        <v>0</v>
      </c>
      <c r="T379" s="69">
        <v>0</v>
      </c>
      <c r="U379" s="49">
        <f>SUM(표4_25[[#This Row],[1월]:[12월]])</f>
        <v>236759553</v>
      </c>
      <c r="V379" s="49">
        <f t="shared" si="177"/>
        <v>19729962.75</v>
      </c>
    </row>
    <row r="380" spans="1:22" x14ac:dyDescent="0.3">
      <c r="A380" s="73"/>
      <c r="B380" s="24" t="s">
        <v>346</v>
      </c>
      <c r="C380" s="2" t="s">
        <v>26</v>
      </c>
      <c r="D380" s="2" t="s">
        <v>16</v>
      </c>
      <c r="E380" s="2" t="s">
        <v>67</v>
      </c>
      <c r="F380" s="29" t="s">
        <v>189</v>
      </c>
      <c r="G380" s="2" t="s">
        <v>185</v>
      </c>
      <c r="H380" s="2" t="s">
        <v>19</v>
      </c>
      <c r="I380" s="5">
        <v>0</v>
      </c>
      <c r="J380" s="5">
        <v>0</v>
      </c>
      <c r="K380" s="5">
        <v>0</v>
      </c>
      <c r="L380" s="5">
        <v>1.3</v>
      </c>
      <c r="M380" s="72">
        <v>58.1</v>
      </c>
      <c r="N380" s="5">
        <v>380.2</v>
      </c>
      <c r="O380" s="72">
        <v>895.3</v>
      </c>
      <c r="P380" s="72">
        <v>1528.2</v>
      </c>
      <c r="Q380" s="72">
        <v>925.7</v>
      </c>
      <c r="R380" s="5">
        <v>1.4</v>
      </c>
      <c r="S380" s="5">
        <v>0</v>
      </c>
      <c r="T380" s="72">
        <v>0</v>
      </c>
      <c r="U380" s="50">
        <f>SUM(표4_25[[#This Row],[1월]:[12월]])</f>
        <v>3790.2000000000003</v>
      </c>
      <c r="V380" s="50">
        <f t="shared" si="177"/>
        <v>315.85000000000002</v>
      </c>
    </row>
    <row r="381" spans="1:22" x14ac:dyDescent="0.3">
      <c r="A381" s="73"/>
      <c r="B381" s="61" t="s">
        <v>346</v>
      </c>
      <c r="C381" s="16" t="s">
        <v>26</v>
      </c>
      <c r="D381" s="16" t="s">
        <v>16</v>
      </c>
      <c r="E381" s="16" t="s">
        <v>67</v>
      </c>
      <c r="F381" s="16" t="s">
        <v>189</v>
      </c>
      <c r="G381" s="16" t="s">
        <v>185</v>
      </c>
      <c r="H381" s="16" t="s">
        <v>14</v>
      </c>
      <c r="I381" s="23">
        <f t="shared" ref="I381:T381" si="191">I380*1000</f>
        <v>0</v>
      </c>
      <c r="J381" s="23">
        <f t="shared" si="191"/>
        <v>0</v>
      </c>
      <c r="K381" s="23">
        <f t="shared" si="191"/>
        <v>0</v>
      </c>
      <c r="L381" s="23">
        <f t="shared" si="191"/>
        <v>1300</v>
      </c>
      <c r="M381" s="23">
        <f t="shared" si="191"/>
        <v>58100</v>
      </c>
      <c r="N381" s="23">
        <f t="shared" si="191"/>
        <v>380200</v>
      </c>
      <c r="O381" s="23">
        <f t="shared" si="191"/>
        <v>895300</v>
      </c>
      <c r="P381" s="23">
        <f t="shared" si="191"/>
        <v>1528200</v>
      </c>
      <c r="Q381" s="23">
        <f t="shared" si="191"/>
        <v>925700</v>
      </c>
      <c r="R381" s="23">
        <f t="shared" si="191"/>
        <v>1400</v>
      </c>
      <c r="S381" s="23">
        <f t="shared" si="191"/>
        <v>0</v>
      </c>
      <c r="T381" s="23">
        <f t="shared" si="191"/>
        <v>0</v>
      </c>
      <c r="U381" s="45">
        <f>SUM(표4_25[[#This Row],[1월]:[12월]])</f>
        <v>3790200</v>
      </c>
      <c r="V381" s="45">
        <f t="shared" si="177"/>
        <v>315850</v>
      </c>
    </row>
    <row r="382" spans="1:22" x14ac:dyDescent="0.3">
      <c r="A382" s="73"/>
      <c r="B382" s="64" t="s">
        <v>346</v>
      </c>
      <c r="C382" s="3" t="s">
        <v>26</v>
      </c>
      <c r="D382" s="3" t="s">
        <v>16</v>
      </c>
      <c r="E382" s="3" t="s">
        <v>67</v>
      </c>
      <c r="F382" s="3" t="s">
        <v>189</v>
      </c>
      <c r="G382" s="3" t="s">
        <v>185</v>
      </c>
      <c r="H382" s="3" t="s">
        <v>20</v>
      </c>
      <c r="I382" s="33">
        <f t="shared" ref="I382:T382" si="192">I380*0.86</f>
        <v>0</v>
      </c>
      <c r="J382" s="33">
        <f t="shared" si="192"/>
        <v>0</v>
      </c>
      <c r="K382" s="33">
        <f t="shared" si="192"/>
        <v>0</v>
      </c>
      <c r="L382" s="33">
        <f t="shared" si="192"/>
        <v>1.1180000000000001</v>
      </c>
      <c r="M382" s="33">
        <f t="shared" si="192"/>
        <v>49.966000000000001</v>
      </c>
      <c r="N382" s="33">
        <f t="shared" si="192"/>
        <v>326.97199999999998</v>
      </c>
      <c r="O382" s="33">
        <f t="shared" si="192"/>
        <v>769.95799999999997</v>
      </c>
      <c r="P382" s="33">
        <f t="shared" si="192"/>
        <v>1314.252</v>
      </c>
      <c r="Q382" s="33">
        <f t="shared" si="192"/>
        <v>796.10199999999998</v>
      </c>
      <c r="R382" s="33">
        <f t="shared" si="192"/>
        <v>1.204</v>
      </c>
      <c r="S382" s="33">
        <f t="shared" si="192"/>
        <v>0</v>
      </c>
      <c r="T382" s="33">
        <f t="shared" si="192"/>
        <v>0</v>
      </c>
      <c r="U382" s="54">
        <f>SUM(표4_25[[#This Row],[1월]:[12월]])</f>
        <v>3259.5719999999997</v>
      </c>
      <c r="V382" s="55">
        <f t="shared" si="177"/>
        <v>271.63099999999997</v>
      </c>
    </row>
    <row r="383" spans="1:22" x14ac:dyDescent="0.3">
      <c r="A383" s="73"/>
      <c r="B383" s="62" t="s">
        <v>346</v>
      </c>
      <c r="C383" s="28" t="s">
        <v>26</v>
      </c>
      <c r="D383" s="28" t="s">
        <v>16</v>
      </c>
      <c r="E383" s="28" t="s">
        <v>67</v>
      </c>
      <c r="F383" s="28" t="s">
        <v>189</v>
      </c>
      <c r="G383" s="28" t="s">
        <v>185</v>
      </c>
      <c r="H383" s="28" t="s">
        <v>15</v>
      </c>
      <c r="I383" s="31">
        <f t="shared" ref="I383:T383" si="193">I382*0.1</f>
        <v>0</v>
      </c>
      <c r="J383" s="31">
        <f t="shared" si="193"/>
        <v>0</v>
      </c>
      <c r="K383" s="31">
        <f t="shared" si="193"/>
        <v>0</v>
      </c>
      <c r="L383" s="31">
        <f t="shared" si="193"/>
        <v>0.11180000000000001</v>
      </c>
      <c r="M383" s="31">
        <f t="shared" si="193"/>
        <v>4.9966000000000008</v>
      </c>
      <c r="N383" s="31">
        <f t="shared" si="193"/>
        <v>32.697200000000002</v>
      </c>
      <c r="O383" s="149">
        <f t="shared" si="193"/>
        <v>76.995800000000003</v>
      </c>
      <c r="P383" s="149">
        <f t="shared" si="193"/>
        <v>131.42519999999999</v>
      </c>
      <c r="Q383" s="31">
        <f t="shared" si="193"/>
        <v>79.610200000000006</v>
      </c>
      <c r="R383" s="31">
        <f t="shared" si="193"/>
        <v>0.12040000000000001</v>
      </c>
      <c r="S383" s="31">
        <f t="shared" si="193"/>
        <v>0</v>
      </c>
      <c r="T383" s="31">
        <f t="shared" si="193"/>
        <v>0</v>
      </c>
      <c r="U383" s="46">
        <f>SUM(표4_25[[#This Row],[1월]:[12월]])</f>
        <v>325.9572</v>
      </c>
      <c r="V383" s="51">
        <f t="shared" si="177"/>
        <v>27.1631</v>
      </c>
    </row>
    <row r="384" spans="1:22" x14ac:dyDescent="0.3">
      <c r="A384" s="73"/>
      <c r="B384" s="63" t="s">
        <v>346</v>
      </c>
      <c r="C384" s="20" t="s">
        <v>26</v>
      </c>
      <c r="D384" s="20" t="s">
        <v>16</v>
      </c>
      <c r="E384" s="20" t="s">
        <v>67</v>
      </c>
      <c r="F384" s="20" t="s">
        <v>189</v>
      </c>
      <c r="G384" s="20" t="s">
        <v>186</v>
      </c>
      <c r="H384" s="20" t="s">
        <v>96</v>
      </c>
      <c r="I384" s="21">
        <f>I380*0.0036*(34866+0.6237*21+0.0624*310)/1000</f>
        <v>0</v>
      </c>
      <c r="J384" s="21">
        <f t="shared" ref="J384:T384" si="194">J380*0.0036*(34866+0.6237*21+0.0624*310)/1000</f>
        <v>0</v>
      </c>
      <c r="K384" s="21">
        <f t="shared" si="194"/>
        <v>0</v>
      </c>
      <c r="L384" s="21">
        <f t="shared" si="194"/>
        <v>0.16332470715599998</v>
      </c>
      <c r="M384" s="21">
        <f t="shared" si="194"/>
        <v>7.2993580659719992</v>
      </c>
      <c r="N384" s="21">
        <f t="shared" si="194"/>
        <v>47.766195123623994</v>
      </c>
      <c r="O384" s="21">
        <f t="shared" si="194"/>
        <v>112.48046947443599</v>
      </c>
      <c r="P384" s="21">
        <f t="shared" si="194"/>
        <v>191.99447498138397</v>
      </c>
      <c r="Q384" s="21">
        <f t="shared" si="194"/>
        <v>116.29975493408399</v>
      </c>
      <c r="R384" s="21">
        <f t="shared" si="194"/>
        <v>0.17588814616799997</v>
      </c>
      <c r="S384" s="21">
        <f t="shared" si="194"/>
        <v>0</v>
      </c>
      <c r="T384" s="21">
        <f t="shared" si="194"/>
        <v>0</v>
      </c>
      <c r="U384" s="47">
        <f>SUM(표4_25[[#This Row],[1월]:[12월]])</f>
        <v>476.17946543282392</v>
      </c>
      <c r="V384" s="56">
        <f t="shared" si="177"/>
        <v>39.681622119401993</v>
      </c>
    </row>
    <row r="385" spans="1:22" x14ac:dyDescent="0.3">
      <c r="A385" s="73"/>
      <c r="B385" s="60" t="s">
        <v>346</v>
      </c>
      <c r="C385" s="1" t="s">
        <v>29</v>
      </c>
      <c r="D385" s="1" t="s">
        <v>81</v>
      </c>
      <c r="E385" s="1" t="s">
        <v>67</v>
      </c>
      <c r="F385" s="1" t="s">
        <v>188</v>
      </c>
      <c r="G385" s="1" t="s">
        <v>183</v>
      </c>
      <c r="H385" s="1" t="s">
        <v>13</v>
      </c>
      <c r="I385" s="15">
        <v>0</v>
      </c>
      <c r="J385" s="15">
        <v>0</v>
      </c>
      <c r="K385" s="15">
        <v>0</v>
      </c>
      <c r="L385" s="15">
        <v>22174</v>
      </c>
      <c r="M385" s="69">
        <v>820421</v>
      </c>
      <c r="N385" s="15">
        <v>4140392</v>
      </c>
      <c r="O385" s="69">
        <v>10779360</v>
      </c>
      <c r="P385" s="69">
        <v>18401638</v>
      </c>
      <c r="Q385" s="69">
        <v>11150411</v>
      </c>
      <c r="R385" s="15">
        <v>24519</v>
      </c>
      <c r="S385" s="15">
        <v>0</v>
      </c>
      <c r="T385" s="69">
        <v>0</v>
      </c>
      <c r="U385" s="49">
        <f>SUM(표4_25[[#This Row],[1월]:[12월]])</f>
        <v>45338915</v>
      </c>
      <c r="V385" s="49">
        <f t="shared" si="177"/>
        <v>3778242.9166666665</v>
      </c>
    </row>
    <row r="386" spans="1:22" x14ac:dyDescent="0.3">
      <c r="A386" s="73"/>
      <c r="B386" s="24" t="s">
        <v>346</v>
      </c>
      <c r="C386" s="2" t="s">
        <v>26</v>
      </c>
      <c r="D386" s="2" t="s">
        <v>16</v>
      </c>
      <c r="E386" s="2" t="s">
        <v>67</v>
      </c>
      <c r="F386" s="29" t="s">
        <v>188</v>
      </c>
      <c r="G386" s="2" t="s">
        <v>183</v>
      </c>
      <c r="H386" s="2" t="s">
        <v>19</v>
      </c>
      <c r="I386" s="5">
        <v>0</v>
      </c>
      <c r="J386" s="5">
        <v>0</v>
      </c>
      <c r="K386" s="5">
        <v>0</v>
      </c>
      <c r="L386" s="5">
        <v>0.3</v>
      </c>
      <c r="M386" s="72">
        <v>11.1</v>
      </c>
      <c r="N386" s="5">
        <v>72.8</v>
      </c>
      <c r="O386" s="72">
        <v>171.4</v>
      </c>
      <c r="P386" s="72">
        <v>292.60000000000002</v>
      </c>
      <c r="Q386" s="72">
        <v>177.3</v>
      </c>
      <c r="R386" s="5">
        <v>0.30000000000000004</v>
      </c>
      <c r="S386" s="5">
        <v>0</v>
      </c>
      <c r="T386" s="72">
        <v>0</v>
      </c>
      <c r="U386" s="50">
        <f>SUM(표4_25[[#This Row],[1월]:[12월]])</f>
        <v>725.8</v>
      </c>
      <c r="V386" s="50">
        <f t="shared" si="177"/>
        <v>60.483333333333327</v>
      </c>
    </row>
    <row r="387" spans="1:22" x14ac:dyDescent="0.3">
      <c r="A387" s="73"/>
      <c r="B387" s="61" t="s">
        <v>346</v>
      </c>
      <c r="C387" s="16" t="s">
        <v>26</v>
      </c>
      <c r="D387" s="16" t="s">
        <v>16</v>
      </c>
      <c r="E387" s="16" t="s">
        <v>67</v>
      </c>
      <c r="F387" s="16" t="s">
        <v>188</v>
      </c>
      <c r="G387" s="16" t="s">
        <v>183</v>
      </c>
      <c r="H387" s="16" t="s">
        <v>14</v>
      </c>
      <c r="I387" s="23">
        <f t="shared" ref="I387:T387" si="195">I386*1000</f>
        <v>0</v>
      </c>
      <c r="J387" s="23">
        <f t="shared" si="195"/>
        <v>0</v>
      </c>
      <c r="K387" s="23">
        <f t="shared" si="195"/>
        <v>0</v>
      </c>
      <c r="L387" s="23">
        <f t="shared" si="195"/>
        <v>300</v>
      </c>
      <c r="M387" s="23">
        <f t="shared" si="195"/>
        <v>11100</v>
      </c>
      <c r="N387" s="23">
        <f t="shared" si="195"/>
        <v>72800</v>
      </c>
      <c r="O387" s="23">
        <f t="shared" si="195"/>
        <v>171400</v>
      </c>
      <c r="P387" s="23">
        <f t="shared" si="195"/>
        <v>292600</v>
      </c>
      <c r="Q387" s="23">
        <f t="shared" si="195"/>
        <v>177300</v>
      </c>
      <c r="R387" s="23">
        <f t="shared" si="195"/>
        <v>300.00000000000006</v>
      </c>
      <c r="S387" s="23">
        <f t="shared" si="195"/>
        <v>0</v>
      </c>
      <c r="T387" s="23">
        <f t="shared" si="195"/>
        <v>0</v>
      </c>
      <c r="U387" s="45">
        <f>SUM(표4_25[[#This Row],[1월]:[12월]])</f>
        <v>725800</v>
      </c>
      <c r="V387" s="45">
        <f t="shared" si="177"/>
        <v>60483.333333333336</v>
      </c>
    </row>
    <row r="388" spans="1:22" x14ac:dyDescent="0.3">
      <c r="A388" s="73"/>
      <c r="B388" s="64" t="s">
        <v>346</v>
      </c>
      <c r="C388" s="3" t="s">
        <v>26</v>
      </c>
      <c r="D388" s="3" t="s">
        <v>16</v>
      </c>
      <c r="E388" s="3" t="s">
        <v>67</v>
      </c>
      <c r="F388" s="3" t="s">
        <v>188</v>
      </c>
      <c r="G388" s="3" t="s">
        <v>183</v>
      </c>
      <c r="H388" s="3" t="s">
        <v>20</v>
      </c>
      <c r="I388" s="33">
        <f t="shared" ref="I388:T388" si="196">I386*0.86</f>
        <v>0</v>
      </c>
      <c r="J388" s="33">
        <f t="shared" si="196"/>
        <v>0</v>
      </c>
      <c r="K388" s="33">
        <f t="shared" si="196"/>
        <v>0</v>
      </c>
      <c r="L388" s="33">
        <f t="shared" si="196"/>
        <v>0.25800000000000001</v>
      </c>
      <c r="M388" s="33">
        <f t="shared" si="196"/>
        <v>9.5459999999999994</v>
      </c>
      <c r="N388" s="33">
        <f t="shared" si="196"/>
        <v>62.607999999999997</v>
      </c>
      <c r="O388" s="33">
        <f t="shared" si="196"/>
        <v>147.404</v>
      </c>
      <c r="P388" s="33">
        <f t="shared" si="196"/>
        <v>251.63600000000002</v>
      </c>
      <c r="Q388" s="33">
        <f t="shared" si="196"/>
        <v>152.47800000000001</v>
      </c>
      <c r="R388" s="33">
        <f t="shared" si="196"/>
        <v>0.25800000000000001</v>
      </c>
      <c r="S388" s="33">
        <f t="shared" si="196"/>
        <v>0</v>
      </c>
      <c r="T388" s="33">
        <f t="shared" si="196"/>
        <v>0</v>
      </c>
      <c r="U388" s="54">
        <f>SUM(표4_25[[#This Row],[1월]:[12월]])</f>
        <v>624.1880000000001</v>
      </c>
      <c r="V388" s="55">
        <f t="shared" si="177"/>
        <v>52.015666666666675</v>
      </c>
    </row>
    <row r="389" spans="1:22" x14ac:dyDescent="0.3">
      <c r="A389" s="73"/>
      <c r="B389" s="62" t="s">
        <v>346</v>
      </c>
      <c r="C389" s="28" t="s">
        <v>26</v>
      </c>
      <c r="D389" s="28" t="s">
        <v>16</v>
      </c>
      <c r="E389" s="28" t="s">
        <v>67</v>
      </c>
      <c r="F389" s="28" t="s">
        <v>188</v>
      </c>
      <c r="G389" s="28" t="s">
        <v>183</v>
      </c>
      <c r="H389" s="28" t="s">
        <v>15</v>
      </c>
      <c r="I389" s="31">
        <f t="shared" ref="I389:T389" si="197">I388*0.1</f>
        <v>0</v>
      </c>
      <c r="J389" s="31">
        <f t="shared" si="197"/>
        <v>0</v>
      </c>
      <c r="K389" s="31">
        <f t="shared" si="197"/>
        <v>0</v>
      </c>
      <c r="L389" s="31">
        <f t="shared" si="197"/>
        <v>2.5800000000000003E-2</v>
      </c>
      <c r="M389" s="31">
        <f t="shared" si="197"/>
        <v>0.9546</v>
      </c>
      <c r="N389" s="31">
        <f t="shared" si="197"/>
        <v>6.2607999999999997</v>
      </c>
      <c r="O389" s="149">
        <f t="shared" si="197"/>
        <v>14.740400000000001</v>
      </c>
      <c r="P389" s="149">
        <f t="shared" si="197"/>
        <v>25.163600000000002</v>
      </c>
      <c r="Q389" s="31">
        <f t="shared" si="197"/>
        <v>15.247800000000002</v>
      </c>
      <c r="R389" s="31">
        <f t="shared" si="197"/>
        <v>2.5800000000000003E-2</v>
      </c>
      <c r="S389" s="31">
        <f t="shared" si="197"/>
        <v>0</v>
      </c>
      <c r="T389" s="31">
        <f t="shared" si="197"/>
        <v>0</v>
      </c>
      <c r="U389" s="46">
        <f>SUM(표4_25[[#This Row],[1월]:[12월]])</f>
        <v>62.418799999999997</v>
      </c>
      <c r="V389" s="51">
        <f t="shared" si="177"/>
        <v>5.2015666666666664</v>
      </c>
    </row>
    <row r="390" spans="1:22" x14ac:dyDescent="0.3">
      <c r="A390" s="73"/>
      <c r="B390" s="63" t="s">
        <v>346</v>
      </c>
      <c r="C390" s="20" t="s">
        <v>26</v>
      </c>
      <c r="D390" s="20" t="s">
        <v>16</v>
      </c>
      <c r="E390" s="20" t="s">
        <v>67</v>
      </c>
      <c r="F390" s="20" t="s">
        <v>188</v>
      </c>
      <c r="G390" s="20" t="s">
        <v>184</v>
      </c>
      <c r="H390" s="20" t="s">
        <v>96</v>
      </c>
      <c r="I390" s="21">
        <f>I386*0.0036*(34866+0.6237*21+0.0624*310)/1000</f>
        <v>0</v>
      </c>
      <c r="J390" s="21">
        <f t="shared" ref="J390:T390" si="198">J386*0.0036*(34866+0.6237*21+0.0624*310)/1000</f>
        <v>0</v>
      </c>
      <c r="K390" s="21">
        <f t="shared" si="198"/>
        <v>0</v>
      </c>
      <c r="L390" s="21">
        <f t="shared" si="198"/>
        <v>3.7690317035999996E-2</v>
      </c>
      <c r="M390" s="21">
        <f t="shared" si="198"/>
        <v>1.3945417303319996</v>
      </c>
      <c r="N390" s="21">
        <f t="shared" si="198"/>
        <v>9.1461836007359985</v>
      </c>
      <c r="O390" s="21">
        <f t="shared" si="198"/>
        <v>21.533734466567999</v>
      </c>
      <c r="P390" s="21">
        <f t="shared" si="198"/>
        <v>36.760622549112</v>
      </c>
      <c r="Q390" s="21">
        <f t="shared" si="198"/>
        <v>22.274977368275998</v>
      </c>
      <c r="R390" s="21">
        <f t="shared" si="198"/>
        <v>3.7690317036000003E-2</v>
      </c>
      <c r="S390" s="21">
        <f t="shared" si="198"/>
        <v>0</v>
      </c>
      <c r="T390" s="21">
        <f t="shared" si="198"/>
        <v>0</v>
      </c>
      <c r="U390" s="47">
        <f>SUM(표4_25[[#This Row],[1월]:[12월]])</f>
        <v>91.185440349095984</v>
      </c>
      <c r="V390" s="56">
        <f t="shared" si="177"/>
        <v>7.5987866957579984</v>
      </c>
    </row>
    <row r="391" spans="1:22" x14ac:dyDescent="0.3">
      <c r="A391" s="73" t="s">
        <v>268</v>
      </c>
      <c r="B391" s="60" t="s">
        <v>346</v>
      </c>
      <c r="C391" s="1" t="s">
        <v>29</v>
      </c>
      <c r="D391" s="1" t="s">
        <v>81</v>
      </c>
      <c r="E391" s="1" t="s">
        <v>89</v>
      </c>
      <c r="F391" s="1" t="s">
        <v>189</v>
      </c>
      <c r="G391" s="1" t="s">
        <v>186</v>
      </c>
      <c r="H391" s="1" t="s">
        <v>13</v>
      </c>
      <c r="I391" s="15">
        <v>111829</v>
      </c>
      <c r="J391" s="15">
        <v>0</v>
      </c>
      <c r="K391" s="15">
        <f>K392*86022.3</f>
        <v>559144.95000000007</v>
      </c>
      <c r="L391" s="69">
        <v>96085.3</v>
      </c>
      <c r="M391" s="69">
        <f>73911.8*M392</f>
        <v>288256.02</v>
      </c>
      <c r="N391" s="15">
        <v>0</v>
      </c>
      <c r="O391" s="69">
        <v>10276239</v>
      </c>
      <c r="P391" s="69">
        <v>19527370</v>
      </c>
      <c r="Q391" s="69">
        <v>4836247</v>
      </c>
      <c r="R391" s="71">
        <v>0</v>
      </c>
      <c r="S391" s="15">
        <v>359608.54285714292</v>
      </c>
      <c r="T391" s="69">
        <v>294870.10204081627</v>
      </c>
      <c r="U391" s="49">
        <f>SUM(표4_25[[#This Row],[1월]:[12월]])</f>
        <v>36349649.914897956</v>
      </c>
      <c r="V391" s="49">
        <f t="shared" si="177"/>
        <v>3029137.492908163</v>
      </c>
    </row>
    <row r="392" spans="1:22" x14ac:dyDescent="0.3">
      <c r="A392" s="73"/>
      <c r="B392" s="61" t="s">
        <v>346</v>
      </c>
      <c r="C392" s="16" t="s">
        <v>26</v>
      </c>
      <c r="D392" s="16" t="s">
        <v>16</v>
      </c>
      <c r="E392" s="16" t="s">
        <v>88</v>
      </c>
      <c r="F392" s="16" t="s">
        <v>189</v>
      </c>
      <c r="G392" s="16" t="s">
        <v>186</v>
      </c>
      <c r="H392" s="16" t="s">
        <v>19</v>
      </c>
      <c r="I392" s="23">
        <v>1.3</v>
      </c>
      <c r="J392" s="23">
        <v>0</v>
      </c>
      <c r="K392" s="23">
        <v>6.5</v>
      </c>
      <c r="L392" s="68">
        <v>1.3</v>
      </c>
      <c r="M392" s="70">
        <v>3.9</v>
      </c>
      <c r="N392" s="23">
        <v>0</v>
      </c>
      <c r="O392" s="70">
        <v>163.4</v>
      </c>
      <c r="P392" s="70">
        <v>310.5</v>
      </c>
      <c r="Q392" s="70">
        <v>76.900000000000006</v>
      </c>
      <c r="R392" s="23">
        <v>0</v>
      </c>
      <c r="S392" s="23">
        <v>4.4000000000000004</v>
      </c>
      <c r="T392" s="70">
        <v>3.1</v>
      </c>
      <c r="U392" s="45">
        <f>SUM(표4_25[[#This Row],[1월]:[12월]])</f>
        <v>571.29999999999995</v>
      </c>
      <c r="V392" s="45">
        <f t="shared" si="177"/>
        <v>47.608333333333327</v>
      </c>
    </row>
    <row r="393" spans="1:22" x14ac:dyDescent="0.3">
      <c r="A393" s="73"/>
      <c r="B393" s="61" t="s">
        <v>346</v>
      </c>
      <c r="C393" s="16" t="s">
        <v>26</v>
      </c>
      <c r="D393" s="16" t="s">
        <v>16</v>
      </c>
      <c r="E393" s="16" t="s">
        <v>88</v>
      </c>
      <c r="F393" s="16" t="s">
        <v>189</v>
      </c>
      <c r="G393" s="16" t="s">
        <v>117</v>
      </c>
      <c r="H393" s="16" t="s">
        <v>14</v>
      </c>
      <c r="I393" s="23">
        <f t="shared" ref="I393:T393" si="199">I392*1000</f>
        <v>1300</v>
      </c>
      <c r="J393" s="23">
        <f t="shared" si="199"/>
        <v>0</v>
      </c>
      <c r="K393" s="23">
        <f t="shared" si="199"/>
        <v>6500</v>
      </c>
      <c r="L393" s="23">
        <f t="shared" si="199"/>
        <v>1300</v>
      </c>
      <c r="M393" s="23">
        <f t="shared" si="199"/>
        <v>3900</v>
      </c>
      <c r="N393" s="23">
        <f t="shared" si="199"/>
        <v>0</v>
      </c>
      <c r="O393" s="23">
        <f t="shared" si="199"/>
        <v>163400</v>
      </c>
      <c r="P393" s="23">
        <f t="shared" si="199"/>
        <v>310500</v>
      </c>
      <c r="Q393" s="23">
        <f t="shared" si="199"/>
        <v>76900</v>
      </c>
      <c r="R393" s="23">
        <f t="shared" si="199"/>
        <v>0</v>
      </c>
      <c r="S393" s="23">
        <f t="shared" si="199"/>
        <v>4400</v>
      </c>
      <c r="T393" s="23">
        <f t="shared" si="199"/>
        <v>3100</v>
      </c>
      <c r="U393" s="45">
        <f>SUM(표4_25[[#This Row],[1월]:[12월]])</f>
        <v>571300</v>
      </c>
      <c r="V393" s="45">
        <f t="shared" si="177"/>
        <v>47608.333333333336</v>
      </c>
    </row>
    <row r="394" spans="1:22" x14ac:dyDescent="0.3">
      <c r="A394" s="73"/>
      <c r="B394" s="64" t="s">
        <v>346</v>
      </c>
      <c r="C394" s="3" t="s">
        <v>26</v>
      </c>
      <c r="D394" s="3" t="s">
        <v>16</v>
      </c>
      <c r="E394" s="3" t="s">
        <v>88</v>
      </c>
      <c r="F394" s="3" t="s">
        <v>189</v>
      </c>
      <c r="G394" s="3" t="s">
        <v>117</v>
      </c>
      <c r="H394" s="3" t="s">
        <v>20</v>
      </c>
      <c r="I394" s="33">
        <f t="shared" ref="I394:T394" si="200">I392*0.86</f>
        <v>1.1180000000000001</v>
      </c>
      <c r="J394" s="33">
        <f t="shared" si="200"/>
        <v>0</v>
      </c>
      <c r="K394" s="33">
        <f t="shared" si="200"/>
        <v>5.59</v>
      </c>
      <c r="L394" s="33">
        <f t="shared" si="200"/>
        <v>1.1180000000000001</v>
      </c>
      <c r="M394" s="33">
        <f t="shared" si="200"/>
        <v>3.3540000000000001</v>
      </c>
      <c r="N394" s="33">
        <f t="shared" si="200"/>
        <v>0</v>
      </c>
      <c r="O394" s="33">
        <f t="shared" si="200"/>
        <v>140.524</v>
      </c>
      <c r="P394" s="33">
        <f t="shared" si="200"/>
        <v>267.02999999999997</v>
      </c>
      <c r="Q394" s="33">
        <f t="shared" si="200"/>
        <v>66.134</v>
      </c>
      <c r="R394" s="33">
        <f t="shared" si="200"/>
        <v>0</v>
      </c>
      <c r="S394" s="33">
        <f t="shared" si="200"/>
        <v>3.7840000000000003</v>
      </c>
      <c r="T394" s="33">
        <f t="shared" si="200"/>
        <v>2.6659999999999999</v>
      </c>
      <c r="U394" s="54">
        <f>SUM(표4_25[[#This Row],[1월]:[12월]])</f>
        <v>491.31799999999998</v>
      </c>
      <c r="V394" s="55">
        <f t="shared" si="177"/>
        <v>40.943166666666663</v>
      </c>
    </row>
    <row r="395" spans="1:22" x14ac:dyDescent="0.3">
      <c r="A395" s="73"/>
      <c r="B395" s="62" t="s">
        <v>346</v>
      </c>
      <c r="C395" s="28" t="s">
        <v>26</v>
      </c>
      <c r="D395" s="28" t="s">
        <v>16</v>
      </c>
      <c r="E395" s="28" t="s">
        <v>88</v>
      </c>
      <c r="F395" s="28" t="s">
        <v>189</v>
      </c>
      <c r="G395" s="28" t="s">
        <v>117</v>
      </c>
      <c r="H395" s="28" t="s">
        <v>15</v>
      </c>
      <c r="I395" s="31">
        <f t="shared" ref="I395:T395" si="201">I394*0.1</f>
        <v>0.11180000000000001</v>
      </c>
      <c r="J395" s="31">
        <f t="shared" si="201"/>
        <v>0</v>
      </c>
      <c r="K395" s="31">
        <f t="shared" si="201"/>
        <v>0.55900000000000005</v>
      </c>
      <c r="L395" s="31">
        <f t="shared" si="201"/>
        <v>0.11180000000000001</v>
      </c>
      <c r="M395" s="31">
        <f t="shared" si="201"/>
        <v>0.33540000000000003</v>
      </c>
      <c r="N395" s="31">
        <f t="shared" si="201"/>
        <v>0</v>
      </c>
      <c r="O395" s="149">
        <f t="shared" si="201"/>
        <v>14.0524</v>
      </c>
      <c r="P395" s="149">
        <f t="shared" si="201"/>
        <v>26.702999999999999</v>
      </c>
      <c r="Q395" s="31">
        <f t="shared" si="201"/>
        <v>6.6134000000000004</v>
      </c>
      <c r="R395" s="31">
        <f t="shared" si="201"/>
        <v>0</v>
      </c>
      <c r="S395" s="31">
        <f t="shared" si="201"/>
        <v>0.37840000000000007</v>
      </c>
      <c r="T395" s="31">
        <f t="shared" si="201"/>
        <v>0.2666</v>
      </c>
      <c r="U395" s="46">
        <f>SUM(표4_25[[#This Row],[1월]:[12월]])</f>
        <v>49.131799999999998</v>
      </c>
      <c r="V395" s="51">
        <f t="shared" si="177"/>
        <v>4.0943166666666668</v>
      </c>
    </row>
    <row r="396" spans="1:22" x14ac:dyDescent="0.3">
      <c r="A396" s="73"/>
      <c r="B396" s="63" t="s">
        <v>346</v>
      </c>
      <c r="C396" s="20" t="s">
        <v>26</v>
      </c>
      <c r="D396" s="20" t="s">
        <v>16</v>
      </c>
      <c r="E396" s="20" t="s">
        <v>88</v>
      </c>
      <c r="F396" s="20" t="s">
        <v>189</v>
      </c>
      <c r="G396" s="20" t="s">
        <v>117</v>
      </c>
      <c r="H396" s="20" t="s">
        <v>96</v>
      </c>
      <c r="I396" s="21">
        <f>I392*0.0036*(34866+0.6237*21+0.0624*310)/1000</f>
        <v>0.16332470715599998</v>
      </c>
      <c r="J396" s="21">
        <f t="shared" ref="J396:T396" si="202">J392*0.0036*(34866+0.6237*21+0.0624*310)/1000</f>
        <v>0</v>
      </c>
      <c r="K396" s="21">
        <f t="shared" si="202"/>
        <v>0.81662353577999991</v>
      </c>
      <c r="L396" s="21">
        <f t="shared" si="202"/>
        <v>0.16332470715599998</v>
      </c>
      <c r="M396" s="21">
        <f t="shared" si="202"/>
        <v>0.4899741214679999</v>
      </c>
      <c r="N396" s="21">
        <f t="shared" si="202"/>
        <v>0</v>
      </c>
      <c r="O396" s="21">
        <f t="shared" si="202"/>
        <v>20.528659345607998</v>
      </c>
      <c r="P396" s="21">
        <f t="shared" si="202"/>
        <v>39.009478132259986</v>
      </c>
      <c r="Q396" s="21">
        <f t="shared" si="202"/>
        <v>9.6612846002280008</v>
      </c>
      <c r="R396" s="21">
        <f t="shared" si="202"/>
        <v>0</v>
      </c>
      <c r="S396" s="21">
        <f t="shared" si="202"/>
        <v>0.55279131652799995</v>
      </c>
      <c r="T396" s="21">
        <f t="shared" si="202"/>
        <v>0.38946660937199995</v>
      </c>
      <c r="U396" s="47">
        <f>SUM(표4_25[[#This Row],[1월]:[12월]])</f>
        <v>71.774927075555979</v>
      </c>
      <c r="V396" s="56">
        <f t="shared" si="177"/>
        <v>5.9812439229629986</v>
      </c>
    </row>
    <row r="397" spans="1:22" x14ac:dyDescent="0.3">
      <c r="A397" s="73" t="s">
        <v>268</v>
      </c>
      <c r="B397" s="60" t="s">
        <v>346</v>
      </c>
      <c r="C397" s="1" t="s">
        <v>29</v>
      </c>
      <c r="D397" s="1" t="s">
        <v>81</v>
      </c>
      <c r="E397" s="1" t="s">
        <v>88</v>
      </c>
      <c r="F397" s="1" t="s">
        <v>188</v>
      </c>
      <c r="G397" s="1" t="s">
        <v>184</v>
      </c>
      <c r="H397" s="1" t="s">
        <v>13</v>
      </c>
      <c r="I397" s="15">
        <v>25806.7</v>
      </c>
      <c r="J397" s="15">
        <v>0</v>
      </c>
      <c r="K397" s="15">
        <f>K398*86022.3</f>
        <v>103226.76</v>
      </c>
      <c r="L397" s="69">
        <v>19217</v>
      </c>
      <c r="M397" s="69">
        <f>73911.8*M398</f>
        <v>59129.440000000002</v>
      </c>
      <c r="N397" s="15">
        <v>0</v>
      </c>
      <c r="O397" s="69">
        <v>1968459</v>
      </c>
      <c r="P397" s="69">
        <v>3741960</v>
      </c>
      <c r="Q397" s="69">
        <v>924484</v>
      </c>
      <c r="R397" s="71">
        <v>0</v>
      </c>
      <c r="S397" s="15">
        <v>73556.292857142864</v>
      </c>
      <c r="T397" s="69">
        <v>57071.632653061213</v>
      </c>
      <c r="U397" s="49">
        <f>SUM(표4_25[[#This Row],[1월]:[12월]])</f>
        <v>6972910.8255102048</v>
      </c>
      <c r="V397" s="49">
        <f t="shared" si="177"/>
        <v>581075.90212585044</v>
      </c>
    </row>
    <row r="398" spans="1:22" x14ac:dyDescent="0.3">
      <c r="A398" s="73"/>
      <c r="B398" s="24" t="s">
        <v>346</v>
      </c>
      <c r="C398" s="2" t="s">
        <v>26</v>
      </c>
      <c r="D398" s="2" t="s">
        <v>16</v>
      </c>
      <c r="E398" s="2" t="s">
        <v>88</v>
      </c>
      <c r="F398" s="29" t="s">
        <v>188</v>
      </c>
      <c r="G398" s="2" t="s">
        <v>184</v>
      </c>
      <c r="H398" s="2" t="s">
        <v>19</v>
      </c>
      <c r="I398" s="5">
        <v>0.3</v>
      </c>
      <c r="J398" s="5">
        <v>0</v>
      </c>
      <c r="K398" s="5">
        <v>1.2</v>
      </c>
      <c r="L398" s="72">
        <v>0.2</v>
      </c>
      <c r="M398" s="72">
        <v>0.8</v>
      </c>
      <c r="N398" s="5">
        <v>0</v>
      </c>
      <c r="O398" s="72">
        <v>31.3</v>
      </c>
      <c r="P398" s="5">
        <v>59.5</v>
      </c>
      <c r="Q398" s="5">
        <v>14.7</v>
      </c>
      <c r="R398" s="5">
        <v>0</v>
      </c>
      <c r="S398" s="5">
        <v>0.9</v>
      </c>
      <c r="T398" s="72">
        <v>0.6</v>
      </c>
      <c r="U398" s="50">
        <f>SUM(표4_25[[#This Row],[1월]:[12월]])</f>
        <v>109.5</v>
      </c>
      <c r="V398" s="50">
        <f t="shared" si="177"/>
        <v>9.125</v>
      </c>
    </row>
    <row r="399" spans="1:22" x14ac:dyDescent="0.3">
      <c r="A399" s="73"/>
      <c r="B399" s="61" t="s">
        <v>346</v>
      </c>
      <c r="C399" s="16" t="s">
        <v>26</v>
      </c>
      <c r="D399" s="16" t="s">
        <v>16</v>
      </c>
      <c r="E399" s="16" t="s">
        <v>88</v>
      </c>
      <c r="F399" s="16" t="s">
        <v>188</v>
      </c>
      <c r="G399" s="16" t="s">
        <v>118</v>
      </c>
      <c r="H399" s="16" t="s">
        <v>14</v>
      </c>
      <c r="I399" s="23">
        <f t="shared" ref="I399:T399" si="203">I398*1000</f>
        <v>300</v>
      </c>
      <c r="J399" s="23">
        <f t="shared" si="203"/>
        <v>0</v>
      </c>
      <c r="K399" s="23">
        <f t="shared" si="203"/>
        <v>1200</v>
      </c>
      <c r="L399" s="23">
        <f t="shared" si="203"/>
        <v>200</v>
      </c>
      <c r="M399" s="23">
        <f t="shared" si="203"/>
        <v>800</v>
      </c>
      <c r="N399" s="23">
        <f t="shared" si="203"/>
        <v>0</v>
      </c>
      <c r="O399" s="23">
        <f t="shared" si="203"/>
        <v>31300</v>
      </c>
      <c r="P399" s="23">
        <f t="shared" si="203"/>
        <v>59500</v>
      </c>
      <c r="Q399" s="23">
        <f t="shared" si="203"/>
        <v>14700</v>
      </c>
      <c r="R399" s="23">
        <f t="shared" si="203"/>
        <v>0</v>
      </c>
      <c r="S399" s="23">
        <f t="shared" si="203"/>
        <v>900</v>
      </c>
      <c r="T399" s="23">
        <f t="shared" si="203"/>
        <v>600</v>
      </c>
      <c r="U399" s="45">
        <f>SUM(표4_25[[#This Row],[1월]:[12월]])</f>
        <v>109500</v>
      </c>
      <c r="V399" s="45">
        <f t="shared" si="177"/>
        <v>9125</v>
      </c>
    </row>
    <row r="400" spans="1:22" x14ac:dyDescent="0.3">
      <c r="A400" s="73"/>
      <c r="B400" s="64" t="s">
        <v>346</v>
      </c>
      <c r="C400" s="3" t="s">
        <v>26</v>
      </c>
      <c r="D400" s="3" t="s">
        <v>16</v>
      </c>
      <c r="E400" s="3" t="s">
        <v>88</v>
      </c>
      <c r="F400" s="3" t="s">
        <v>188</v>
      </c>
      <c r="G400" s="3" t="s">
        <v>118</v>
      </c>
      <c r="H400" s="3" t="s">
        <v>20</v>
      </c>
      <c r="I400" s="33">
        <f t="shared" ref="I400:T400" si="204">I398*0.86</f>
        <v>0.25800000000000001</v>
      </c>
      <c r="J400" s="33">
        <f t="shared" si="204"/>
        <v>0</v>
      </c>
      <c r="K400" s="33">
        <f t="shared" si="204"/>
        <v>1.032</v>
      </c>
      <c r="L400" s="33">
        <f t="shared" si="204"/>
        <v>0.17200000000000001</v>
      </c>
      <c r="M400" s="33">
        <f t="shared" si="204"/>
        <v>0.68800000000000006</v>
      </c>
      <c r="N400" s="33">
        <f t="shared" si="204"/>
        <v>0</v>
      </c>
      <c r="O400" s="33">
        <f t="shared" si="204"/>
        <v>26.917999999999999</v>
      </c>
      <c r="P400" s="33">
        <f t="shared" si="204"/>
        <v>51.17</v>
      </c>
      <c r="Q400" s="33">
        <f t="shared" si="204"/>
        <v>12.641999999999999</v>
      </c>
      <c r="R400" s="33">
        <f t="shared" si="204"/>
        <v>0</v>
      </c>
      <c r="S400" s="33">
        <f t="shared" si="204"/>
        <v>0.77400000000000002</v>
      </c>
      <c r="T400" s="33">
        <f t="shared" si="204"/>
        <v>0.51600000000000001</v>
      </c>
      <c r="U400" s="54">
        <f>SUM(표4_25[[#This Row],[1월]:[12월]])</f>
        <v>94.17</v>
      </c>
      <c r="V400" s="55">
        <f t="shared" si="177"/>
        <v>7.8475000000000001</v>
      </c>
    </row>
    <row r="401" spans="1:22" x14ac:dyDescent="0.3">
      <c r="A401" s="73"/>
      <c r="B401" s="62" t="s">
        <v>346</v>
      </c>
      <c r="C401" s="28" t="s">
        <v>26</v>
      </c>
      <c r="D401" s="28" t="s">
        <v>16</v>
      </c>
      <c r="E401" s="28" t="s">
        <v>88</v>
      </c>
      <c r="F401" s="28" t="s">
        <v>188</v>
      </c>
      <c r="G401" s="28" t="s">
        <v>118</v>
      </c>
      <c r="H401" s="28" t="s">
        <v>15</v>
      </c>
      <c r="I401" s="31">
        <f t="shared" ref="I401:T401" si="205">I400*0.1</f>
        <v>2.5800000000000003E-2</v>
      </c>
      <c r="J401" s="31">
        <f t="shared" si="205"/>
        <v>0</v>
      </c>
      <c r="K401" s="31">
        <f t="shared" si="205"/>
        <v>0.10320000000000001</v>
      </c>
      <c r="L401" s="31">
        <f t="shared" si="205"/>
        <v>1.7200000000000003E-2</v>
      </c>
      <c r="M401" s="31">
        <f t="shared" si="205"/>
        <v>6.8800000000000014E-2</v>
      </c>
      <c r="N401" s="31">
        <f t="shared" si="205"/>
        <v>0</v>
      </c>
      <c r="O401" s="149">
        <f t="shared" si="205"/>
        <v>2.6918000000000002</v>
      </c>
      <c r="P401" s="149">
        <f t="shared" si="205"/>
        <v>5.1170000000000009</v>
      </c>
      <c r="Q401" s="31">
        <f t="shared" si="205"/>
        <v>1.2642</v>
      </c>
      <c r="R401" s="31">
        <f t="shared" si="205"/>
        <v>0</v>
      </c>
      <c r="S401" s="31">
        <f t="shared" si="205"/>
        <v>7.740000000000001E-2</v>
      </c>
      <c r="T401" s="31">
        <f t="shared" si="205"/>
        <v>5.1600000000000007E-2</v>
      </c>
      <c r="U401" s="46">
        <f>SUM(표4_25[[#This Row],[1월]:[12월]])</f>
        <v>9.4170000000000034</v>
      </c>
      <c r="V401" s="51">
        <f t="shared" si="177"/>
        <v>0.78475000000000028</v>
      </c>
    </row>
    <row r="402" spans="1:22" x14ac:dyDescent="0.3">
      <c r="A402" s="73"/>
      <c r="B402" s="63" t="s">
        <v>346</v>
      </c>
      <c r="C402" s="20" t="s">
        <v>26</v>
      </c>
      <c r="D402" s="20" t="s">
        <v>16</v>
      </c>
      <c r="E402" s="20" t="s">
        <v>88</v>
      </c>
      <c r="F402" s="20" t="s">
        <v>188</v>
      </c>
      <c r="G402" s="20" t="s">
        <v>118</v>
      </c>
      <c r="H402" s="20" t="s">
        <v>96</v>
      </c>
      <c r="I402" s="21">
        <f>I398*0.0036*(34866+0.6237*21+0.0624*310)/1000</f>
        <v>3.7690317035999996E-2</v>
      </c>
      <c r="J402" s="21">
        <f t="shared" ref="J402:T402" si="206">J398*0.0036*(34866+0.6237*21+0.0624*310)/1000</f>
        <v>0</v>
      </c>
      <c r="K402" s="21">
        <f t="shared" si="206"/>
        <v>0.15076126814399998</v>
      </c>
      <c r="L402" s="21">
        <f t="shared" si="206"/>
        <v>2.5126878023999998E-2</v>
      </c>
      <c r="M402" s="21">
        <f t="shared" si="206"/>
        <v>0.10050751209599999</v>
      </c>
      <c r="N402" s="21">
        <f t="shared" si="206"/>
        <v>0</v>
      </c>
      <c r="O402" s="21">
        <f t="shared" si="206"/>
        <v>3.9323564107559994</v>
      </c>
      <c r="P402" s="21">
        <f t="shared" si="206"/>
        <v>7.4752462121399992</v>
      </c>
      <c r="Q402" s="21">
        <f t="shared" si="206"/>
        <v>1.8468255347639995</v>
      </c>
      <c r="R402" s="21">
        <f t="shared" si="206"/>
        <v>0</v>
      </c>
      <c r="S402" s="21">
        <f t="shared" si="206"/>
        <v>0.11307095110799997</v>
      </c>
      <c r="T402" s="21">
        <f t="shared" si="206"/>
        <v>7.5380634071999991E-2</v>
      </c>
      <c r="U402" s="47">
        <f>SUM(표4_25[[#This Row],[1월]:[12월]])</f>
        <v>13.756965718139998</v>
      </c>
      <c r="V402" s="47">
        <f t="shared" si="177"/>
        <v>1.1464138098449999</v>
      </c>
    </row>
    <row r="403" spans="1:22" x14ac:dyDescent="0.3">
      <c r="A403" s="73" t="s">
        <v>217</v>
      </c>
      <c r="B403" s="60" t="s">
        <v>346</v>
      </c>
      <c r="C403" s="14" t="s">
        <v>26</v>
      </c>
      <c r="D403" s="14" t="s">
        <v>17</v>
      </c>
      <c r="E403" s="14" t="s">
        <v>65</v>
      </c>
      <c r="F403" s="14" t="s">
        <v>167</v>
      </c>
      <c r="G403" s="14" t="s">
        <v>49</v>
      </c>
      <c r="H403" s="14" t="s">
        <v>13</v>
      </c>
      <c r="I403" s="15">
        <v>57738316</v>
      </c>
      <c r="J403" s="15">
        <v>42562703</v>
      </c>
      <c r="K403" s="15">
        <v>32418959</v>
      </c>
      <c r="L403" s="15">
        <v>6706135</v>
      </c>
      <c r="M403" s="15">
        <v>3841213</v>
      </c>
      <c r="N403" s="15">
        <v>2628424</v>
      </c>
      <c r="O403" s="15">
        <v>2688262</v>
      </c>
      <c r="P403" s="15">
        <v>2126040</v>
      </c>
      <c r="Q403" s="15">
        <v>1802806</v>
      </c>
      <c r="R403" s="15">
        <v>3391228</v>
      </c>
      <c r="S403" s="15">
        <v>14629922</v>
      </c>
      <c r="T403" s="69">
        <v>43481233</v>
      </c>
      <c r="U403" s="44">
        <f>SUM(표4_25[[#This Row],[1월]:[12월]])</f>
        <v>214015241</v>
      </c>
      <c r="V403" s="44">
        <f t="shared" si="177"/>
        <v>17834603.416666668</v>
      </c>
    </row>
    <row r="404" spans="1:22" x14ac:dyDescent="0.3">
      <c r="A404" s="73"/>
      <c r="B404" s="61" t="s">
        <v>346</v>
      </c>
      <c r="C404" s="16" t="s">
        <v>26</v>
      </c>
      <c r="D404" s="16" t="s">
        <v>17</v>
      </c>
      <c r="E404" s="16" t="s">
        <v>65</v>
      </c>
      <c r="F404" s="16" t="s">
        <v>167</v>
      </c>
      <c r="G404" s="16" t="s">
        <v>49</v>
      </c>
      <c r="H404" s="16" t="s">
        <v>19</v>
      </c>
      <c r="I404" s="23">
        <v>396.4</v>
      </c>
      <c r="J404" s="23">
        <v>290.60000000000002</v>
      </c>
      <c r="K404" s="23">
        <v>220</v>
      </c>
      <c r="L404" s="23">
        <v>49.2</v>
      </c>
      <c r="M404" s="23">
        <v>26.4</v>
      </c>
      <c r="N404" s="23">
        <v>21.3</v>
      </c>
      <c r="O404" s="23">
        <v>20.3</v>
      </c>
      <c r="P404" s="23">
        <v>14.5</v>
      </c>
      <c r="Q404" s="23">
        <v>11.5</v>
      </c>
      <c r="R404" s="23">
        <v>20.699999999999818</v>
      </c>
      <c r="S404" s="23">
        <v>101.30000000000018</v>
      </c>
      <c r="T404" s="70">
        <v>268.69999999999982</v>
      </c>
      <c r="U404" s="45">
        <f>SUM(표4_25[[#This Row],[1월]:[12월]])</f>
        <v>1440.8999999999999</v>
      </c>
      <c r="V404" s="45">
        <f t="shared" si="177"/>
        <v>120.07499999999999</v>
      </c>
    </row>
    <row r="405" spans="1:22" x14ac:dyDescent="0.3">
      <c r="A405" s="73"/>
      <c r="B405" s="61" t="s">
        <v>346</v>
      </c>
      <c r="C405" s="16" t="s">
        <v>26</v>
      </c>
      <c r="D405" s="16" t="s">
        <v>17</v>
      </c>
      <c r="E405" s="16" t="s">
        <v>65</v>
      </c>
      <c r="F405" s="16" t="s">
        <v>167</v>
      </c>
      <c r="G405" s="16" t="s">
        <v>49</v>
      </c>
      <c r="H405" s="16" t="s">
        <v>14</v>
      </c>
      <c r="I405" s="23">
        <f t="shared" ref="I405:T405" si="207">I404*1000</f>
        <v>396400</v>
      </c>
      <c r="J405" s="23">
        <f t="shared" si="207"/>
        <v>290600</v>
      </c>
      <c r="K405" s="23">
        <f t="shared" si="207"/>
        <v>220000</v>
      </c>
      <c r="L405" s="23">
        <f t="shared" si="207"/>
        <v>49200</v>
      </c>
      <c r="M405" s="23">
        <f t="shared" si="207"/>
        <v>26400</v>
      </c>
      <c r="N405" s="23">
        <f t="shared" si="207"/>
        <v>21300</v>
      </c>
      <c r="O405" s="23">
        <f t="shared" si="207"/>
        <v>20300</v>
      </c>
      <c r="P405" s="23">
        <f t="shared" si="207"/>
        <v>14500</v>
      </c>
      <c r="Q405" s="23">
        <f t="shared" si="207"/>
        <v>11500</v>
      </c>
      <c r="R405" s="23">
        <f t="shared" si="207"/>
        <v>20699.999999999818</v>
      </c>
      <c r="S405" s="23">
        <f t="shared" si="207"/>
        <v>101300.00000000017</v>
      </c>
      <c r="T405" s="23">
        <f t="shared" si="207"/>
        <v>268699.99999999983</v>
      </c>
      <c r="U405" s="45">
        <f>SUM(표4_25[[#This Row],[1월]:[12월]])</f>
        <v>1440899.9999999998</v>
      </c>
      <c r="V405" s="45">
        <f t="shared" si="177"/>
        <v>120074.99999999999</v>
      </c>
    </row>
    <row r="406" spans="1:22" x14ac:dyDescent="0.3">
      <c r="A406" s="73"/>
      <c r="B406" s="64" t="s">
        <v>346</v>
      </c>
      <c r="C406" s="32" t="s">
        <v>26</v>
      </c>
      <c r="D406" s="32" t="s">
        <v>17</v>
      </c>
      <c r="E406" s="32" t="s">
        <v>65</v>
      </c>
      <c r="F406" s="32" t="s">
        <v>167</v>
      </c>
      <c r="G406" s="32" t="s">
        <v>49</v>
      </c>
      <c r="H406" s="32" t="s">
        <v>20</v>
      </c>
      <c r="I406" s="33">
        <f t="shared" ref="I406:T406" si="208">I404*0.86</f>
        <v>340.904</v>
      </c>
      <c r="J406" s="33">
        <f t="shared" si="208"/>
        <v>249.91600000000003</v>
      </c>
      <c r="K406" s="33">
        <f t="shared" si="208"/>
        <v>189.2</v>
      </c>
      <c r="L406" s="33">
        <f t="shared" si="208"/>
        <v>42.312000000000005</v>
      </c>
      <c r="M406" s="33">
        <f t="shared" si="208"/>
        <v>22.703999999999997</v>
      </c>
      <c r="N406" s="33">
        <f t="shared" si="208"/>
        <v>18.318000000000001</v>
      </c>
      <c r="O406" s="33">
        <f t="shared" si="208"/>
        <v>17.458000000000002</v>
      </c>
      <c r="P406" s="33">
        <f t="shared" si="208"/>
        <v>12.47</v>
      </c>
      <c r="Q406" s="33">
        <f t="shared" si="208"/>
        <v>9.89</v>
      </c>
      <c r="R406" s="33">
        <f t="shared" si="208"/>
        <v>17.801999999999843</v>
      </c>
      <c r="S406" s="33">
        <f t="shared" si="208"/>
        <v>87.118000000000151</v>
      </c>
      <c r="T406" s="33">
        <f t="shared" si="208"/>
        <v>231.08199999999985</v>
      </c>
      <c r="U406" s="54">
        <f>SUM(표4_25[[#This Row],[1월]:[12월]])</f>
        <v>1239.1739999999998</v>
      </c>
      <c r="V406" s="54">
        <f t="shared" si="177"/>
        <v>103.26449999999998</v>
      </c>
    </row>
    <row r="407" spans="1:22" x14ac:dyDescent="0.3">
      <c r="A407" s="73"/>
      <c r="B407" s="62" t="s">
        <v>346</v>
      </c>
      <c r="C407" s="17" t="s">
        <v>26</v>
      </c>
      <c r="D407" s="17" t="s">
        <v>17</v>
      </c>
      <c r="E407" s="17" t="s">
        <v>65</v>
      </c>
      <c r="F407" s="17" t="s">
        <v>167</v>
      </c>
      <c r="G407" s="17" t="s">
        <v>49</v>
      </c>
      <c r="H407" s="17" t="s">
        <v>15</v>
      </c>
      <c r="I407" s="31">
        <f t="shared" ref="I407:T407" si="209">I406*0.1</f>
        <v>34.090400000000002</v>
      </c>
      <c r="J407" s="31">
        <f t="shared" si="209"/>
        <v>24.991600000000005</v>
      </c>
      <c r="K407" s="31">
        <f t="shared" si="209"/>
        <v>18.919999999999998</v>
      </c>
      <c r="L407" s="31">
        <f t="shared" si="209"/>
        <v>4.2312000000000003</v>
      </c>
      <c r="M407" s="31">
        <f t="shared" si="209"/>
        <v>2.2704</v>
      </c>
      <c r="N407" s="31">
        <f t="shared" si="209"/>
        <v>1.8318000000000003</v>
      </c>
      <c r="O407" s="31">
        <f t="shared" si="209"/>
        <v>1.7458000000000002</v>
      </c>
      <c r="P407" s="31">
        <f t="shared" si="209"/>
        <v>1.2470000000000001</v>
      </c>
      <c r="Q407" s="31">
        <f t="shared" si="209"/>
        <v>0.9890000000000001</v>
      </c>
      <c r="R407" s="31">
        <f t="shared" si="209"/>
        <v>1.7801999999999845</v>
      </c>
      <c r="S407" s="31">
        <f t="shared" si="209"/>
        <v>8.7118000000000162</v>
      </c>
      <c r="T407" s="31">
        <f t="shared" si="209"/>
        <v>23.108199999999986</v>
      </c>
      <c r="U407" s="46">
        <f>SUM(표4_25[[#This Row],[1월]:[12월]])</f>
        <v>123.91739999999999</v>
      </c>
      <c r="V407" s="46">
        <f t="shared" si="177"/>
        <v>10.326449999999999</v>
      </c>
    </row>
    <row r="408" spans="1:22" x14ac:dyDescent="0.3">
      <c r="A408" s="73"/>
      <c r="B408" s="63" t="s">
        <v>346</v>
      </c>
      <c r="C408" s="19" t="s">
        <v>26</v>
      </c>
      <c r="D408" s="19" t="s">
        <v>17</v>
      </c>
      <c r="E408" s="19" t="s">
        <v>65</v>
      </c>
      <c r="F408" s="19" t="s">
        <v>167</v>
      </c>
      <c r="G408" s="20" t="s">
        <v>49</v>
      </c>
      <c r="H408" s="20" t="s">
        <v>96</v>
      </c>
      <c r="I408" s="21">
        <f>I404*0.0036*(34866+0.6237*21+0.0624*310)/1000</f>
        <v>49.801472243567986</v>
      </c>
      <c r="J408" s="21">
        <f t="shared" ref="J408:T408" si="210">J404*0.0036*(34866+0.6237*21+0.0624*310)/1000</f>
        <v>36.509353768871996</v>
      </c>
      <c r="K408" s="21">
        <f t="shared" si="210"/>
        <v>27.639565826399995</v>
      </c>
      <c r="L408" s="21">
        <f t="shared" si="210"/>
        <v>6.1812119939039993</v>
      </c>
      <c r="M408" s="21">
        <f t="shared" si="210"/>
        <v>3.3167478991679991</v>
      </c>
      <c r="N408" s="21">
        <f t="shared" si="210"/>
        <v>2.6760125095559997</v>
      </c>
      <c r="O408" s="21">
        <f t="shared" si="210"/>
        <v>2.550378119436</v>
      </c>
      <c r="P408" s="21">
        <f t="shared" si="210"/>
        <v>1.8216986567399998</v>
      </c>
      <c r="Q408" s="21">
        <f t="shared" si="210"/>
        <v>1.4447954863799999</v>
      </c>
      <c r="R408" s="21">
        <f t="shared" si="210"/>
        <v>2.6006318754839768</v>
      </c>
      <c r="S408" s="21">
        <f t="shared" si="210"/>
        <v>12.726763719156022</v>
      </c>
      <c r="T408" s="21">
        <f t="shared" si="210"/>
        <v>33.757960625243967</v>
      </c>
      <c r="U408" s="47">
        <f>SUM(표4_25[[#This Row],[1월]:[12월]])</f>
        <v>181.02659272390792</v>
      </c>
      <c r="V408" s="47">
        <f t="shared" si="177"/>
        <v>15.085549393658994</v>
      </c>
    </row>
    <row r="409" spans="1:22" x14ac:dyDescent="0.3">
      <c r="A409" s="73"/>
      <c r="B409" s="60" t="s">
        <v>346</v>
      </c>
      <c r="C409" s="14" t="s">
        <v>26</v>
      </c>
      <c r="D409" s="14" t="s">
        <v>18</v>
      </c>
      <c r="E409" s="14" t="s">
        <v>65</v>
      </c>
      <c r="F409" s="14" t="s">
        <v>72</v>
      </c>
      <c r="G409" s="14" t="s">
        <v>50</v>
      </c>
      <c r="H409" s="14" t="s">
        <v>13</v>
      </c>
      <c r="I409" s="15">
        <v>66697710</v>
      </c>
      <c r="J409" s="15">
        <v>49584305</v>
      </c>
      <c r="K409" s="15">
        <v>39783623</v>
      </c>
      <c r="L409" s="15">
        <v>13523533</v>
      </c>
      <c r="M409" s="15">
        <v>8861208</v>
      </c>
      <c r="N409" s="15">
        <v>5774466</v>
      </c>
      <c r="O409" s="15">
        <v>6649224</v>
      </c>
      <c r="P409" s="15">
        <v>4705708</v>
      </c>
      <c r="Q409" s="15">
        <v>4075269</v>
      </c>
      <c r="R409" s="15">
        <v>8159277</v>
      </c>
      <c r="S409" s="15">
        <v>19544155</v>
      </c>
      <c r="T409" s="69">
        <v>51684522</v>
      </c>
      <c r="U409" s="44">
        <f>SUM(표4_25[[#This Row],[1월]:[12월]])</f>
        <v>279043000</v>
      </c>
      <c r="V409" s="44">
        <f t="shared" si="177"/>
        <v>23253583.333333332</v>
      </c>
    </row>
    <row r="410" spans="1:22" x14ac:dyDescent="0.3">
      <c r="A410" s="73"/>
      <c r="B410" s="61" t="s">
        <v>346</v>
      </c>
      <c r="C410" s="16" t="s">
        <v>26</v>
      </c>
      <c r="D410" s="16" t="s">
        <v>18</v>
      </c>
      <c r="E410" s="16" t="s">
        <v>65</v>
      </c>
      <c r="F410" s="16" t="s">
        <v>72</v>
      </c>
      <c r="G410" s="16" t="s">
        <v>50</v>
      </c>
      <c r="H410" s="16" t="s">
        <v>19</v>
      </c>
      <c r="I410" s="23">
        <v>457.9</v>
      </c>
      <c r="J410" s="23">
        <v>338.5</v>
      </c>
      <c r="K410" s="23">
        <v>270</v>
      </c>
      <c r="L410" s="23">
        <v>99.2</v>
      </c>
      <c r="M410" s="23">
        <v>60.9</v>
      </c>
      <c r="N410" s="23">
        <v>46.8</v>
      </c>
      <c r="O410" s="23">
        <v>50.2</v>
      </c>
      <c r="P410" s="23">
        <v>32.1</v>
      </c>
      <c r="Q410" s="23">
        <v>26</v>
      </c>
      <c r="R410" s="23">
        <v>49.800000000000182</v>
      </c>
      <c r="S410" s="23">
        <v>135.29999999999973</v>
      </c>
      <c r="T410" s="70">
        <v>319.40000000000055</v>
      </c>
      <c r="U410" s="45">
        <f>SUM(표4_25[[#This Row],[1월]:[12월]])</f>
        <v>1886.1000000000006</v>
      </c>
      <c r="V410" s="45">
        <f t="shared" si="177"/>
        <v>157.17500000000004</v>
      </c>
    </row>
    <row r="411" spans="1:22" x14ac:dyDescent="0.3">
      <c r="A411" s="73"/>
      <c r="B411" s="61" t="s">
        <v>346</v>
      </c>
      <c r="C411" s="16" t="s">
        <v>26</v>
      </c>
      <c r="D411" s="16" t="s">
        <v>18</v>
      </c>
      <c r="E411" s="16" t="s">
        <v>65</v>
      </c>
      <c r="F411" s="16" t="s">
        <v>72</v>
      </c>
      <c r="G411" s="16" t="s">
        <v>50</v>
      </c>
      <c r="H411" s="16" t="s">
        <v>14</v>
      </c>
      <c r="I411" s="23">
        <f t="shared" ref="I411:T411" si="211">I410*1000</f>
        <v>457900</v>
      </c>
      <c r="J411" s="23">
        <f t="shared" si="211"/>
        <v>338500</v>
      </c>
      <c r="K411" s="23">
        <f t="shared" si="211"/>
        <v>270000</v>
      </c>
      <c r="L411" s="23">
        <f t="shared" si="211"/>
        <v>99200</v>
      </c>
      <c r="M411" s="23">
        <f t="shared" si="211"/>
        <v>60900</v>
      </c>
      <c r="N411" s="23">
        <f t="shared" si="211"/>
        <v>46800</v>
      </c>
      <c r="O411" s="23">
        <f t="shared" si="211"/>
        <v>50200</v>
      </c>
      <c r="P411" s="23">
        <f t="shared" si="211"/>
        <v>32100</v>
      </c>
      <c r="Q411" s="23">
        <f t="shared" si="211"/>
        <v>26000</v>
      </c>
      <c r="R411" s="23">
        <f t="shared" si="211"/>
        <v>49800.000000000182</v>
      </c>
      <c r="S411" s="23">
        <f t="shared" si="211"/>
        <v>135299.99999999974</v>
      </c>
      <c r="T411" s="23">
        <f t="shared" si="211"/>
        <v>319400.00000000052</v>
      </c>
      <c r="U411" s="45">
        <f>SUM(표4_25[[#This Row],[1월]:[12월]])</f>
        <v>1886100.0000000005</v>
      </c>
      <c r="V411" s="45">
        <f t="shared" si="177"/>
        <v>157175.00000000003</v>
      </c>
    </row>
    <row r="412" spans="1:22" x14ac:dyDescent="0.3">
      <c r="A412" s="73"/>
      <c r="B412" s="64" t="s">
        <v>346</v>
      </c>
      <c r="C412" s="32" t="s">
        <v>26</v>
      </c>
      <c r="D412" s="32" t="s">
        <v>18</v>
      </c>
      <c r="E412" s="32" t="s">
        <v>65</v>
      </c>
      <c r="F412" s="32" t="s">
        <v>72</v>
      </c>
      <c r="G412" s="32" t="s">
        <v>50</v>
      </c>
      <c r="H412" s="32" t="s">
        <v>20</v>
      </c>
      <c r="I412" s="33">
        <f t="shared" ref="I412:T412" si="212">I410*0.86</f>
        <v>393.79399999999998</v>
      </c>
      <c r="J412" s="33">
        <f t="shared" si="212"/>
        <v>291.11</v>
      </c>
      <c r="K412" s="33">
        <f t="shared" si="212"/>
        <v>232.2</v>
      </c>
      <c r="L412" s="33">
        <f t="shared" si="212"/>
        <v>85.311999999999998</v>
      </c>
      <c r="M412" s="33">
        <f t="shared" si="212"/>
        <v>52.373999999999995</v>
      </c>
      <c r="N412" s="33">
        <f t="shared" si="212"/>
        <v>40.247999999999998</v>
      </c>
      <c r="O412" s="33">
        <f t="shared" si="212"/>
        <v>43.172000000000004</v>
      </c>
      <c r="P412" s="33">
        <f t="shared" si="212"/>
        <v>27.606000000000002</v>
      </c>
      <c r="Q412" s="33">
        <f t="shared" si="212"/>
        <v>22.36</v>
      </c>
      <c r="R412" s="33">
        <f t="shared" si="212"/>
        <v>42.828000000000159</v>
      </c>
      <c r="S412" s="33">
        <f t="shared" si="212"/>
        <v>116.35799999999976</v>
      </c>
      <c r="T412" s="33">
        <f t="shared" si="212"/>
        <v>274.68400000000048</v>
      </c>
      <c r="U412" s="54">
        <f>SUM(표4_25[[#This Row],[1월]:[12월]])</f>
        <v>1622.0460000000003</v>
      </c>
      <c r="V412" s="54">
        <f t="shared" si="177"/>
        <v>135.17050000000003</v>
      </c>
    </row>
    <row r="413" spans="1:22" x14ac:dyDescent="0.3">
      <c r="A413" s="73"/>
      <c r="B413" s="62" t="s">
        <v>346</v>
      </c>
      <c r="C413" s="17" t="s">
        <v>26</v>
      </c>
      <c r="D413" s="17" t="s">
        <v>18</v>
      </c>
      <c r="E413" s="17" t="s">
        <v>65</v>
      </c>
      <c r="F413" s="17" t="s">
        <v>72</v>
      </c>
      <c r="G413" s="17" t="s">
        <v>50</v>
      </c>
      <c r="H413" s="17" t="s">
        <v>15</v>
      </c>
      <c r="I413" s="31">
        <f t="shared" ref="I413:T413" si="213">I412*0.1</f>
        <v>39.379400000000004</v>
      </c>
      <c r="J413" s="31">
        <f t="shared" si="213"/>
        <v>29.111000000000004</v>
      </c>
      <c r="K413" s="31">
        <f t="shared" si="213"/>
        <v>23.22</v>
      </c>
      <c r="L413" s="31">
        <f t="shared" si="213"/>
        <v>8.5312000000000001</v>
      </c>
      <c r="M413" s="31">
        <f t="shared" si="213"/>
        <v>5.2374000000000001</v>
      </c>
      <c r="N413" s="31">
        <f t="shared" si="213"/>
        <v>4.0247999999999999</v>
      </c>
      <c r="O413" s="31">
        <f t="shared" si="213"/>
        <v>4.3172000000000006</v>
      </c>
      <c r="P413" s="31">
        <f t="shared" si="213"/>
        <v>2.7606000000000002</v>
      </c>
      <c r="Q413" s="31">
        <f t="shared" si="213"/>
        <v>2.2360000000000002</v>
      </c>
      <c r="R413" s="31">
        <f t="shared" si="213"/>
        <v>4.2828000000000159</v>
      </c>
      <c r="S413" s="31">
        <f t="shared" si="213"/>
        <v>11.635799999999977</v>
      </c>
      <c r="T413" s="31">
        <f t="shared" si="213"/>
        <v>27.468400000000049</v>
      </c>
      <c r="U413" s="46">
        <f>SUM(표4_25[[#This Row],[1월]:[12월]])</f>
        <v>162.20460000000006</v>
      </c>
      <c r="V413" s="46">
        <f t="shared" si="177"/>
        <v>13.517050000000005</v>
      </c>
    </row>
    <row r="414" spans="1:22" x14ac:dyDescent="0.3">
      <c r="A414" s="73"/>
      <c r="B414" s="63" t="s">
        <v>346</v>
      </c>
      <c r="C414" s="19" t="s">
        <v>26</v>
      </c>
      <c r="D414" s="19" t="s">
        <v>18</v>
      </c>
      <c r="E414" s="19" t="s">
        <v>65</v>
      </c>
      <c r="F414" s="19" t="s">
        <v>72</v>
      </c>
      <c r="G414" s="20" t="s">
        <v>50</v>
      </c>
      <c r="H414" s="20" t="s">
        <v>96</v>
      </c>
      <c r="I414" s="21">
        <f>I410*0.0036*(34866+0.6237*21+0.0624*310)/1000</f>
        <v>57.52798723594799</v>
      </c>
      <c r="J414" s="21">
        <f t="shared" ref="J414:T414" si="214">J410*0.0036*(34866+0.6237*21+0.0624*310)/1000</f>
        <v>42.527241055619989</v>
      </c>
      <c r="K414" s="21">
        <f t="shared" si="214"/>
        <v>33.921285332399997</v>
      </c>
      <c r="L414" s="21">
        <f t="shared" si="214"/>
        <v>12.462931499903998</v>
      </c>
      <c r="M414" s="21">
        <f t="shared" si="214"/>
        <v>7.6511343583079992</v>
      </c>
      <c r="N414" s="21">
        <f t="shared" si="214"/>
        <v>5.8796894576159993</v>
      </c>
      <c r="O414" s="21">
        <f t="shared" si="214"/>
        <v>6.3068463840239994</v>
      </c>
      <c r="P414" s="21">
        <f t="shared" si="214"/>
        <v>4.0328639228519991</v>
      </c>
      <c r="Q414" s="21">
        <f t="shared" si="214"/>
        <v>3.2664941431199996</v>
      </c>
      <c r="R414" s="21">
        <f t="shared" si="214"/>
        <v>6.2565926279760227</v>
      </c>
      <c r="S414" s="21">
        <f t="shared" si="214"/>
        <v>16.998332983235962</v>
      </c>
      <c r="T414" s="21">
        <f t="shared" si="214"/>
        <v>40.127624204328065</v>
      </c>
      <c r="U414" s="47">
        <f>SUM(표4_25[[#This Row],[1월]:[12월]])</f>
        <v>236.95902320533204</v>
      </c>
      <c r="V414" s="47">
        <f t="shared" si="177"/>
        <v>19.746585267111005</v>
      </c>
    </row>
    <row r="415" spans="1:22" x14ac:dyDescent="0.3">
      <c r="A415" s="73"/>
      <c r="B415" s="60" t="s">
        <v>346</v>
      </c>
      <c r="C415" s="14" t="s">
        <v>26</v>
      </c>
      <c r="D415" s="14" t="s">
        <v>17</v>
      </c>
      <c r="E415" s="14" t="s">
        <v>90</v>
      </c>
      <c r="F415" s="14" t="s">
        <v>167</v>
      </c>
      <c r="G415" s="14" t="s">
        <v>49</v>
      </c>
      <c r="H415" s="14" t="s">
        <v>13</v>
      </c>
      <c r="I415" s="15">
        <v>57738316</v>
      </c>
      <c r="J415" s="15">
        <v>42562703</v>
      </c>
      <c r="K415" s="15">
        <v>32418959</v>
      </c>
      <c r="L415" s="15">
        <v>6706135</v>
      </c>
      <c r="M415" s="15">
        <v>3841213</v>
      </c>
      <c r="N415" s="15">
        <v>2628424</v>
      </c>
      <c r="O415" s="15">
        <v>2688262</v>
      </c>
      <c r="P415" s="15">
        <v>2126040</v>
      </c>
      <c r="Q415" s="15">
        <v>1802806</v>
      </c>
      <c r="R415" s="15">
        <v>3391228</v>
      </c>
      <c r="S415" s="15">
        <v>14629922</v>
      </c>
      <c r="T415" s="69">
        <v>43481233</v>
      </c>
      <c r="U415" s="44">
        <f>SUM(표4_25[[#This Row],[1월]:[12월]])</f>
        <v>214015241</v>
      </c>
      <c r="V415" s="44">
        <f t="shared" si="177"/>
        <v>17834603.416666668</v>
      </c>
    </row>
    <row r="416" spans="1:22" x14ac:dyDescent="0.3">
      <c r="A416" s="73"/>
      <c r="B416" s="61" t="s">
        <v>346</v>
      </c>
      <c r="C416" s="16" t="s">
        <v>26</v>
      </c>
      <c r="D416" s="16" t="s">
        <v>17</v>
      </c>
      <c r="E416" s="16" t="s">
        <v>90</v>
      </c>
      <c r="F416" s="16" t="s">
        <v>167</v>
      </c>
      <c r="G416" s="16" t="s">
        <v>49</v>
      </c>
      <c r="H416" s="16" t="s">
        <v>19</v>
      </c>
      <c r="I416" s="23">
        <v>396.4</v>
      </c>
      <c r="J416" s="23">
        <v>290.60000000000002</v>
      </c>
      <c r="K416" s="23">
        <v>220</v>
      </c>
      <c r="L416" s="23">
        <v>49.2</v>
      </c>
      <c r="M416" s="23">
        <v>26.4</v>
      </c>
      <c r="N416" s="23">
        <v>21.3</v>
      </c>
      <c r="O416" s="23">
        <v>20.3</v>
      </c>
      <c r="P416" s="23">
        <v>14.5</v>
      </c>
      <c r="Q416" s="23">
        <v>11.5</v>
      </c>
      <c r="R416" s="23">
        <v>20.699999999999818</v>
      </c>
      <c r="S416" s="23">
        <v>101.30000000000018</v>
      </c>
      <c r="T416" s="70">
        <v>268.69999999999982</v>
      </c>
      <c r="U416" s="45">
        <f>SUM(표4_25[[#This Row],[1월]:[12월]])</f>
        <v>1440.8999999999999</v>
      </c>
      <c r="V416" s="45">
        <f t="shared" si="177"/>
        <v>120.07499999999999</v>
      </c>
    </row>
    <row r="417" spans="1:22" x14ac:dyDescent="0.3">
      <c r="A417" s="73"/>
      <c r="B417" s="61" t="s">
        <v>346</v>
      </c>
      <c r="C417" s="16" t="s">
        <v>26</v>
      </c>
      <c r="D417" s="16" t="s">
        <v>17</v>
      </c>
      <c r="E417" s="16" t="s">
        <v>90</v>
      </c>
      <c r="F417" s="16" t="s">
        <v>167</v>
      </c>
      <c r="G417" s="16" t="s">
        <v>49</v>
      </c>
      <c r="H417" s="16" t="s">
        <v>14</v>
      </c>
      <c r="I417" s="23">
        <f t="shared" ref="I417:T417" si="215">I416*1000</f>
        <v>396400</v>
      </c>
      <c r="J417" s="23">
        <f t="shared" si="215"/>
        <v>290600</v>
      </c>
      <c r="K417" s="23">
        <f t="shared" si="215"/>
        <v>220000</v>
      </c>
      <c r="L417" s="23">
        <f t="shared" si="215"/>
        <v>49200</v>
      </c>
      <c r="M417" s="23">
        <f t="shared" si="215"/>
        <v>26400</v>
      </c>
      <c r="N417" s="23">
        <f t="shared" si="215"/>
        <v>21300</v>
      </c>
      <c r="O417" s="23">
        <f t="shared" si="215"/>
        <v>20300</v>
      </c>
      <c r="P417" s="23">
        <f t="shared" si="215"/>
        <v>14500</v>
      </c>
      <c r="Q417" s="23">
        <f t="shared" si="215"/>
        <v>11500</v>
      </c>
      <c r="R417" s="23">
        <f t="shared" si="215"/>
        <v>20699.999999999818</v>
      </c>
      <c r="S417" s="23">
        <f t="shared" si="215"/>
        <v>101300.00000000017</v>
      </c>
      <c r="T417" s="23">
        <f t="shared" si="215"/>
        <v>268699.99999999983</v>
      </c>
      <c r="U417" s="45">
        <f>SUM(표4_25[[#This Row],[1월]:[12월]])</f>
        <v>1440899.9999999998</v>
      </c>
      <c r="V417" s="45">
        <f t="shared" si="177"/>
        <v>120074.99999999999</v>
      </c>
    </row>
    <row r="418" spans="1:22" x14ac:dyDescent="0.3">
      <c r="A418" s="73"/>
      <c r="B418" s="64" t="s">
        <v>346</v>
      </c>
      <c r="C418" s="32" t="s">
        <v>26</v>
      </c>
      <c r="D418" s="32" t="s">
        <v>17</v>
      </c>
      <c r="E418" s="32" t="s">
        <v>90</v>
      </c>
      <c r="F418" s="32" t="s">
        <v>167</v>
      </c>
      <c r="G418" s="32" t="s">
        <v>49</v>
      </c>
      <c r="H418" s="32" t="s">
        <v>20</v>
      </c>
      <c r="I418" s="33">
        <f t="shared" ref="I418:T418" si="216">I416*0.86</f>
        <v>340.904</v>
      </c>
      <c r="J418" s="33">
        <f t="shared" si="216"/>
        <v>249.91600000000003</v>
      </c>
      <c r="K418" s="33">
        <f t="shared" si="216"/>
        <v>189.2</v>
      </c>
      <c r="L418" s="33">
        <f t="shared" si="216"/>
        <v>42.312000000000005</v>
      </c>
      <c r="M418" s="33">
        <f t="shared" si="216"/>
        <v>22.703999999999997</v>
      </c>
      <c r="N418" s="33">
        <f t="shared" si="216"/>
        <v>18.318000000000001</v>
      </c>
      <c r="O418" s="33">
        <f t="shared" si="216"/>
        <v>17.458000000000002</v>
      </c>
      <c r="P418" s="33">
        <f t="shared" si="216"/>
        <v>12.47</v>
      </c>
      <c r="Q418" s="33">
        <f t="shared" si="216"/>
        <v>9.89</v>
      </c>
      <c r="R418" s="33">
        <f t="shared" si="216"/>
        <v>17.801999999999843</v>
      </c>
      <c r="S418" s="33">
        <f t="shared" si="216"/>
        <v>87.118000000000151</v>
      </c>
      <c r="T418" s="33">
        <f t="shared" si="216"/>
        <v>231.08199999999985</v>
      </c>
      <c r="U418" s="54">
        <f>SUM(표4_25[[#This Row],[1월]:[12월]])</f>
        <v>1239.1739999999998</v>
      </c>
      <c r="V418" s="54">
        <f t="shared" si="177"/>
        <v>103.26449999999998</v>
      </c>
    </row>
    <row r="419" spans="1:22" x14ac:dyDescent="0.3">
      <c r="A419" s="73"/>
      <c r="B419" s="62" t="s">
        <v>346</v>
      </c>
      <c r="C419" s="17" t="s">
        <v>26</v>
      </c>
      <c r="D419" s="17" t="s">
        <v>17</v>
      </c>
      <c r="E419" s="17" t="s">
        <v>90</v>
      </c>
      <c r="F419" s="17" t="s">
        <v>167</v>
      </c>
      <c r="G419" s="17" t="s">
        <v>49</v>
      </c>
      <c r="H419" s="17" t="s">
        <v>15</v>
      </c>
      <c r="I419" s="31">
        <f t="shared" ref="I419:T419" si="217">I418*0.1</f>
        <v>34.090400000000002</v>
      </c>
      <c r="J419" s="31">
        <f t="shared" si="217"/>
        <v>24.991600000000005</v>
      </c>
      <c r="K419" s="31">
        <f t="shared" si="217"/>
        <v>18.919999999999998</v>
      </c>
      <c r="L419" s="31">
        <f t="shared" si="217"/>
        <v>4.2312000000000003</v>
      </c>
      <c r="M419" s="31">
        <f t="shared" si="217"/>
        <v>2.2704</v>
      </c>
      <c r="N419" s="31">
        <f t="shared" si="217"/>
        <v>1.8318000000000003</v>
      </c>
      <c r="O419" s="31">
        <f t="shared" si="217"/>
        <v>1.7458000000000002</v>
      </c>
      <c r="P419" s="31">
        <f t="shared" si="217"/>
        <v>1.2470000000000001</v>
      </c>
      <c r="Q419" s="31">
        <f t="shared" si="217"/>
        <v>0.9890000000000001</v>
      </c>
      <c r="R419" s="31">
        <f t="shared" si="217"/>
        <v>1.7801999999999845</v>
      </c>
      <c r="S419" s="31">
        <f t="shared" si="217"/>
        <v>8.7118000000000162</v>
      </c>
      <c r="T419" s="31">
        <f t="shared" si="217"/>
        <v>23.108199999999986</v>
      </c>
      <c r="U419" s="46">
        <f>SUM(표4_25[[#This Row],[1월]:[12월]])</f>
        <v>123.91739999999999</v>
      </c>
      <c r="V419" s="46">
        <f t="shared" si="177"/>
        <v>10.326449999999999</v>
      </c>
    </row>
    <row r="420" spans="1:22" x14ac:dyDescent="0.3">
      <c r="A420" s="73"/>
      <c r="B420" s="63" t="s">
        <v>346</v>
      </c>
      <c r="C420" s="19" t="s">
        <v>26</v>
      </c>
      <c r="D420" s="19" t="s">
        <v>17</v>
      </c>
      <c r="E420" s="19" t="s">
        <v>90</v>
      </c>
      <c r="F420" s="19" t="s">
        <v>167</v>
      </c>
      <c r="G420" s="20" t="s">
        <v>49</v>
      </c>
      <c r="H420" s="20" t="s">
        <v>96</v>
      </c>
      <c r="I420" s="21">
        <f>I416*0.0036*(34866+0.6237*21+0.0624*310)/1000</f>
        <v>49.801472243567986</v>
      </c>
      <c r="J420" s="21">
        <f t="shared" ref="J420:T420" si="218">J416*0.0036*(34866+0.6237*21+0.0624*310)/1000</f>
        <v>36.509353768871996</v>
      </c>
      <c r="K420" s="21">
        <f t="shared" si="218"/>
        <v>27.639565826399995</v>
      </c>
      <c r="L420" s="21">
        <f t="shared" si="218"/>
        <v>6.1812119939039993</v>
      </c>
      <c r="M420" s="21">
        <f t="shared" si="218"/>
        <v>3.3167478991679991</v>
      </c>
      <c r="N420" s="21">
        <f t="shared" si="218"/>
        <v>2.6760125095559997</v>
      </c>
      <c r="O420" s="21">
        <f t="shared" si="218"/>
        <v>2.550378119436</v>
      </c>
      <c r="P420" s="21">
        <f t="shared" si="218"/>
        <v>1.8216986567399998</v>
      </c>
      <c r="Q420" s="21">
        <f t="shared" si="218"/>
        <v>1.4447954863799999</v>
      </c>
      <c r="R420" s="21">
        <f t="shared" si="218"/>
        <v>2.6006318754839768</v>
      </c>
      <c r="S420" s="21">
        <f t="shared" si="218"/>
        <v>12.726763719156022</v>
      </c>
      <c r="T420" s="21">
        <f t="shared" si="218"/>
        <v>33.757960625243967</v>
      </c>
      <c r="U420" s="47">
        <f>SUM(표4_25[[#This Row],[1월]:[12월]])</f>
        <v>181.02659272390792</v>
      </c>
      <c r="V420" s="47">
        <f t="shared" si="177"/>
        <v>15.085549393658994</v>
      </c>
    </row>
    <row r="421" spans="1:22" x14ac:dyDescent="0.3">
      <c r="A421" s="73"/>
      <c r="B421" s="60" t="s">
        <v>346</v>
      </c>
      <c r="C421" s="14" t="s">
        <v>26</v>
      </c>
      <c r="D421" s="14" t="s">
        <v>18</v>
      </c>
      <c r="E421" s="14" t="s">
        <v>90</v>
      </c>
      <c r="F421" s="14" t="s">
        <v>72</v>
      </c>
      <c r="G421" s="14" t="s">
        <v>50</v>
      </c>
      <c r="H421" s="14" t="s">
        <v>13</v>
      </c>
      <c r="I421" s="15">
        <v>66697710</v>
      </c>
      <c r="J421" s="15">
        <v>49584305</v>
      </c>
      <c r="K421" s="15">
        <v>39783623</v>
      </c>
      <c r="L421" s="15">
        <v>13523533</v>
      </c>
      <c r="M421" s="15">
        <v>8861208</v>
      </c>
      <c r="N421" s="15">
        <v>5774466</v>
      </c>
      <c r="O421" s="15">
        <v>6649224</v>
      </c>
      <c r="P421" s="15">
        <v>4705708</v>
      </c>
      <c r="Q421" s="15">
        <v>4075269</v>
      </c>
      <c r="R421" s="15">
        <v>8159277</v>
      </c>
      <c r="S421" s="15">
        <v>19544155</v>
      </c>
      <c r="T421" s="69">
        <v>51684522</v>
      </c>
      <c r="U421" s="44">
        <f>SUM(표4_25[[#This Row],[1월]:[12월]])</f>
        <v>279043000</v>
      </c>
      <c r="V421" s="44">
        <f t="shared" si="177"/>
        <v>23253583.333333332</v>
      </c>
    </row>
    <row r="422" spans="1:22" x14ac:dyDescent="0.3">
      <c r="A422" s="73"/>
      <c r="B422" s="61" t="s">
        <v>346</v>
      </c>
      <c r="C422" s="16" t="s">
        <v>26</v>
      </c>
      <c r="D422" s="16" t="s">
        <v>18</v>
      </c>
      <c r="E422" s="16" t="s">
        <v>90</v>
      </c>
      <c r="F422" s="16" t="s">
        <v>72</v>
      </c>
      <c r="G422" s="16" t="s">
        <v>50</v>
      </c>
      <c r="H422" s="16" t="s">
        <v>19</v>
      </c>
      <c r="I422" s="23">
        <v>457.9</v>
      </c>
      <c r="J422" s="23">
        <v>338.5</v>
      </c>
      <c r="K422" s="23">
        <v>270</v>
      </c>
      <c r="L422" s="23">
        <v>99.2</v>
      </c>
      <c r="M422" s="23">
        <v>60.9</v>
      </c>
      <c r="N422" s="23">
        <v>46.8</v>
      </c>
      <c r="O422" s="23">
        <v>50.2</v>
      </c>
      <c r="P422" s="23">
        <v>32.1</v>
      </c>
      <c r="Q422" s="23">
        <v>26</v>
      </c>
      <c r="R422" s="23">
        <v>49.800000000000182</v>
      </c>
      <c r="S422" s="23">
        <v>135.29999999999973</v>
      </c>
      <c r="T422" s="70">
        <v>319.40000000000055</v>
      </c>
      <c r="U422" s="45">
        <f>SUM(표4_25[[#This Row],[1월]:[12월]])</f>
        <v>1886.1000000000006</v>
      </c>
      <c r="V422" s="45">
        <f t="shared" si="177"/>
        <v>157.17500000000004</v>
      </c>
    </row>
    <row r="423" spans="1:22" x14ac:dyDescent="0.3">
      <c r="A423" s="73"/>
      <c r="B423" s="61" t="s">
        <v>346</v>
      </c>
      <c r="C423" s="16" t="s">
        <v>26</v>
      </c>
      <c r="D423" s="16" t="s">
        <v>18</v>
      </c>
      <c r="E423" s="16" t="s">
        <v>90</v>
      </c>
      <c r="F423" s="16" t="s">
        <v>72</v>
      </c>
      <c r="G423" s="16" t="s">
        <v>50</v>
      </c>
      <c r="H423" s="16" t="s">
        <v>14</v>
      </c>
      <c r="I423" s="23">
        <f t="shared" ref="I423:T423" si="219">I422*1000</f>
        <v>457900</v>
      </c>
      <c r="J423" s="23">
        <f t="shared" si="219"/>
        <v>338500</v>
      </c>
      <c r="K423" s="23">
        <f t="shared" si="219"/>
        <v>270000</v>
      </c>
      <c r="L423" s="23">
        <f t="shared" si="219"/>
        <v>99200</v>
      </c>
      <c r="M423" s="23">
        <f t="shared" si="219"/>
        <v>60900</v>
      </c>
      <c r="N423" s="23">
        <f t="shared" si="219"/>
        <v>46800</v>
      </c>
      <c r="O423" s="23">
        <f t="shared" si="219"/>
        <v>50200</v>
      </c>
      <c r="P423" s="23">
        <f t="shared" si="219"/>
        <v>32100</v>
      </c>
      <c r="Q423" s="23">
        <f t="shared" si="219"/>
        <v>26000</v>
      </c>
      <c r="R423" s="23">
        <f t="shared" si="219"/>
        <v>49800.000000000182</v>
      </c>
      <c r="S423" s="23">
        <f t="shared" si="219"/>
        <v>135299.99999999974</v>
      </c>
      <c r="T423" s="23">
        <f t="shared" si="219"/>
        <v>319400.00000000052</v>
      </c>
      <c r="U423" s="45">
        <f>SUM(표4_25[[#This Row],[1월]:[12월]])</f>
        <v>1886100.0000000005</v>
      </c>
      <c r="V423" s="45">
        <f t="shared" si="177"/>
        <v>157175.00000000003</v>
      </c>
    </row>
    <row r="424" spans="1:22" x14ac:dyDescent="0.3">
      <c r="A424" s="73"/>
      <c r="B424" s="64" t="s">
        <v>346</v>
      </c>
      <c r="C424" s="32" t="s">
        <v>26</v>
      </c>
      <c r="D424" s="32" t="s">
        <v>18</v>
      </c>
      <c r="E424" s="32" t="s">
        <v>90</v>
      </c>
      <c r="F424" s="32" t="s">
        <v>72</v>
      </c>
      <c r="G424" s="32" t="s">
        <v>50</v>
      </c>
      <c r="H424" s="32" t="s">
        <v>20</v>
      </c>
      <c r="I424" s="33">
        <f t="shared" ref="I424:T424" si="220">I422*0.86</f>
        <v>393.79399999999998</v>
      </c>
      <c r="J424" s="33">
        <f t="shared" si="220"/>
        <v>291.11</v>
      </c>
      <c r="K424" s="33">
        <f t="shared" si="220"/>
        <v>232.2</v>
      </c>
      <c r="L424" s="33">
        <f t="shared" si="220"/>
        <v>85.311999999999998</v>
      </c>
      <c r="M424" s="33">
        <f t="shared" si="220"/>
        <v>52.373999999999995</v>
      </c>
      <c r="N424" s="33">
        <f t="shared" si="220"/>
        <v>40.247999999999998</v>
      </c>
      <c r="O424" s="33">
        <f t="shared" si="220"/>
        <v>43.172000000000004</v>
      </c>
      <c r="P424" s="33">
        <f t="shared" si="220"/>
        <v>27.606000000000002</v>
      </c>
      <c r="Q424" s="33">
        <f t="shared" si="220"/>
        <v>22.36</v>
      </c>
      <c r="R424" s="33">
        <f t="shared" si="220"/>
        <v>42.828000000000159</v>
      </c>
      <c r="S424" s="33">
        <f t="shared" si="220"/>
        <v>116.35799999999976</v>
      </c>
      <c r="T424" s="33">
        <f t="shared" si="220"/>
        <v>274.68400000000048</v>
      </c>
      <c r="U424" s="54">
        <f>SUM(표4_25[[#This Row],[1월]:[12월]])</f>
        <v>1622.0460000000003</v>
      </c>
      <c r="V424" s="54">
        <f t="shared" si="177"/>
        <v>135.17050000000003</v>
      </c>
    </row>
    <row r="425" spans="1:22" x14ac:dyDescent="0.3">
      <c r="A425" s="73"/>
      <c r="B425" s="62" t="s">
        <v>346</v>
      </c>
      <c r="C425" s="17" t="s">
        <v>26</v>
      </c>
      <c r="D425" s="17" t="s">
        <v>18</v>
      </c>
      <c r="E425" s="17" t="s">
        <v>90</v>
      </c>
      <c r="F425" s="17" t="s">
        <v>72</v>
      </c>
      <c r="G425" s="17" t="s">
        <v>50</v>
      </c>
      <c r="H425" s="17" t="s">
        <v>15</v>
      </c>
      <c r="I425" s="31">
        <f t="shared" ref="I425:T425" si="221">I424*0.1</f>
        <v>39.379400000000004</v>
      </c>
      <c r="J425" s="31">
        <f t="shared" si="221"/>
        <v>29.111000000000004</v>
      </c>
      <c r="K425" s="31">
        <f t="shared" si="221"/>
        <v>23.22</v>
      </c>
      <c r="L425" s="31">
        <f t="shared" si="221"/>
        <v>8.5312000000000001</v>
      </c>
      <c r="M425" s="31">
        <f t="shared" si="221"/>
        <v>5.2374000000000001</v>
      </c>
      <c r="N425" s="31">
        <f t="shared" si="221"/>
        <v>4.0247999999999999</v>
      </c>
      <c r="O425" s="31">
        <f t="shared" si="221"/>
        <v>4.3172000000000006</v>
      </c>
      <c r="P425" s="31">
        <f t="shared" si="221"/>
        <v>2.7606000000000002</v>
      </c>
      <c r="Q425" s="31">
        <f t="shared" si="221"/>
        <v>2.2360000000000002</v>
      </c>
      <c r="R425" s="31">
        <f t="shared" si="221"/>
        <v>4.2828000000000159</v>
      </c>
      <c r="S425" s="31">
        <f t="shared" si="221"/>
        <v>11.635799999999977</v>
      </c>
      <c r="T425" s="31">
        <f t="shared" si="221"/>
        <v>27.468400000000049</v>
      </c>
      <c r="U425" s="46">
        <f>SUM(표4_25[[#This Row],[1월]:[12월]])</f>
        <v>162.20460000000006</v>
      </c>
      <c r="V425" s="46">
        <f t="shared" si="177"/>
        <v>13.517050000000005</v>
      </c>
    </row>
    <row r="426" spans="1:22" x14ac:dyDescent="0.3">
      <c r="A426" s="73"/>
      <c r="B426" s="63" t="s">
        <v>346</v>
      </c>
      <c r="C426" s="19" t="s">
        <v>26</v>
      </c>
      <c r="D426" s="19" t="s">
        <v>18</v>
      </c>
      <c r="E426" s="19" t="s">
        <v>90</v>
      </c>
      <c r="F426" s="19" t="s">
        <v>72</v>
      </c>
      <c r="G426" s="20" t="s">
        <v>50</v>
      </c>
      <c r="H426" s="20" t="s">
        <v>96</v>
      </c>
      <c r="I426" s="21">
        <f>I422*0.0036*(34866+0.6237*21+0.0624*310)/1000</f>
        <v>57.52798723594799</v>
      </c>
      <c r="J426" s="21">
        <f t="shared" ref="J426:T426" si="222">J422*0.0036*(34866+0.6237*21+0.0624*310)/1000</f>
        <v>42.527241055619989</v>
      </c>
      <c r="K426" s="21">
        <f t="shared" si="222"/>
        <v>33.921285332399997</v>
      </c>
      <c r="L426" s="21">
        <f t="shared" si="222"/>
        <v>12.462931499903998</v>
      </c>
      <c r="M426" s="21">
        <f t="shared" si="222"/>
        <v>7.6511343583079992</v>
      </c>
      <c r="N426" s="21">
        <f t="shared" si="222"/>
        <v>5.8796894576159993</v>
      </c>
      <c r="O426" s="21">
        <f t="shared" si="222"/>
        <v>6.3068463840239994</v>
      </c>
      <c r="P426" s="21">
        <f t="shared" si="222"/>
        <v>4.0328639228519991</v>
      </c>
      <c r="Q426" s="21">
        <f t="shared" si="222"/>
        <v>3.2664941431199996</v>
      </c>
      <c r="R426" s="21">
        <f t="shared" si="222"/>
        <v>6.2565926279760227</v>
      </c>
      <c r="S426" s="21">
        <f t="shared" si="222"/>
        <v>16.998332983235962</v>
      </c>
      <c r="T426" s="21">
        <f t="shared" si="222"/>
        <v>40.127624204328065</v>
      </c>
      <c r="U426" s="47">
        <f>SUM(표4_25[[#This Row],[1월]:[12월]])</f>
        <v>236.95902320533204</v>
      </c>
      <c r="V426" s="47">
        <f t="shared" si="177"/>
        <v>19.746585267111005</v>
      </c>
    </row>
    <row r="427" spans="1:22" x14ac:dyDescent="0.3">
      <c r="A427" s="73"/>
      <c r="B427" s="60" t="s">
        <v>346</v>
      </c>
      <c r="C427" s="14" t="s">
        <v>26</v>
      </c>
      <c r="D427" s="14" t="s">
        <v>17</v>
      </c>
      <c r="E427" s="14" t="s">
        <v>67</v>
      </c>
      <c r="F427" s="14" t="s">
        <v>176</v>
      </c>
      <c r="G427" s="14" t="s">
        <v>59</v>
      </c>
      <c r="H427" s="14" t="s">
        <v>13</v>
      </c>
      <c r="I427" s="15">
        <v>96128419</v>
      </c>
      <c r="J427" s="15">
        <v>69622350</v>
      </c>
      <c r="K427" s="15">
        <v>54462333</v>
      </c>
      <c r="L427" s="15">
        <v>11659909</v>
      </c>
      <c r="M427" s="15">
        <v>4995598</v>
      </c>
      <c r="N427" s="15">
        <v>3829304</v>
      </c>
      <c r="O427" s="15">
        <v>3954178</v>
      </c>
      <c r="P427" s="15">
        <v>3556351</v>
      </c>
      <c r="Q427" s="15">
        <v>3241761</v>
      </c>
      <c r="R427" s="15">
        <v>4554343</v>
      </c>
      <c r="S427" s="15">
        <v>25489273</v>
      </c>
      <c r="T427" s="69">
        <v>92628166</v>
      </c>
      <c r="U427" s="44">
        <f>SUM(표4_25[[#This Row],[1월]:[12월]])</f>
        <v>374121985</v>
      </c>
      <c r="V427" s="44">
        <f t="shared" si="177"/>
        <v>31176832.083333332</v>
      </c>
    </row>
    <row r="428" spans="1:22" x14ac:dyDescent="0.3">
      <c r="A428" s="73"/>
      <c r="B428" s="61" t="s">
        <v>346</v>
      </c>
      <c r="C428" s="16" t="s">
        <v>26</v>
      </c>
      <c r="D428" s="16" t="s">
        <v>17</v>
      </c>
      <c r="E428" s="16" t="s">
        <v>67</v>
      </c>
      <c r="F428" s="16" t="s">
        <v>176</v>
      </c>
      <c r="G428" s="16" t="s">
        <v>59</v>
      </c>
      <c r="H428" s="16" t="s">
        <v>19</v>
      </c>
      <c r="I428" s="23">
        <v>657</v>
      </c>
      <c r="J428" s="23">
        <v>472</v>
      </c>
      <c r="K428" s="23">
        <v>366.3</v>
      </c>
      <c r="L428" s="23">
        <v>78.8</v>
      </c>
      <c r="M428" s="23">
        <v>24.7</v>
      </c>
      <c r="N428" s="23">
        <v>19.8</v>
      </c>
      <c r="O428" s="23">
        <v>19.100000000000001</v>
      </c>
      <c r="P428" s="23">
        <v>15.3</v>
      </c>
      <c r="Q428" s="23">
        <v>12.3</v>
      </c>
      <c r="R428" s="23">
        <v>19.100000000000364</v>
      </c>
      <c r="S428" s="23">
        <v>172.80000000000018</v>
      </c>
      <c r="T428" s="70">
        <v>571.89999999999964</v>
      </c>
      <c r="U428" s="45">
        <f>SUM(표4_25[[#This Row],[1월]:[12월]])</f>
        <v>2429.1</v>
      </c>
      <c r="V428" s="45">
        <f t="shared" si="177"/>
        <v>202.42499999999998</v>
      </c>
    </row>
    <row r="429" spans="1:22" x14ac:dyDescent="0.3">
      <c r="A429" s="73"/>
      <c r="B429" s="61" t="s">
        <v>346</v>
      </c>
      <c r="C429" s="16" t="s">
        <v>26</v>
      </c>
      <c r="D429" s="16" t="s">
        <v>17</v>
      </c>
      <c r="E429" s="16" t="s">
        <v>67</v>
      </c>
      <c r="F429" s="16" t="s">
        <v>176</v>
      </c>
      <c r="G429" s="16" t="s">
        <v>59</v>
      </c>
      <c r="H429" s="16" t="s">
        <v>14</v>
      </c>
      <c r="I429" s="23">
        <f t="shared" ref="I429:T429" si="223">I428*1000</f>
        <v>657000</v>
      </c>
      <c r="J429" s="23">
        <f t="shared" si="223"/>
        <v>472000</v>
      </c>
      <c r="K429" s="23">
        <f t="shared" si="223"/>
        <v>366300</v>
      </c>
      <c r="L429" s="23">
        <f t="shared" si="223"/>
        <v>78800</v>
      </c>
      <c r="M429" s="23">
        <f t="shared" si="223"/>
        <v>24700</v>
      </c>
      <c r="N429" s="23">
        <f t="shared" si="223"/>
        <v>19800</v>
      </c>
      <c r="O429" s="23">
        <f t="shared" si="223"/>
        <v>19100</v>
      </c>
      <c r="P429" s="23">
        <f t="shared" si="223"/>
        <v>15300</v>
      </c>
      <c r="Q429" s="23">
        <f t="shared" si="223"/>
        <v>12300</v>
      </c>
      <c r="R429" s="23">
        <f t="shared" si="223"/>
        <v>19100.000000000364</v>
      </c>
      <c r="S429" s="23">
        <f t="shared" si="223"/>
        <v>172800.00000000017</v>
      </c>
      <c r="T429" s="23">
        <f t="shared" si="223"/>
        <v>571899.99999999965</v>
      </c>
      <c r="U429" s="45">
        <f>SUM(표4_25[[#This Row],[1월]:[12월]])</f>
        <v>2429100.0000000005</v>
      </c>
      <c r="V429" s="45">
        <f t="shared" si="177"/>
        <v>202425.00000000003</v>
      </c>
    </row>
    <row r="430" spans="1:22" x14ac:dyDescent="0.3">
      <c r="A430" s="73"/>
      <c r="B430" s="64" t="s">
        <v>346</v>
      </c>
      <c r="C430" s="32" t="s">
        <v>26</v>
      </c>
      <c r="D430" s="32" t="s">
        <v>17</v>
      </c>
      <c r="E430" s="32" t="s">
        <v>67</v>
      </c>
      <c r="F430" s="32" t="s">
        <v>176</v>
      </c>
      <c r="G430" s="32" t="s">
        <v>59</v>
      </c>
      <c r="H430" s="32" t="s">
        <v>20</v>
      </c>
      <c r="I430" s="33">
        <f t="shared" ref="I430:T430" si="224">I428*0.86</f>
        <v>565.02</v>
      </c>
      <c r="J430" s="33">
        <f t="shared" si="224"/>
        <v>405.92</v>
      </c>
      <c r="K430" s="33">
        <f t="shared" si="224"/>
        <v>315.01800000000003</v>
      </c>
      <c r="L430" s="33">
        <f t="shared" si="224"/>
        <v>67.768000000000001</v>
      </c>
      <c r="M430" s="33">
        <f t="shared" si="224"/>
        <v>21.241999999999997</v>
      </c>
      <c r="N430" s="33">
        <f t="shared" si="224"/>
        <v>17.027999999999999</v>
      </c>
      <c r="O430" s="33">
        <f t="shared" si="224"/>
        <v>16.426000000000002</v>
      </c>
      <c r="P430" s="33">
        <f t="shared" si="224"/>
        <v>13.158000000000001</v>
      </c>
      <c r="Q430" s="33">
        <f t="shared" si="224"/>
        <v>10.578000000000001</v>
      </c>
      <c r="R430" s="33">
        <f t="shared" si="224"/>
        <v>16.426000000000311</v>
      </c>
      <c r="S430" s="33">
        <f t="shared" si="224"/>
        <v>148.60800000000015</v>
      </c>
      <c r="T430" s="33">
        <f t="shared" si="224"/>
        <v>491.83399999999966</v>
      </c>
      <c r="U430" s="54">
        <f>SUM(표4_25[[#This Row],[1월]:[12월]])</f>
        <v>2089.0260000000003</v>
      </c>
      <c r="V430" s="54">
        <f t="shared" si="177"/>
        <v>174.08550000000002</v>
      </c>
    </row>
    <row r="431" spans="1:22" x14ac:dyDescent="0.3">
      <c r="A431" s="73"/>
      <c r="B431" s="62" t="s">
        <v>346</v>
      </c>
      <c r="C431" s="17" t="s">
        <v>26</v>
      </c>
      <c r="D431" s="17" t="s">
        <v>17</v>
      </c>
      <c r="E431" s="17" t="s">
        <v>67</v>
      </c>
      <c r="F431" s="17" t="s">
        <v>176</v>
      </c>
      <c r="G431" s="17" t="s">
        <v>59</v>
      </c>
      <c r="H431" s="17" t="s">
        <v>15</v>
      </c>
      <c r="I431" s="31">
        <f t="shared" ref="I431:T431" si="225">I430*0.1</f>
        <v>56.502000000000002</v>
      </c>
      <c r="J431" s="31">
        <f t="shared" si="225"/>
        <v>40.592000000000006</v>
      </c>
      <c r="K431" s="31">
        <f t="shared" si="225"/>
        <v>31.501800000000003</v>
      </c>
      <c r="L431" s="31">
        <f t="shared" si="225"/>
        <v>6.7768000000000006</v>
      </c>
      <c r="M431" s="31">
        <f t="shared" si="225"/>
        <v>2.1241999999999996</v>
      </c>
      <c r="N431" s="31">
        <f t="shared" si="225"/>
        <v>1.7027999999999999</v>
      </c>
      <c r="O431" s="31">
        <f t="shared" si="225"/>
        <v>1.6426000000000003</v>
      </c>
      <c r="P431" s="31">
        <f t="shared" si="225"/>
        <v>1.3158000000000003</v>
      </c>
      <c r="Q431" s="31">
        <f t="shared" si="225"/>
        <v>1.0578000000000001</v>
      </c>
      <c r="R431" s="31">
        <f t="shared" si="225"/>
        <v>1.6426000000000311</v>
      </c>
      <c r="S431" s="31">
        <f t="shared" si="225"/>
        <v>14.860800000000015</v>
      </c>
      <c r="T431" s="31">
        <f t="shared" si="225"/>
        <v>49.18339999999997</v>
      </c>
      <c r="U431" s="46">
        <f>SUM(표4_25[[#This Row],[1월]:[12월]])</f>
        <v>208.90260000000001</v>
      </c>
      <c r="V431" s="46">
        <f t="shared" si="177"/>
        <v>17.408550000000002</v>
      </c>
    </row>
    <row r="432" spans="1:22" x14ac:dyDescent="0.3">
      <c r="A432" s="73"/>
      <c r="B432" s="63" t="s">
        <v>346</v>
      </c>
      <c r="C432" s="19" t="s">
        <v>26</v>
      </c>
      <c r="D432" s="19" t="s">
        <v>17</v>
      </c>
      <c r="E432" s="19" t="s">
        <v>67</v>
      </c>
      <c r="F432" s="19" t="s">
        <v>176</v>
      </c>
      <c r="G432" s="20" t="s">
        <v>59</v>
      </c>
      <c r="H432" s="20" t="s">
        <v>96</v>
      </c>
      <c r="I432" s="21">
        <f>I428*0.0036*(34866+0.6237*21+0.0624*310)/1000</f>
        <v>82.541794308839982</v>
      </c>
      <c r="J432" s="21">
        <f t="shared" ref="J432:T432" si="226">J428*0.0036*(34866+0.6237*21+0.0624*310)/1000</f>
        <v>59.299432136639993</v>
      </c>
      <c r="K432" s="21">
        <f t="shared" si="226"/>
        <v>46.019877100956002</v>
      </c>
      <c r="L432" s="21">
        <f t="shared" si="226"/>
        <v>9.8999899414559991</v>
      </c>
      <c r="M432" s="21">
        <f t="shared" si="226"/>
        <v>3.1031694359639994</v>
      </c>
      <c r="N432" s="21">
        <f t="shared" si="226"/>
        <v>2.4875609243759995</v>
      </c>
      <c r="O432" s="21">
        <f t="shared" si="226"/>
        <v>2.399616851292</v>
      </c>
      <c r="P432" s="21">
        <f t="shared" si="226"/>
        <v>1.9222061688359999</v>
      </c>
      <c r="Q432" s="21">
        <f t="shared" si="226"/>
        <v>1.5453029984759998</v>
      </c>
      <c r="R432" s="21">
        <f t="shared" si="226"/>
        <v>2.3996168512920453</v>
      </c>
      <c r="S432" s="21">
        <f t="shared" si="226"/>
        <v>21.70962261273602</v>
      </c>
      <c r="T432" s="21">
        <f t="shared" si="226"/>
        <v>71.850307709627941</v>
      </c>
      <c r="U432" s="47">
        <f>SUM(표4_25[[#This Row],[1월]:[12월]])</f>
        <v>305.17849704049195</v>
      </c>
      <c r="V432" s="47">
        <f t="shared" si="177"/>
        <v>25.431541420040997</v>
      </c>
    </row>
    <row r="433" spans="1:22" x14ac:dyDescent="0.3">
      <c r="A433" s="73"/>
      <c r="B433" s="60" t="s">
        <v>346</v>
      </c>
      <c r="C433" s="14" t="s">
        <v>26</v>
      </c>
      <c r="D433" s="14" t="s">
        <v>17</v>
      </c>
      <c r="E433" s="14" t="s">
        <v>67</v>
      </c>
      <c r="F433" s="14" t="s">
        <v>176</v>
      </c>
      <c r="G433" s="14" t="s">
        <v>60</v>
      </c>
      <c r="H433" s="14" t="s">
        <v>13</v>
      </c>
      <c r="I433" s="15">
        <v>0</v>
      </c>
      <c r="J433" s="15">
        <v>0</v>
      </c>
      <c r="K433" s="15">
        <v>0</v>
      </c>
      <c r="L433" s="15">
        <v>0</v>
      </c>
      <c r="M433" s="15">
        <v>0</v>
      </c>
      <c r="N433" s="15">
        <v>9761248</v>
      </c>
      <c r="O433" s="15">
        <v>14729869</v>
      </c>
      <c r="P433" s="15">
        <v>15811760</v>
      </c>
      <c r="Q433" s="15">
        <v>4607724</v>
      </c>
      <c r="R433" s="15">
        <v>0</v>
      </c>
      <c r="S433" s="15">
        <v>0</v>
      </c>
      <c r="T433" s="69">
        <v>0</v>
      </c>
      <c r="U433" s="44">
        <f>SUM(표4_25[[#This Row],[1월]:[12월]])</f>
        <v>44910601</v>
      </c>
      <c r="V433" s="44">
        <f t="shared" si="177"/>
        <v>3742550.0833333335</v>
      </c>
    </row>
    <row r="434" spans="1:22" x14ac:dyDescent="0.3">
      <c r="A434" s="73"/>
      <c r="B434" s="61" t="s">
        <v>346</v>
      </c>
      <c r="C434" s="16" t="s">
        <v>26</v>
      </c>
      <c r="D434" s="16" t="s">
        <v>17</v>
      </c>
      <c r="E434" s="16" t="s">
        <v>67</v>
      </c>
      <c r="F434" s="16" t="s">
        <v>176</v>
      </c>
      <c r="G434" s="16" t="s">
        <v>60</v>
      </c>
      <c r="H434" s="16" t="s">
        <v>19</v>
      </c>
      <c r="I434" s="23">
        <v>0</v>
      </c>
      <c r="J434" s="23">
        <v>0</v>
      </c>
      <c r="K434" s="23">
        <v>0</v>
      </c>
      <c r="L434" s="23">
        <v>0</v>
      </c>
      <c r="M434" s="23">
        <v>0</v>
      </c>
      <c r="N434" s="23">
        <v>171.6</v>
      </c>
      <c r="O434" s="23">
        <v>234.3</v>
      </c>
      <c r="P434" s="23">
        <v>251.5</v>
      </c>
      <c r="Q434" s="23">
        <v>73.3</v>
      </c>
      <c r="R434" s="23">
        <v>0</v>
      </c>
      <c r="S434" s="23">
        <v>0</v>
      </c>
      <c r="T434" s="70">
        <v>0</v>
      </c>
      <c r="U434" s="45">
        <f>SUM(표4_25[[#This Row],[1월]:[12월]])</f>
        <v>730.69999999999993</v>
      </c>
      <c r="V434" s="45">
        <f t="shared" si="177"/>
        <v>60.891666666666659</v>
      </c>
    </row>
    <row r="435" spans="1:22" x14ac:dyDescent="0.3">
      <c r="A435" s="73"/>
      <c r="B435" s="61" t="s">
        <v>346</v>
      </c>
      <c r="C435" s="16" t="s">
        <v>26</v>
      </c>
      <c r="D435" s="16" t="s">
        <v>17</v>
      </c>
      <c r="E435" s="16" t="s">
        <v>67</v>
      </c>
      <c r="F435" s="16" t="s">
        <v>176</v>
      </c>
      <c r="G435" s="16" t="s">
        <v>60</v>
      </c>
      <c r="H435" s="16" t="s">
        <v>14</v>
      </c>
      <c r="I435" s="23">
        <f t="shared" ref="I435:T435" si="227">I434*1000</f>
        <v>0</v>
      </c>
      <c r="J435" s="23">
        <f t="shared" si="227"/>
        <v>0</v>
      </c>
      <c r="K435" s="23">
        <f t="shared" si="227"/>
        <v>0</v>
      </c>
      <c r="L435" s="23">
        <f t="shared" si="227"/>
        <v>0</v>
      </c>
      <c r="M435" s="23">
        <f t="shared" si="227"/>
        <v>0</v>
      </c>
      <c r="N435" s="23">
        <f t="shared" si="227"/>
        <v>171600</v>
      </c>
      <c r="O435" s="23">
        <f t="shared" si="227"/>
        <v>234300</v>
      </c>
      <c r="P435" s="23">
        <f t="shared" si="227"/>
        <v>251500</v>
      </c>
      <c r="Q435" s="23">
        <f t="shared" si="227"/>
        <v>73300</v>
      </c>
      <c r="R435" s="23">
        <f t="shared" si="227"/>
        <v>0</v>
      </c>
      <c r="S435" s="23">
        <f t="shared" si="227"/>
        <v>0</v>
      </c>
      <c r="T435" s="23">
        <f t="shared" si="227"/>
        <v>0</v>
      </c>
      <c r="U435" s="45">
        <f>SUM(표4_25[[#This Row],[1월]:[12월]])</f>
        <v>730700</v>
      </c>
      <c r="V435" s="45">
        <f t="shared" si="177"/>
        <v>60891.666666666664</v>
      </c>
    </row>
    <row r="436" spans="1:22" x14ac:dyDescent="0.3">
      <c r="A436" s="73"/>
      <c r="B436" s="64" t="s">
        <v>346</v>
      </c>
      <c r="C436" s="32" t="s">
        <v>26</v>
      </c>
      <c r="D436" s="32" t="s">
        <v>17</v>
      </c>
      <c r="E436" s="32" t="s">
        <v>67</v>
      </c>
      <c r="F436" s="32" t="s">
        <v>176</v>
      </c>
      <c r="G436" s="32" t="s">
        <v>60</v>
      </c>
      <c r="H436" s="32" t="s">
        <v>20</v>
      </c>
      <c r="I436" s="33">
        <f t="shared" ref="I436:T436" si="228">I434*0.86</f>
        <v>0</v>
      </c>
      <c r="J436" s="33">
        <f t="shared" si="228"/>
        <v>0</v>
      </c>
      <c r="K436" s="33">
        <f t="shared" si="228"/>
        <v>0</v>
      </c>
      <c r="L436" s="33">
        <f t="shared" si="228"/>
        <v>0</v>
      </c>
      <c r="M436" s="33">
        <f t="shared" si="228"/>
        <v>0</v>
      </c>
      <c r="N436" s="33">
        <f t="shared" si="228"/>
        <v>147.57599999999999</v>
      </c>
      <c r="O436" s="33">
        <f t="shared" si="228"/>
        <v>201.49800000000002</v>
      </c>
      <c r="P436" s="33">
        <f t="shared" si="228"/>
        <v>216.29</v>
      </c>
      <c r="Q436" s="33">
        <f t="shared" si="228"/>
        <v>63.037999999999997</v>
      </c>
      <c r="R436" s="33">
        <f t="shared" si="228"/>
        <v>0</v>
      </c>
      <c r="S436" s="33">
        <f t="shared" si="228"/>
        <v>0</v>
      </c>
      <c r="T436" s="33">
        <f t="shared" si="228"/>
        <v>0</v>
      </c>
      <c r="U436" s="54">
        <f>SUM(표4_25[[#This Row],[1월]:[12월]])</f>
        <v>628.40200000000004</v>
      </c>
      <c r="V436" s="54">
        <f t="shared" si="177"/>
        <v>52.366833333333339</v>
      </c>
    </row>
    <row r="437" spans="1:22" x14ac:dyDescent="0.3">
      <c r="A437" s="73"/>
      <c r="B437" s="62" t="s">
        <v>346</v>
      </c>
      <c r="C437" s="17" t="s">
        <v>26</v>
      </c>
      <c r="D437" s="17" t="s">
        <v>17</v>
      </c>
      <c r="E437" s="17" t="s">
        <v>67</v>
      </c>
      <c r="F437" s="17" t="s">
        <v>176</v>
      </c>
      <c r="G437" s="17" t="s">
        <v>60</v>
      </c>
      <c r="H437" s="17" t="s">
        <v>15</v>
      </c>
      <c r="I437" s="31">
        <f t="shared" ref="I437:T437" si="229">I436*0.1</f>
        <v>0</v>
      </c>
      <c r="J437" s="31">
        <f t="shared" si="229"/>
        <v>0</v>
      </c>
      <c r="K437" s="31">
        <f t="shared" si="229"/>
        <v>0</v>
      </c>
      <c r="L437" s="31">
        <f t="shared" si="229"/>
        <v>0</v>
      </c>
      <c r="M437" s="31">
        <f t="shared" si="229"/>
        <v>0</v>
      </c>
      <c r="N437" s="31">
        <f t="shared" si="229"/>
        <v>14.7576</v>
      </c>
      <c r="O437" s="31">
        <f t="shared" si="229"/>
        <v>20.149800000000003</v>
      </c>
      <c r="P437" s="31">
        <f t="shared" si="229"/>
        <v>21.629000000000001</v>
      </c>
      <c r="Q437" s="31">
        <f t="shared" si="229"/>
        <v>6.3037999999999998</v>
      </c>
      <c r="R437" s="31">
        <f t="shared" si="229"/>
        <v>0</v>
      </c>
      <c r="S437" s="31">
        <f t="shared" si="229"/>
        <v>0</v>
      </c>
      <c r="T437" s="31">
        <f t="shared" si="229"/>
        <v>0</v>
      </c>
      <c r="U437" s="46">
        <f>SUM(표4_25[[#This Row],[1월]:[12월]])</f>
        <v>62.840200000000003</v>
      </c>
      <c r="V437" s="46">
        <f t="shared" si="177"/>
        <v>5.2366833333333336</v>
      </c>
    </row>
    <row r="438" spans="1:22" x14ac:dyDescent="0.3">
      <c r="A438" s="73"/>
      <c r="B438" s="63" t="s">
        <v>346</v>
      </c>
      <c r="C438" s="19" t="s">
        <v>26</v>
      </c>
      <c r="D438" s="19" t="s">
        <v>17</v>
      </c>
      <c r="E438" s="19" t="s">
        <v>67</v>
      </c>
      <c r="F438" s="19" t="s">
        <v>176</v>
      </c>
      <c r="G438" s="20" t="s">
        <v>60</v>
      </c>
      <c r="H438" s="20" t="s">
        <v>96</v>
      </c>
      <c r="I438" s="21">
        <f>I434*0.0036*(34866+0.6237*21+0.0624*310)/1000</f>
        <v>0</v>
      </c>
      <c r="J438" s="21">
        <f t="shared" ref="J438:T438" si="230">J434*0.0036*(34866+0.6237*21+0.0624*310)/1000</f>
        <v>0</v>
      </c>
      <c r="K438" s="21">
        <f t="shared" si="230"/>
        <v>0</v>
      </c>
      <c r="L438" s="21">
        <f t="shared" si="230"/>
        <v>0</v>
      </c>
      <c r="M438" s="21">
        <f t="shared" si="230"/>
        <v>0</v>
      </c>
      <c r="N438" s="21">
        <f t="shared" si="230"/>
        <v>21.558861344592</v>
      </c>
      <c r="O438" s="21">
        <f t="shared" si="230"/>
        <v>29.436137605115995</v>
      </c>
      <c r="P438" s="21">
        <f t="shared" si="230"/>
        <v>31.597049115179995</v>
      </c>
      <c r="Q438" s="21">
        <f t="shared" si="230"/>
        <v>9.2090007957959994</v>
      </c>
      <c r="R438" s="21">
        <f t="shared" si="230"/>
        <v>0</v>
      </c>
      <c r="S438" s="21">
        <f t="shared" si="230"/>
        <v>0</v>
      </c>
      <c r="T438" s="21">
        <f t="shared" si="230"/>
        <v>0</v>
      </c>
      <c r="U438" s="47">
        <f>SUM(표4_25[[#This Row],[1월]:[12월]])</f>
        <v>91.801048860683991</v>
      </c>
      <c r="V438" s="47">
        <f t="shared" si="177"/>
        <v>7.6500874050569996</v>
      </c>
    </row>
    <row r="439" spans="1:22" x14ac:dyDescent="0.3">
      <c r="A439" s="73"/>
      <c r="B439" s="60" t="s">
        <v>346</v>
      </c>
      <c r="C439" s="14" t="s">
        <v>26</v>
      </c>
      <c r="D439" s="14" t="s">
        <v>17</v>
      </c>
      <c r="E439" s="14" t="s">
        <v>67</v>
      </c>
      <c r="F439" s="14" t="s">
        <v>168</v>
      </c>
      <c r="G439" s="14" t="s">
        <v>77</v>
      </c>
      <c r="H439" s="14" t="s">
        <v>13</v>
      </c>
      <c r="I439" s="15">
        <v>36405351</v>
      </c>
      <c r="J439" s="15">
        <v>23837060</v>
      </c>
      <c r="K439" s="15">
        <v>14497621</v>
      </c>
      <c r="L439" s="15">
        <v>1988660</v>
      </c>
      <c r="M439" s="15">
        <v>534725</v>
      </c>
      <c r="N439" s="15">
        <v>434580</v>
      </c>
      <c r="O439" s="15">
        <v>387056</v>
      </c>
      <c r="P439" s="15">
        <v>387056</v>
      </c>
      <c r="Q439" s="15">
        <v>387056</v>
      </c>
      <c r="R439" s="15">
        <v>482216.174</v>
      </c>
      <c r="S439" s="15">
        <v>7225916.1739999996</v>
      </c>
      <c r="T439" s="69">
        <v>29501205.173999999</v>
      </c>
      <c r="U439" s="44">
        <f>SUM(표4_25[[#This Row],[1월]:[12월]])</f>
        <v>116068502.52199998</v>
      </c>
      <c r="V439" s="44">
        <f t="shared" si="177"/>
        <v>9672375.2101666648</v>
      </c>
    </row>
    <row r="440" spans="1:22" x14ac:dyDescent="0.3">
      <c r="A440" s="73"/>
      <c r="B440" s="61" t="s">
        <v>346</v>
      </c>
      <c r="C440" s="16" t="s">
        <v>26</v>
      </c>
      <c r="D440" s="16" t="s">
        <v>17</v>
      </c>
      <c r="E440" s="16" t="s">
        <v>67</v>
      </c>
      <c r="F440" s="16" t="s">
        <v>168</v>
      </c>
      <c r="G440" s="16" t="s">
        <v>77</v>
      </c>
      <c r="H440" s="16" t="s">
        <v>19</v>
      </c>
      <c r="I440" s="23">
        <v>251.2</v>
      </c>
      <c r="J440" s="23">
        <v>163.6</v>
      </c>
      <c r="K440" s="23">
        <v>98.4</v>
      </c>
      <c r="L440" s="23">
        <v>13</v>
      </c>
      <c r="M440" s="23">
        <v>1.2</v>
      </c>
      <c r="N440" s="23">
        <v>0.5</v>
      </c>
      <c r="O440" s="23">
        <v>0</v>
      </c>
      <c r="P440" s="23">
        <v>0</v>
      </c>
      <c r="Q440" s="23">
        <v>0</v>
      </c>
      <c r="R440" s="23">
        <v>0.7</v>
      </c>
      <c r="S440" s="23">
        <v>50.2</v>
      </c>
      <c r="T440" s="70">
        <v>183.6</v>
      </c>
      <c r="U440" s="45">
        <f>SUM(표4_25[[#This Row],[1월]:[12월]])</f>
        <v>762.40000000000009</v>
      </c>
      <c r="V440" s="45">
        <f t="shared" si="177"/>
        <v>63.533333333333339</v>
      </c>
    </row>
    <row r="441" spans="1:22" x14ac:dyDescent="0.3">
      <c r="A441" s="73"/>
      <c r="B441" s="61" t="s">
        <v>346</v>
      </c>
      <c r="C441" s="16" t="s">
        <v>26</v>
      </c>
      <c r="D441" s="16" t="s">
        <v>17</v>
      </c>
      <c r="E441" s="16" t="s">
        <v>67</v>
      </c>
      <c r="F441" s="16" t="s">
        <v>168</v>
      </c>
      <c r="G441" s="16" t="s">
        <v>77</v>
      </c>
      <c r="H441" s="16" t="s">
        <v>14</v>
      </c>
      <c r="I441" s="23">
        <f t="shared" ref="I441:T441" si="231">I440*1000</f>
        <v>251200</v>
      </c>
      <c r="J441" s="23">
        <f t="shared" si="231"/>
        <v>163600</v>
      </c>
      <c r="K441" s="23">
        <f t="shared" si="231"/>
        <v>98400</v>
      </c>
      <c r="L441" s="23">
        <f t="shared" si="231"/>
        <v>13000</v>
      </c>
      <c r="M441" s="23">
        <f t="shared" si="231"/>
        <v>1200</v>
      </c>
      <c r="N441" s="23">
        <f t="shared" si="231"/>
        <v>500</v>
      </c>
      <c r="O441" s="23">
        <f t="shared" si="231"/>
        <v>0</v>
      </c>
      <c r="P441" s="23">
        <f t="shared" si="231"/>
        <v>0</v>
      </c>
      <c r="Q441" s="23">
        <f t="shared" si="231"/>
        <v>0</v>
      </c>
      <c r="R441" s="23">
        <f t="shared" si="231"/>
        <v>700</v>
      </c>
      <c r="S441" s="23">
        <f t="shared" si="231"/>
        <v>50200</v>
      </c>
      <c r="T441" s="23">
        <f t="shared" si="231"/>
        <v>183600</v>
      </c>
      <c r="U441" s="45">
        <f>SUM(표4_25[[#This Row],[1월]:[12월]])</f>
        <v>762400</v>
      </c>
      <c r="V441" s="45">
        <f t="shared" si="177"/>
        <v>63533.333333333336</v>
      </c>
    </row>
    <row r="442" spans="1:22" x14ac:dyDescent="0.3">
      <c r="A442" s="73"/>
      <c r="B442" s="64" t="s">
        <v>346</v>
      </c>
      <c r="C442" s="32" t="s">
        <v>26</v>
      </c>
      <c r="D442" s="32" t="s">
        <v>17</v>
      </c>
      <c r="E442" s="32" t="s">
        <v>67</v>
      </c>
      <c r="F442" s="32" t="s">
        <v>168</v>
      </c>
      <c r="G442" s="32" t="s">
        <v>77</v>
      </c>
      <c r="H442" s="32" t="s">
        <v>20</v>
      </c>
      <c r="I442" s="33">
        <f t="shared" ref="I442:T442" si="232">I440*0.86</f>
        <v>216.03199999999998</v>
      </c>
      <c r="J442" s="33">
        <f t="shared" si="232"/>
        <v>140.696</v>
      </c>
      <c r="K442" s="33">
        <f t="shared" si="232"/>
        <v>84.624000000000009</v>
      </c>
      <c r="L442" s="33">
        <f t="shared" si="232"/>
        <v>11.18</v>
      </c>
      <c r="M442" s="33">
        <f t="shared" si="232"/>
        <v>1.032</v>
      </c>
      <c r="N442" s="33">
        <f t="shared" si="232"/>
        <v>0.43</v>
      </c>
      <c r="O442" s="33">
        <f t="shared" si="232"/>
        <v>0</v>
      </c>
      <c r="P442" s="33">
        <f t="shared" si="232"/>
        <v>0</v>
      </c>
      <c r="Q442" s="33">
        <f t="shared" si="232"/>
        <v>0</v>
      </c>
      <c r="R442" s="33">
        <f t="shared" si="232"/>
        <v>0.60199999999999998</v>
      </c>
      <c r="S442" s="33">
        <f t="shared" si="232"/>
        <v>43.172000000000004</v>
      </c>
      <c r="T442" s="33">
        <f t="shared" si="232"/>
        <v>157.89599999999999</v>
      </c>
      <c r="U442" s="54">
        <f>SUM(표4_25[[#This Row],[1월]:[12월]])</f>
        <v>655.66399999999999</v>
      </c>
      <c r="V442" s="54">
        <f t="shared" si="177"/>
        <v>54.638666666666666</v>
      </c>
    </row>
    <row r="443" spans="1:22" x14ac:dyDescent="0.3">
      <c r="A443" s="73"/>
      <c r="B443" s="62" t="s">
        <v>346</v>
      </c>
      <c r="C443" s="17" t="s">
        <v>26</v>
      </c>
      <c r="D443" s="17" t="s">
        <v>17</v>
      </c>
      <c r="E443" s="17" t="s">
        <v>67</v>
      </c>
      <c r="F443" s="17" t="s">
        <v>168</v>
      </c>
      <c r="G443" s="17" t="s">
        <v>77</v>
      </c>
      <c r="H443" s="17" t="s">
        <v>15</v>
      </c>
      <c r="I443" s="31">
        <f t="shared" ref="I443:T443" si="233">I442*0.1</f>
        <v>21.603200000000001</v>
      </c>
      <c r="J443" s="31">
        <f t="shared" si="233"/>
        <v>14.069600000000001</v>
      </c>
      <c r="K443" s="31">
        <f t="shared" si="233"/>
        <v>8.4624000000000006</v>
      </c>
      <c r="L443" s="31">
        <f t="shared" si="233"/>
        <v>1.1180000000000001</v>
      </c>
      <c r="M443" s="31">
        <f t="shared" si="233"/>
        <v>0.10320000000000001</v>
      </c>
      <c r="N443" s="31">
        <f t="shared" si="233"/>
        <v>4.3000000000000003E-2</v>
      </c>
      <c r="O443" s="31">
        <f t="shared" si="233"/>
        <v>0</v>
      </c>
      <c r="P443" s="31">
        <f t="shared" si="233"/>
        <v>0</v>
      </c>
      <c r="Q443" s="31">
        <f t="shared" si="233"/>
        <v>0</v>
      </c>
      <c r="R443" s="31">
        <f t="shared" si="233"/>
        <v>6.0200000000000004E-2</v>
      </c>
      <c r="S443" s="31">
        <f t="shared" si="233"/>
        <v>4.3172000000000006</v>
      </c>
      <c r="T443" s="31">
        <f t="shared" si="233"/>
        <v>15.7896</v>
      </c>
      <c r="U443" s="46">
        <f>SUM(표4_25[[#This Row],[1월]:[12월]])</f>
        <v>65.566400000000016</v>
      </c>
      <c r="V443" s="46">
        <f t="shared" si="177"/>
        <v>5.463866666666668</v>
      </c>
    </row>
    <row r="444" spans="1:22" x14ac:dyDescent="0.3">
      <c r="A444" s="73"/>
      <c r="B444" s="63" t="s">
        <v>346</v>
      </c>
      <c r="C444" s="19" t="s">
        <v>26</v>
      </c>
      <c r="D444" s="19" t="s">
        <v>17</v>
      </c>
      <c r="E444" s="19" t="s">
        <v>67</v>
      </c>
      <c r="F444" s="19" t="s">
        <v>168</v>
      </c>
      <c r="G444" s="20" t="s">
        <v>77</v>
      </c>
      <c r="H444" s="20" t="s">
        <v>96</v>
      </c>
      <c r="I444" s="21">
        <f>I440*0.0036*(34866+0.6237*21+0.0624*310)/1000</f>
        <v>31.559358798143993</v>
      </c>
      <c r="J444" s="21">
        <f t="shared" ref="J444:T444" si="234">J440*0.0036*(34866+0.6237*21+0.0624*310)/1000</f>
        <v>20.553786223631995</v>
      </c>
      <c r="K444" s="21">
        <f t="shared" si="234"/>
        <v>12.362423987807999</v>
      </c>
      <c r="L444" s="21">
        <f t="shared" si="234"/>
        <v>1.6332470715599998</v>
      </c>
      <c r="M444" s="21">
        <f t="shared" si="234"/>
        <v>0.15076126814399998</v>
      </c>
      <c r="N444" s="21">
        <f t="shared" si="234"/>
        <v>6.2817195059999983E-2</v>
      </c>
      <c r="O444" s="21">
        <f t="shared" si="234"/>
        <v>0</v>
      </c>
      <c r="P444" s="21">
        <f t="shared" si="234"/>
        <v>0</v>
      </c>
      <c r="Q444" s="21">
        <f t="shared" si="234"/>
        <v>0</v>
      </c>
      <c r="R444" s="21">
        <f t="shared" si="234"/>
        <v>8.7944073083999985E-2</v>
      </c>
      <c r="S444" s="21">
        <f t="shared" si="234"/>
        <v>6.3068463840239994</v>
      </c>
      <c r="T444" s="21">
        <f t="shared" si="234"/>
        <v>23.066474026031997</v>
      </c>
      <c r="U444" s="47">
        <f>SUM(표4_25[[#This Row],[1월]:[12월]])</f>
        <v>95.783659027488</v>
      </c>
      <c r="V444" s="47">
        <f t="shared" si="177"/>
        <v>7.9819715856239997</v>
      </c>
    </row>
    <row r="445" spans="1:22" x14ac:dyDescent="0.3">
      <c r="A445" s="73"/>
      <c r="B445" s="60" t="s">
        <v>346</v>
      </c>
      <c r="C445" s="14" t="s">
        <v>26</v>
      </c>
      <c r="D445" s="14" t="s">
        <v>17</v>
      </c>
      <c r="E445" s="14" t="s">
        <v>67</v>
      </c>
      <c r="F445" s="14" t="s">
        <v>168</v>
      </c>
      <c r="G445" s="14" t="s">
        <v>78</v>
      </c>
      <c r="H445" s="14" t="s">
        <v>13</v>
      </c>
      <c r="I445" s="15">
        <v>0</v>
      </c>
      <c r="J445" s="15">
        <v>0</v>
      </c>
      <c r="K445" s="15">
        <v>0</v>
      </c>
      <c r="L445" s="15">
        <v>7391</v>
      </c>
      <c r="M445" s="15">
        <v>280879</v>
      </c>
      <c r="N445" s="15">
        <v>8711980</v>
      </c>
      <c r="O445" s="15">
        <v>18396719</v>
      </c>
      <c r="P445" s="15">
        <v>23828011</v>
      </c>
      <c r="Q445" s="15">
        <v>16226410</v>
      </c>
      <c r="R445" s="15">
        <v>0</v>
      </c>
      <c r="S445" s="15">
        <v>0</v>
      </c>
      <c r="T445" s="69">
        <v>0</v>
      </c>
      <c r="U445" s="44">
        <f>SUM(표4_25[[#This Row],[1월]:[12월]])</f>
        <v>67451390</v>
      </c>
      <c r="V445" s="44">
        <f t="shared" si="177"/>
        <v>5620949.166666667</v>
      </c>
    </row>
    <row r="446" spans="1:22" x14ac:dyDescent="0.3">
      <c r="A446" s="73"/>
      <c r="B446" s="61" t="s">
        <v>346</v>
      </c>
      <c r="C446" s="16" t="s">
        <v>26</v>
      </c>
      <c r="D446" s="16" t="s">
        <v>17</v>
      </c>
      <c r="E446" s="16" t="s">
        <v>67</v>
      </c>
      <c r="F446" s="16" t="s">
        <v>168</v>
      </c>
      <c r="G446" s="16" t="s">
        <v>78</v>
      </c>
      <c r="H446" s="16" t="s">
        <v>19</v>
      </c>
      <c r="I446" s="23">
        <v>0</v>
      </c>
      <c r="J446" s="23">
        <v>0</v>
      </c>
      <c r="K446" s="23">
        <v>0</v>
      </c>
      <c r="L446" s="4">
        <v>0.1</v>
      </c>
      <c r="M446" s="23">
        <v>3.8</v>
      </c>
      <c r="N446" s="23">
        <v>153.19999999999999</v>
      </c>
      <c r="O446" s="23">
        <v>292.5</v>
      </c>
      <c r="P446" s="23">
        <v>378.9</v>
      </c>
      <c r="Q446" s="23">
        <v>258</v>
      </c>
      <c r="R446" s="23">
        <v>0</v>
      </c>
      <c r="S446" s="23">
        <v>0</v>
      </c>
      <c r="T446" s="70">
        <v>0</v>
      </c>
      <c r="U446" s="45">
        <f>SUM(표4_25[[#This Row],[1월]:[12월]])</f>
        <v>1086.5</v>
      </c>
      <c r="V446" s="45">
        <f t="shared" si="177"/>
        <v>90.541666666666671</v>
      </c>
    </row>
    <row r="447" spans="1:22" x14ac:dyDescent="0.3">
      <c r="A447" s="73"/>
      <c r="B447" s="61" t="s">
        <v>346</v>
      </c>
      <c r="C447" s="16" t="s">
        <v>26</v>
      </c>
      <c r="D447" s="16" t="s">
        <v>17</v>
      </c>
      <c r="E447" s="16" t="s">
        <v>67</v>
      </c>
      <c r="F447" s="16" t="s">
        <v>168</v>
      </c>
      <c r="G447" s="16" t="s">
        <v>78</v>
      </c>
      <c r="H447" s="16" t="s">
        <v>14</v>
      </c>
      <c r="I447" s="23">
        <f t="shared" ref="I447:T447" si="235">I446*1000</f>
        <v>0</v>
      </c>
      <c r="J447" s="23">
        <f t="shared" si="235"/>
        <v>0</v>
      </c>
      <c r="K447" s="23">
        <f t="shared" si="235"/>
        <v>0</v>
      </c>
      <c r="L447" s="23">
        <f t="shared" si="235"/>
        <v>100</v>
      </c>
      <c r="M447" s="23">
        <f t="shared" si="235"/>
        <v>3800</v>
      </c>
      <c r="N447" s="23">
        <f t="shared" si="235"/>
        <v>153200</v>
      </c>
      <c r="O447" s="23">
        <f t="shared" si="235"/>
        <v>292500</v>
      </c>
      <c r="P447" s="23">
        <f t="shared" si="235"/>
        <v>378900</v>
      </c>
      <c r="Q447" s="23">
        <f t="shared" si="235"/>
        <v>258000</v>
      </c>
      <c r="R447" s="23">
        <f t="shared" si="235"/>
        <v>0</v>
      </c>
      <c r="S447" s="23">
        <f t="shared" si="235"/>
        <v>0</v>
      </c>
      <c r="T447" s="23">
        <f t="shared" si="235"/>
        <v>0</v>
      </c>
      <c r="U447" s="45">
        <f>SUM(표4_25[[#This Row],[1월]:[12월]])</f>
        <v>1086500</v>
      </c>
      <c r="V447" s="45">
        <f t="shared" si="177"/>
        <v>90541.666666666672</v>
      </c>
    </row>
    <row r="448" spans="1:22" x14ac:dyDescent="0.3">
      <c r="A448" s="73"/>
      <c r="B448" s="64" t="s">
        <v>346</v>
      </c>
      <c r="C448" s="32" t="s">
        <v>26</v>
      </c>
      <c r="D448" s="32" t="s">
        <v>17</v>
      </c>
      <c r="E448" s="32" t="s">
        <v>67</v>
      </c>
      <c r="F448" s="32" t="s">
        <v>168</v>
      </c>
      <c r="G448" s="32" t="s">
        <v>78</v>
      </c>
      <c r="H448" s="32" t="s">
        <v>20</v>
      </c>
      <c r="I448" s="33">
        <f t="shared" ref="I448:T448" si="236">I446*0.86</f>
        <v>0</v>
      </c>
      <c r="J448" s="33">
        <f t="shared" si="236"/>
        <v>0</v>
      </c>
      <c r="K448" s="33">
        <f t="shared" si="236"/>
        <v>0</v>
      </c>
      <c r="L448" s="33">
        <f t="shared" si="236"/>
        <v>8.6000000000000007E-2</v>
      </c>
      <c r="M448" s="33">
        <f t="shared" si="236"/>
        <v>3.2679999999999998</v>
      </c>
      <c r="N448" s="33">
        <f t="shared" si="236"/>
        <v>131.75199999999998</v>
      </c>
      <c r="O448" s="33">
        <f t="shared" si="236"/>
        <v>251.54999999999998</v>
      </c>
      <c r="P448" s="33">
        <f t="shared" si="236"/>
        <v>325.85399999999998</v>
      </c>
      <c r="Q448" s="33">
        <f t="shared" si="236"/>
        <v>221.88</v>
      </c>
      <c r="R448" s="33">
        <f t="shared" si="236"/>
        <v>0</v>
      </c>
      <c r="S448" s="33">
        <f t="shared" si="236"/>
        <v>0</v>
      </c>
      <c r="T448" s="33">
        <f t="shared" si="236"/>
        <v>0</v>
      </c>
      <c r="U448" s="54">
        <f>SUM(표4_25[[#This Row],[1월]:[12월]])</f>
        <v>934.39</v>
      </c>
      <c r="V448" s="54">
        <f t="shared" si="177"/>
        <v>77.865833333333327</v>
      </c>
    </row>
    <row r="449" spans="1:22" x14ac:dyDescent="0.3">
      <c r="A449" s="73"/>
      <c r="B449" s="62" t="s">
        <v>346</v>
      </c>
      <c r="C449" s="17" t="s">
        <v>26</v>
      </c>
      <c r="D449" s="17" t="s">
        <v>17</v>
      </c>
      <c r="E449" s="17" t="s">
        <v>67</v>
      </c>
      <c r="F449" s="17" t="s">
        <v>168</v>
      </c>
      <c r="G449" s="17" t="s">
        <v>78</v>
      </c>
      <c r="H449" s="17" t="s">
        <v>15</v>
      </c>
      <c r="I449" s="31">
        <f t="shared" ref="I449:T449" si="237">I448*0.1</f>
        <v>0</v>
      </c>
      <c r="J449" s="31">
        <f t="shared" si="237"/>
        <v>0</v>
      </c>
      <c r="K449" s="31">
        <f t="shared" si="237"/>
        <v>0</v>
      </c>
      <c r="L449" s="31">
        <f t="shared" si="237"/>
        <v>8.6000000000000017E-3</v>
      </c>
      <c r="M449" s="31">
        <f t="shared" si="237"/>
        <v>0.32679999999999998</v>
      </c>
      <c r="N449" s="31">
        <f t="shared" si="237"/>
        <v>13.175199999999998</v>
      </c>
      <c r="O449" s="31">
        <f t="shared" si="237"/>
        <v>25.155000000000001</v>
      </c>
      <c r="P449" s="31">
        <f t="shared" si="237"/>
        <v>32.5854</v>
      </c>
      <c r="Q449" s="31">
        <f t="shared" si="237"/>
        <v>22.188000000000002</v>
      </c>
      <c r="R449" s="31">
        <f t="shared" si="237"/>
        <v>0</v>
      </c>
      <c r="S449" s="31">
        <f t="shared" si="237"/>
        <v>0</v>
      </c>
      <c r="T449" s="31">
        <f t="shared" si="237"/>
        <v>0</v>
      </c>
      <c r="U449" s="46">
        <f>SUM(표4_25[[#This Row],[1월]:[12월]])</f>
        <v>93.439000000000007</v>
      </c>
      <c r="V449" s="46">
        <f t="shared" si="177"/>
        <v>7.7865833333333336</v>
      </c>
    </row>
    <row r="450" spans="1:22" x14ac:dyDescent="0.3">
      <c r="A450" s="73"/>
      <c r="B450" s="63" t="s">
        <v>346</v>
      </c>
      <c r="C450" s="19" t="s">
        <v>26</v>
      </c>
      <c r="D450" s="19" t="s">
        <v>17</v>
      </c>
      <c r="E450" s="19" t="s">
        <v>67</v>
      </c>
      <c r="F450" s="19" t="s">
        <v>168</v>
      </c>
      <c r="G450" s="20" t="s">
        <v>78</v>
      </c>
      <c r="H450" s="20" t="s">
        <v>96</v>
      </c>
      <c r="I450" s="21">
        <f>I446*0.0036*(34866+0.6237*21+0.0624*310)/1000</f>
        <v>0</v>
      </c>
      <c r="J450" s="21">
        <f t="shared" ref="J450:T450" si="238">J446*0.0036*(34866+0.6237*21+0.0624*310)/1000</f>
        <v>0</v>
      </c>
      <c r="K450" s="21">
        <f t="shared" si="238"/>
        <v>0</v>
      </c>
      <c r="L450" s="21">
        <f t="shared" si="238"/>
        <v>1.2563439011999999E-2</v>
      </c>
      <c r="M450" s="21">
        <f t="shared" si="238"/>
        <v>0.47741068245599988</v>
      </c>
      <c r="N450" s="21">
        <f t="shared" si="238"/>
        <v>19.247188566383993</v>
      </c>
      <c r="O450" s="21">
        <f t="shared" si="238"/>
        <v>36.748059110099994</v>
      </c>
      <c r="P450" s="21">
        <f t="shared" si="238"/>
        <v>47.602870416467994</v>
      </c>
      <c r="Q450" s="21">
        <f t="shared" si="238"/>
        <v>32.413672650959995</v>
      </c>
      <c r="R450" s="21">
        <f t="shared" si="238"/>
        <v>0</v>
      </c>
      <c r="S450" s="21">
        <f t="shared" si="238"/>
        <v>0</v>
      </c>
      <c r="T450" s="21">
        <f t="shared" si="238"/>
        <v>0</v>
      </c>
      <c r="U450" s="47">
        <f>SUM(표4_25[[#This Row],[1월]:[12월]])</f>
        <v>136.50176486537998</v>
      </c>
      <c r="V450" s="47">
        <f t="shared" si="177"/>
        <v>11.375147072114999</v>
      </c>
    </row>
    <row r="451" spans="1:22" x14ac:dyDescent="0.3">
      <c r="A451" s="73"/>
      <c r="B451" s="60" t="s">
        <v>346</v>
      </c>
      <c r="C451" s="14" t="s">
        <v>26</v>
      </c>
      <c r="D451" s="14" t="s">
        <v>17</v>
      </c>
      <c r="E451" s="14" t="s">
        <v>67</v>
      </c>
      <c r="F451" s="14" t="s">
        <v>177</v>
      </c>
      <c r="G451" s="14" t="s">
        <v>79</v>
      </c>
      <c r="H451" s="14" t="s">
        <v>13</v>
      </c>
      <c r="I451" s="15">
        <v>18598956</v>
      </c>
      <c r="J451" s="15">
        <v>12190091</v>
      </c>
      <c r="K451" s="15">
        <v>7396553</v>
      </c>
      <c r="L451" s="15">
        <v>1021700</v>
      </c>
      <c r="M451" s="15">
        <v>271315</v>
      </c>
      <c r="N451" s="15">
        <v>225773</v>
      </c>
      <c r="O451" s="15">
        <v>197621</v>
      </c>
      <c r="P451" s="15">
        <v>197621</v>
      </c>
      <c r="Q451" s="15">
        <v>197621</v>
      </c>
      <c r="R451" s="15">
        <v>238841</v>
      </c>
      <c r="S451" s="15">
        <v>3687868</v>
      </c>
      <c r="T451" s="69">
        <v>15040084</v>
      </c>
      <c r="U451" s="44">
        <f>SUM(표4_25[[#This Row],[1월]:[12월]])</f>
        <v>59264044</v>
      </c>
      <c r="V451" s="44">
        <f t="shared" si="177"/>
        <v>4938670.333333333</v>
      </c>
    </row>
    <row r="452" spans="1:22" x14ac:dyDescent="0.3">
      <c r="A452" s="73"/>
      <c r="B452" s="61" t="s">
        <v>346</v>
      </c>
      <c r="C452" s="16" t="s">
        <v>26</v>
      </c>
      <c r="D452" s="16" t="s">
        <v>17</v>
      </c>
      <c r="E452" s="16" t="s">
        <v>67</v>
      </c>
      <c r="F452" s="16" t="s">
        <v>177</v>
      </c>
      <c r="G452" s="16" t="s">
        <v>79</v>
      </c>
      <c r="H452" s="16" t="s">
        <v>19</v>
      </c>
      <c r="I452" s="23">
        <v>128.30000000000001</v>
      </c>
      <c r="J452" s="23">
        <v>83.6</v>
      </c>
      <c r="K452" s="23">
        <v>50.2</v>
      </c>
      <c r="L452" s="23">
        <v>6.7</v>
      </c>
      <c r="M452" s="23">
        <v>0.6</v>
      </c>
      <c r="N452" s="23">
        <v>0.3</v>
      </c>
      <c r="O452" s="23">
        <v>0</v>
      </c>
      <c r="P452" s="23">
        <v>0</v>
      </c>
      <c r="Q452" s="23">
        <v>0</v>
      </c>
      <c r="R452" s="23">
        <v>0.3</v>
      </c>
      <c r="S452" s="23">
        <v>25.6</v>
      </c>
      <c r="T452" s="70">
        <v>93.7</v>
      </c>
      <c r="U452" s="45">
        <f>SUM(표4_25[[#This Row],[1월]:[12월]])</f>
        <v>389.30000000000007</v>
      </c>
      <c r="V452" s="45">
        <f t="shared" si="177"/>
        <v>32.44166666666667</v>
      </c>
    </row>
    <row r="453" spans="1:22" x14ac:dyDescent="0.3">
      <c r="A453" s="73"/>
      <c r="B453" s="61" t="s">
        <v>346</v>
      </c>
      <c r="C453" s="16" t="s">
        <v>26</v>
      </c>
      <c r="D453" s="16" t="s">
        <v>17</v>
      </c>
      <c r="E453" s="16" t="s">
        <v>67</v>
      </c>
      <c r="F453" s="16" t="s">
        <v>177</v>
      </c>
      <c r="G453" s="16" t="s">
        <v>79</v>
      </c>
      <c r="H453" s="16" t="s">
        <v>14</v>
      </c>
      <c r="I453" s="23">
        <f t="shared" ref="I453:T453" si="239">I452*1000</f>
        <v>128300.00000000001</v>
      </c>
      <c r="J453" s="23">
        <f t="shared" si="239"/>
        <v>83600</v>
      </c>
      <c r="K453" s="23">
        <f t="shared" si="239"/>
        <v>50200</v>
      </c>
      <c r="L453" s="23">
        <f t="shared" si="239"/>
        <v>6700</v>
      </c>
      <c r="M453" s="23">
        <f t="shared" si="239"/>
        <v>600</v>
      </c>
      <c r="N453" s="23">
        <f t="shared" si="239"/>
        <v>300</v>
      </c>
      <c r="O453" s="23">
        <f t="shared" si="239"/>
        <v>0</v>
      </c>
      <c r="P453" s="23">
        <f t="shared" si="239"/>
        <v>0</v>
      </c>
      <c r="Q453" s="23">
        <f t="shared" si="239"/>
        <v>0</v>
      </c>
      <c r="R453" s="23">
        <f t="shared" si="239"/>
        <v>300</v>
      </c>
      <c r="S453" s="23">
        <f t="shared" si="239"/>
        <v>25600</v>
      </c>
      <c r="T453" s="23">
        <f t="shared" si="239"/>
        <v>93700</v>
      </c>
      <c r="U453" s="45">
        <f>SUM(표4_25[[#This Row],[1월]:[12월]])</f>
        <v>389300</v>
      </c>
      <c r="V453" s="45">
        <f t="shared" si="177"/>
        <v>32441.666666666668</v>
      </c>
    </row>
    <row r="454" spans="1:22" x14ac:dyDescent="0.3">
      <c r="A454" s="73"/>
      <c r="B454" s="64" t="s">
        <v>346</v>
      </c>
      <c r="C454" s="32" t="s">
        <v>26</v>
      </c>
      <c r="D454" s="32" t="s">
        <v>17</v>
      </c>
      <c r="E454" s="32" t="s">
        <v>67</v>
      </c>
      <c r="F454" s="32" t="s">
        <v>177</v>
      </c>
      <c r="G454" s="32" t="s">
        <v>79</v>
      </c>
      <c r="H454" s="32" t="s">
        <v>20</v>
      </c>
      <c r="I454" s="33">
        <f t="shared" ref="I454:T454" si="240">I452*0.86</f>
        <v>110.33800000000001</v>
      </c>
      <c r="J454" s="33">
        <f t="shared" si="240"/>
        <v>71.896000000000001</v>
      </c>
      <c r="K454" s="33">
        <f t="shared" si="240"/>
        <v>43.172000000000004</v>
      </c>
      <c r="L454" s="33">
        <f t="shared" si="240"/>
        <v>5.7620000000000005</v>
      </c>
      <c r="M454" s="33">
        <f t="shared" si="240"/>
        <v>0.51600000000000001</v>
      </c>
      <c r="N454" s="33">
        <f t="shared" si="240"/>
        <v>0.25800000000000001</v>
      </c>
      <c r="O454" s="33">
        <f t="shared" si="240"/>
        <v>0</v>
      </c>
      <c r="P454" s="33">
        <f t="shared" si="240"/>
        <v>0</v>
      </c>
      <c r="Q454" s="33">
        <f t="shared" si="240"/>
        <v>0</v>
      </c>
      <c r="R454" s="33">
        <f t="shared" si="240"/>
        <v>0.25800000000000001</v>
      </c>
      <c r="S454" s="33">
        <f t="shared" si="240"/>
        <v>22.016000000000002</v>
      </c>
      <c r="T454" s="33">
        <f t="shared" si="240"/>
        <v>80.582000000000008</v>
      </c>
      <c r="U454" s="54">
        <f>SUM(표4_25[[#This Row],[1월]:[12월]])</f>
        <v>334.798</v>
      </c>
      <c r="V454" s="54">
        <f t="shared" si="177"/>
        <v>27.899833333333333</v>
      </c>
    </row>
    <row r="455" spans="1:22" x14ac:dyDescent="0.3">
      <c r="A455" s="73"/>
      <c r="B455" s="62" t="s">
        <v>346</v>
      </c>
      <c r="C455" s="17" t="s">
        <v>26</v>
      </c>
      <c r="D455" s="17" t="s">
        <v>17</v>
      </c>
      <c r="E455" s="17" t="s">
        <v>67</v>
      </c>
      <c r="F455" s="17" t="s">
        <v>177</v>
      </c>
      <c r="G455" s="17" t="s">
        <v>79</v>
      </c>
      <c r="H455" s="17" t="s">
        <v>15</v>
      </c>
      <c r="I455" s="31">
        <f t="shared" ref="I455:T455" si="241">I454*0.1</f>
        <v>11.033800000000001</v>
      </c>
      <c r="J455" s="31">
        <f t="shared" si="241"/>
        <v>7.1896000000000004</v>
      </c>
      <c r="K455" s="31">
        <f t="shared" si="241"/>
        <v>4.3172000000000006</v>
      </c>
      <c r="L455" s="31">
        <f t="shared" si="241"/>
        <v>0.57620000000000005</v>
      </c>
      <c r="M455" s="31">
        <f t="shared" si="241"/>
        <v>5.1600000000000007E-2</v>
      </c>
      <c r="N455" s="31">
        <f t="shared" si="241"/>
        <v>2.5800000000000003E-2</v>
      </c>
      <c r="O455" s="31">
        <f t="shared" si="241"/>
        <v>0</v>
      </c>
      <c r="P455" s="31">
        <f t="shared" si="241"/>
        <v>0</v>
      </c>
      <c r="Q455" s="31">
        <f t="shared" si="241"/>
        <v>0</v>
      </c>
      <c r="R455" s="31">
        <f t="shared" si="241"/>
        <v>2.5800000000000003E-2</v>
      </c>
      <c r="S455" s="31">
        <f t="shared" si="241"/>
        <v>2.2016000000000004</v>
      </c>
      <c r="T455" s="31">
        <f t="shared" si="241"/>
        <v>8.0582000000000011</v>
      </c>
      <c r="U455" s="46">
        <f>SUM(표4_25[[#This Row],[1월]:[12월]])</f>
        <v>33.479800000000004</v>
      </c>
      <c r="V455" s="46">
        <f t="shared" si="177"/>
        <v>2.7899833333333337</v>
      </c>
    </row>
    <row r="456" spans="1:22" x14ac:dyDescent="0.3">
      <c r="A456" s="73"/>
      <c r="B456" s="63" t="s">
        <v>346</v>
      </c>
      <c r="C456" s="19" t="s">
        <v>26</v>
      </c>
      <c r="D456" s="19" t="s">
        <v>17</v>
      </c>
      <c r="E456" s="19" t="s">
        <v>67</v>
      </c>
      <c r="F456" s="19" t="s">
        <v>177</v>
      </c>
      <c r="G456" s="20" t="s">
        <v>79</v>
      </c>
      <c r="H456" s="20" t="s">
        <v>96</v>
      </c>
      <c r="I456" s="21">
        <f>I452*0.0036*(34866+0.6237*21+0.0624*310)/1000</f>
        <v>16.118892252395998</v>
      </c>
      <c r="J456" s="21">
        <f t="shared" ref="J456:T456" si="242">J452*0.0036*(34866+0.6237*21+0.0624*310)/1000</f>
        <v>10.503035014031997</v>
      </c>
      <c r="K456" s="21">
        <f t="shared" si="242"/>
        <v>6.3068463840239994</v>
      </c>
      <c r="L456" s="21">
        <f t="shared" si="242"/>
        <v>0.84175041380399984</v>
      </c>
      <c r="M456" s="21">
        <f t="shared" si="242"/>
        <v>7.5380634071999991E-2</v>
      </c>
      <c r="N456" s="21">
        <f t="shared" si="242"/>
        <v>3.7690317035999996E-2</v>
      </c>
      <c r="O456" s="21">
        <f t="shared" si="242"/>
        <v>0</v>
      </c>
      <c r="P456" s="21">
        <f t="shared" si="242"/>
        <v>0</v>
      </c>
      <c r="Q456" s="21">
        <f t="shared" si="242"/>
        <v>0</v>
      </c>
      <c r="R456" s="21">
        <f t="shared" si="242"/>
        <v>3.7690317035999996E-2</v>
      </c>
      <c r="S456" s="21">
        <f t="shared" si="242"/>
        <v>3.2162403870719998</v>
      </c>
      <c r="T456" s="21">
        <f t="shared" si="242"/>
        <v>11.771942354243999</v>
      </c>
      <c r="U456" s="47">
        <f>SUM(표4_25[[#This Row],[1월]:[12월]])</f>
        <v>48.909468073715992</v>
      </c>
      <c r="V456" s="47">
        <f t="shared" si="177"/>
        <v>4.0757890061429993</v>
      </c>
    </row>
    <row r="457" spans="1:22" x14ac:dyDescent="0.3">
      <c r="A457" s="73"/>
      <c r="B457" s="60" t="s">
        <v>346</v>
      </c>
      <c r="C457" s="14" t="s">
        <v>26</v>
      </c>
      <c r="D457" s="14" t="s">
        <v>17</v>
      </c>
      <c r="E457" s="14" t="s">
        <v>67</v>
      </c>
      <c r="F457" s="14" t="s">
        <v>177</v>
      </c>
      <c r="G457" s="14" t="s">
        <v>80</v>
      </c>
      <c r="H457" s="14" t="s">
        <v>13</v>
      </c>
      <c r="I457" s="15">
        <v>0</v>
      </c>
      <c r="J457" s="15">
        <v>0</v>
      </c>
      <c r="K457" s="15">
        <v>0</v>
      </c>
      <c r="L457" s="15">
        <v>7391</v>
      </c>
      <c r="M457" s="15">
        <v>140418</v>
      </c>
      <c r="N457" s="15">
        <v>4446300</v>
      </c>
      <c r="O457" s="15">
        <v>9393950</v>
      </c>
      <c r="P457" s="15">
        <v>12157538</v>
      </c>
      <c r="Q457" s="15">
        <v>8279390</v>
      </c>
      <c r="R457" s="15">
        <v>0</v>
      </c>
      <c r="S457" s="15">
        <v>0</v>
      </c>
      <c r="T457" s="69">
        <v>0</v>
      </c>
      <c r="U457" s="44">
        <f>SUM(표4_25[[#This Row],[1월]:[12월]])</f>
        <v>34424987</v>
      </c>
      <c r="V457" s="44">
        <f t="shared" si="177"/>
        <v>2868748.9166666665</v>
      </c>
    </row>
    <row r="458" spans="1:22" x14ac:dyDescent="0.3">
      <c r="A458" s="73"/>
      <c r="B458" s="61" t="s">
        <v>346</v>
      </c>
      <c r="C458" s="16" t="s">
        <v>26</v>
      </c>
      <c r="D458" s="16" t="s">
        <v>17</v>
      </c>
      <c r="E458" s="16" t="s">
        <v>67</v>
      </c>
      <c r="F458" s="16" t="s">
        <v>177</v>
      </c>
      <c r="G458" s="16" t="s">
        <v>80</v>
      </c>
      <c r="H458" s="16" t="s">
        <v>19</v>
      </c>
      <c r="I458" s="23">
        <v>0</v>
      </c>
      <c r="J458" s="23">
        <v>0</v>
      </c>
      <c r="K458" s="23">
        <v>0</v>
      </c>
      <c r="L458" s="23">
        <v>0.1</v>
      </c>
      <c r="M458" s="23">
        <v>1.9</v>
      </c>
      <c r="N458" s="23">
        <v>78.2</v>
      </c>
      <c r="O458" s="23">
        <v>149.30000000000001</v>
      </c>
      <c r="P458" s="23">
        <v>193.4</v>
      </c>
      <c r="Q458" s="23">
        <v>131.69999999999999</v>
      </c>
      <c r="R458" s="23">
        <v>0</v>
      </c>
      <c r="S458" s="23">
        <v>0</v>
      </c>
      <c r="T458" s="70">
        <v>0</v>
      </c>
      <c r="U458" s="45">
        <f>SUM(표4_25[[#This Row],[1월]:[12월]])</f>
        <v>554.59999999999991</v>
      </c>
      <c r="V458" s="45">
        <f t="shared" si="177"/>
        <v>46.216666666666661</v>
      </c>
    </row>
    <row r="459" spans="1:22" x14ac:dyDescent="0.3">
      <c r="A459" s="73"/>
      <c r="B459" s="61" t="s">
        <v>346</v>
      </c>
      <c r="C459" s="16" t="s">
        <v>26</v>
      </c>
      <c r="D459" s="16" t="s">
        <v>17</v>
      </c>
      <c r="E459" s="16" t="s">
        <v>67</v>
      </c>
      <c r="F459" s="16" t="s">
        <v>177</v>
      </c>
      <c r="G459" s="16" t="s">
        <v>80</v>
      </c>
      <c r="H459" s="16" t="s">
        <v>14</v>
      </c>
      <c r="I459" s="23">
        <f t="shared" ref="I459:T459" si="243">I458*1000</f>
        <v>0</v>
      </c>
      <c r="J459" s="23">
        <f t="shared" si="243"/>
        <v>0</v>
      </c>
      <c r="K459" s="23">
        <f t="shared" si="243"/>
        <v>0</v>
      </c>
      <c r="L459" s="23">
        <f t="shared" si="243"/>
        <v>100</v>
      </c>
      <c r="M459" s="23">
        <f t="shared" si="243"/>
        <v>1900</v>
      </c>
      <c r="N459" s="23">
        <f t="shared" si="243"/>
        <v>78200</v>
      </c>
      <c r="O459" s="23">
        <f t="shared" si="243"/>
        <v>149300</v>
      </c>
      <c r="P459" s="23">
        <f t="shared" si="243"/>
        <v>193400</v>
      </c>
      <c r="Q459" s="23">
        <f t="shared" si="243"/>
        <v>131700</v>
      </c>
      <c r="R459" s="23">
        <f t="shared" si="243"/>
        <v>0</v>
      </c>
      <c r="S459" s="23">
        <f t="shared" si="243"/>
        <v>0</v>
      </c>
      <c r="T459" s="23">
        <f t="shared" si="243"/>
        <v>0</v>
      </c>
      <c r="U459" s="45">
        <f>SUM(표4_25[[#This Row],[1월]:[12월]])</f>
        <v>554600</v>
      </c>
      <c r="V459" s="45">
        <f t="shared" ref="V459:V522" si="244">AVERAGE(I459:T459)</f>
        <v>46216.666666666664</v>
      </c>
    </row>
    <row r="460" spans="1:22" x14ac:dyDescent="0.3">
      <c r="A460" s="73"/>
      <c r="B460" s="64" t="s">
        <v>346</v>
      </c>
      <c r="C460" s="32" t="s">
        <v>26</v>
      </c>
      <c r="D460" s="32" t="s">
        <v>17</v>
      </c>
      <c r="E460" s="32" t="s">
        <v>67</v>
      </c>
      <c r="F460" s="32" t="s">
        <v>177</v>
      </c>
      <c r="G460" s="32" t="s">
        <v>80</v>
      </c>
      <c r="H460" s="32" t="s">
        <v>20</v>
      </c>
      <c r="I460" s="33">
        <f t="shared" ref="I460:T460" si="245">I458*0.86</f>
        <v>0</v>
      </c>
      <c r="J460" s="33">
        <f t="shared" si="245"/>
        <v>0</v>
      </c>
      <c r="K460" s="33">
        <f t="shared" si="245"/>
        <v>0</v>
      </c>
      <c r="L460" s="33">
        <f t="shared" si="245"/>
        <v>8.6000000000000007E-2</v>
      </c>
      <c r="M460" s="33">
        <f t="shared" si="245"/>
        <v>1.6339999999999999</v>
      </c>
      <c r="N460" s="33">
        <f t="shared" si="245"/>
        <v>67.251999999999995</v>
      </c>
      <c r="O460" s="33">
        <f t="shared" si="245"/>
        <v>128.398</v>
      </c>
      <c r="P460" s="33">
        <f t="shared" si="245"/>
        <v>166.32400000000001</v>
      </c>
      <c r="Q460" s="33">
        <f t="shared" si="245"/>
        <v>113.26199999999999</v>
      </c>
      <c r="R460" s="33">
        <f t="shared" si="245"/>
        <v>0</v>
      </c>
      <c r="S460" s="33">
        <f t="shared" si="245"/>
        <v>0</v>
      </c>
      <c r="T460" s="33">
        <f t="shared" si="245"/>
        <v>0</v>
      </c>
      <c r="U460" s="54">
        <f>SUM(표4_25[[#This Row],[1월]:[12월]])</f>
        <v>476.95600000000002</v>
      </c>
      <c r="V460" s="54">
        <f t="shared" si="244"/>
        <v>39.746333333333332</v>
      </c>
    </row>
    <row r="461" spans="1:22" x14ac:dyDescent="0.3">
      <c r="A461" s="73"/>
      <c r="B461" s="62" t="s">
        <v>346</v>
      </c>
      <c r="C461" s="17" t="s">
        <v>26</v>
      </c>
      <c r="D461" s="17" t="s">
        <v>17</v>
      </c>
      <c r="E461" s="17" t="s">
        <v>67</v>
      </c>
      <c r="F461" s="17" t="s">
        <v>177</v>
      </c>
      <c r="G461" s="17" t="s">
        <v>80</v>
      </c>
      <c r="H461" s="17" t="s">
        <v>15</v>
      </c>
      <c r="I461" s="31">
        <f t="shared" ref="I461:T461" si="246">I460*0.1</f>
        <v>0</v>
      </c>
      <c r="J461" s="31">
        <f t="shared" si="246"/>
        <v>0</v>
      </c>
      <c r="K461" s="31">
        <f t="shared" si="246"/>
        <v>0</v>
      </c>
      <c r="L461" s="31">
        <f t="shared" si="246"/>
        <v>8.6000000000000017E-3</v>
      </c>
      <c r="M461" s="31">
        <f t="shared" si="246"/>
        <v>0.16339999999999999</v>
      </c>
      <c r="N461" s="31">
        <f t="shared" si="246"/>
        <v>6.7252000000000001</v>
      </c>
      <c r="O461" s="31">
        <f t="shared" si="246"/>
        <v>12.8398</v>
      </c>
      <c r="P461" s="31">
        <f t="shared" si="246"/>
        <v>16.632400000000001</v>
      </c>
      <c r="Q461" s="31">
        <f t="shared" si="246"/>
        <v>11.3262</v>
      </c>
      <c r="R461" s="31">
        <f t="shared" si="246"/>
        <v>0</v>
      </c>
      <c r="S461" s="31">
        <f t="shared" si="246"/>
        <v>0</v>
      </c>
      <c r="T461" s="31">
        <f t="shared" si="246"/>
        <v>0</v>
      </c>
      <c r="U461" s="46">
        <f>SUM(표4_25[[#This Row],[1월]:[12월]])</f>
        <v>47.695599999999999</v>
      </c>
      <c r="V461" s="46">
        <f t="shared" si="244"/>
        <v>3.9746333333333332</v>
      </c>
    </row>
    <row r="462" spans="1:22" x14ac:dyDescent="0.3">
      <c r="A462" s="73"/>
      <c r="B462" s="63" t="s">
        <v>346</v>
      </c>
      <c r="C462" s="19" t="s">
        <v>26</v>
      </c>
      <c r="D462" s="19" t="s">
        <v>17</v>
      </c>
      <c r="E462" s="19" t="s">
        <v>67</v>
      </c>
      <c r="F462" s="19" t="s">
        <v>177</v>
      </c>
      <c r="G462" s="20" t="s">
        <v>80</v>
      </c>
      <c r="H462" s="20" t="s">
        <v>96</v>
      </c>
      <c r="I462" s="21">
        <f>I458*0.0036*(34866+0.6237*21+0.0624*310)/1000</f>
        <v>0</v>
      </c>
      <c r="J462" s="21">
        <f t="shared" ref="J462:T462" si="247">J458*0.0036*(34866+0.6237*21+0.0624*310)/1000</f>
        <v>0</v>
      </c>
      <c r="K462" s="21">
        <f t="shared" si="247"/>
        <v>0</v>
      </c>
      <c r="L462" s="21">
        <f t="shared" si="247"/>
        <v>1.2563439011999999E-2</v>
      </c>
      <c r="M462" s="21">
        <f t="shared" si="247"/>
        <v>0.23870534122799994</v>
      </c>
      <c r="N462" s="21">
        <f t="shared" si="247"/>
        <v>9.824609307383998</v>
      </c>
      <c r="O462" s="21">
        <f t="shared" si="247"/>
        <v>18.757214444916002</v>
      </c>
      <c r="P462" s="21">
        <f t="shared" si="247"/>
        <v>24.297691049207994</v>
      </c>
      <c r="Q462" s="21">
        <f t="shared" si="247"/>
        <v>16.546049178803994</v>
      </c>
      <c r="R462" s="21">
        <f t="shared" si="247"/>
        <v>0</v>
      </c>
      <c r="S462" s="21">
        <f t="shared" si="247"/>
        <v>0</v>
      </c>
      <c r="T462" s="21">
        <f t="shared" si="247"/>
        <v>0</v>
      </c>
      <c r="U462" s="47">
        <f>SUM(표4_25[[#This Row],[1월]:[12월]])</f>
        <v>69.676832760551989</v>
      </c>
      <c r="V462" s="47">
        <f t="shared" si="244"/>
        <v>5.806402730045999</v>
      </c>
    </row>
    <row r="463" spans="1:22" x14ac:dyDescent="0.3">
      <c r="A463" s="73"/>
      <c r="B463" s="60" t="s">
        <v>346</v>
      </c>
      <c r="C463" s="14" t="s">
        <v>26</v>
      </c>
      <c r="D463" s="14" t="s">
        <v>18</v>
      </c>
      <c r="E463" s="14" t="s">
        <v>67</v>
      </c>
      <c r="F463" s="14" t="s">
        <v>178</v>
      </c>
      <c r="G463" s="14" t="s">
        <v>61</v>
      </c>
      <c r="H463" s="14" t="s">
        <v>13</v>
      </c>
      <c r="I463" s="15">
        <v>64025347</v>
      </c>
      <c r="J463" s="15">
        <v>48552016</v>
      </c>
      <c r="K463" s="15">
        <v>38856949</v>
      </c>
      <c r="L463" s="15">
        <v>4837441</v>
      </c>
      <c r="M463" s="15">
        <v>1425437</v>
      </c>
      <c r="N463" s="15">
        <v>1266457</v>
      </c>
      <c r="O463" s="15">
        <v>1239262</v>
      </c>
      <c r="P463" s="15">
        <v>1228920</v>
      </c>
      <c r="Q463" s="15">
        <v>1228920</v>
      </c>
      <c r="R463" s="15">
        <v>1242660</v>
      </c>
      <c r="S463" s="15">
        <v>14277075</v>
      </c>
      <c r="T463" s="69">
        <v>49029913</v>
      </c>
      <c r="U463" s="44">
        <f>SUM(표4_25[[#This Row],[1월]:[12월]])</f>
        <v>227210397</v>
      </c>
      <c r="V463" s="44">
        <f t="shared" si="244"/>
        <v>18934199.75</v>
      </c>
    </row>
    <row r="464" spans="1:22" x14ac:dyDescent="0.3">
      <c r="A464" s="73"/>
      <c r="B464" s="61" t="s">
        <v>346</v>
      </c>
      <c r="C464" s="16" t="s">
        <v>26</v>
      </c>
      <c r="D464" s="16" t="s">
        <v>18</v>
      </c>
      <c r="E464" s="16" t="s">
        <v>67</v>
      </c>
      <c r="F464" s="16" t="s">
        <v>178</v>
      </c>
      <c r="G464" s="16" t="s">
        <v>61</v>
      </c>
      <c r="H464" s="16" t="s">
        <v>19</v>
      </c>
      <c r="I464" s="23">
        <v>438</v>
      </c>
      <c r="J464" s="23">
        <v>330.1</v>
      </c>
      <c r="K464" s="23">
        <v>262.5</v>
      </c>
      <c r="L464" s="23">
        <v>29.3</v>
      </c>
      <c r="M464" s="23">
        <v>1.6</v>
      </c>
      <c r="N464" s="23">
        <v>0.4</v>
      </c>
      <c r="O464" s="23">
        <v>0.1</v>
      </c>
      <c r="P464" s="23">
        <v>0</v>
      </c>
      <c r="Q464" s="23">
        <v>0</v>
      </c>
      <c r="R464" s="23">
        <v>9.9999999999909051E-2</v>
      </c>
      <c r="S464" s="23">
        <v>95.800000000000182</v>
      </c>
      <c r="T464" s="70">
        <v>301.5</v>
      </c>
      <c r="U464" s="45">
        <f>SUM(표4_25[[#This Row],[1월]:[12월]])</f>
        <v>1459.3999999999999</v>
      </c>
      <c r="V464" s="45">
        <f t="shared" si="244"/>
        <v>121.61666666666666</v>
      </c>
    </row>
    <row r="465" spans="1:22" x14ac:dyDescent="0.3">
      <c r="A465" s="73"/>
      <c r="B465" s="61" t="s">
        <v>346</v>
      </c>
      <c r="C465" s="16" t="s">
        <v>26</v>
      </c>
      <c r="D465" s="16" t="s">
        <v>18</v>
      </c>
      <c r="E465" s="16" t="s">
        <v>67</v>
      </c>
      <c r="F465" s="16" t="s">
        <v>178</v>
      </c>
      <c r="G465" s="16" t="s">
        <v>61</v>
      </c>
      <c r="H465" s="16" t="s">
        <v>14</v>
      </c>
      <c r="I465" s="23">
        <f t="shared" ref="I465:T465" si="248">I464*1000</f>
        <v>438000</v>
      </c>
      <c r="J465" s="23">
        <f t="shared" si="248"/>
        <v>330100</v>
      </c>
      <c r="K465" s="23">
        <f t="shared" si="248"/>
        <v>262500</v>
      </c>
      <c r="L465" s="23">
        <f t="shared" si="248"/>
        <v>29300</v>
      </c>
      <c r="M465" s="23">
        <f t="shared" si="248"/>
        <v>1600</v>
      </c>
      <c r="N465" s="23">
        <f t="shared" si="248"/>
        <v>400</v>
      </c>
      <c r="O465" s="23">
        <f t="shared" si="248"/>
        <v>100</v>
      </c>
      <c r="P465" s="23">
        <f t="shared" si="248"/>
        <v>0</v>
      </c>
      <c r="Q465" s="23">
        <f t="shared" si="248"/>
        <v>0</v>
      </c>
      <c r="R465" s="23">
        <f t="shared" si="248"/>
        <v>99.999999999909051</v>
      </c>
      <c r="S465" s="23">
        <f t="shared" si="248"/>
        <v>95800.000000000175</v>
      </c>
      <c r="T465" s="23">
        <f t="shared" si="248"/>
        <v>301500</v>
      </c>
      <c r="U465" s="45">
        <f>SUM(표4_25[[#This Row],[1월]:[12월]])</f>
        <v>1459400.0000000002</v>
      </c>
      <c r="V465" s="45">
        <f t="shared" si="244"/>
        <v>121616.66666666669</v>
      </c>
    </row>
    <row r="466" spans="1:22" x14ac:dyDescent="0.3">
      <c r="A466" s="73"/>
      <c r="B466" s="64" t="s">
        <v>346</v>
      </c>
      <c r="C466" s="32" t="s">
        <v>26</v>
      </c>
      <c r="D466" s="32" t="s">
        <v>18</v>
      </c>
      <c r="E466" s="32" t="s">
        <v>67</v>
      </c>
      <c r="F466" s="32" t="s">
        <v>178</v>
      </c>
      <c r="G466" s="32" t="s">
        <v>61</v>
      </c>
      <c r="H466" s="32" t="s">
        <v>20</v>
      </c>
      <c r="I466" s="33">
        <f t="shared" ref="I466:T466" si="249">I464*0.86</f>
        <v>376.68</v>
      </c>
      <c r="J466" s="33">
        <f t="shared" si="249"/>
        <v>283.88600000000002</v>
      </c>
      <c r="K466" s="33">
        <f t="shared" si="249"/>
        <v>225.75</v>
      </c>
      <c r="L466" s="33">
        <f t="shared" si="249"/>
        <v>25.198</v>
      </c>
      <c r="M466" s="33">
        <f t="shared" si="249"/>
        <v>1.3760000000000001</v>
      </c>
      <c r="N466" s="33">
        <f t="shared" si="249"/>
        <v>0.34400000000000003</v>
      </c>
      <c r="O466" s="33">
        <f t="shared" si="249"/>
        <v>8.6000000000000007E-2</v>
      </c>
      <c r="P466" s="33">
        <f t="shared" si="249"/>
        <v>0</v>
      </c>
      <c r="Q466" s="33">
        <f t="shared" si="249"/>
        <v>0</v>
      </c>
      <c r="R466" s="33">
        <f t="shared" si="249"/>
        <v>8.5999999999921778E-2</v>
      </c>
      <c r="S466" s="33">
        <f t="shared" si="249"/>
        <v>82.388000000000162</v>
      </c>
      <c r="T466" s="33">
        <f t="shared" si="249"/>
        <v>259.29000000000002</v>
      </c>
      <c r="U466" s="54">
        <f>SUM(표4_25[[#This Row],[1월]:[12월]])</f>
        <v>1255.0840000000001</v>
      </c>
      <c r="V466" s="54">
        <f t="shared" si="244"/>
        <v>104.59033333333333</v>
      </c>
    </row>
    <row r="467" spans="1:22" x14ac:dyDescent="0.3">
      <c r="A467" s="73"/>
      <c r="B467" s="62" t="s">
        <v>346</v>
      </c>
      <c r="C467" s="17" t="s">
        <v>26</v>
      </c>
      <c r="D467" s="17" t="s">
        <v>18</v>
      </c>
      <c r="E467" s="17" t="s">
        <v>67</v>
      </c>
      <c r="F467" s="17" t="s">
        <v>178</v>
      </c>
      <c r="G467" s="17" t="s">
        <v>61</v>
      </c>
      <c r="H467" s="17" t="s">
        <v>15</v>
      </c>
      <c r="I467" s="31">
        <f t="shared" ref="I467:T467" si="250">I466*0.1</f>
        <v>37.667999999999999</v>
      </c>
      <c r="J467" s="31">
        <f t="shared" si="250"/>
        <v>28.388600000000004</v>
      </c>
      <c r="K467" s="31">
        <f t="shared" si="250"/>
        <v>22.575000000000003</v>
      </c>
      <c r="L467" s="31">
        <f t="shared" si="250"/>
        <v>2.5198</v>
      </c>
      <c r="M467" s="31">
        <f t="shared" si="250"/>
        <v>0.13760000000000003</v>
      </c>
      <c r="N467" s="31">
        <f t="shared" si="250"/>
        <v>3.4400000000000007E-2</v>
      </c>
      <c r="O467" s="31">
        <f t="shared" si="250"/>
        <v>8.6000000000000017E-3</v>
      </c>
      <c r="P467" s="31">
        <f t="shared" si="250"/>
        <v>0</v>
      </c>
      <c r="Q467" s="31">
        <f t="shared" si="250"/>
        <v>0</v>
      </c>
      <c r="R467" s="31">
        <f t="shared" si="250"/>
        <v>8.5999999999921781E-3</v>
      </c>
      <c r="S467" s="31">
        <f t="shared" si="250"/>
        <v>8.2388000000000172</v>
      </c>
      <c r="T467" s="31">
        <f t="shared" si="250"/>
        <v>25.929000000000002</v>
      </c>
      <c r="U467" s="46">
        <f>SUM(표4_25[[#This Row],[1월]:[12월]])</f>
        <v>125.50840000000002</v>
      </c>
      <c r="V467" s="46">
        <f t="shared" si="244"/>
        <v>10.459033333333336</v>
      </c>
    </row>
    <row r="468" spans="1:22" x14ac:dyDescent="0.3">
      <c r="A468" s="73"/>
      <c r="B468" s="63" t="s">
        <v>346</v>
      </c>
      <c r="C468" s="19" t="s">
        <v>26</v>
      </c>
      <c r="D468" s="19" t="s">
        <v>18</v>
      </c>
      <c r="E468" s="19" t="s">
        <v>67</v>
      </c>
      <c r="F468" s="19" t="s">
        <v>178</v>
      </c>
      <c r="G468" s="20" t="s">
        <v>61</v>
      </c>
      <c r="H468" s="20" t="s">
        <v>96</v>
      </c>
      <c r="I468" s="21">
        <f>I464*0.0036*(34866+0.6237*21+0.0624*310)/1000</f>
        <v>55.027862872559993</v>
      </c>
      <c r="J468" s="21">
        <f t="shared" ref="J468:T468" si="251">J464*0.0036*(34866+0.6237*21+0.0624*310)/1000</f>
        <v>41.471912178612001</v>
      </c>
      <c r="K468" s="21">
        <f t="shared" si="251"/>
        <v>32.979027406499995</v>
      </c>
      <c r="L468" s="21">
        <f t="shared" si="251"/>
        <v>3.6810876305159996</v>
      </c>
      <c r="M468" s="21">
        <f t="shared" si="251"/>
        <v>0.20101502419199999</v>
      </c>
      <c r="N468" s="21">
        <f t="shared" si="251"/>
        <v>5.0253756047999996E-2</v>
      </c>
      <c r="O468" s="21">
        <f t="shared" si="251"/>
        <v>1.2563439011999999E-2</v>
      </c>
      <c r="P468" s="21">
        <f t="shared" si="251"/>
        <v>0</v>
      </c>
      <c r="Q468" s="21">
        <f t="shared" si="251"/>
        <v>0</v>
      </c>
      <c r="R468" s="21">
        <f t="shared" si="251"/>
        <v>1.2563439011988572E-2</v>
      </c>
      <c r="S468" s="21">
        <f t="shared" si="251"/>
        <v>12.03577457349602</v>
      </c>
      <c r="T468" s="21">
        <f t="shared" si="251"/>
        <v>37.878768621179994</v>
      </c>
      <c r="U468" s="47">
        <f>SUM(표4_25[[#This Row],[1월]:[12월]])</f>
        <v>183.35082894112799</v>
      </c>
      <c r="V468" s="47">
        <f t="shared" si="244"/>
        <v>15.279235745093999</v>
      </c>
    </row>
    <row r="469" spans="1:22" x14ac:dyDescent="0.3">
      <c r="A469" s="73"/>
      <c r="B469" s="60" t="s">
        <v>346</v>
      </c>
      <c r="C469" s="14" t="s">
        <v>26</v>
      </c>
      <c r="D469" s="14" t="s">
        <v>18</v>
      </c>
      <c r="E469" s="14" t="s">
        <v>67</v>
      </c>
      <c r="F469" s="14" t="s">
        <v>178</v>
      </c>
      <c r="G469" s="14" t="s">
        <v>62</v>
      </c>
      <c r="H469" s="14" t="s">
        <v>13</v>
      </c>
      <c r="I469" s="15">
        <v>0</v>
      </c>
      <c r="J469" s="15">
        <v>0</v>
      </c>
      <c r="K469" s="15">
        <v>0</v>
      </c>
      <c r="L469" s="15">
        <v>0</v>
      </c>
      <c r="M469" s="15">
        <v>0</v>
      </c>
      <c r="N469" s="15">
        <v>10875277</v>
      </c>
      <c r="O469" s="15">
        <v>28445231</v>
      </c>
      <c r="P469" s="15">
        <v>32597978</v>
      </c>
      <c r="Q469" s="15">
        <v>22704829</v>
      </c>
      <c r="R469" s="15">
        <v>0</v>
      </c>
      <c r="S469" s="15">
        <v>0</v>
      </c>
      <c r="T469" s="69">
        <v>0</v>
      </c>
      <c r="U469" s="44">
        <f>SUM(표4_25[[#This Row],[1월]:[12월]])</f>
        <v>94623315</v>
      </c>
      <c r="V469" s="44">
        <f t="shared" si="244"/>
        <v>7885276.25</v>
      </c>
    </row>
    <row r="470" spans="1:22" x14ac:dyDescent="0.3">
      <c r="A470" s="73"/>
      <c r="B470" s="61" t="s">
        <v>346</v>
      </c>
      <c r="C470" s="16" t="s">
        <v>26</v>
      </c>
      <c r="D470" s="16" t="s">
        <v>18</v>
      </c>
      <c r="E470" s="16" t="s">
        <v>67</v>
      </c>
      <c r="F470" s="16" t="s">
        <v>178</v>
      </c>
      <c r="G470" s="16" t="s">
        <v>62</v>
      </c>
      <c r="H470" s="16" t="s">
        <v>19</v>
      </c>
      <c r="I470" s="23">
        <v>0</v>
      </c>
      <c r="J470" s="23">
        <v>0</v>
      </c>
      <c r="K470" s="23">
        <v>0</v>
      </c>
      <c r="L470" s="23">
        <v>0</v>
      </c>
      <c r="M470" s="23">
        <v>0</v>
      </c>
      <c r="N470" s="23">
        <v>191.2</v>
      </c>
      <c r="O470" s="23">
        <v>452.3</v>
      </c>
      <c r="P470" s="23">
        <v>518.20000000000005</v>
      </c>
      <c r="Q470" s="23">
        <v>361</v>
      </c>
      <c r="R470" s="23">
        <v>0</v>
      </c>
      <c r="S470" s="23">
        <v>0</v>
      </c>
      <c r="T470" s="70">
        <v>0</v>
      </c>
      <c r="U470" s="45">
        <f>SUM(표4_25[[#This Row],[1월]:[12월]])</f>
        <v>1522.7</v>
      </c>
      <c r="V470" s="45">
        <f t="shared" si="244"/>
        <v>126.89166666666667</v>
      </c>
    </row>
    <row r="471" spans="1:22" x14ac:dyDescent="0.3">
      <c r="A471" s="73"/>
      <c r="B471" s="61" t="s">
        <v>346</v>
      </c>
      <c r="C471" s="16" t="s">
        <v>26</v>
      </c>
      <c r="D471" s="16" t="s">
        <v>18</v>
      </c>
      <c r="E471" s="16" t="s">
        <v>67</v>
      </c>
      <c r="F471" s="16" t="s">
        <v>178</v>
      </c>
      <c r="G471" s="16" t="s">
        <v>62</v>
      </c>
      <c r="H471" s="16" t="s">
        <v>14</v>
      </c>
      <c r="I471" s="23">
        <f t="shared" ref="I471:T471" si="252">I470*1000</f>
        <v>0</v>
      </c>
      <c r="J471" s="23">
        <f t="shared" si="252"/>
        <v>0</v>
      </c>
      <c r="K471" s="23">
        <f t="shared" si="252"/>
        <v>0</v>
      </c>
      <c r="L471" s="23">
        <f t="shared" si="252"/>
        <v>0</v>
      </c>
      <c r="M471" s="23">
        <f t="shared" si="252"/>
        <v>0</v>
      </c>
      <c r="N471" s="23">
        <f t="shared" si="252"/>
        <v>191200</v>
      </c>
      <c r="O471" s="23">
        <f t="shared" si="252"/>
        <v>452300</v>
      </c>
      <c r="P471" s="23">
        <f t="shared" si="252"/>
        <v>518200.00000000006</v>
      </c>
      <c r="Q471" s="23">
        <f t="shared" si="252"/>
        <v>361000</v>
      </c>
      <c r="R471" s="23">
        <f t="shared" si="252"/>
        <v>0</v>
      </c>
      <c r="S471" s="23">
        <f t="shared" si="252"/>
        <v>0</v>
      </c>
      <c r="T471" s="23">
        <f t="shared" si="252"/>
        <v>0</v>
      </c>
      <c r="U471" s="45">
        <f>SUM(표4_25[[#This Row],[1월]:[12월]])</f>
        <v>1522700</v>
      </c>
      <c r="V471" s="45">
        <f t="shared" si="244"/>
        <v>126891.66666666667</v>
      </c>
    </row>
    <row r="472" spans="1:22" x14ac:dyDescent="0.3">
      <c r="A472" s="73"/>
      <c r="B472" s="64" t="s">
        <v>346</v>
      </c>
      <c r="C472" s="32" t="s">
        <v>26</v>
      </c>
      <c r="D472" s="32" t="s">
        <v>18</v>
      </c>
      <c r="E472" s="32" t="s">
        <v>67</v>
      </c>
      <c r="F472" s="32" t="s">
        <v>178</v>
      </c>
      <c r="G472" s="32" t="s">
        <v>62</v>
      </c>
      <c r="H472" s="32" t="s">
        <v>20</v>
      </c>
      <c r="I472" s="33">
        <f t="shared" ref="I472:T472" si="253">I470*0.86</f>
        <v>0</v>
      </c>
      <c r="J472" s="33">
        <f t="shared" si="253"/>
        <v>0</v>
      </c>
      <c r="K472" s="33">
        <f t="shared" si="253"/>
        <v>0</v>
      </c>
      <c r="L472" s="33">
        <f t="shared" si="253"/>
        <v>0</v>
      </c>
      <c r="M472" s="33">
        <f t="shared" si="253"/>
        <v>0</v>
      </c>
      <c r="N472" s="33">
        <f t="shared" si="253"/>
        <v>164.43199999999999</v>
      </c>
      <c r="O472" s="33">
        <f t="shared" si="253"/>
        <v>388.97800000000001</v>
      </c>
      <c r="P472" s="33">
        <f t="shared" si="253"/>
        <v>445.65200000000004</v>
      </c>
      <c r="Q472" s="33">
        <f t="shared" si="253"/>
        <v>310.45999999999998</v>
      </c>
      <c r="R472" s="33">
        <f t="shared" si="253"/>
        <v>0</v>
      </c>
      <c r="S472" s="33">
        <f t="shared" si="253"/>
        <v>0</v>
      </c>
      <c r="T472" s="33">
        <f t="shared" si="253"/>
        <v>0</v>
      </c>
      <c r="U472" s="54">
        <f>SUM(표4_25[[#This Row],[1월]:[12월]])</f>
        <v>1309.5219999999999</v>
      </c>
      <c r="V472" s="54">
        <f t="shared" si="244"/>
        <v>109.12683333333332</v>
      </c>
    </row>
    <row r="473" spans="1:22" x14ac:dyDescent="0.3">
      <c r="A473" s="73"/>
      <c r="B473" s="62" t="s">
        <v>346</v>
      </c>
      <c r="C473" s="17" t="s">
        <v>26</v>
      </c>
      <c r="D473" s="17" t="s">
        <v>18</v>
      </c>
      <c r="E473" s="17" t="s">
        <v>67</v>
      </c>
      <c r="F473" s="17" t="s">
        <v>178</v>
      </c>
      <c r="G473" s="17" t="s">
        <v>62</v>
      </c>
      <c r="H473" s="17" t="s">
        <v>15</v>
      </c>
      <c r="I473" s="31">
        <f t="shared" ref="I473:T473" si="254">I472*0.1</f>
        <v>0</v>
      </c>
      <c r="J473" s="31">
        <f t="shared" si="254"/>
        <v>0</v>
      </c>
      <c r="K473" s="31">
        <f t="shared" si="254"/>
        <v>0</v>
      </c>
      <c r="L473" s="31">
        <f t="shared" si="254"/>
        <v>0</v>
      </c>
      <c r="M473" s="31">
        <f t="shared" si="254"/>
        <v>0</v>
      </c>
      <c r="N473" s="31">
        <f t="shared" si="254"/>
        <v>16.443200000000001</v>
      </c>
      <c r="O473" s="31">
        <f t="shared" si="254"/>
        <v>38.897800000000004</v>
      </c>
      <c r="P473" s="31">
        <f t="shared" si="254"/>
        <v>44.565200000000004</v>
      </c>
      <c r="Q473" s="31">
        <f t="shared" si="254"/>
        <v>31.045999999999999</v>
      </c>
      <c r="R473" s="31">
        <f t="shared" si="254"/>
        <v>0</v>
      </c>
      <c r="S473" s="31">
        <f t="shared" si="254"/>
        <v>0</v>
      </c>
      <c r="T473" s="31">
        <f t="shared" si="254"/>
        <v>0</v>
      </c>
      <c r="U473" s="46">
        <f>SUM(표4_25[[#This Row],[1월]:[12월]])</f>
        <v>130.9522</v>
      </c>
      <c r="V473" s="46">
        <f t="shared" si="244"/>
        <v>10.912683333333334</v>
      </c>
    </row>
    <row r="474" spans="1:22" x14ac:dyDescent="0.3">
      <c r="A474" s="73"/>
      <c r="B474" s="63" t="s">
        <v>346</v>
      </c>
      <c r="C474" s="19" t="s">
        <v>26</v>
      </c>
      <c r="D474" s="19" t="s">
        <v>18</v>
      </c>
      <c r="E474" s="19" t="s">
        <v>67</v>
      </c>
      <c r="F474" s="19" t="s">
        <v>178</v>
      </c>
      <c r="G474" s="20" t="s">
        <v>62</v>
      </c>
      <c r="H474" s="20" t="s">
        <v>96</v>
      </c>
      <c r="I474" s="21">
        <f>I470*0.0036*(34866+0.6237*21+0.0624*310)/1000</f>
        <v>0</v>
      </c>
      <c r="J474" s="21">
        <f t="shared" ref="J474:T474" si="255">J470*0.0036*(34866+0.6237*21+0.0624*310)/1000</f>
        <v>0</v>
      </c>
      <c r="K474" s="21">
        <f t="shared" si="255"/>
        <v>0</v>
      </c>
      <c r="L474" s="21">
        <f t="shared" si="255"/>
        <v>0</v>
      </c>
      <c r="M474" s="21">
        <f t="shared" si="255"/>
        <v>0</v>
      </c>
      <c r="N474" s="21">
        <f t="shared" si="255"/>
        <v>24.021295390943994</v>
      </c>
      <c r="O474" s="21">
        <f t="shared" si="255"/>
        <v>56.824434651275993</v>
      </c>
      <c r="P474" s="21">
        <f t="shared" si="255"/>
        <v>65.103740960183998</v>
      </c>
      <c r="Q474" s="21">
        <f t="shared" si="255"/>
        <v>45.354014833319994</v>
      </c>
      <c r="R474" s="21">
        <f t="shared" si="255"/>
        <v>0</v>
      </c>
      <c r="S474" s="21">
        <f t="shared" si="255"/>
        <v>0</v>
      </c>
      <c r="T474" s="21">
        <f t="shared" si="255"/>
        <v>0</v>
      </c>
      <c r="U474" s="47">
        <f>SUM(표4_25[[#This Row],[1월]:[12월]])</f>
        <v>191.30348583572396</v>
      </c>
      <c r="V474" s="47">
        <f t="shared" si="244"/>
        <v>15.941957152976997</v>
      </c>
    </row>
    <row r="475" spans="1:22" x14ac:dyDescent="0.3">
      <c r="A475" s="73"/>
      <c r="B475" s="60" t="s">
        <v>346</v>
      </c>
      <c r="C475" s="14" t="s">
        <v>26</v>
      </c>
      <c r="D475" s="14" t="s">
        <v>18</v>
      </c>
      <c r="E475" s="14" t="s">
        <v>67</v>
      </c>
      <c r="F475" s="14" t="s">
        <v>170</v>
      </c>
      <c r="G475" s="14" t="s">
        <v>64</v>
      </c>
      <c r="H475" s="14" t="s">
        <v>13</v>
      </c>
      <c r="I475" s="15">
        <v>40684275</v>
      </c>
      <c r="J475" s="15">
        <v>29412681</v>
      </c>
      <c r="K475" s="15">
        <v>20502200</v>
      </c>
      <c r="L475" s="15">
        <v>2833144</v>
      </c>
      <c r="M475" s="15">
        <v>787759</v>
      </c>
      <c r="N475" s="15">
        <v>639514</v>
      </c>
      <c r="O475" s="15">
        <v>553954</v>
      </c>
      <c r="P475" s="15">
        <v>553954</v>
      </c>
      <c r="Q475" s="15">
        <v>564415</v>
      </c>
      <c r="R475" s="15">
        <v>689877</v>
      </c>
      <c r="S475" s="15">
        <v>10906799</v>
      </c>
      <c r="T475" s="69">
        <v>42728122</v>
      </c>
      <c r="U475" s="44">
        <f>SUM(표4_25[[#This Row],[1월]:[12월]])</f>
        <v>150856694</v>
      </c>
      <c r="V475" s="44">
        <f t="shared" si="244"/>
        <v>12571391.166666666</v>
      </c>
    </row>
    <row r="476" spans="1:22" x14ac:dyDescent="0.3">
      <c r="A476" s="73"/>
      <c r="B476" s="61" t="s">
        <v>346</v>
      </c>
      <c r="C476" s="16" t="s">
        <v>26</v>
      </c>
      <c r="D476" s="16" t="s">
        <v>18</v>
      </c>
      <c r="E476" s="16" t="s">
        <v>67</v>
      </c>
      <c r="F476" s="16" t="s">
        <v>170</v>
      </c>
      <c r="G476" s="16" t="s">
        <v>64</v>
      </c>
      <c r="H476" s="16" t="s">
        <v>19</v>
      </c>
      <c r="I476" s="23">
        <v>279.89999999999998</v>
      </c>
      <c r="J476" s="23">
        <v>201.3</v>
      </c>
      <c r="K476" s="23">
        <v>139.1</v>
      </c>
      <c r="L476" s="23">
        <v>18.5</v>
      </c>
      <c r="M476" s="23">
        <v>1.9</v>
      </c>
      <c r="N476" s="23">
        <v>0.9</v>
      </c>
      <c r="O476" s="23">
        <v>0</v>
      </c>
      <c r="P476" s="23">
        <v>0</v>
      </c>
      <c r="Q476" s="23">
        <v>0.1</v>
      </c>
      <c r="R476" s="23">
        <v>1</v>
      </c>
      <c r="S476" s="23">
        <v>76</v>
      </c>
      <c r="T476" s="70">
        <v>266</v>
      </c>
      <c r="U476" s="45">
        <f>SUM(표4_25[[#This Row],[1월]:[12월]])</f>
        <v>984.69999999999993</v>
      </c>
      <c r="V476" s="45">
        <f t="shared" si="244"/>
        <v>82.058333333333323</v>
      </c>
    </row>
    <row r="477" spans="1:22" x14ac:dyDescent="0.3">
      <c r="A477" s="73"/>
      <c r="B477" s="61" t="s">
        <v>346</v>
      </c>
      <c r="C477" s="16" t="s">
        <v>26</v>
      </c>
      <c r="D477" s="16" t="s">
        <v>18</v>
      </c>
      <c r="E477" s="16" t="s">
        <v>67</v>
      </c>
      <c r="F477" s="16" t="s">
        <v>170</v>
      </c>
      <c r="G477" s="16" t="s">
        <v>64</v>
      </c>
      <c r="H477" s="16" t="s">
        <v>14</v>
      </c>
      <c r="I477" s="23">
        <f t="shared" ref="I477:T477" si="256">I476*1000</f>
        <v>279900</v>
      </c>
      <c r="J477" s="23">
        <f t="shared" si="256"/>
        <v>201300</v>
      </c>
      <c r="K477" s="23">
        <f t="shared" si="256"/>
        <v>139100</v>
      </c>
      <c r="L477" s="23">
        <f t="shared" si="256"/>
        <v>18500</v>
      </c>
      <c r="M477" s="23">
        <f t="shared" si="256"/>
        <v>1900</v>
      </c>
      <c r="N477" s="23">
        <f t="shared" si="256"/>
        <v>900</v>
      </c>
      <c r="O477" s="23">
        <f t="shared" si="256"/>
        <v>0</v>
      </c>
      <c r="P477" s="23">
        <f t="shared" si="256"/>
        <v>0</v>
      </c>
      <c r="Q477" s="23">
        <f t="shared" si="256"/>
        <v>100</v>
      </c>
      <c r="R477" s="23">
        <f t="shared" si="256"/>
        <v>1000</v>
      </c>
      <c r="S477" s="23">
        <f t="shared" si="256"/>
        <v>76000</v>
      </c>
      <c r="T477" s="23">
        <f t="shared" si="256"/>
        <v>266000</v>
      </c>
      <c r="U477" s="45">
        <f>SUM(표4_25[[#This Row],[1월]:[12월]])</f>
        <v>984700</v>
      </c>
      <c r="V477" s="45">
        <f t="shared" si="244"/>
        <v>82058.333333333328</v>
      </c>
    </row>
    <row r="478" spans="1:22" x14ac:dyDescent="0.3">
      <c r="A478" s="73"/>
      <c r="B478" s="64" t="s">
        <v>346</v>
      </c>
      <c r="C478" s="32" t="s">
        <v>26</v>
      </c>
      <c r="D478" s="32" t="s">
        <v>18</v>
      </c>
      <c r="E478" s="32" t="s">
        <v>67</v>
      </c>
      <c r="F478" s="32" t="s">
        <v>170</v>
      </c>
      <c r="G478" s="32" t="s">
        <v>64</v>
      </c>
      <c r="H478" s="32" t="s">
        <v>20</v>
      </c>
      <c r="I478" s="33">
        <f t="shared" ref="I478:T478" si="257">I476*0.86</f>
        <v>240.71399999999997</v>
      </c>
      <c r="J478" s="33">
        <f t="shared" si="257"/>
        <v>173.11799999999999</v>
      </c>
      <c r="K478" s="33">
        <f t="shared" si="257"/>
        <v>119.62599999999999</v>
      </c>
      <c r="L478" s="33">
        <f t="shared" si="257"/>
        <v>15.91</v>
      </c>
      <c r="M478" s="33">
        <f t="shared" si="257"/>
        <v>1.6339999999999999</v>
      </c>
      <c r="N478" s="33">
        <f t="shared" si="257"/>
        <v>0.77400000000000002</v>
      </c>
      <c r="O478" s="33">
        <f t="shared" si="257"/>
        <v>0</v>
      </c>
      <c r="P478" s="33">
        <f t="shared" si="257"/>
        <v>0</v>
      </c>
      <c r="Q478" s="33">
        <f t="shared" si="257"/>
        <v>8.6000000000000007E-2</v>
      </c>
      <c r="R478" s="33">
        <f t="shared" si="257"/>
        <v>0.86</v>
      </c>
      <c r="S478" s="33">
        <f t="shared" si="257"/>
        <v>65.36</v>
      </c>
      <c r="T478" s="33">
        <f t="shared" si="257"/>
        <v>228.76</v>
      </c>
      <c r="U478" s="54">
        <f>SUM(표4_25[[#This Row],[1월]:[12월]])</f>
        <v>846.84199999999998</v>
      </c>
      <c r="V478" s="54">
        <f t="shared" si="244"/>
        <v>70.570166666666665</v>
      </c>
    </row>
    <row r="479" spans="1:22" x14ac:dyDescent="0.3">
      <c r="A479" s="73"/>
      <c r="B479" s="62" t="s">
        <v>346</v>
      </c>
      <c r="C479" s="17" t="s">
        <v>26</v>
      </c>
      <c r="D479" s="17" t="s">
        <v>18</v>
      </c>
      <c r="E479" s="17" t="s">
        <v>67</v>
      </c>
      <c r="F479" s="17" t="s">
        <v>170</v>
      </c>
      <c r="G479" s="17" t="s">
        <v>64</v>
      </c>
      <c r="H479" s="17" t="s">
        <v>15</v>
      </c>
      <c r="I479" s="31">
        <f t="shared" ref="I479:T479" si="258">I478*0.1</f>
        <v>24.071399999999997</v>
      </c>
      <c r="J479" s="31">
        <f t="shared" si="258"/>
        <v>17.311800000000002</v>
      </c>
      <c r="K479" s="31">
        <f t="shared" si="258"/>
        <v>11.9626</v>
      </c>
      <c r="L479" s="31">
        <f t="shared" si="258"/>
        <v>1.5910000000000002</v>
      </c>
      <c r="M479" s="31">
        <f t="shared" si="258"/>
        <v>0.16339999999999999</v>
      </c>
      <c r="N479" s="31">
        <f t="shared" si="258"/>
        <v>7.740000000000001E-2</v>
      </c>
      <c r="O479" s="31">
        <f t="shared" si="258"/>
        <v>0</v>
      </c>
      <c r="P479" s="31">
        <f t="shared" si="258"/>
        <v>0</v>
      </c>
      <c r="Q479" s="31">
        <f t="shared" si="258"/>
        <v>8.6000000000000017E-3</v>
      </c>
      <c r="R479" s="31">
        <f t="shared" si="258"/>
        <v>8.6000000000000007E-2</v>
      </c>
      <c r="S479" s="31">
        <f t="shared" si="258"/>
        <v>6.5360000000000005</v>
      </c>
      <c r="T479" s="31">
        <f t="shared" si="258"/>
        <v>22.876000000000001</v>
      </c>
      <c r="U479" s="46">
        <f>SUM(표4_25[[#This Row],[1월]:[12월]])</f>
        <v>84.684200000000004</v>
      </c>
      <c r="V479" s="46">
        <f t="shared" si="244"/>
        <v>7.0570166666666667</v>
      </c>
    </row>
    <row r="480" spans="1:22" x14ac:dyDescent="0.3">
      <c r="A480" s="73"/>
      <c r="B480" s="63" t="s">
        <v>346</v>
      </c>
      <c r="C480" s="19" t="s">
        <v>26</v>
      </c>
      <c r="D480" s="19" t="s">
        <v>18</v>
      </c>
      <c r="E480" s="19" t="s">
        <v>67</v>
      </c>
      <c r="F480" s="19" t="s">
        <v>170</v>
      </c>
      <c r="G480" s="20" t="s">
        <v>64</v>
      </c>
      <c r="H480" s="20" t="s">
        <v>96</v>
      </c>
      <c r="I480" s="21">
        <f>I476*0.0036*(34866+0.6237*21+0.0624*310)/1000</f>
        <v>35.165065794587996</v>
      </c>
      <c r="J480" s="21">
        <f t="shared" ref="J480:T480" si="259">J476*0.0036*(34866+0.6237*21+0.0624*310)/1000</f>
        <v>25.290202731155997</v>
      </c>
      <c r="K480" s="21">
        <f t="shared" si="259"/>
        <v>17.475743665691997</v>
      </c>
      <c r="L480" s="21">
        <f t="shared" si="259"/>
        <v>2.3242362172199997</v>
      </c>
      <c r="M480" s="21">
        <f t="shared" si="259"/>
        <v>0.23870534122799994</v>
      </c>
      <c r="N480" s="21">
        <f t="shared" si="259"/>
        <v>0.11307095110799997</v>
      </c>
      <c r="O480" s="21">
        <f t="shared" si="259"/>
        <v>0</v>
      </c>
      <c r="P480" s="21">
        <f t="shared" si="259"/>
        <v>0</v>
      </c>
      <c r="Q480" s="21">
        <f t="shared" si="259"/>
        <v>1.2563439011999999E-2</v>
      </c>
      <c r="R480" s="21">
        <f t="shared" si="259"/>
        <v>0.12563439011999997</v>
      </c>
      <c r="S480" s="21">
        <f t="shared" si="259"/>
        <v>9.5482136491199991</v>
      </c>
      <c r="T480" s="21">
        <f t="shared" si="259"/>
        <v>33.418747771919996</v>
      </c>
      <c r="U480" s="47">
        <f>SUM(표4_25[[#This Row],[1월]:[12월]])</f>
        <v>123.71218395116398</v>
      </c>
      <c r="V480" s="47">
        <f t="shared" si="244"/>
        <v>10.309348662596998</v>
      </c>
    </row>
    <row r="481" spans="1:22" x14ac:dyDescent="0.3">
      <c r="A481" s="73"/>
      <c r="B481" s="60" t="s">
        <v>346</v>
      </c>
      <c r="C481" s="14" t="s">
        <v>26</v>
      </c>
      <c r="D481" s="14" t="s">
        <v>18</v>
      </c>
      <c r="E481" s="14" t="s">
        <v>67</v>
      </c>
      <c r="F481" s="14" t="s">
        <v>170</v>
      </c>
      <c r="G481" s="14" t="s">
        <v>63</v>
      </c>
      <c r="H481" s="14" t="s">
        <v>13</v>
      </c>
      <c r="I481" s="15">
        <v>0</v>
      </c>
      <c r="J481" s="15">
        <v>0</v>
      </c>
      <c r="K481" s="15">
        <v>0</v>
      </c>
      <c r="L481" s="15">
        <v>0</v>
      </c>
      <c r="M481" s="15">
        <v>0</v>
      </c>
      <c r="N481" s="15">
        <v>15281354</v>
      </c>
      <c r="O481" s="15">
        <v>26583034</v>
      </c>
      <c r="P481" s="15">
        <v>31611753</v>
      </c>
      <c r="Q481" s="15">
        <v>20744221</v>
      </c>
      <c r="R481" s="15">
        <v>0</v>
      </c>
      <c r="S481" s="15">
        <v>0</v>
      </c>
      <c r="T481" s="69">
        <v>0</v>
      </c>
      <c r="U481" s="44">
        <f>SUM(표4_25[[#This Row],[1월]:[12월]])</f>
        <v>94220362</v>
      </c>
      <c r="V481" s="44">
        <f t="shared" si="244"/>
        <v>7851696.833333333</v>
      </c>
    </row>
    <row r="482" spans="1:22" x14ac:dyDescent="0.3">
      <c r="A482" s="73"/>
      <c r="B482" s="61" t="s">
        <v>346</v>
      </c>
      <c r="C482" s="16" t="s">
        <v>26</v>
      </c>
      <c r="D482" s="16" t="s">
        <v>18</v>
      </c>
      <c r="E482" s="16" t="s">
        <v>67</v>
      </c>
      <c r="F482" s="16" t="s">
        <v>170</v>
      </c>
      <c r="G482" s="16" t="s">
        <v>63</v>
      </c>
      <c r="H482" s="16" t="s">
        <v>19</v>
      </c>
      <c r="I482" s="23">
        <v>0</v>
      </c>
      <c r="J482" s="23">
        <v>0</v>
      </c>
      <c r="K482" s="23">
        <v>0</v>
      </c>
      <c r="L482" s="4">
        <v>0</v>
      </c>
      <c r="M482" s="23">
        <v>0</v>
      </c>
      <c r="N482" s="23">
        <v>268.7</v>
      </c>
      <c r="O482" s="23">
        <v>422.7</v>
      </c>
      <c r="P482" s="23">
        <v>502.6</v>
      </c>
      <c r="Q482" s="23">
        <v>329.8</v>
      </c>
      <c r="R482" s="23">
        <v>0</v>
      </c>
      <c r="S482" s="23">
        <v>0</v>
      </c>
      <c r="T482" s="70">
        <v>0</v>
      </c>
      <c r="U482" s="45">
        <f>SUM(표4_25[[#This Row],[1월]:[12월]])</f>
        <v>1523.8</v>
      </c>
      <c r="V482" s="45">
        <f t="shared" si="244"/>
        <v>126.98333333333333</v>
      </c>
    </row>
    <row r="483" spans="1:22" x14ac:dyDescent="0.3">
      <c r="A483" s="73"/>
      <c r="B483" s="61" t="s">
        <v>346</v>
      </c>
      <c r="C483" s="16" t="s">
        <v>26</v>
      </c>
      <c r="D483" s="16" t="s">
        <v>18</v>
      </c>
      <c r="E483" s="16" t="s">
        <v>67</v>
      </c>
      <c r="F483" s="16" t="s">
        <v>170</v>
      </c>
      <c r="G483" s="16" t="s">
        <v>63</v>
      </c>
      <c r="H483" s="16" t="s">
        <v>14</v>
      </c>
      <c r="I483" s="23">
        <f t="shared" ref="I483:T483" si="260">I482*1000</f>
        <v>0</v>
      </c>
      <c r="J483" s="23">
        <f t="shared" si="260"/>
        <v>0</v>
      </c>
      <c r="K483" s="23">
        <f t="shared" si="260"/>
        <v>0</v>
      </c>
      <c r="L483" s="23">
        <f t="shared" si="260"/>
        <v>0</v>
      </c>
      <c r="M483" s="23">
        <f t="shared" si="260"/>
        <v>0</v>
      </c>
      <c r="N483" s="23">
        <f t="shared" si="260"/>
        <v>268700</v>
      </c>
      <c r="O483" s="23">
        <f t="shared" si="260"/>
        <v>422700</v>
      </c>
      <c r="P483" s="23">
        <f t="shared" si="260"/>
        <v>502600</v>
      </c>
      <c r="Q483" s="23">
        <f t="shared" si="260"/>
        <v>329800</v>
      </c>
      <c r="R483" s="23">
        <f t="shared" si="260"/>
        <v>0</v>
      </c>
      <c r="S483" s="23">
        <f t="shared" si="260"/>
        <v>0</v>
      </c>
      <c r="T483" s="23">
        <f t="shared" si="260"/>
        <v>0</v>
      </c>
      <c r="U483" s="45">
        <f>SUM(표4_25[[#This Row],[1월]:[12월]])</f>
        <v>1523800</v>
      </c>
      <c r="V483" s="45">
        <f t="shared" si="244"/>
        <v>126983.33333333333</v>
      </c>
    </row>
    <row r="484" spans="1:22" x14ac:dyDescent="0.3">
      <c r="A484" s="73"/>
      <c r="B484" s="64" t="s">
        <v>346</v>
      </c>
      <c r="C484" s="32" t="s">
        <v>26</v>
      </c>
      <c r="D484" s="32" t="s">
        <v>18</v>
      </c>
      <c r="E484" s="32" t="s">
        <v>67</v>
      </c>
      <c r="F484" s="32" t="s">
        <v>170</v>
      </c>
      <c r="G484" s="32" t="s">
        <v>63</v>
      </c>
      <c r="H484" s="32" t="s">
        <v>20</v>
      </c>
      <c r="I484" s="33">
        <f t="shared" ref="I484:T484" si="261">I482*0.86</f>
        <v>0</v>
      </c>
      <c r="J484" s="33">
        <f t="shared" si="261"/>
        <v>0</v>
      </c>
      <c r="K484" s="33">
        <f t="shared" si="261"/>
        <v>0</v>
      </c>
      <c r="L484" s="33">
        <f t="shared" si="261"/>
        <v>0</v>
      </c>
      <c r="M484" s="33">
        <f t="shared" si="261"/>
        <v>0</v>
      </c>
      <c r="N484" s="33">
        <f t="shared" si="261"/>
        <v>231.08199999999999</v>
      </c>
      <c r="O484" s="33">
        <f t="shared" si="261"/>
        <v>363.52199999999999</v>
      </c>
      <c r="P484" s="33">
        <f t="shared" si="261"/>
        <v>432.23599999999999</v>
      </c>
      <c r="Q484" s="33">
        <f t="shared" si="261"/>
        <v>283.62799999999999</v>
      </c>
      <c r="R484" s="33">
        <f t="shared" si="261"/>
        <v>0</v>
      </c>
      <c r="S484" s="33">
        <f t="shared" si="261"/>
        <v>0</v>
      </c>
      <c r="T484" s="33">
        <f t="shared" si="261"/>
        <v>0</v>
      </c>
      <c r="U484" s="54">
        <f>SUM(표4_25[[#This Row],[1월]:[12월]])</f>
        <v>1310.4680000000001</v>
      </c>
      <c r="V484" s="54">
        <f t="shared" si="244"/>
        <v>109.20566666666667</v>
      </c>
    </row>
    <row r="485" spans="1:22" x14ac:dyDescent="0.3">
      <c r="A485" s="73"/>
      <c r="B485" s="62" t="s">
        <v>346</v>
      </c>
      <c r="C485" s="17" t="s">
        <v>26</v>
      </c>
      <c r="D485" s="17" t="s">
        <v>18</v>
      </c>
      <c r="E485" s="17" t="s">
        <v>67</v>
      </c>
      <c r="F485" s="17" t="s">
        <v>170</v>
      </c>
      <c r="G485" s="17" t="s">
        <v>63</v>
      </c>
      <c r="H485" s="17" t="s">
        <v>15</v>
      </c>
      <c r="I485" s="31">
        <f t="shared" ref="I485:T485" si="262">I484*0.1</f>
        <v>0</v>
      </c>
      <c r="J485" s="31">
        <f t="shared" si="262"/>
        <v>0</v>
      </c>
      <c r="K485" s="31">
        <f t="shared" si="262"/>
        <v>0</v>
      </c>
      <c r="L485" s="31">
        <f t="shared" si="262"/>
        <v>0</v>
      </c>
      <c r="M485" s="31">
        <f t="shared" si="262"/>
        <v>0</v>
      </c>
      <c r="N485" s="31">
        <f t="shared" si="262"/>
        <v>23.1082</v>
      </c>
      <c r="O485" s="31">
        <f t="shared" si="262"/>
        <v>36.352200000000003</v>
      </c>
      <c r="P485" s="31">
        <f t="shared" si="262"/>
        <v>43.223600000000005</v>
      </c>
      <c r="Q485" s="31">
        <f t="shared" si="262"/>
        <v>28.3628</v>
      </c>
      <c r="R485" s="31">
        <f t="shared" si="262"/>
        <v>0</v>
      </c>
      <c r="S485" s="31">
        <f t="shared" si="262"/>
        <v>0</v>
      </c>
      <c r="T485" s="31">
        <f t="shared" si="262"/>
        <v>0</v>
      </c>
      <c r="U485" s="46">
        <f>SUM(표4_25[[#This Row],[1월]:[12월]])</f>
        <v>131.04680000000002</v>
      </c>
      <c r="V485" s="46">
        <f t="shared" si="244"/>
        <v>10.920566666666668</v>
      </c>
    </row>
    <row r="486" spans="1:22" x14ac:dyDescent="0.3">
      <c r="A486" s="73"/>
      <c r="B486" s="63" t="s">
        <v>346</v>
      </c>
      <c r="C486" s="19" t="s">
        <v>26</v>
      </c>
      <c r="D486" s="19" t="s">
        <v>18</v>
      </c>
      <c r="E486" s="19" t="s">
        <v>67</v>
      </c>
      <c r="F486" s="19" t="s">
        <v>170</v>
      </c>
      <c r="G486" s="20" t="s">
        <v>63</v>
      </c>
      <c r="H486" s="20" t="s">
        <v>96</v>
      </c>
      <c r="I486" s="21">
        <f>I482*0.0036*(34866+0.6237*21+0.0624*310)/1000</f>
        <v>0</v>
      </c>
      <c r="J486" s="21">
        <f t="shared" ref="J486:T486" si="263">J482*0.0036*(34866+0.6237*21+0.0624*310)/1000</f>
        <v>0</v>
      </c>
      <c r="K486" s="21">
        <f t="shared" si="263"/>
        <v>0</v>
      </c>
      <c r="L486" s="21">
        <f t="shared" si="263"/>
        <v>0</v>
      </c>
      <c r="M486" s="21">
        <f t="shared" si="263"/>
        <v>0</v>
      </c>
      <c r="N486" s="21">
        <f t="shared" si="263"/>
        <v>33.757960625243989</v>
      </c>
      <c r="O486" s="21">
        <f t="shared" si="263"/>
        <v>53.105656703723994</v>
      </c>
      <c r="P486" s="21">
        <f t="shared" si="263"/>
        <v>63.143844474311997</v>
      </c>
      <c r="Q486" s="21">
        <f t="shared" si="263"/>
        <v>41.434221861575999</v>
      </c>
      <c r="R486" s="21">
        <f t="shared" si="263"/>
        <v>0</v>
      </c>
      <c r="S486" s="21">
        <f t="shared" si="263"/>
        <v>0</v>
      </c>
      <c r="T486" s="21">
        <f t="shared" si="263"/>
        <v>0</v>
      </c>
      <c r="U486" s="47">
        <f>SUM(표4_25[[#This Row],[1월]:[12월]])</f>
        <v>191.44168366485599</v>
      </c>
      <c r="V486" s="47">
        <f t="shared" si="244"/>
        <v>15.953473638737998</v>
      </c>
    </row>
    <row r="487" spans="1:22" x14ac:dyDescent="0.3">
      <c r="A487" s="73" t="s">
        <v>259</v>
      </c>
      <c r="B487" s="60" t="s">
        <v>346</v>
      </c>
      <c r="C487" s="14" t="s">
        <v>21</v>
      </c>
      <c r="D487" s="14" t="s">
        <v>12</v>
      </c>
      <c r="E487" s="14" t="s">
        <v>67</v>
      </c>
      <c r="F487" s="14" t="s">
        <v>12</v>
      </c>
      <c r="G487" s="14" t="s">
        <v>99</v>
      </c>
      <c r="H487" s="14" t="s">
        <v>13</v>
      </c>
      <c r="I487" s="15">
        <v>25845088</v>
      </c>
      <c r="J487" s="15">
        <v>16998065</v>
      </c>
      <c r="K487" s="69">
        <v>17934250</v>
      </c>
      <c r="L487" s="15">
        <v>15135172</v>
      </c>
      <c r="M487" s="69">
        <v>15184212</v>
      </c>
      <c r="N487" s="69">
        <v>15331389</v>
      </c>
      <c r="O487" s="69">
        <v>16640431</v>
      </c>
      <c r="P487" s="69">
        <v>18164677</v>
      </c>
      <c r="Q487" s="69">
        <v>13360765</v>
      </c>
      <c r="R487" s="15">
        <v>15549277</v>
      </c>
      <c r="S487" s="69">
        <v>21452643</v>
      </c>
      <c r="T487" s="69">
        <v>26210519</v>
      </c>
      <c r="U487" s="44">
        <f>SUM(표4_25[[#This Row],[1월]:[12월]])</f>
        <v>217806488</v>
      </c>
      <c r="V487" s="44">
        <f t="shared" si="244"/>
        <v>18150540.666666668</v>
      </c>
    </row>
    <row r="488" spans="1:22" x14ac:dyDescent="0.3">
      <c r="A488" s="73"/>
      <c r="B488" s="65" t="s">
        <v>346</v>
      </c>
      <c r="C488" s="30" t="s">
        <v>21</v>
      </c>
      <c r="D488" s="30" t="s">
        <v>12</v>
      </c>
      <c r="E488" s="30" t="s">
        <v>67</v>
      </c>
      <c r="F488" s="30" t="s">
        <v>12</v>
      </c>
      <c r="G488" s="30" t="s">
        <v>99</v>
      </c>
      <c r="H488" s="30" t="s">
        <v>22</v>
      </c>
      <c r="I488" s="4">
        <v>27357</v>
      </c>
      <c r="J488" s="4">
        <v>18784</v>
      </c>
      <c r="K488" s="68">
        <v>20036</v>
      </c>
      <c r="L488" s="4">
        <v>17064</v>
      </c>
      <c r="M488" s="68">
        <v>17489</v>
      </c>
      <c r="N488" s="68">
        <v>18125</v>
      </c>
      <c r="O488" s="68">
        <v>19603</v>
      </c>
      <c r="P488" s="68">
        <v>20442</v>
      </c>
      <c r="Q488" s="68">
        <v>14797</v>
      </c>
      <c r="R488" s="4">
        <v>16468</v>
      </c>
      <c r="S488" s="68">
        <v>12585</v>
      </c>
      <c r="T488" s="68">
        <v>27609</v>
      </c>
      <c r="U488" s="53">
        <f>SUM(표4_25[[#This Row],[1월]:[12월]])</f>
        <v>230359</v>
      </c>
      <c r="V488" s="53">
        <f t="shared" si="244"/>
        <v>19196.583333333332</v>
      </c>
    </row>
    <row r="489" spans="1:22" x14ac:dyDescent="0.3">
      <c r="A489" s="73"/>
      <c r="B489" s="62" t="s">
        <v>346</v>
      </c>
      <c r="C489" s="17" t="s">
        <v>21</v>
      </c>
      <c r="D489" s="17" t="s">
        <v>12</v>
      </c>
      <c r="E489" s="17" t="s">
        <v>67</v>
      </c>
      <c r="F489" s="17" t="s">
        <v>12</v>
      </c>
      <c r="G489" s="17" t="s">
        <v>99</v>
      </c>
      <c r="H489" s="17" t="s">
        <v>15</v>
      </c>
      <c r="I489" s="31">
        <f>(I488/1000)*1.019</f>
        <v>27.876782999999996</v>
      </c>
      <c r="J489" s="31">
        <f t="shared" ref="J489:S489" si="264">(J488/1000)*1.019</f>
        <v>19.140895999999998</v>
      </c>
      <c r="K489" s="31">
        <f t="shared" si="264"/>
        <v>20.416684</v>
      </c>
      <c r="L489" s="31">
        <f t="shared" si="264"/>
        <v>17.388216</v>
      </c>
      <c r="M489" s="31">
        <f t="shared" si="264"/>
        <v>17.821290999999999</v>
      </c>
      <c r="N489" s="31">
        <f t="shared" si="264"/>
        <v>18.469374999999999</v>
      </c>
      <c r="O489" s="31">
        <f t="shared" si="264"/>
        <v>19.975456999999999</v>
      </c>
      <c r="P489" s="31">
        <f t="shared" si="264"/>
        <v>20.830397999999999</v>
      </c>
      <c r="Q489" s="31">
        <f t="shared" si="264"/>
        <v>15.078142999999999</v>
      </c>
      <c r="R489" s="31">
        <f t="shared" si="264"/>
        <v>16.780891999999998</v>
      </c>
      <c r="S489" s="31">
        <f t="shared" si="264"/>
        <v>12.824114999999999</v>
      </c>
      <c r="T489" s="31">
        <f t="shared" ref="T489" si="265">(T488/1000)*1.019</f>
        <v>28.133571</v>
      </c>
      <c r="U489" s="46">
        <f>SUM(표4_25[[#This Row],[1월]:[12월]])</f>
        <v>234.73582099999999</v>
      </c>
      <c r="V489" s="46">
        <f t="shared" si="244"/>
        <v>19.561318416666666</v>
      </c>
    </row>
    <row r="490" spans="1:22" x14ac:dyDescent="0.3">
      <c r="A490" s="73"/>
      <c r="B490" s="63" t="s">
        <v>346</v>
      </c>
      <c r="C490" s="19" t="s">
        <v>21</v>
      </c>
      <c r="D490" s="19" t="s">
        <v>12</v>
      </c>
      <c r="E490" s="19" t="s">
        <v>67</v>
      </c>
      <c r="F490" s="19" t="s">
        <v>12</v>
      </c>
      <c r="G490" s="20" t="s">
        <v>99</v>
      </c>
      <c r="H490" s="20" t="s">
        <v>96</v>
      </c>
      <c r="I490" s="20">
        <f>I488*(38.5/1000000)*15.236*(44/12)</f>
        <v>58.839855073999999</v>
      </c>
      <c r="J490" s="20">
        <f t="shared" ref="J490:S490" si="266">J488*(38.5/1000000)*15.236*(44/12)</f>
        <v>40.400915221333335</v>
      </c>
      <c r="K490" s="20">
        <f t="shared" si="266"/>
        <v>43.093736018666668</v>
      </c>
      <c r="L490" s="20">
        <f t="shared" si="266"/>
        <v>36.701512848</v>
      </c>
      <c r="M490" s="20">
        <f t="shared" si="266"/>
        <v>37.615609364666668</v>
      </c>
      <c r="N490" s="20">
        <f t="shared" si="266"/>
        <v>38.983527916666674</v>
      </c>
      <c r="O490" s="20">
        <f t="shared" si="266"/>
        <v>42.162432979333332</v>
      </c>
      <c r="P490" s="20">
        <f t="shared" si="266"/>
        <v>43.966967044</v>
      </c>
      <c r="Q490" s="20">
        <f t="shared" si="266"/>
        <v>31.825614487333336</v>
      </c>
      <c r="R490" s="20">
        <f t="shared" si="266"/>
        <v>35.419626909333331</v>
      </c>
      <c r="S490" s="20">
        <f t="shared" si="266"/>
        <v>27.068010970000003</v>
      </c>
      <c r="T490" s="20">
        <f t="shared" ref="T490" si="267">T488*(38.5/1000000)*15.236*(44/12)</f>
        <v>59.381860538000005</v>
      </c>
      <c r="U490" s="47">
        <f>SUM(표4_25[[#This Row],[1월]:[12월]])</f>
        <v>495.45966937133335</v>
      </c>
      <c r="V490" s="47">
        <f t="shared" si="244"/>
        <v>41.288305780944448</v>
      </c>
    </row>
    <row r="491" spans="1:22" x14ac:dyDescent="0.3">
      <c r="A491" s="73" t="s">
        <v>264</v>
      </c>
      <c r="B491" s="60" t="s">
        <v>346</v>
      </c>
      <c r="C491" s="14" t="s">
        <v>21</v>
      </c>
      <c r="D491" s="14" t="s">
        <v>16</v>
      </c>
      <c r="E491" s="14" t="s">
        <v>65</v>
      </c>
      <c r="F491" s="14" t="s">
        <v>172</v>
      </c>
      <c r="G491" s="14" t="s">
        <v>100</v>
      </c>
      <c r="H491" s="14" t="s">
        <v>13</v>
      </c>
      <c r="I491" s="15">
        <v>102432715</v>
      </c>
      <c r="J491" s="15">
        <v>83418819</v>
      </c>
      <c r="K491" s="15">
        <v>79320720</v>
      </c>
      <c r="L491" s="15">
        <v>66555576</v>
      </c>
      <c r="M491" s="15">
        <v>52327770</v>
      </c>
      <c r="N491" s="15">
        <v>42259066</v>
      </c>
      <c r="O491" s="15">
        <v>47524790</v>
      </c>
      <c r="P491" s="15">
        <v>45369523</v>
      </c>
      <c r="Q491" s="15">
        <v>46599147</v>
      </c>
      <c r="R491" s="15">
        <v>55043396</v>
      </c>
      <c r="S491" s="69">
        <v>70776095</v>
      </c>
      <c r="T491" s="69">
        <v>102868844</v>
      </c>
      <c r="U491" s="44">
        <f>SUM(표4_25[[#This Row],[1월]:[12월]])</f>
        <v>794496461</v>
      </c>
      <c r="V491" s="44">
        <f t="shared" si="244"/>
        <v>66208038.416666664</v>
      </c>
    </row>
    <row r="492" spans="1:22" x14ac:dyDescent="0.3">
      <c r="A492" s="73"/>
      <c r="B492" s="61" t="s">
        <v>346</v>
      </c>
      <c r="C492" s="16" t="s">
        <v>21</v>
      </c>
      <c r="D492" s="16" t="s">
        <v>16</v>
      </c>
      <c r="E492" s="16" t="s">
        <v>65</v>
      </c>
      <c r="F492" s="16" t="s">
        <v>172</v>
      </c>
      <c r="G492" s="16" t="s">
        <v>100</v>
      </c>
      <c r="H492" s="16" t="s">
        <v>22</v>
      </c>
      <c r="I492" s="23">
        <v>115162</v>
      </c>
      <c r="J492" s="23">
        <v>93879</v>
      </c>
      <c r="K492" s="23">
        <v>89169</v>
      </c>
      <c r="L492" s="23">
        <v>75550</v>
      </c>
      <c r="M492" s="23">
        <v>59562</v>
      </c>
      <c r="N492" s="23">
        <v>48046</v>
      </c>
      <c r="O492" s="23">
        <v>53642</v>
      </c>
      <c r="P492" s="23">
        <v>48159</v>
      </c>
      <c r="Q492" s="23">
        <v>49623</v>
      </c>
      <c r="R492" s="23">
        <v>58575</v>
      </c>
      <c r="S492" s="70">
        <v>75511</v>
      </c>
      <c r="T492" s="70">
        <v>109999</v>
      </c>
      <c r="U492" s="45">
        <f>SUM(표4_25[[#This Row],[1월]:[12월]])</f>
        <v>876877</v>
      </c>
      <c r="V492" s="45">
        <f t="shared" si="244"/>
        <v>73073.083333333328</v>
      </c>
    </row>
    <row r="493" spans="1:22" x14ac:dyDescent="0.3">
      <c r="A493" s="73"/>
      <c r="B493" s="62" t="s">
        <v>346</v>
      </c>
      <c r="C493" s="17" t="s">
        <v>21</v>
      </c>
      <c r="D493" s="17" t="s">
        <v>16</v>
      </c>
      <c r="E493" s="17" t="s">
        <v>65</v>
      </c>
      <c r="F493" s="17" t="s">
        <v>172</v>
      </c>
      <c r="G493" s="17" t="s">
        <v>100</v>
      </c>
      <c r="H493" s="17" t="s">
        <v>15</v>
      </c>
      <c r="I493" s="31">
        <f>(I492/1000)*1.019</f>
        <v>117.350078</v>
      </c>
      <c r="J493" s="31">
        <f t="shared" ref="J493:T493" si="268">(J492/1000)*1.019</f>
        <v>95.662700999999998</v>
      </c>
      <c r="K493" s="31">
        <f t="shared" si="268"/>
        <v>90.863210999999993</v>
      </c>
      <c r="L493" s="31">
        <f t="shared" si="268"/>
        <v>76.985449999999986</v>
      </c>
      <c r="M493" s="31">
        <f t="shared" si="268"/>
        <v>60.693677999999991</v>
      </c>
      <c r="N493" s="31">
        <f t="shared" si="268"/>
        <v>48.958873999999994</v>
      </c>
      <c r="O493" s="31">
        <f t="shared" si="268"/>
        <v>54.661197999999999</v>
      </c>
      <c r="P493" s="31">
        <f t="shared" si="268"/>
        <v>49.074020999999995</v>
      </c>
      <c r="Q493" s="31">
        <f t="shared" si="268"/>
        <v>50.565836999999995</v>
      </c>
      <c r="R493" s="31">
        <f t="shared" si="268"/>
        <v>59.687925</v>
      </c>
      <c r="S493" s="31">
        <f t="shared" si="268"/>
        <v>76.945708999999994</v>
      </c>
      <c r="T493" s="31">
        <f t="shared" si="268"/>
        <v>112.08898099999999</v>
      </c>
      <c r="U493" s="46">
        <f>SUM(표4_25[[#This Row],[1월]:[12월]])</f>
        <v>893.53766299999984</v>
      </c>
      <c r="V493" s="46">
        <f t="shared" si="244"/>
        <v>74.461471916666653</v>
      </c>
    </row>
    <row r="494" spans="1:22" x14ac:dyDescent="0.3">
      <c r="A494" s="73"/>
      <c r="B494" s="63" t="s">
        <v>346</v>
      </c>
      <c r="C494" s="19" t="s">
        <v>21</v>
      </c>
      <c r="D494" s="19" t="s">
        <v>16</v>
      </c>
      <c r="E494" s="19" t="s">
        <v>65</v>
      </c>
      <c r="F494" s="19" t="s">
        <v>172</v>
      </c>
      <c r="G494" s="20" t="s">
        <v>100</v>
      </c>
      <c r="H494" s="20" t="s">
        <v>96</v>
      </c>
      <c r="I494" s="20">
        <f>I492*(38.5/1000000)*15.236*(44/12)</f>
        <v>247.69219541733332</v>
      </c>
      <c r="J494" s="20">
        <f t="shared" ref="J494:T494" si="269">J492*(38.5/1000000)*15.236*(44/12)</f>
        <v>201.91639267800002</v>
      </c>
      <c r="K494" s="20">
        <f t="shared" si="269"/>
        <v>191.786052458</v>
      </c>
      <c r="L494" s="20">
        <f t="shared" si="269"/>
        <v>162.49409843333333</v>
      </c>
      <c r="M494" s="20">
        <f t="shared" si="269"/>
        <v>128.10686288400001</v>
      </c>
      <c r="N494" s="20">
        <f t="shared" si="269"/>
        <v>103.33807350533334</v>
      </c>
      <c r="O494" s="20">
        <f t="shared" si="269"/>
        <v>115.37403611066668</v>
      </c>
      <c r="P494" s="20">
        <f t="shared" si="269"/>
        <v>103.581115638</v>
      </c>
      <c r="Q494" s="20">
        <f t="shared" si="269"/>
        <v>106.72990928599999</v>
      </c>
      <c r="R494" s="20">
        <f t="shared" si="269"/>
        <v>125.98400814999999</v>
      </c>
      <c r="S494" s="20">
        <f t="shared" si="269"/>
        <v>162.41021663533334</v>
      </c>
      <c r="T494" s="20">
        <f t="shared" si="269"/>
        <v>236.58753585133329</v>
      </c>
      <c r="U494" s="47">
        <f>SUM(표4_25[[#This Row],[1월]:[12월]])</f>
        <v>1886.0004970473333</v>
      </c>
      <c r="V494" s="47">
        <f t="shared" si="244"/>
        <v>157.16670808727778</v>
      </c>
    </row>
    <row r="495" spans="1:22" x14ac:dyDescent="0.3">
      <c r="A495" s="73" t="s">
        <v>244</v>
      </c>
      <c r="B495" s="60" t="s">
        <v>346</v>
      </c>
      <c r="C495" s="14" t="s">
        <v>21</v>
      </c>
      <c r="D495" s="14" t="s">
        <v>16</v>
      </c>
      <c r="E495" s="14" t="s">
        <v>90</v>
      </c>
      <c r="F495" s="14" t="s">
        <v>172</v>
      </c>
      <c r="G495" s="14" t="s">
        <v>100</v>
      </c>
      <c r="H495" s="14" t="s">
        <v>13</v>
      </c>
      <c r="I495" s="15">
        <v>10420268</v>
      </c>
      <c r="J495" s="15">
        <v>8581822</v>
      </c>
      <c r="K495" s="15">
        <v>8886109</v>
      </c>
      <c r="L495" s="15">
        <v>9563540</v>
      </c>
      <c r="M495" s="15">
        <v>9043240</v>
      </c>
      <c r="N495" s="15">
        <v>11636908</v>
      </c>
      <c r="O495" s="15">
        <v>11828356</v>
      </c>
      <c r="P495" s="15">
        <v>9813151</v>
      </c>
      <c r="Q495" s="15">
        <v>10290437</v>
      </c>
      <c r="R495" s="15">
        <v>11956513</v>
      </c>
      <c r="S495" s="69">
        <v>9850943</v>
      </c>
      <c r="T495" s="69">
        <v>8582500</v>
      </c>
      <c r="U495" s="44">
        <f>SUM(표4_25[[#This Row],[1월]:[12월]])</f>
        <v>120453787</v>
      </c>
      <c r="V495" s="44">
        <f t="shared" si="244"/>
        <v>10037815.583333334</v>
      </c>
    </row>
    <row r="496" spans="1:22" x14ac:dyDescent="0.3">
      <c r="A496" s="73"/>
      <c r="B496" s="65" t="s">
        <v>346</v>
      </c>
      <c r="C496" s="30" t="s">
        <v>21</v>
      </c>
      <c r="D496" s="30" t="s">
        <v>16</v>
      </c>
      <c r="E496" s="30" t="s">
        <v>90</v>
      </c>
      <c r="F496" s="30" t="s">
        <v>172</v>
      </c>
      <c r="G496" s="30" t="s">
        <v>100</v>
      </c>
      <c r="H496" s="30" t="s">
        <v>22</v>
      </c>
      <c r="I496" s="4">
        <v>11668</v>
      </c>
      <c r="J496" s="4">
        <v>9610</v>
      </c>
      <c r="K496" s="4">
        <v>9944</v>
      </c>
      <c r="L496" s="4">
        <v>10812</v>
      </c>
      <c r="M496" s="4">
        <v>10253</v>
      </c>
      <c r="N496" s="4">
        <v>13201</v>
      </c>
      <c r="O496" s="4">
        <v>13326</v>
      </c>
      <c r="P496" s="4">
        <v>10390</v>
      </c>
      <c r="Q496" s="4">
        <v>10927</v>
      </c>
      <c r="R496" s="4">
        <v>12695</v>
      </c>
      <c r="S496" s="68">
        <v>10475</v>
      </c>
      <c r="T496" s="68">
        <v>9134</v>
      </c>
      <c r="U496" s="53">
        <f>SUM(표4_25[[#This Row],[1월]:[12월]])</f>
        <v>132435</v>
      </c>
      <c r="V496" s="53">
        <f t="shared" si="244"/>
        <v>11036.25</v>
      </c>
    </row>
    <row r="497" spans="1:22" x14ac:dyDescent="0.3">
      <c r="A497" s="73"/>
      <c r="B497" s="62" t="s">
        <v>346</v>
      </c>
      <c r="C497" s="17" t="s">
        <v>21</v>
      </c>
      <c r="D497" s="17" t="s">
        <v>16</v>
      </c>
      <c r="E497" s="17" t="s">
        <v>90</v>
      </c>
      <c r="F497" s="17" t="s">
        <v>172</v>
      </c>
      <c r="G497" s="17" t="s">
        <v>100</v>
      </c>
      <c r="H497" s="17" t="s">
        <v>15</v>
      </c>
      <c r="I497" s="31">
        <f>(I496/1000)*1.019</f>
        <v>11.889691999999998</v>
      </c>
      <c r="J497" s="31">
        <f t="shared" ref="J497:T497" si="270">(J496/1000)*1.019</f>
        <v>9.7925899999999988</v>
      </c>
      <c r="K497" s="31">
        <f t="shared" si="270"/>
        <v>10.132935999999999</v>
      </c>
      <c r="L497" s="31">
        <f t="shared" si="270"/>
        <v>11.017427999999999</v>
      </c>
      <c r="M497" s="31">
        <f t="shared" si="270"/>
        <v>10.447806999999999</v>
      </c>
      <c r="N497" s="31">
        <f t="shared" si="270"/>
        <v>13.451818999999999</v>
      </c>
      <c r="O497" s="31">
        <f t="shared" si="270"/>
        <v>13.579193999999999</v>
      </c>
      <c r="P497" s="31">
        <f t="shared" si="270"/>
        <v>10.58741</v>
      </c>
      <c r="Q497" s="31">
        <f t="shared" si="270"/>
        <v>11.134612999999998</v>
      </c>
      <c r="R497" s="31">
        <f t="shared" si="270"/>
        <v>12.936204999999999</v>
      </c>
      <c r="S497" s="31">
        <f t="shared" si="270"/>
        <v>10.674024999999999</v>
      </c>
      <c r="T497" s="31">
        <f t="shared" si="270"/>
        <v>9.3075460000000003</v>
      </c>
      <c r="U497" s="46">
        <f>SUM(표4_25[[#This Row],[1월]:[12월]])</f>
        <v>134.95126500000001</v>
      </c>
      <c r="V497" s="46">
        <f t="shared" si="244"/>
        <v>11.245938750000001</v>
      </c>
    </row>
    <row r="498" spans="1:22" x14ac:dyDescent="0.3">
      <c r="A498" s="73"/>
      <c r="B498" s="63" t="s">
        <v>346</v>
      </c>
      <c r="C498" s="19" t="s">
        <v>21</v>
      </c>
      <c r="D498" s="19" t="s">
        <v>16</v>
      </c>
      <c r="E498" s="19" t="s">
        <v>90</v>
      </c>
      <c r="F498" s="19" t="s">
        <v>172</v>
      </c>
      <c r="G498" s="20" t="s">
        <v>100</v>
      </c>
      <c r="H498" s="20" t="s">
        <v>96</v>
      </c>
      <c r="I498" s="20">
        <f>I496*(38.5/1000000)*15.236*(44/12)</f>
        <v>25.095713309333334</v>
      </c>
      <c r="J498" s="20">
        <f t="shared" ref="J498:T498" si="271">J496*(38.5/1000000)*15.236*(44/12)</f>
        <v>20.669335353333334</v>
      </c>
      <c r="K498" s="20">
        <f t="shared" si="271"/>
        <v>21.387707674666668</v>
      </c>
      <c r="L498" s="20">
        <f t="shared" si="271"/>
        <v>23.254615384000001</v>
      </c>
      <c r="M498" s="20">
        <f t="shared" si="271"/>
        <v>22.052309612666665</v>
      </c>
      <c r="N498" s="20">
        <f t="shared" si="271"/>
        <v>28.392913215333333</v>
      </c>
      <c r="O498" s="20">
        <f t="shared" si="271"/>
        <v>28.661765132000003</v>
      </c>
      <c r="P498" s="20">
        <f t="shared" si="271"/>
        <v>22.346971313333334</v>
      </c>
      <c r="Q498" s="20">
        <f t="shared" si="271"/>
        <v>23.501959147333331</v>
      </c>
      <c r="R498" s="20">
        <f t="shared" si="271"/>
        <v>27.304600656666668</v>
      </c>
      <c r="S498" s="20">
        <f t="shared" si="271"/>
        <v>22.529790616666666</v>
      </c>
      <c r="T498" s="20">
        <f t="shared" si="271"/>
        <v>19.645547254666667</v>
      </c>
      <c r="U498" s="47">
        <f>SUM(표4_25[[#This Row],[1월]:[12월]])</f>
        <v>284.84322867000003</v>
      </c>
      <c r="V498" s="47">
        <f t="shared" si="244"/>
        <v>23.736935722500004</v>
      </c>
    </row>
    <row r="499" spans="1:22" x14ac:dyDescent="0.3">
      <c r="A499" s="73" t="s">
        <v>261</v>
      </c>
      <c r="B499" s="60" t="s">
        <v>346</v>
      </c>
      <c r="C499" s="14" t="s">
        <v>21</v>
      </c>
      <c r="D499" s="14" t="s">
        <v>16</v>
      </c>
      <c r="E499" s="14" t="s">
        <v>88</v>
      </c>
      <c r="F499" s="14" t="s">
        <v>86</v>
      </c>
      <c r="G499" s="14" t="s">
        <v>101</v>
      </c>
      <c r="H499" s="14" t="s">
        <v>13</v>
      </c>
      <c r="I499" s="15">
        <v>879575</v>
      </c>
      <c r="J499" s="15">
        <v>913192</v>
      </c>
      <c r="K499" s="15">
        <v>953643</v>
      </c>
      <c r="L499" s="15">
        <v>934139</v>
      </c>
      <c r="M499" s="15">
        <v>942318</v>
      </c>
      <c r="N499" s="15">
        <v>1057832</v>
      </c>
      <c r="O499" s="15">
        <v>1201232</v>
      </c>
      <c r="P499" s="15">
        <v>1070799</v>
      </c>
      <c r="Q499" s="15">
        <v>1053743</v>
      </c>
      <c r="R499" s="15">
        <v>1212805</v>
      </c>
      <c r="S499" s="69">
        <v>1307223</v>
      </c>
      <c r="T499" s="69">
        <v>1191554</v>
      </c>
      <c r="U499" s="44">
        <f>SUM(표4_25[[#This Row],[1월]:[12월]])</f>
        <v>12718055</v>
      </c>
      <c r="V499" s="44">
        <f t="shared" si="244"/>
        <v>1059837.9166666667</v>
      </c>
    </row>
    <row r="500" spans="1:22" x14ac:dyDescent="0.3">
      <c r="A500" s="73"/>
      <c r="B500" s="61" t="s">
        <v>346</v>
      </c>
      <c r="C500" s="16" t="s">
        <v>21</v>
      </c>
      <c r="D500" s="16" t="s">
        <v>16</v>
      </c>
      <c r="E500" s="16" t="s">
        <v>88</v>
      </c>
      <c r="F500" s="16" t="s">
        <v>86</v>
      </c>
      <c r="G500" s="16" t="s">
        <v>101</v>
      </c>
      <c r="H500" s="16" t="s">
        <v>22</v>
      </c>
      <c r="I500" s="23">
        <v>970</v>
      </c>
      <c r="J500" s="23">
        <v>1010</v>
      </c>
      <c r="K500" s="23">
        <v>1055</v>
      </c>
      <c r="L500" s="23">
        <v>1044</v>
      </c>
      <c r="M500" s="23">
        <v>1058</v>
      </c>
      <c r="N500" s="23">
        <v>1193</v>
      </c>
      <c r="O500" s="23">
        <v>1347</v>
      </c>
      <c r="P500" s="23">
        <v>1127</v>
      </c>
      <c r="Q500" s="23">
        <v>1112</v>
      </c>
      <c r="R500" s="23">
        <v>1281</v>
      </c>
      <c r="S500" s="70">
        <v>1384</v>
      </c>
      <c r="T500" s="70">
        <v>1260</v>
      </c>
      <c r="U500" s="45">
        <f>SUM(표4_25[[#This Row],[1월]:[12월]])</f>
        <v>13841</v>
      </c>
      <c r="V500" s="45">
        <f t="shared" si="244"/>
        <v>1153.4166666666667</v>
      </c>
    </row>
    <row r="501" spans="1:22" x14ac:dyDescent="0.3">
      <c r="A501" s="73"/>
      <c r="B501" s="62" t="s">
        <v>346</v>
      </c>
      <c r="C501" s="17" t="s">
        <v>21</v>
      </c>
      <c r="D501" s="17" t="s">
        <v>16</v>
      </c>
      <c r="E501" s="17" t="s">
        <v>88</v>
      </c>
      <c r="F501" s="17" t="s">
        <v>86</v>
      </c>
      <c r="G501" s="17" t="s">
        <v>101</v>
      </c>
      <c r="H501" s="17" t="s">
        <v>15</v>
      </c>
      <c r="I501" s="31">
        <f>(I500/1000)*1.019</f>
        <v>0.98842999999999992</v>
      </c>
      <c r="J501" s="31">
        <f t="shared" ref="J501:T501" si="272">(J500/1000)*1.019</f>
        <v>1.0291899999999998</v>
      </c>
      <c r="K501" s="31">
        <f t="shared" si="272"/>
        <v>1.0750449999999998</v>
      </c>
      <c r="L501" s="31">
        <f t="shared" si="272"/>
        <v>1.063836</v>
      </c>
      <c r="M501" s="31">
        <f t="shared" si="272"/>
        <v>1.0781019999999999</v>
      </c>
      <c r="N501" s="31">
        <f t="shared" si="272"/>
        <v>1.2156670000000001</v>
      </c>
      <c r="O501" s="31">
        <f t="shared" si="272"/>
        <v>1.372593</v>
      </c>
      <c r="P501" s="31">
        <f t="shared" si="272"/>
        <v>1.1484129999999999</v>
      </c>
      <c r="Q501" s="31">
        <f t="shared" si="272"/>
        <v>1.1331279999999999</v>
      </c>
      <c r="R501" s="31">
        <f t="shared" si="272"/>
        <v>1.3053389999999998</v>
      </c>
      <c r="S501" s="31">
        <f t="shared" si="272"/>
        <v>1.4102959999999998</v>
      </c>
      <c r="T501" s="31">
        <f t="shared" si="272"/>
        <v>1.2839399999999999</v>
      </c>
      <c r="U501" s="46">
        <f>SUM(표4_25[[#This Row],[1월]:[12월]])</f>
        <v>14.103978999999997</v>
      </c>
      <c r="V501" s="46">
        <f t="shared" si="244"/>
        <v>1.1753315833333331</v>
      </c>
    </row>
    <row r="502" spans="1:22" x14ac:dyDescent="0.3">
      <c r="A502" s="73"/>
      <c r="B502" s="63" t="s">
        <v>346</v>
      </c>
      <c r="C502" s="19" t="s">
        <v>21</v>
      </c>
      <c r="D502" s="19" t="s">
        <v>16</v>
      </c>
      <c r="E502" s="19" t="s">
        <v>88</v>
      </c>
      <c r="F502" s="19" t="s">
        <v>86</v>
      </c>
      <c r="G502" s="20" t="s">
        <v>101</v>
      </c>
      <c r="H502" s="20" t="s">
        <v>96</v>
      </c>
      <c r="I502" s="20">
        <f>I500*(38.5/1000000)*15.236*(44/12)</f>
        <v>2.0862908733333336</v>
      </c>
      <c r="J502" s="20">
        <f t="shared" ref="J502:T502" si="273">J500*(38.5/1000000)*15.236*(44/12)</f>
        <v>2.172323486666667</v>
      </c>
      <c r="K502" s="20">
        <f t="shared" si="273"/>
        <v>2.2691101766666666</v>
      </c>
      <c r="L502" s="20">
        <f t="shared" si="273"/>
        <v>2.245451208</v>
      </c>
      <c r="M502" s="20">
        <f t="shared" si="273"/>
        <v>2.275562622666667</v>
      </c>
      <c r="N502" s="20">
        <f t="shared" si="273"/>
        <v>2.5659226926666667</v>
      </c>
      <c r="O502" s="20">
        <f t="shared" si="273"/>
        <v>2.8971482540000002</v>
      </c>
      <c r="P502" s="20">
        <f t="shared" si="273"/>
        <v>2.4239688806666666</v>
      </c>
      <c r="Q502" s="20">
        <f t="shared" si="273"/>
        <v>2.3917066506666669</v>
      </c>
      <c r="R502" s="20">
        <f t="shared" si="273"/>
        <v>2.7551944420000001</v>
      </c>
      <c r="S502" s="20">
        <f t="shared" si="273"/>
        <v>2.9767284213333332</v>
      </c>
      <c r="T502" s="20">
        <f t="shared" si="273"/>
        <v>2.7100273199999996</v>
      </c>
      <c r="U502" s="47">
        <f>SUM(표4_25[[#This Row],[1월]:[12월]])</f>
        <v>29.76943502866667</v>
      </c>
      <c r="V502" s="47">
        <f t="shared" si="244"/>
        <v>2.4807862523888891</v>
      </c>
    </row>
    <row r="503" spans="1:22" x14ac:dyDescent="0.3">
      <c r="A503" s="73">
        <v>0</v>
      </c>
      <c r="B503" s="60" t="s">
        <v>346</v>
      </c>
      <c r="C503" s="14" t="s">
        <v>21</v>
      </c>
      <c r="D503" s="14" t="s">
        <v>16</v>
      </c>
      <c r="E503" s="14" t="s">
        <v>90</v>
      </c>
      <c r="F503" s="14" t="s">
        <v>86</v>
      </c>
      <c r="G503" s="14" t="s">
        <v>101</v>
      </c>
      <c r="H503" s="14" t="s">
        <v>13</v>
      </c>
      <c r="I503" s="15">
        <v>0</v>
      </c>
      <c r="J503" s="15">
        <v>0</v>
      </c>
      <c r="K503" s="15">
        <v>0</v>
      </c>
      <c r="L503" s="15">
        <v>0</v>
      </c>
      <c r="M503" s="15">
        <v>0</v>
      </c>
      <c r="N503" s="15">
        <v>0</v>
      </c>
      <c r="O503" s="15">
        <v>0</v>
      </c>
      <c r="P503" s="15">
        <v>0</v>
      </c>
      <c r="Q503" s="15">
        <v>0</v>
      </c>
      <c r="R503" s="15">
        <v>0</v>
      </c>
      <c r="S503" s="69">
        <v>0</v>
      </c>
      <c r="T503" s="76">
        <v>0</v>
      </c>
      <c r="U503" s="44">
        <f>SUM(표4_25[[#This Row],[1월]:[12월]])</f>
        <v>0</v>
      </c>
      <c r="V503" s="44">
        <f t="shared" si="244"/>
        <v>0</v>
      </c>
    </row>
    <row r="504" spans="1:22" x14ac:dyDescent="0.3">
      <c r="A504" s="73"/>
      <c r="B504" s="65" t="s">
        <v>346</v>
      </c>
      <c r="C504" s="30" t="s">
        <v>21</v>
      </c>
      <c r="D504" s="30" t="s">
        <v>16</v>
      </c>
      <c r="E504" s="30" t="s">
        <v>90</v>
      </c>
      <c r="F504" s="30" t="s">
        <v>86</v>
      </c>
      <c r="G504" s="30" t="s">
        <v>101</v>
      </c>
      <c r="H504" s="30" t="s">
        <v>22</v>
      </c>
      <c r="I504" s="4">
        <v>0</v>
      </c>
      <c r="J504" s="4">
        <v>0</v>
      </c>
      <c r="K504" s="4">
        <v>0</v>
      </c>
      <c r="L504" s="4">
        <v>0</v>
      </c>
      <c r="M504" s="4">
        <v>0</v>
      </c>
      <c r="N504" s="4">
        <v>0</v>
      </c>
      <c r="O504" s="4">
        <v>0</v>
      </c>
      <c r="P504" s="4">
        <v>0</v>
      </c>
      <c r="Q504" s="4">
        <v>0</v>
      </c>
      <c r="R504" s="4">
        <v>0</v>
      </c>
      <c r="S504" s="68">
        <v>0</v>
      </c>
      <c r="T504" s="68">
        <v>0</v>
      </c>
      <c r="U504" s="53">
        <f>SUM(표4_25[[#This Row],[1월]:[12월]])</f>
        <v>0</v>
      </c>
      <c r="V504" s="53">
        <f t="shared" si="244"/>
        <v>0</v>
      </c>
    </row>
    <row r="505" spans="1:22" x14ac:dyDescent="0.3">
      <c r="A505" s="73"/>
      <c r="B505" s="62" t="s">
        <v>346</v>
      </c>
      <c r="C505" s="17" t="s">
        <v>21</v>
      </c>
      <c r="D505" s="17" t="s">
        <v>16</v>
      </c>
      <c r="E505" s="17" t="s">
        <v>90</v>
      </c>
      <c r="F505" s="17" t="s">
        <v>86</v>
      </c>
      <c r="G505" s="17" t="s">
        <v>101</v>
      </c>
      <c r="H505" s="17" t="s">
        <v>15</v>
      </c>
      <c r="I505" s="31">
        <f>(I504/1000)*1.019</f>
        <v>0</v>
      </c>
      <c r="J505" s="31">
        <f t="shared" ref="J505:T505" si="274">(J504/1000)*1.019</f>
        <v>0</v>
      </c>
      <c r="K505" s="31">
        <f t="shared" si="274"/>
        <v>0</v>
      </c>
      <c r="L505" s="31">
        <f t="shared" si="274"/>
        <v>0</v>
      </c>
      <c r="M505" s="31">
        <f t="shared" si="274"/>
        <v>0</v>
      </c>
      <c r="N505" s="31">
        <f t="shared" si="274"/>
        <v>0</v>
      </c>
      <c r="O505" s="31">
        <f t="shared" si="274"/>
        <v>0</v>
      </c>
      <c r="P505" s="31">
        <f t="shared" si="274"/>
        <v>0</v>
      </c>
      <c r="Q505" s="31">
        <f t="shared" si="274"/>
        <v>0</v>
      </c>
      <c r="R505" s="31">
        <f t="shared" si="274"/>
        <v>0</v>
      </c>
      <c r="S505" s="31">
        <f t="shared" si="274"/>
        <v>0</v>
      </c>
      <c r="T505" s="31">
        <f t="shared" si="274"/>
        <v>0</v>
      </c>
      <c r="U505" s="46">
        <f>SUM(표4_25[[#This Row],[1월]:[12월]])</f>
        <v>0</v>
      </c>
      <c r="V505" s="46">
        <f t="shared" si="244"/>
        <v>0</v>
      </c>
    </row>
    <row r="506" spans="1:22" x14ac:dyDescent="0.3">
      <c r="A506" s="73"/>
      <c r="B506" s="63" t="s">
        <v>346</v>
      </c>
      <c r="C506" s="19" t="s">
        <v>21</v>
      </c>
      <c r="D506" s="19" t="s">
        <v>16</v>
      </c>
      <c r="E506" s="19" t="s">
        <v>90</v>
      </c>
      <c r="F506" s="19" t="s">
        <v>86</v>
      </c>
      <c r="G506" s="20" t="s">
        <v>101</v>
      </c>
      <c r="H506" s="20" t="s">
        <v>96</v>
      </c>
      <c r="I506" s="20">
        <f>I504*(38.5/1000000)*15.236*(44/12)</f>
        <v>0</v>
      </c>
      <c r="J506" s="20">
        <f t="shared" ref="J506:T506" si="275">J504*(38.5/1000000)*15.236*(44/12)</f>
        <v>0</v>
      </c>
      <c r="K506" s="20">
        <f t="shared" si="275"/>
        <v>0</v>
      </c>
      <c r="L506" s="20">
        <f t="shared" si="275"/>
        <v>0</v>
      </c>
      <c r="M506" s="20">
        <f t="shared" si="275"/>
        <v>0</v>
      </c>
      <c r="N506" s="20">
        <f t="shared" si="275"/>
        <v>0</v>
      </c>
      <c r="O506" s="20">
        <f t="shared" si="275"/>
        <v>0</v>
      </c>
      <c r="P506" s="20">
        <f t="shared" si="275"/>
        <v>0</v>
      </c>
      <c r="Q506" s="20">
        <f t="shared" si="275"/>
        <v>0</v>
      </c>
      <c r="R506" s="20">
        <f t="shared" si="275"/>
        <v>0</v>
      </c>
      <c r="S506" s="20">
        <f t="shared" si="275"/>
        <v>0</v>
      </c>
      <c r="T506" s="20">
        <f t="shared" si="275"/>
        <v>0</v>
      </c>
      <c r="U506" s="47">
        <f>SUM(표4_25[[#This Row],[1월]:[12월]])</f>
        <v>0</v>
      </c>
      <c r="V506" s="47">
        <f t="shared" si="244"/>
        <v>0</v>
      </c>
    </row>
    <row r="507" spans="1:22" x14ac:dyDescent="0.3">
      <c r="A507" s="73" t="s">
        <v>245</v>
      </c>
      <c r="B507" s="60" t="s">
        <v>346</v>
      </c>
      <c r="C507" s="14" t="s">
        <v>21</v>
      </c>
      <c r="D507" s="14" t="s">
        <v>16</v>
      </c>
      <c r="E507" s="14" t="s">
        <v>88</v>
      </c>
      <c r="F507" s="14" t="s">
        <v>87</v>
      </c>
      <c r="G507" s="14" t="s">
        <v>102</v>
      </c>
      <c r="H507" s="14" t="s">
        <v>13</v>
      </c>
      <c r="I507" s="15">
        <v>34516550</v>
      </c>
      <c r="J507" s="15">
        <v>25155291</v>
      </c>
      <c r="K507" s="15">
        <v>25030006</v>
      </c>
      <c r="L507" s="15">
        <v>14766525</v>
      </c>
      <c r="M507" s="15">
        <v>6806585</v>
      </c>
      <c r="N507" s="15">
        <v>3866619</v>
      </c>
      <c r="O507" s="15">
        <v>2576952</v>
      </c>
      <c r="P507" s="15">
        <v>2407935</v>
      </c>
      <c r="Q507" s="15">
        <v>3160999</v>
      </c>
      <c r="R507" s="15">
        <v>6904966</v>
      </c>
      <c r="S507" s="69">
        <v>20402231</v>
      </c>
      <c r="T507" s="69">
        <v>33181438</v>
      </c>
      <c r="U507" s="44">
        <f>SUM(표4_25[[#This Row],[1월]:[12월]])</f>
        <v>178776097</v>
      </c>
      <c r="V507" s="44">
        <f t="shared" si="244"/>
        <v>14898008.083333334</v>
      </c>
    </row>
    <row r="508" spans="1:22" x14ac:dyDescent="0.3">
      <c r="A508" s="73"/>
      <c r="B508" s="61" t="s">
        <v>346</v>
      </c>
      <c r="C508" s="16" t="s">
        <v>21</v>
      </c>
      <c r="D508" s="16" t="s">
        <v>16</v>
      </c>
      <c r="E508" s="16" t="s">
        <v>88</v>
      </c>
      <c r="F508" s="16" t="s">
        <v>87</v>
      </c>
      <c r="G508" s="16" t="s">
        <v>102</v>
      </c>
      <c r="H508" s="16" t="s">
        <v>22</v>
      </c>
      <c r="I508" s="23">
        <v>38831</v>
      </c>
      <c r="J508" s="23">
        <v>28333</v>
      </c>
      <c r="K508" s="23">
        <v>28160</v>
      </c>
      <c r="L508" s="23">
        <v>16779</v>
      </c>
      <c r="M508" s="23">
        <v>7756</v>
      </c>
      <c r="N508" s="23">
        <v>4401</v>
      </c>
      <c r="O508" s="23">
        <v>2910</v>
      </c>
      <c r="P508" s="23">
        <v>2559</v>
      </c>
      <c r="Q508" s="23">
        <v>3370</v>
      </c>
      <c r="R508" s="23">
        <v>7354</v>
      </c>
      <c r="S508" s="70">
        <v>21784</v>
      </c>
      <c r="T508" s="70">
        <v>35502</v>
      </c>
      <c r="U508" s="45">
        <f>SUM(표4_25[[#This Row],[1월]:[12월]])</f>
        <v>197739</v>
      </c>
      <c r="V508" s="45">
        <f t="shared" si="244"/>
        <v>16478.25</v>
      </c>
    </row>
    <row r="509" spans="1:22" x14ac:dyDescent="0.3">
      <c r="A509" s="73"/>
      <c r="B509" s="62" t="s">
        <v>346</v>
      </c>
      <c r="C509" s="17" t="s">
        <v>21</v>
      </c>
      <c r="D509" s="17" t="s">
        <v>16</v>
      </c>
      <c r="E509" s="17" t="s">
        <v>88</v>
      </c>
      <c r="F509" s="17" t="s">
        <v>87</v>
      </c>
      <c r="G509" s="17" t="s">
        <v>102</v>
      </c>
      <c r="H509" s="17" t="s">
        <v>15</v>
      </c>
      <c r="I509" s="31">
        <f>(I508/1000)*1.019</f>
        <v>39.568789000000002</v>
      </c>
      <c r="J509" s="31">
        <f t="shared" ref="J509:T509" si="276">(J508/1000)*1.019</f>
        <v>28.871326999999997</v>
      </c>
      <c r="K509" s="31">
        <f t="shared" si="276"/>
        <v>28.695039999999999</v>
      </c>
      <c r="L509" s="31">
        <f t="shared" si="276"/>
        <v>17.097800999999997</v>
      </c>
      <c r="M509" s="31">
        <f t="shared" si="276"/>
        <v>7.9033639999999998</v>
      </c>
      <c r="N509" s="31">
        <f t="shared" si="276"/>
        <v>4.4846189999999995</v>
      </c>
      <c r="O509" s="31">
        <f t="shared" si="276"/>
        <v>2.96529</v>
      </c>
      <c r="P509" s="31">
        <f t="shared" si="276"/>
        <v>2.607621</v>
      </c>
      <c r="Q509" s="31">
        <f t="shared" si="276"/>
        <v>3.4340299999999999</v>
      </c>
      <c r="R509" s="31">
        <f t="shared" si="276"/>
        <v>7.4937259999999997</v>
      </c>
      <c r="S509" s="31">
        <f t="shared" si="276"/>
        <v>22.197895999999997</v>
      </c>
      <c r="T509" s="31">
        <f t="shared" si="276"/>
        <v>36.176538000000001</v>
      </c>
      <c r="U509" s="46">
        <f>SUM(표4_25[[#This Row],[1월]:[12월]])</f>
        <v>201.49604099999999</v>
      </c>
      <c r="V509" s="46">
        <f t="shared" si="244"/>
        <v>16.791336749999999</v>
      </c>
    </row>
    <row r="510" spans="1:22" x14ac:dyDescent="0.3">
      <c r="A510" s="73"/>
      <c r="B510" s="63" t="s">
        <v>346</v>
      </c>
      <c r="C510" s="19" t="s">
        <v>21</v>
      </c>
      <c r="D510" s="19" t="s">
        <v>16</v>
      </c>
      <c r="E510" s="19" t="s">
        <v>88</v>
      </c>
      <c r="F510" s="19" t="s">
        <v>87</v>
      </c>
      <c r="G510" s="20" t="s">
        <v>102</v>
      </c>
      <c r="H510" s="20" t="s">
        <v>96</v>
      </c>
      <c r="I510" s="20">
        <f>I508*(38.5/1000000)*15.236*(44/12)</f>
        <v>83.518310208666676</v>
      </c>
      <c r="J510" s="20">
        <f t="shared" ref="J510:T510" si="277">J508*(38.5/1000000)*15.236*(44/12)</f>
        <v>60.939050839333341</v>
      </c>
      <c r="K510" s="20">
        <f t="shared" si="277"/>
        <v>60.566959786666672</v>
      </c>
      <c r="L510" s="20">
        <f t="shared" si="277"/>
        <v>36.088530478000003</v>
      </c>
      <c r="M510" s="20">
        <f t="shared" si="277"/>
        <v>16.681723725333335</v>
      </c>
      <c r="N510" s="20">
        <f t="shared" si="277"/>
        <v>9.4657382820000002</v>
      </c>
      <c r="O510" s="20">
        <f t="shared" si="277"/>
        <v>6.25887262</v>
      </c>
      <c r="P510" s="20">
        <f t="shared" si="277"/>
        <v>5.5039364380000002</v>
      </c>
      <c r="Q510" s="20">
        <f t="shared" si="277"/>
        <v>7.2482476733333332</v>
      </c>
      <c r="R510" s="20">
        <f t="shared" si="277"/>
        <v>15.817095961333335</v>
      </c>
      <c r="S510" s="20">
        <f t="shared" si="277"/>
        <v>46.853361221333337</v>
      </c>
      <c r="T510" s="20">
        <f t="shared" si="277"/>
        <v>76.358245963999991</v>
      </c>
      <c r="U510" s="47">
        <f>SUM(표4_25[[#This Row],[1월]:[12월]])</f>
        <v>425.30007319799995</v>
      </c>
      <c r="V510" s="47">
        <f t="shared" si="244"/>
        <v>35.441672766499998</v>
      </c>
    </row>
    <row r="511" spans="1:22" x14ac:dyDescent="0.3">
      <c r="A511" s="73" t="s">
        <v>205</v>
      </c>
      <c r="B511" s="60" t="s">
        <v>346</v>
      </c>
      <c r="C511" s="14" t="s">
        <v>21</v>
      </c>
      <c r="D511" s="14" t="s">
        <v>16</v>
      </c>
      <c r="E511" s="14" t="s">
        <v>88</v>
      </c>
      <c r="F511" s="14" t="s">
        <v>173</v>
      </c>
      <c r="G511" s="14" t="s">
        <v>103</v>
      </c>
      <c r="H511" s="14" t="s">
        <v>13</v>
      </c>
      <c r="I511" s="15">
        <v>266027</v>
      </c>
      <c r="J511" s="15">
        <v>241020</v>
      </c>
      <c r="K511" s="15">
        <v>228623</v>
      </c>
      <c r="L511" s="15">
        <v>287804</v>
      </c>
      <c r="M511" s="15">
        <v>124786</v>
      </c>
      <c r="N511" s="15">
        <v>168310</v>
      </c>
      <c r="O511" s="15">
        <v>131937</v>
      </c>
      <c r="P511" s="15">
        <v>107879</v>
      </c>
      <c r="Q511" s="15">
        <v>181589</v>
      </c>
      <c r="R511" s="15">
        <v>142660</v>
      </c>
      <c r="S511" s="69">
        <v>99258</v>
      </c>
      <c r="T511" s="69">
        <v>103674</v>
      </c>
      <c r="U511" s="44">
        <f>SUM(표4_25[[#This Row],[1월]:[12월]])</f>
        <v>2083567</v>
      </c>
      <c r="V511" s="44">
        <f t="shared" si="244"/>
        <v>173630.58333333334</v>
      </c>
    </row>
    <row r="512" spans="1:22" x14ac:dyDescent="0.3">
      <c r="A512" s="73"/>
      <c r="B512" s="65" t="s">
        <v>346</v>
      </c>
      <c r="C512" s="30" t="s">
        <v>21</v>
      </c>
      <c r="D512" s="30" t="s">
        <v>16</v>
      </c>
      <c r="E512" s="30" t="s">
        <v>88</v>
      </c>
      <c r="F512" s="30" t="s">
        <v>173</v>
      </c>
      <c r="G512" s="30" t="s">
        <v>103</v>
      </c>
      <c r="H512" s="30" t="s">
        <v>22</v>
      </c>
      <c r="I512" s="4">
        <v>299</v>
      </c>
      <c r="J512" s="4">
        <v>271</v>
      </c>
      <c r="K512" s="4">
        <v>257</v>
      </c>
      <c r="L512" s="4">
        <v>327</v>
      </c>
      <c r="M512" s="4">
        <v>142</v>
      </c>
      <c r="N512" s="4">
        <v>192</v>
      </c>
      <c r="O512" s="4">
        <v>149</v>
      </c>
      <c r="P512" s="4">
        <v>115</v>
      </c>
      <c r="Q512" s="4">
        <v>194</v>
      </c>
      <c r="R512" s="4">
        <v>152</v>
      </c>
      <c r="S512" s="68">
        <v>106</v>
      </c>
      <c r="T512" s="68">
        <v>111</v>
      </c>
      <c r="U512" s="53">
        <f>SUM(표4_25[[#This Row],[1월]:[12월]])</f>
        <v>2315</v>
      </c>
      <c r="V512" s="53">
        <f t="shared" si="244"/>
        <v>192.91666666666666</v>
      </c>
    </row>
    <row r="513" spans="1:22" x14ac:dyDescent="0.3">
      <c r="A513" s="73"/>
      <c r="B513" s="62" t="s">
        <v>346</v>
      </c>
      <c r="C513" s="17" t="s">
        <v>21</v>
      </c>
      <c r="D513" s="17" t="s">
        <v>16</v>
      </c>
      <c r="E513" s="17" t="s">
        <v>88</v>
      </c>
      <c r="F513" s="17" t="s">
        <v>173</v>
      </c>
      <c r="G513" s="17" t="s">
        <v>103</v>
      </c>
      <c r="H513" s="17" t="s">
        <v>15</v>
      </c>
      <c r="I513" s="31">
        <f>(I512/1000)*1.019</f>
        <v>0.30468099999999998</v>
      </c>
      <c r="J513" s="31">
        <f t="shared" ref="J513:T513" si="278">(J512/1000)*1.019</f>
        <v>0.27614899999999998</v>
      </c>
      <c r="K513" s="31">
        <f t="shared" si="278"/>
        <v>0.26188299999999998</v>
      </c>
      <c r="L513" s="31">
        <f t="shared" si="278"/>
        <v>0.33321299999999998</v>
      </c>
      <c r="M513" s="31">
        <f t="shared" si="278"/>
        <v>0.14469799999999997</v>
      </c>
      <c r="N513" s="31">
        <f t="shared" si="278"/>
        <v>0.19564799999999999</v>
      </c>
      <c r="O513" s="31">
        <f t="shared" si="278"/>
        <v>0.15183099999999997</v>
      </c>
      <c r="P513" s="31">
        <f t="shared" si="278"/>
        <v>0.117185</v>
      </c>
      <c r="Q513" s="31">
        <f t="shared" si="278"/>
        <v>0.197686</v>
      </c>
      <c r="R513" s="31">
        <f t="shared" si="278"/>
        <v>0.15488799999999997</v>
      </c>
      <c r="S513" s="31">
        <f t="shared" si="278"/>
        <v>0.10801399999999999</v>
      </c>
      <c r="T513" s="31">
        <f t="shared" si="278"/>
        <v>0.11310899999999999</v>
      </c>
      <c r="U513" s="46">
        <f>SUM(표4_25[[#This Row],[1월]:[12월]])</f>
        <v>2.3589850000000001</v>
      </c>
      <c r="V513" s="46">
        <f t="shared" si="244"/>
        <v>0.19658208333333335</v>
      </c>
    </row>
    <row r="514" spans="1:22" x14ac:dyDescent="0.3">
      <c r="A514" s="73"/>
      <c r="B514" s="63" t="s">
        <v>346</v>
      </c>
      <c r="C514" s="19" t="s">
        <v>21</v>
      </c>
      <c r="D514" s="19" t="s">
        <v>16</v>
      </c>
      <c r="E514" s="19" t="s">
        <v>88</v>
      </c>
      <c r="F514" s="19" t="s">
        <v>173</v>
      </c>
      <c r="G514" s="20" t="s">
        <v>103</v>
      </c>
      <c r="H514" s="20" t="s">
        <v>96</v>
      </c>
      <c r="I514" s="20">
        <f>I512*(38.5/1000000)*15.236*(44/12)</f>
        <v>0.64309378466666667</v>
      </c>
      <c r="J514" s="20">
        <f t="shared" ref="J514:T514" si="279">J512*(38.5/1000000)*15.236*(44/12)</f>
        <v>0.58287095533333333</v>
      </c>
      <c r="K514" s="20">
        <f t="shared" si="279"/>
        <v>0.55275954066666666</v>
      </c>
      <c r="L514" s="20">
        <f t="shared" si="279"/>
        <v>0.70331661400000001</v>
      </c>
      <c r="M514" s="20">
        <f t="shared" si="279"/>
        <v>0.30541577733333336</v>
      </c>
      <c r="N514" s="20">
        <f t="shared" si="279"/>
        <v>0.41295654400000004</v>
      </c>
      <c r="O514" s="20">
        <f t="shared" si="279"/>
        <v>0.32047148466666669</v>
      </c>
      <c r="P514" s="20">
        <f t="shared" si="279"/>
        <v>0.24734376333333336</v>
      </c>
      <c r="Q514" s="20">
        <f t="shared" si="279"/>
        <v>0.4172581746666667</v>
      </c>
      <c r="R514" s="20">
        <f t="shared" si="279"/>
        <v>0.3269239306666667</v>
      </c>
      <c r="S514" s="20">
        <f t="shared" si="279"/>
        <v>0.22798642533333338</v>
      </c>
      <c r="T514" s="20">
        <f t="shared" si="279"/>
        <v>0.23874050200000002</v>
      </c>
      <c r="U514" s="47">
        <f>SUM(표4_25[[#This Row],[1월]:[12월]])</f>
        <v>4.9791374966666666</v>
      </c>
      <c r="V514" s="47">
        <f t="shared" si="244"/>
        <v>0.41492812472222224</v>
      </c>
    </row>
    <row r="515" spans="1:22" x14ac:dyDescent="0.3">
      <c r="A515" s="73" t="s">
        <v>206</v>
      </c>
      <c r="B515" s="60" t="s">
        <v>346</v>
      </c>
      <c r="C515" s="14" t="s">
        <v>21</v>
      </c>
      <c r="D515" s="14" t="s">
        <v>16</v>
      </c>
      <c r="E515" s="14" t="s">
        <v>88</v>
      </c>
      <c r="F515" s="14" t="s">
        <v>174</v>
      </c>
      <c r="G515" s="14" t="s">
        <v>104</v>
      </c>
      <c r="H515" s="14" t="s">
        <v>13</v>
      </c>
      <c r="I515" s="15">
        <v>0</v>
      </c>
      <c r="J515" s="15">
        <v>0</v>
      </c>
      <c r="K515" s="15">
        <v>0</v>
      </c>
      <c r="L515" s="15">
        <v>0</v>
      </c>
      <c r="M515" s="15">
        <v>0</v>
      </c>
      <c r="N515" s="15">
        <v>899</v>
      </c>
      <c r="O515" s="15">
        <v>4431</v>
      </c>
      <c r="P515" s="15">
        <v>29521</v>
      </c>
      <c r="Q515" s="15">
        <v>149232</v>
      </c>
      <c r="R515" s="15">
        <v>133015</v>
      </c>
      <c r="S515" s="69">
        <v>103225</v>
      </c>
      <c r="T515" s="69">
        <v>94362</v>
      </c>
      <c r="U515" s="44">
        <f>SUM(표4_25[[#This Row],[1월]:[12월]])</f>
        <v>514685</v>
      </c>
      <c r="V515" s="44">
        <f t="shared" si="244"/>
        <v>42890.416666666664</v>
      </c>
    </row>
    <row r="516" spans="1:22" x14ac:dyDescent="0.3">
      <c r="A516" s="73"/>
      <c r="B516" s="61" t="s">
        <v>346</v>
      </c>
      <c r="C516" s="16" t="s">
        <v>21</v>
      </c>
      <c r="D516" s="16" t="s">
        <v>16</v>
      </c>
      <c r="E516" s="16" t="s">
        <v>88</v>
      </c>
      <c r="F516" s="16" t="s">
        <v>174</v>
      </c>
      <c r="G516" s="16" t="s">
        <v>104</v>
      </c>
      <c r="H516" s="16" t="s">
        <v>22</v>
      </c>
      <c r="I516" s="23">
        <v>0</v>
      </c>
      <c r="J516" s="23">
        <v>0</v>
      </c>
      <c r="K516" s="23">
        <v>0</v>
      </c>
      <c r="L516" s="23">
        <v>0</v>
      </c>
      <c r="M516" s="23">
        <v>0</v>
      </c>
      <c r="N516" s="23">
        <v>1</v>
      </c>
      <c r="O516" s="23">
        <v>5</v>
      </c>
      <c r="P516" s="23">
        <v>31</v>
      </c>
      <c r="Q516" s="23">
        <v>159</v>
      </c>
      <c r="R516" s="23">
        <v>142</v>
      </c>
      <c r="S516" s="70">
        <v>110</v>
      </c>
      <c r="T516" s="70">
        <v>101</v>
      </c>
      <c r="U516" s="45">
        <f>SUM(표4_25[[#This Row],[1월]:[12월]])</f>
        <v>549</v>
      </c>
      <c r="V516" s="45">
        <f t="shared" si="244"/>
        <v>45.75</v>
      </c>
    </row>
    <row r="517" spans="1:22" x14ac:dyDescent="0.3">
      <c r="A517" s="73"/>
      <c r="B517" s="62" t="s">
        <v>346</v>
      </c>
      <c r="C517" s="17" t="s">
        <v>21</v>
      </c>
      <c r="D517" s="17" t="s">
        <v>16</v>
      </c>
      <c r="E517" s="17" t="s">
        <v>88</v>
      </c>
      <c r="F517" s="17" t="s">
        <v>174</v>
      </c>
      <c r="G517" s="17" t="s">
        <v>104</v>
      </c>
      <c r="H517" s="17" t="s">
        <v>15</v>
      </c>
      <c r="I517" s="31">
        <f>(I516/1000)*1.019</f>
        <v>0</v>
      </c>
      <c r="J517" s="31">
        <f t="shared" ref="J517:T517" si="280">(J516/1000)*1.019</f>
        <v>0</v>
      </c>
      <c r="K517" s="31">
        <f t="shared" si="280"/>
        <v>0</v>
      </c>
      <c r="L517" s="31">
        <f t="shared" si="280"/>
        <v>0</v>
      </c>
      <c r="M517" s="31">
        <f t="shared" si="280"/>
        <v>0</v>
      </c>
      <c r="N517" s="31">
        <f t="shared" si="280"/>
        <v>1.0189999999999999E-3</v>
      </c>
      <c r="O517" s="31">
        <f t="shared" si="280"/>
        <v>5.0949999999999997E-3</v>
      </c>
      <c r="P517" s="31">
        <f t="shared" si="280"/>
        <v>3.1588999999999999E-2</v>
      </c>
      <c r="Q517" s="31">
        <f t="shared" si="280"/>
        <v>0.162021</v>
      </c>
      <c r="R517" s="31">
        <f t="shared" si="280"/>
        <v>0.14469799999999997</v>
      </c>
      <c r="S517" s="31">
        <f t="shared" si="280"/>
        <v>0.11209</v>
      </c>
      <c r="T517" s="31">
        <f t="shared" si="280"/>
        <v>0.102919</v>
      </c>
      <c r="U517" s="46">
        <f>SUM(표4_25[[#This Row],[1월]:[12월]])</f>
        <v>0.55943100000000001</v>
      </c>
      <c r="V517" s="46">
        <f t="shared" si="244"/>
        <v>4.6619250000000001E-2</v>
      </c>
    </row>
    <row r="518" spans="1:22" x14ac:dyDescent="0.3">
      <c r="A518" s="73"/>
      <c r="B518" s="63" t="s">
        <v>346</v>
      </c>
      <c r="C518" s="19" t="s">
        <v>21</v>
      </c>
      <c r="D518" s="19" t="s">
        <v>16</v>
      </c>
      <c r="E518" s="19" t="s">
        <v>88</v>
      </c>
      <c r="F518" s="19" t="s">
        <v>174</v>
      </c>
      <c r="G518" s="20" t="s">
        <v>104</v>
      </c>
      <c r="H518" s="20" t="s">
        <v>96</v>
      </c>
      <c r="I518" s="20">
        <f>I516*(38.5/1000000)*15.236*(44/12)</f>
        <v>0</v>
      </c>
      <c r="J518" s="20">
        <f t="shared" ref="J518:T518" si="281">J516*(38.5/1000000)*15.236*(44/12)</f>
        <v>0</v>
      </c>
      <c r="K518" s="20">
        <f t="shared" si="281"/>
        <v>0</v>
      </c>
      <c r="L518" s="20">
        <f t="shared" si="281"/>
        <v>0</v>
      </c>
      <c r="M518" s="20">
        <f t="shared" si="281"/>
        <v>0</v>
      </c>
      <c r="N518" s="20">
        <f t="shared" si="281"/>
        <v>2.1508153333333335E-3</v>
      </c>
      <c r="O518" s="20">
        <f t="shared" si="281"/>
        <v>1.0754076666666668E-2</v>
      </c>
      <c r="P518" s="20">
        <f t="shared" si="281"/>
        <v>6.6675275333333339E-2</v>
      </c>
      <c r="Q518" s="20">
        <f t="shared" si="281"/>
        <v>0.34197963800000003</v>
      </c>
      <c r="R518" s="20">
        <f t="shared" si="281"/>
        <v>0.30541577733333336</v>
      </c>
      <c r="S518" s="20">
        <f t="shared" si="281"/>
        <v>0.23658968666666669</v>
      </c>
      <c r="T518" s="20">
        <f t="shared" si="281"/>
        <v>0.21723234866666669</v>
      </c>
      <c r="U518" s="47">
        <f>SUM(표4_25[[#This Row],[1월]:[12월]])</f>
        <v>1.1807976180000002</v>
      </c>
      <c r="V518" s="47">
        <f t="shared" si="244"/>
        <v>9.8399801500000009E-2</v>
      </c>
    </row>
    <row r="519" spans="1:22" x14ac:dyDescent="0.3">
      <c r="A519" s="73" t="s">
        <v>202</v>
      </c>
      <c r="B519" s="60" t="s">
        <v>346</v>
      </c>
      <c r="C519" s="14" t="s">
        <v>21</v>
      </c>
      <c r="D519" s="14" t="s">
        <v>16</v>
      </c>
      <c r="E519" s="14" t="s">
        <v>88</v>
      </c>
      <c r="F519" s="14" t="s">
        <v>76</v>
      </c>
      <c r="G519" s="14" t="s">
        <v>105</v>
      </c>
      <c r="H519" s="14" t="s">
        <v>13</v>
      </c>
      <c r="I519" s="15">
        <v>51755351</v>
      </c>
      <c r="J519" s="15">
        <v>42921001</v>
      </c>
      <c r="K519" s="15">
        <v>38134807</v>
      </c>
      <c r="L519" s="15">
        <v>28677084</v>
      </c>
      <c r="M519" s="15">
        <v>19820734</v>
      </c>
      <c r="N519" s="15">
        <v>21130955</v>
      </c>
      <c r="O519" s="15">
        <v>22128577</v>
      </c>
      <c r="P519" s="15">
        <v>17031244</v>
      </c>
      <c r="Q519" s="15">
        <v>22273677</v>
      </c>
      <c r="R519" s="15">
        <v>19694166</v>
      </c>
      <c r="S519" s="69">
        <v>29156242</v>
      </c>
      <c r="T519" s="69">
        <v>54801711</v>
      </c>
      <c r="U519" s="44">
        <f>SUM(표4_25[[#This Row],[1월]:[12월]])</f>
        <v>367525549</v>
      </c>
      <c r="V519" s="44">
        <f t="shared" si="244"/>
        <v>30627129.083333332</v>
      </c>
    </row>
    <row r="520" spans="1:22" x14ac:dyDescent="0.3">
      <c r="A520" s="73"/>
      <c r="B520" s="65" t="s">
        <v>346</v>
      </c>
      <c r="C520" s="30" t="s">
        <v>21</v>
      </c>
      <c r="D520" s="30" t="s">
        <v>16</v>
      </c>
      <c r="E520" s="30" t="s">
        <v>88</v>
      </c>
      <c r="F520" s="30" t="s">
        <v>76</v>
      </c>
      <c r="G520" s="30" t="s">
        <v>105</v>
      </c>
      <c r="H520" s="30" t="s">
        <v>22</v>
      </c>
      <c r="I520" s="4">
        <v>58225</v>
      </c>
      <c r="J520" s="4">
        <v>48341</v>
      </c>
      <c r="K520" s="4">
        <v>42904</v>
      </c>
      <c r="L520" s="4">
        <v>32583</v>
      </c>
      <c r="M520" s="4">
        <v>22587</v>
      </c>
      <c r="N520" s="4">
        <v>24053</v>
      </c>
      <c r="O520" s="4">
        <v>24999</v>
      </c>
      <c r="P520" s="4">
        <v>18095</v>
      </c>
      <c r="Q520" s="4">
        <v>23745</v>
      </c>
      <c r="R520" s="4">
        <v>20976</v>
      </c>
      <c r="S520" s="68">
        <v>31128</v>
      </c>
      <c r="T520" s="68">
        <v>58634</v>
      </c>
      <c r="U520" s="53">
        <f>SUM(표4_25[[#This Row],[1월]:[12월]])</f>
        <v>406270</v>
      </c>
      <c r="V520" s="53">
        <f t="shared" si="244"/>
        <v>33855.833333333336</v>
      </c>
    </row>
    <row r="521" spans="1:22" x14ac:dyDescent="0.3">
      <c r="A521" s="73"/>
      <c r="B521" s="62" t="s">
        <v>346</v>
      </c>
      <c r="C521" s="17" t="s">
        <v>21</v>
      </c>
      <c r="D521" s="17" t="s">
        <v>16</v>
      </c>
      <c r="E521" s="17" t="s">
        <v>88</v>
      </c>
      <c r="F521" s="17" t="s">
        <v>76</v>
      </c>
      <c r="G521" s="17" t="s">
        <v>105</v>
      </c>
      <c r="H521" s="17" t="s">
        <v>15</v>
      </c>
      <c r="I521" s="31">
        <f>(I520/1000)*1.019</f>
        <v>59.331274999999998</v>
      </c>
      <c r="J521" s="31">
        <f t="shared" ref="J521:T521" si="282">(J520/1000)*1.019</f>
        <v>49.259478999999999</v>
      </c>
      <c r="K521" s="31">
        <f t="shared" si="282"/>
        <v>43.719175999999997</v>
      </c>
      <c r="L521" s="31">
        <f t="shared" si="282"/>
        <v>33.202076999999996</v>
      </c>
      <c r="M521" s="31">
        <f t="shared" si="282"/>
        <v>23.016152999999999</v>
      </c>
      <c r="N521" s="31">
        <f t="shared" si="282"/>
        <v>24.510006999999998</v>
      </c>
      <c r="O521" s="31">
        <f t="shared" si="282"/>
        <v>25.473980999999995</v>
      </c>
      <c r="P521" s="31">
        <f t="shared" si="282"/>
        <v>18.438804999999999</v>
      </c>
      <c r="Q521" s="31">
        <f t="shared" si="282"/>
        <v>24.196154999999997</v>
      </c>
      <c r="R521" s="31">
        <f t="shared" si="282"/>
        <v>21.374543999999997</v>
      </c>
      <c r="S521" s="31">
        <f t="shared" si="282"/>
        <v>31.719431999999998</v>
      </c>
      <c r="T521" s="31">
        <f t="shared" si="282"/>
        <v>59.748045999999995</v>
      </c>
      <c r="U521" s="46">
        <f>SUM(표4_25[[#This Row],[1월]:[12월]])</f>
        <v>413.98912999999999</v>
      </c>
      <c r="V521" s="46">
        <f t="shared" si="244"/>
        <v>34.499094166666666</v>
      </c>
    </row>
    <row r="522" spans="1:22" x14ac:dyDescent="0.3">
      <c r="A522" s="73"/>
      <c r="B522" s="63" t="s">
        <v>346</v>
      </c>
      <c r="C522" s="19" t="s">
        <v>21</v>
      </c>
      <c r="D522" s="19" t="s">
        <v>16</v>
      </c>
      <c r="E522" s="19" t="s">
        <v>88</v>
      </c>
      <c r="F522" s="19" t="s">
        <v>76</v>
      </c>
      <c r="G522" s="20" t="s">
        <v>105</v>
      </c>
      <c r="H522" s="20" t="s">
        <v>96</v>
      </c>
      <c r="I522" s="20">
        <f>I520*(38.5/1000000)*15.236*(44/12)</f>
        <v>125.23122278333334</v>
      </c>
      <c r="J522" s="20">
        <f t="shared" ref="J522:T522" si="283">J520*(38.5/1000000)*15.236*(44/12)</f>
        <v>103.97256402866667</v>
      </c>
      <c r="K522" s="20">
        <f t="shared" si="283"/>
        <v>92.278581061333341</v>
      </c>
      <c r="L522" s="20">
        <f t="shared" si="283"/>
        <v>70.080016006000008</v>
      </c>
      <c r="M522" s="20">
        <f t="shared" si="283"/>
        <v>48.580465933999996</v>
      </c>
      <c r="N522" s="20">
        <f t="shared" si="283"/>
        <v>51.733561212666665</v>
      </c>
      <c r="O522" s="20">
        <f t="shared" si="283"/>
        <v>53.768232518000005</v>
      </c>
      <c r="P522" s="20">
        <f t="shared" si="283"/>
        <v>38.919003456666672</v>
      </c>
      <c r="Q522" s="20">
        <f t="shared" si="283"/>
        <v>51.071110089999998</v>
      </c>
      <c r="R522" s="20">
        <f t="shared" si="283"/>
        <v>45.115502432</v>
      </c>
      <c r="S522" s="20">
        <f t="shared" si="283"/>
        <v>66.950579696000005</v>
      </c>
      <c r="T522" s="20">
        <f t="shared" si="283"/>
        <v>126.11090625466667</v>
      </c>
      <c r="U522" s="47">
        <f>SUM(표4_25[[#This Row],[1월]:[12월]])</f>
        <v>873.81174547333342</v>
      </c>
      <c r="V522" s="47">
        <f t="shared" si="244"/>
        <v>72.817645456111123</v>
      </c>
    </row>
    <row r="523" spans="1:22" x14ac:dyDescent="0.3">
      <c r="A523" s="73" t="s">
        <v>207</v>
      </c>
      <c r="B523" s="60" t="s">
        <v>346</v>
      </c>
      <c r="C523" s="14" t="s">
        <v>21</v>
      </c>
      <c r="D523" s="14" t="s">
        <v>16</v>
      </c>
      <c r="E523" s="14" t="s">
        <v>88</v>
      </c>
      <c r="F523" s="14" t="s">
        <v>175</v>
      </c>
      <c r="G523" s="14" t="s">
        <v>106</v>
      </c>
      <c r="H523" s="14" t="s">
        <v>13</v>
      </c>
      <c r="I523" s="15">
        <v>4293</v>
      </c>
      <c r="J523" s="15">
        <v>3749</v>
      </c>
      <c r="K523" s="15">
        <v>3468</v>
      </c>
      <c r="L523" s="15">
        <v>4729</v>
      </c>
      <c r="M523" s="15">
        <v>4235</v>
      </c>
      <c r="N523" s="15">
        <v>6337</v>
      </c>
      <c r="O523" s="15">
        <v>5044</v>
      </c>
      <c r="P523" s="15">
        <v>3818</v>
      </c>
      <c r="Q523" s="15">
        <v>4870</v>
      </c>
      <c r="R523" s="15">
        <v>17398</v>
      </c>
      <c r="S523" s="69">
        <v>2629</v>
      </c>
      <c r="T523" s="69">
        <v>2287</v>
      </c>
      <c r="U523" s="44">
        <f>SUM(표4_25[[#This Row],[1월]:[12월]])</f>
        <v>62857</v>
      </c>
      <c r="V523" s="44">
        <f t="shared" ref="V523:V610" si="284">AVERAGE(I523:T523)</f>
        <v>5238.083333333333</v>
      </c>
    </row>
    <row r="524" spans="1:22" x14ac:dyDescent="0.3">
      <c r="A524" s="73"/>
      <c r="B524" s="61" t="s">
        <v>346</v>
      </c>
      <c r="C524" s="16" t="s">
        <v>21</v>
      </c>
      <c r="D524" s="16" t="s">
        <v>16</v>
      </c>
      <c r="E524" s="16" t="s">
        <v>88</v>
      </c>
      <c r="F524" s="16" t="s">
        <v>175</v>
      </c>
      <c r="G524" s="16" t="s">
        <v>106</v>
      </c>
      <c r="H524" s="16" t="s">
        <v>22</v>
      </c>
      <c r="I524" s="23">
        <v>5</v>
      </c>
      <c r="J524" s="23">
        <v>4</v>
      </c>
      <c r="K524" s="23">
        <v>4</v>
      </c>
      <c r="L524" s="23">
        <v>5</v>
      </c>
      <c r="M524" s="23">
        <v>5</v>
      </c>
      <c r="N524" s="23">
        <v>7</v>
      </c>
      <c r="O524" s="23">
        <v>6</v>
      </c>
      <c r="P524" s="23">
        <v>4</v>
      </c>
      <c r="Q524" s="23">
        <v>5</v>
      </c>
      <c r="R524" s="23">
        <v>19</v>
      </c>
      <c r="S524" s="70">
        <v>3</v>
      </c>
      <c r="T524" s="70">
        <v>2</v>
      </c>
      <c r="U524" s="45">
        <f>SUM(표4_25[[#This Row],[1월]:[12월]])</f>
        <v>69</v>
      </c>
      <c r="V524" s="45">
        <f t="shared" si="284"/>
        <v>5.75</v>
      </c>
    </row>
    <row r="525" spans="1:22" x14ac:dyDescent="0.3">
      <c r="A525" s="73"/>
      <c r="B525" s="62" t="s">
        <v>346</v>
      </c>
      <c r="C525" s="17" t="s">
        <v>21</v>
      </c>
      <c r="D525" s="17" t="s">
        <v>16</v>
      </c>
      <c r="E525" s="17" t="s">
        <v>88</v>
      </c>
      <c r="F525" s="17" t="s">
        <v>175</v>
      </c>
      <c r="G525" s="17" t="s">
        <v>106</v>
      </c>
      <c r="H525" s="17" t="s">
        <v>15</v>
      </c>
      <c r="I525" s="31">
        <f>(I524/1000)*1.019</f>
        <v>5.0949999999999997E-3</v>
      </c>
      <c r="J525" s="31">
        <f t="shared" ref="J525:T525" si="285">(J524/1000)*1.019</f>
        <v>4.0759999999999998E-3</v>
      </c>
      <c r="K525" s="31">
        <f t="shared" si="285"/>
        <v>4.0759999999999998E-3</v>
      </c>
      <c r="L525" s="31">
        <f t="shared" si="285"/>
        <v>5.0949999999999997E-3</v>
      </c>
      <c r="M525" s="31">
        <f t="shared" si="285"/>
        <v>5.0949999999999997E-3</v>
      </c>
      <c r="N525" s="31">
        <f t="shared" si="285"/>
        <v>7.1329999999999996E-3</v>
      </c>
      <c r="O525" s="31">
        <f t="shared" si="285"/>
        <v>6.1139999999999996E-3</v>
      </c>
      <c r="P525" s="31">
        <f t="shared" si="285"/>
        <v>4.0759999999999998E-3</v>
      </c>
      <c r="Q525" s="31">
        <f t="shared" si="285"/>
        <v>5.0949999999999997E-3</v>
      </c>
      <c r="R525" s="31">
        <f t="shared" si="285"/>
        <v>1.9360999999999996E-2</v>
      </c>
      <c r="S525" s="31">
        <f t="shared" si="285"/>
        <v>3.0569999999999998E-3</v>
      </c>
      <c r="T525" s="31">
        <f t="shared" si="285"/>
        <v>2.0379999999999999E-3</v>
      </c>
      <c r="U525" s="46">
        <f>SUM(표4_25[[#This Row],[1월]:[12월]])</f>
        <v>7.0310999999999998E-2</v>
      </c>
      <c r="V525" s="46">
        <f t="shared" si="284"/>
        <v>5.8592499999999999E-3</v>
      </c>
    </row>
    <row r="526" spans="1:22" x14ac:dyDescent="0.3">
      <c r="A526" s="73"/>
      <c r="B526" s="63" t="s">
        <v>346</v>
      </c>
      <c r="C526" s="19" t="s">
        <v>21</v>
      </c>
      <c r="D526" s="19" t="s">
        <v>16</v>
      </c>
      <c r="E526" s="19" t="s">
        <v>88</v>
      </c>
      <c r="F526" s="19" t="s">
        <v>175</v>
      </c>
      <c r="G526" s="20" t="s">
        <v>106</v>
      </c>
      <c r="H526" s="20" t="s">
        <v>96</v>
      </c>
      <c r="I526" s="20">
        <f>I524*(38.5/1000000)*15.236*(44/12)</f>
        <v>1.0754076666666668E-2</v>
      </c>
      <c r="J526" s="20">
        <f t="shared" ref="J526:T526" si="286">J524*(38.5/1000000)*15.236*(44/12)</f>
        <v>8.6032613333333341E-3</v>
      </c>
      <c r="K526" s="20">
        <f t="shared" si="286"/>
        <v>8.6032613333333341E-3</v>
      </c>
      <c r="L526" s="20">
        <f t="shared" si="286"/>
        <v>1.0754076666666668E-2</v>
      </c>
      <c r="M526" s="20">
        <f t="shared" si="286"/>
        <v>1.0754076666666668E-2</v>
      </c>
      <c r="N526" s="20">
        <f t="shared" si="286"/>
        <v>1.5055707333333335E-2</v>
      </c>
      <c r="O526" s="20">
        <f t="shared" si="286"/>
        <v>1.2904892000000001E-2</v>
      </c>
      <c r="P526" s="20">
        <f t="shared" si="286"/>
        <v>8.6032613333333341E-3</v>
      </c>
      <c r="Q526" s="20">
        <f t="shared" si="286"/>
        <v>1.0754076666666668E-2</v>
      </c>
      <c r="R526" s="20">
        <f t="shared" si="286"/>
        <v>4.0865491333333337E-2</v>
      </c>
      <c r="S526" s="20">
        <f t="shared" si="286"/>
        <v>6.4524460000000006E-3</v>
      </c>
      <c r="T526" s="20">
        <f t="shared" si="286"/>
        <v>4.301630666666667E-3</v>
      </c>
      <c r="U526" s="47">
        <f>SUM(표4_25[[#This Row],[1월]:[12월]])</f>
        <v>0.14840625800000001</v>
      </c>
      <c r="V526" s="47">
        <f t="shared" si="284"/>
        <v>1.2367188166666668E-2</v>
      </c>
    </row>
    <row r="527" spans="1:22" x14ac:dyDescent="0.3">
      <c r="A527" s="73" t="s">
        <v>358</v>
      </c>
      <c r="B527" s="60" t="s">
        <v>346</v>
      </c>
      <c r="C527" s="34" t="s">
        <v>25</v>
      </c>
      <c r="D527" s="1" t="s">
        <v>81</v>
      </c>
      <c r="E527" s="1" t="s">
        <v>89</v>
      </c>
      <c r="F527" s="1" t="s">
        <v>189</v>
      </c>
      <c r="G527" s="1" t="s">
        <v>117</v>
      </c>
      <c r="H527" s="1" t="s">
        <v>13</v>
      </c>
      <c r="I527" s="15">
        <v>3719884</v>
      </c>
      <c r="J527" s="15">
        <v>4569367</v>
      </c>
      <c r="K527" s="15">
        <v>5002977</v>
      </c>
      <c r="L527" s="15">
        <v>10115124</v>
      </c>
      <c r="M527" s="15">
        <v>12636583</v>
      </c>
      <c r="N527" s="15">
        <v>3567835</v>
      </c>
      <c r="O527" s="15">
        <v>7865149</v>
      </c>
      <c r="P527" s="15">
        <v>12219540</v>
      </c>
      <c r="Q527" s="15">
        <v>7687521</v>
      </c>
      <c r="R527" s="15">
        <v>12090015</v>
      </c>
      <c r="S527" s="69">
        <v>7948222</v>
      </c>
      <c r="T527" s="69">
        <v>4021093</v>
      </c>
      <c r="U527" s="49">
        <f>SUM(표4_25[[#This Row],[1월]:[12월]])</f>
        <v>91443310</v>
      </c>
      <c r="V527" s="49">
        <f t="shared" si="284"/>
        <v>7620275.833333333</v>
      </c>
    </row>
    <row r="528" spans="1:22" x14ac:dyDescent="0.3">
      <c r="A528" s="73"/>
      <c r="B528" s="24" t="s">
        <v>346</v>
      </c>
      <c r="C528" s="35" t="s">
        <v>21</v>
      </c>
      <c r="D528" s="2" t="s">
        <v>16</v>
      </c>
      <c r="E528" s="2" t="s">
        <v>88</v>
      </c>
      <c r="F528" s="29" t="s">
        <v>189</v>
      </c>
      <c r="G528" s="2" t="s">
        <v>117</v>
      </c>
      <c r="H528" s="2" t="s">
        <v>84</v>
      </c>
      <c r="I528" s="5">
        <v>4184</v>
      </c>
      <c r="J528" s="5">
        <v>5146</v>
      </c>
      <c r="K528" s="5">
        <v>5629</v>
      </c>
      <c r="L528" s="5">
        <v>11493</v>
      </c>
      <c r="M528" s="5">
        <v>14400</v>
      </c>
      <c r="N528" s="5">
        <v>4061</v>
      </c>
      <c r="O528" s="5">
        <v>8886</v>
      </c>
      <c r="P528" s="5">
        <v>12984</v>
      </c>
      <c r="Q528" s="5">
        <v>8195</v>
      </c>
      <c r="R528" s="5">
        <v>12876</v>
      </c>
      <c r="S528" s="72">
        <v>8486</v>
      </c>
      <c r="T528" s="72">
        <v>4302</v>
      </c>
      <c r="U528" s="50">
        <f>SUM(표4_25[[#This Row],[1월]:[12월]])</f>
        <v>100642</v>
      </c>
      <c r="V528" s="50">
        <f t="shared" si="284"/>
        <v>8386.8333333333339</v>
      </c>
    </row>
    <row r="529" spans="1:22" x14ac:dyDescent="0.3">
      <c r="A529" s="73"/>
      <c r="B529" s="62" t="s">
        <v>346</v>
      </c>
      <c r="C529" s="36" t="s">
        <v>21</v>
      </c>
      <c r="D529" s="28" t="s">
        <v>16</v>
      </c>
      <c r="E529" s="28" t="s">
        <v>88</v>
      </c>
      <c r="F529" s="28" t="s">
        <v>189</v>
      </c>
      <c r="G529" s="28" t="s">
        <v>117</v>
      </c>
      <c r="H529" s="28" t="s">
        <v>15</v>
      </c>
      <c r="I529" s="31">
        <f>(I528/1000)*1.019</f>
        <v>4.263496</v>
      </c>
      <c r="J529" s="31">
        <f t="shared" ref="J529:T529" si="287">(J528/1000)*1.019</f>
        <v>5.2437739999999993</v>
      </c>
      <c r="K529" s="31">
        <f t="shared" si="287"/>
        <v>5.7359509999999991</v>
      </c>
      <c r="L529" s="31">
        <f t="shared" si="287"/>
        <v>11.711366999999999</v>
      </c>
      <c r="M529" s="31">
        <f t="shared" si="287"/>
        <v>14.673599999999999</v>
      </c>
      <c r="N529" s="31">
        <f t="shared" si="287"/>
        <v>4.1381589999999999</v>
      </c>
      <c r="O529" s="31">
        <f t="shared" si="287"/>
        <v>9.0548339999999978</v>
      </c>
      <c r="P529" s="31">
        <f t="shared" si="287"/>
        <v>13.230695999999998</v>
      </c>
      <c r="Q529" s="31">
        <f t="shared" si="287"/>
        <v>8.3507049999999996</v>
      </c>
      <c r="R529" s="31">
        <f t="shared" si="287"/>
        <v>13.120643999999999</v>
      </c>
      <c r="S529" s="31">
        <f t="shared" si="287"/>
        <v>8.6472339999999992</v>
      </c>
      <c r="T529" s="31">
        <f t="shared" si="287"/>
        <v>4.3837379999999992</v>
      </c>
      <c r="U529" s="46">
        <f>SUM(표4_25[[#This Row],[1월]:[12월]])</f>
        <v>102.55419799999999</v>
      </c>
      <c r="V529" s="57">
        <f t="shared" si="284"/>
        <v>8.5461831666666654</v>
      </c>
    </row>
    <row r="530" spans="1:22" x14ac:dyDescent="0.3">
      <c r="A530" s="73"/>
      <c r="B530" s="63" t="s">
        <v>346</v>
      </c>
      <c r="C530" s="37" t="s">
        <v>21</v>
      </c>
      <c r="D530" s="20" t="s">
        <v>16</v>
      </c>
      <c r="E530" s="20" t="s">
        <v>88</v>
      </c>
      <c r="F530" s="20" t="s">
        <v>189</v>
      </c>
      <c r="G530" s="20" t="s">
        <v>117</v>
      </c>
      <c r="H530" s="20" t="s">
        <v>96</v>
      </c>
      <c r="I530" s="20">
        <f>I528*(38.5/1000000)*15.236*(44/12)</f>
        <v>8.999011354666667</v>
      </c>
      <c r="J530" s="20">
        <f t="shared" ref="J530:T530" si="288">J528*(38.5/1000000)*15.236*(44/12)</f>
        <v>11.068095705333333</v>
      </c>
      <c r="K530" s="20">
        <f t="shared" si="288"/>
        <v>12.106939511333334</v>
      </c>
      <c r="L530" s="20">
        <f t="shared" si="288"/>
        <v>24.719320626000002</v>
      </c>
      <c r="M530" s="20">
        <f t="shared" si="288"/>
        <v>30.971740800000003</v>
      </c>
      <c r="N530" s="20">
        <f t="shared" si="288"/>
        <v>8.7344610686666666</v>
      </c>
      <c r="O530" s="20">
        <f t="shared" si="288"/>
        <v>19.112145051999999</v>
      </c>
      <c r="P530" s="20">
        <f t="shared" si="288"/>
        <v>27.926186288</v>
      </c>
      <c r="Q530" s="20">
        <f t="shared" si="288"/>
        <v>17.625931656666666</v>
      </c>
      <c r="R530" s="20">
        <f t="shared" si="288"/>
        <v>27.693898232000002</v>
      </c>
      <c r="S530" s="20">
        <f t="shared" si="288"/>
        <v>18.251818918666668</v>
      </c>
      <c r="T530" s="20">
        <f t="shared" si="288"/>
        <v>9.2528075639999994</v>
      </c>
      <c r="U530" s="47">
        <f>SUM(표4_25[[#This Row],[1월]:[12월]])</f>
        <v>216.46235677733333</v>
      </c>
      <c r="V530" s="56">
        <f t="shared" si="284"/>
        <v>18.038529731444445</v>
      </c>
    </row>
    <row r="531" spans="1:22" x14ac:dyDescent="0.3">
      <c r="A531" s="73" t="s">
        <v>359</v>
      </c>
      <c r="B531" s="60" t="s">
        <v>346</v>
      </c>
      <c r="C531" s="34" t="s">
        <v>25</v>
      </c>
      <c r="D531" s="1" t="s">
        <v>81</v>
      </c>
      <c r="E531" s="1" t="s">
        <v>89</v>
      </c>
      <c r="F531" s="1" t="s">
        <v>188</v>
      </c>
      <c r="G531" s="1" t="s">
        <v>119</v>
      </c>
      <c r="H531" s="1" t="s">
        <v>13</v>
      </c>
      <c r="I531" s="15">
        <v>870767</v>
      </c>
      <c r="J531" s="15">
        <v>1033377</v>
      </c>
      <c r="K531" s="15">
        <v>1081087</v>
      </c>
      <c r="L531" s="15">
        <v>2206631</v>
      </c>
      <c r="M531" s="15">
        <v>2949289</v>
      </c>
      <c r="N531" s="15">
        <v>823371</v>
      </c>
      <c r="O531" s="15">
        <v>1783112</v>
      </c>
      <c r="P531" s="15">
        <v>2685636</v>
      </c>
      <c r="Q531" s="15">
        <v>1797079</v>
      </c>
      <c r="R531" s="15">
        <v>2887764</v>
      </c>
      <c r="S531" s="69">
        <v>1903273</v>
      </c>
      <c r="T531" s="69">
        <v>887250</v>
      </c>
      <c r="U531" s="49">
        <f>SUM(표4_25[[#This Row],[1월]:[12월]])</f>
        <v>20908636</v>
      </c>
      <c r="V531" s="49">
        <f t="shared" si="284"/>
        <v>1742386.3333333333</v>
      </c>
    </row>
    <row r="532" spans="1:22" x14ac:dyDescent="0.3">
      <c r="A532" s="73"/>
      <c r="B532" s="24" t="s">
        <v>346</v>
      </c>
      <c r="C532" s="35" t="s">
        <v>21</v>
      </c>
      <c r="D532" s="2" t="s">
        <v>16</v>
      </c>
      <c r="E532" s="2" t="s">
        <v>88</v>
      </c>
      <c r="F532" s="29" t="s">
        <v>188</v>
      </c>
      <c r="G532" s="2" t="s">
        <v>118</v>
      </c>
      <c r="H532" s="2" t="s">
        <v>84</v>
      </c>
      <c r="I532" s="5">
        <v>980</v>
      </c>
      <c r="J532" s="5">
        <v>1164</v>
      </c>
      <c r="K532" s="5">
        <v>1216</v>
      </c>
      <c r="L532" s="5">
        <v>2507</v>
      </c>
      <c r="M532" s="5">
        <v>3361</v>
      </c>
      <c r="N532" s="5">
        <v>937</v>
      </c>
      <c r="O532" s="5">
        <v>2014</v>
      </c>
      <c r="P532" s="5">
        <v>2854</v>
      </c>
      <c r="Q532" s="5">
        <v>1916</v>
      </c>
      <c r="R532" s="5">
        <v>3076</v>
      </c>
      <c r="S532" s="72">
        <v>2032</v>
      </c>
      <c r="T532" s="72">
        <v>949</v>
      </c>
      <c r="U532" s="50">
        <f>SUM(표4_25[[#This Row],[1월]:[12월]])</f>
        <v>23006</v>
      </c>
      <c r="V532" s="50">
        <f t="shared" si="284"/>
        <v>1917.1666666666667</v>
      </c>
    </row>
    <row r="533" spans="1:22" x14ac:dyDescent="0.3">
      <c r="A533" s="73"/>
      <c r="B533" s="62" t="s">
        <v>346</v>
      </c>
      <c r="C533" s="36" t="s">
        <v>21</v>
      </c>
      <c r="D533" s="28" t="s">
        <v>16</v>
      </c>
      <c r="E533" s="28" t="s">
        <v>88</v>
      </c>
      <c r="F533" s="28" t="s">
        <v>188</v>
      </c>
      <c r="G533" s="28" t="s">
        <v>118</v>
      </c>
      <c r="H533" s="28" t="s">
        <v>15</v>
      </c>
      <c r="I533" s="31">
        <f>(I532/1000)*1.019</f>
        <v>0.99861999999999984</v>
      </c>
      <c r="J533" s="31">
        <f t="shared" ref="J533:T533" si="289">(J532/1000)*1.019</f>
        <v>1.1861159999999997</v>
      </c>
      <c r="K533" s="31">
        <f t="shared" si="289"/>
        <v>1.2391039999999998</v>
      </c>
      <c r="L533" s="31">
        <f t="shared" si="289"/>
        <v>2.5546329999999999</v>
      </c>
      <c r="M533" s="31">
        <f t="shared" si="289"/>
        <v>3.4248590000000001</v>
      </c>
      <c r="N533" s="31">
        <f t="shared" si="289"/>
        <v>0.95480299999999996</v>
      </c>
      <c r="O533" s="31">
        <f t="shared" si="289"/>
        <v>2.0522659999999995</v>
      </c>
      <c r="P533" s="31">
        <f t="shared" si="289"/>
        <v>2.908226</v>
      </c>
      <c r="Q533" s="31">
        <f t="shared" si="289"/>
        <v>1.9524039999999998</v>
      </c>
      <c r="R533" s="31">
        <f t="shared" si="289"/>
        <v>3.1344439999999998</v>
      </c>
      <c r="S533" s="31">
        <f t="shared" si="289"/>
        <v>2.070608</v>
      </c>
      <c r="T533" s="31">
        <f t="shared" si="289"/>
        <v>0.96703099999999986</v>
      </c>
      <c r="U533" s="46">
        <f>SUM(표4_25[[#This Row],[1월]:[12월]])</f>
        <v>23.443113999999998</v>
      </c>
      <c r="V533" s="57">
        <f t="shared" si="284"/>
        <v>1.9535928333333332</v>
      </c>
    </row>
    <row r="534" spans="1:22" x14ac:dyDescent="0.3">
      <c r="A534" s="73"/>
      <c r="B534" s="63" t="s">
        <v>346</v>
      </c>
      <c r="C534" s="37" t="s">
        <v>21</v>
      </c>
      <c r="D534" s="20" t="s">
        <v>16</v>
      </c>
      <c r="E534" s="20" t="s">
        <v>88</v>
      </c>
      <c r="F534" s="20" t="s">
        <v>188</v>
      </c>
      <c r="G534" s="20" t="s">
        <v>118</v>
      </c>
      <c r="H534" s="20" t="s">
        <v>96</v>
      </c>
      <c r="I534" s="20">
        <f>I532*(38.5/1000000)*15.236*(44/12)</f>
        <v>2.1077990266666666</v>
      </c>
      <c r="J534" s="20">
        <f t="shared" ref="J534:T534" si="290">J532*(38.5/1000000)*15.236*(44/12)</f>
        <v>2.503549048</v>
      </c>
      <c r="K534" s="20">
        <f t="shared" si="290"/>
        <v>2.6153914453333336</v>
      </c>
      <c r="L534" s="20">
        <f t="shared" si="290"/>
        <v>5.3920940406666675</v>
      </c>
      <c r="M534" s="20">
        <f t="shared" si="290"/>
        <v>7.2288903353333334</v>
      </c>
      <c r="N534" s="20">
        <f t="shared" si="290"/>
        <v>2.0153139673333338</v>
      </c>
      <c r="O534" s="20">
        <f t="shared" si="290"/>
        <v>4.3317420813333332</v>
      </c>
      <c r="P534" s="20">
        <f t="shared" si="290"/>
        <v>6.1384269613333329</v>
      </c>
      <c r="Q534" s="20">
        <f t="shared" si="290"/>
        <v>4.1209621786666668</v>
      </c>
      <c r="R534" s="20">
        <f t="shared" si="290"/>
        <v>6.6159079653333333</v>
      </c>
      <c r="S534" s="20">
        <f t="shared" si="290"/>
        <v>4.3704567573333328</v>
      </c>
      <c r="T534" s="20">
        <f t="shared" si="290"/>
        <v>2.0411237513333331</v>
      </c>
      <c r="U534" s="47">
        <f>SUM(표4_25[[#This Row],[1월]:[12월]])</f>
        <v>49.481657558666669</v>
      </c>
      <c r="V534" s="56">
        <f t="shared" si="284"/>
        <v>4.1234714632222227</v>
      </c>
    </row>
    <row r="535" spans="1:22" x14ac:dyDescent="0.3">
      <c r="A535" s="73" t="s">
        <v>247</v>
      </c>
      <c r="B535" s="60" t="s">
        <v>346</v>
      </c>
      <c r="C535" s="14" t="s">
        <v>21</v>
      </c>
      <c r="D535" s="14" t="s">
        <v>17</v>
      </c>
      <c r="E535" s="14" t="s">
        <v>65</v>
      </c>
      <c r="F535" s="14" t="s">
        <v>167</v>
      </c>
      <c r="G535" s="14" t="s">
        <v>124</v>
      </c>
      <c r="H535" s="14" t="s">
        <v>13</v>
      </c>
      <c r="I535" s="15">
        <v>4541484</v>
      </c>
      <c r="J535" s="15">
        <v>3831674</v>
      </c>
      <c r="K535" s="15">
        <v>4096353</v>
      </c>
      <c r="L535" s="15">
        <v>3959213</v>
      </c>
      <c r="M535" s="15">
        <v>3885063</v>
      </c>
      <c r="N535" s="15">
        <v>3654366</v>
      </c>
      <c r="O535" s="15">
        <v>4458329</v>
      </c>
      <c r="P535" s="15">
        <v>4115890</v>
      </c>
      <c r="Q535" s="15">
        <v>3309976</v>
      </c>
      <c r="R535" s="15">
        <v>4111238</v>
      </c>
      <c r="S535" s="69">
        <v>4322961</v>
      </c>
      <c r="T535" s="69">
        <v>3609343</v>
      </c>
      <c r="U535" s="44">
        <f>SUM(표4_25[[#This Row],[1월]:[12월]])</f>
        <v>47895890</v>
      </c>
      <c r="V535" s="44">
        <f t="shared" si="284"/>
        <v>3991324.1666666665</v>
      </c>
    </row>
    <row r="536" spans="1:22" x14ac:dyDescent="0.3">
      <c r="A536" s="73"/>
      <c r="B536" s="65" t="s">
        <v>346</v>
      </c>
      <c r="C536" s="30" t="s">
        <v>21</v>
      </c>
      <c r="D536" s="30" t="s">
        <v>17</v>
      </c>
      <c r="E536" s="30" t="s">
        <v>65</v>
      </c>
      <c r="F536" s="30" t="s">
        <v>167</v>
      </c>
      <c r="G536" s="30" t="s">
        <v>124</v>
      </c>
      <c r="H536" s="30" t="s">
        <v>22</v>
      </c>
      <c r="I536" s="4">
        <v>4958</v>
      </c>
      <c r="J536" s="4">
        <v>4164</v>
      </c>
      <c r="K536" s="4">
        <v>4460</v>
      </c>
      <c r="L536" s="4">
        <v>4351</v>
      </c>
      <c r="M536" s="4">
        <v>4285</v>
      </c>
      <c r="N536" s="4">
        <v>4024</v>
      </c>
      <c r="O536" s="4">
        <v>4906</v>
      </c>
      <c r="P536" s="4">
        <v>4249</v>
      </c>
      <c r="Q536" s="4">
        <v>3395</v>
      </c>
      <c r="R536" s="4">
        <v>4248</v>
      </c>
      <c r="S536" s="68">
        <v>4480</v>
      </c>
      <c r="T536" s="68">
        <v>3715</v>
      </c>
      <c r="U536" s="53">
        <f>SUM(표4_25[[#This Row],[1월]:[12월]])</f>
        <v>51235</v>
      </c>
      <c r="V536" s="53">
        <f t="shared" si="284"/>
        <v>4269.583333333333</v>
      </c>
    </row>
    <row r="537" spans="1:22" x14ac:dyDescent="0.3">
      <c r="A537" s="73"/>
      <c r="B537" s="62" t="s">
        <v>346</v>
      </c>
      <c r="C537" s="17" t="s">
        <v>21</v>
      </c>
      <c r="D537" s="17" t="s">
        <v>17</v>
      </c>
      <c r="E537" s="17" t="s">
        <v>65</v>
      </c>
      <c r="F537" s="17" t="s">
        <v>167</v>
      </c>
      <c r="G537" s="17" t="s">
        <v>124</v>
      </c>
      <c r="H537" s="17" t="s">
        <v>15</v>
      </c>
      <c r="I537" s="31">
        <f>(I536/1000)*1.019</f>
        <v>5.0522019999999994</v>
      </c>
      <c r="J537" s="31">
        <f t="shared" ref="J537:T537" si="291">(J536/1000)*1.019</f>
        <v>4.2431159999999997</v>
      </c>
      <c r="K537" s="31">
        <f t="shared" si="291"/>
        <v>4.5447399999999991</v>
      </c>
      <c r="L537" s="31">
        <f t="shared" si="291"/>
        <v>4.4336689999999992</v>
      </c>
      <c r="M537" s="31">
        <f t="shared" si="291"/>
        <v>4.3664149999999999</v>
      </c>
      <c r="N537" s="31">
        <f t="shared" si="291"/>
        <v>4.1004559999999994</v>
      </c>
      <c r="O537" s="31">
        <f t="shared" si="291"/>
        <v>4.9992139999999994</v>
      </c>
      <c r="P537" s="31">
        <f t="shared" si="291"/>
        <v>4.3297309999999989</v>
      </c>
      <c r="Q537" s="31">
        <f t="shared" si="291"/>
        <v>3.4595049999999996</v>
      </c>
      <c r="R537" s="31">
        <f t="shared" si="291"/>
        <v>4.3287119999999994</v>
      </c>
      <c r="S537" s="31">
        <f t="shared" si="291"/>
        <v>4.5651200000000003</v>
      </c>
      <c r="T537" s="31">
        <f t="shared" si="291"/>
        <v>3.7855849999999993</v>
      </c>
      <c r="U537" s="46">
        <f>SUM(표4_25[[#This Row],[1월]:[12월]])</f>
        <v>52.208464999999997</v>
      </c>
      <c r="V537" s="46">
        <f t="shared" si="284"/>
        <v>4.3507054166666661</v>
      </c>
    </row>
    <row r="538" spans="1:22" x14ac:dyDescent="0.3">
      <c r="A538" s="73"/>
      <c r="B538" s="63" t="s">
        <v>346</v>
      </c>
      <c r="C538" s="19" t="s">
        <v>21</v>
      </c>
      <c r="D538" s="19" t="s">
        <v>17</v>
      </c>
      <c r="E538" s="19" t="s">
        <v>65</v>
      </c>
      <c r="F538" s="19" t="s">
        <v>167</v>
      </c>
      <c r="G538" s="20" t="s">
        <v>124</v>
      </c>
      <c r="H538" s="20" t="s">
        <v>96</v>
      </c>
      <c r="I538" s="20">
        <f>I536*(38.5/1000000)*15.236*(44/12)</f>
        <v>10.663742422666667</v>
      </c>
      <c r="J538" s="20">
        <f t="shared" ref="J538:T538" si="292">J536*(38.5/1000000)*15.236*(44/12)</f>
        <v>8.9559950480000019</v>
      </c>
      <c r="K538" s="20">
        <f t="shared" si="292"/>
        <v>9.5926363866666655</v>
      </c>
      <c r="L538" s="20">
        <f t="shared" si="292"/>
        <v>9.3581975153333339</v>
      </c>
      <c r="M538" s="20">
        <f t="shared" si="292"/>
        <v>9.2162437033333315</v>
      </c>
      <c r="N538" s="20">
        <f t="shared" si="292"/>
        <v>8.6548809013333337</v>
      </c>
      <c r="O538" s="20">
        <f t="shared" si="292"/>
        <v>10.551900025333333</v>
      </c>
      <c r="P538" s="20">
        <f t="shared" si="292"/>
        <v>9.138814351333334</v>
      </c>
      <c r="Q538" s="20">
        <f t="shared" si="292"/>
        <v>7.3020180566666673</v>
      </c>
      <c r="R538" s="20">
        <f t="shared" si="292"/>
        <v>9.1366635360000004</v>
      </c>
      <c r="S538" s="20">
        <f t="shared" si="292"/>
        <v>9.6356526933333342</v>
      </c>
      <c r="T538" s="20">
        <f t="shared" si="292"/>
        <v>7.9902789633333331</v>
      </c>
      <c r="U538" s="47">
        <f>SUM(표4_25[[#This Row],[1월]:[12월]])</f>
        <v>110.19702360333335</v>
      </c>
      <c r="V538" s="47">
        <f t="shared" si="284"/>
        <v>9.1830853002777797</v>
      </c>
    </row>
    <row r="539" spans="1:22" x14ac:dyDescent="0.3">
      <c r="A539" s="73" t="s">
        <v>247</v>
      </c>
      <c r="B539" s="60" t="s">
        <v>346</v>
      </c>
      <c r="C539" s="14" t="s">
        <v>21</v>
      </c>
      <c r="D539" s="14" t="s">
        <v>18</v>
      </c>
      <c r="E539" s="14" t="s">
        <v>65</v>
      </c>
      <c r="F539" s="14" t="s">
        <v>72</v>
      </c>
      <c r="G539" s="14" t="s">
        <v>125</v>
      </c>
      <c r="H539" s="14" t="s">
        <v>13</v>
      </c>
      <c r="I539" s="15">
        <v>5078821</v>
      </c>
      <c r="J539" s="15">
        <v>4198177</v>
      </c>
      <c r="K539" s="15">
        <v>4428253</v>
      </c>
      <c r="L539" s="15">
        <v>4205847</v>
      </c>
      <c r="M539" s="15">
        <v>4133132</v>
      </c>
      <c r="N539" s="15">
        <v>3945140</v>
      </c>
      <c r="O539" s="15">
        <v>4498391</v>
      </c>
      <c r="P539" s="15">
        <v>4363365</v>
      </c>
      <c r="Q539" s="15">
        <v>3600060</v>
      </c>
      <c r="R539" s="15">
        <v>4458799</v>
      </c>
      <c r="S539" s="69">
        <v>4822118</v>
      </c>
      <c r="T539" s="69">
        <v>4713477</v>
      </c>
      <c r="U539" s="44">
        <f>SUM(표4_25[[#This Row],[1월]:[12월]])</f>
        <v>52445580</v>
      </c>
      <c r="V539" s="44">
        <f t="shared" si="284"/>
        <v>4370465</v>
      </c>
    </row>
    <row r="540" spans="1:22" x14ac:dyDescent="0.3">
      <c r="A540" s="73"/>
      <c r="B540" s="65" t="s">
        <v>346</v>
      </c>
      <c r="C540" s="30" t="s">
        <v>21</v>
      </c>
      <c r="D540" s="30" t="s">
        <v>18</v>
      </c>
      <c r="E540" s="30" t="s">
        <v>65</v>
      </c>
      <c r="F540" s="30" t="s">
        <v>72</v>
      </c>
      <c r="G540" s="30" t="s">
        <v>125</v>
      </c>
      <c r="H540" s="30" t="s">
        <v>22</v>
      </c>
      <c r="I540" s="4">
        <v>5564</v>
      </c>
      <c r="J540" s="4">
        <v>4578</v>
      </c>
      <c r="K540" s="4">
        <v>4834</v>
      </c>
      <c r="L540" s="4">
        <v>4632</v>
      </c>
      <c r="M540" s="4">
        <v>4569</v>
      </c>
      <c r="N540" s="4">
        <v>4357</v>
      </c>
      <c r="O540" s="4">
        <v>4951</v>
      </c>
      <c r="P540" s="4">
        <v>4513</v>
      </c>
      <c r="Q540" s="4">
        <v>3706</v>
      </c>
      <c r="R540" s="4">
        <v>4620</v>
      </c>
      <c r="S540" s="68">
        <v>5014</v>
      </c>
      <c r="T540" s="68">
        <v>4900</v>
      </c>
      <c r="U540" s="53">
        <f>SUM(표4_25[[#This Row],[1월]:[12월]])</f>
        <v>56238</v>
      </c>
      <c r="V540" s="53">
        <f t="shared" si="284"/>
        <v>4686.5</v>
      </c>
    </row>
    <row r="541" spans="1:22" x14ac:dyDescent="0.3">
      <c r="A541" s="73"/>
      <c r="B541" s="62" t="s">
        <v>346</v>
      </c>
      <c r="C541" s="17" t="s">
        <v>21</v>
      </c>
      <c r="D541" s="17" t="s">
        <v>18</v>
      </c>
      <c r="E541" s="17" t="s">
        <v>65</v>
      </c>
      <c r="F541" s="17" t="s">
        <v>72</v>
      </c>
      <c r="G541" s="17" t="s">
        <v>125</v>
      </c>
      <c r="H541" s="17" t="s">
        <v>15</v>
      </c>
      <c r="I541" s="31">
        <f>(I540/1000)*1.019</f>
        <v>5.6697159999999993</v>
      </c>
      <c r="J541" s="31">
        <f t="shared" ref="J541:T541" si="293">(J540/1000)*1.019</f>
        <v>4.6649820000000002</v>
      </c>
      <c r="K541" s="31">
        <f t="shared" si="293"/>
        <v>4.9258459999999991</v>
      </c>
      <c r="L541" s="31">
        <f t="shared" si="293"/>
        <v>4.7200079999999991</v>
      </c>
      <c r="M541" s="31">
        <f t="shared" si="293"/>
        <v>4.6558109999999999</v>
      </c>
      <c r="N541" s="31">
        <f t="shared" si="293"/>
        <v>4.4397829999999994</v>
      </c>
      <c r="O541" s="31">
        <f t="shared" si="293"/>
        <v>5.0450689999999989</v>
      </c>
      <c r="P541" s="31">
        <f t="shared" si="293"/>
        <v>4.5987469999999995</v>
      </c>
      <c r="Q541" s="31">
        <f t="shared" si="293"/>
        <v>3.7764139999999995</v>
      </c>
      <c r="R541" s="31">
        <f t="shared" si="293"/>
        <v>4.7077799999999996</v>
      </c>
      <c r="S541" s="31">
        <f t="shared" si="293"/>
        <v>5.1092659999999999</v>
      </c>
      <c r="T541" s="31">
        <f t="shared" si="293"/>
        <v>4.9931000000000001</v>
      </c>
      <c r="U541" s="46">
        <f>SUM(표4_25[[#This Row],[1월]:[12월]])</f>
        <v>57.306521999999994</v>
      </c>
      <c r="V541" s="46">
        <f t="shared" si="284"/>
        <v>4.7755434999999995</v>
      </c>
    </row>
    <row r="542" spans="1:22" x14ac:dyDescent="0.3">
      <c r="A542" s="73"/>
      <c r="B542" s="63" t="s">
        <v>346</v>
      </c>
      <c r="C542" s="19" t="s">
        <v>21</v>
      </c>
      <c r="D542" s="19" t="s">
        <v>18</v>
      </c>
      <c r="E542" s="19" t="s">
        <v>65</v>
      </c>
      <c r="F542" s="19" t="s">
        <v>72</v>
      </c>
      <c r="G542" s="20" t="s">
        <v>125</v>
      </c>
      <c r="H542" s="20" t="s">
        <v>96</v>
      </c>
      <c r="I542" s="20">
        <f>I540*(38.5/1000000)*15.236*(44/12)</f>
        <v>11.967136514666668</v>
      </c>
      <c r="J542" s="20">
        <f t="shared" ref="J542:T542" si="294">J540*(38.5/1000000)*15.236*(44/12)</f>
        <v>9.8464325959999996</v>
      </c>
      <c r="K542" s="20">
        <f t="shared" si="294"/>
        <v>10.397041321333333</v>
      </c>
      <c r="L542" s="20">
        <f t="shared" si="294"/>
        <v>9.9625766239999987</v>
      </c>
      <c r="M542" s="20">
        <f t="shared" si="294"/>
        <v>9.8270752580000007</v>
      </c>
      <c r="N542" s="20">
        <f t="shared" si="294"/>
        <v>9.371102407333332</v>
      </c>
      <c r="O542" s="20">
        <f t="shared" si="294"/>
        <v>10.648686715333334</v>
      </c>
      <c r="P542" s="20">
        <f t="shared" si="294"/>
        <v>9.7066295993333327</v>
      </c>
      <c r="Q542" s="20">
        <f t="shared" si="294"/>
        <v>7.9709216253333341</v>
      </c>
      <c r="R542" s="20">
        <f t="shared" si="294"/>
        <v>9.9367668399999989</v>
      </c>
      <c r="S542" s="20">
        <f t="shared" si="294"/>
        <v>10.784188081333335</v>
      </c>
      <c r="T542" s="20">
        <f t="shared" si="294"/>
        <v>10.538995133333335</v>
      </c>
      <c r="U542" s="47">
        <f>SUM(표4_25[[#This Row],[1월]:[12월]])</f>
        <v>120.95755271600001</v>
      </c>
      <c r="V542" s="47">
        <f t="shared" si="284"/>
        <v>10.079796059666668</v>
      </c>
    </row>
    <row r="543" spans="1:22" x14ac:dyDescent="0.3">
      <c r="A543" s="73"/>
      <c r="B543" s="60" t="s">
        <v>346</v>
      </c>
      <c r="C543" s="14" t="s">
        <v>21</v>
      </c>
      <c r="D543" s="14" t="s">
        <v>17</v>
      </c>
      <c r="E543" s="14" t="s">
        <v>360</v>
      </c>
      <c r="F543" s="14" t="s">
        <v>362</v>
      </c>
      <c r="G543" s="88" t="s">
        <v>365</v>
      </c>
      <c r="H543" s="14" t="s">
        <v>13</v>
      </c>
      <c r="I543" s="15">
        <v>1866339</v>
      </c>
      <c r="J543" s="15">
        <v>1512020</v>
      </c>
      <c r="K543" s="15">
        <v>1614560</v>
      </c>
      <c r="L543" s="15">
        <v>1549728</v>
      </c>
      <c r="M543" s="15">
        <v>1517042</v>
      </c>
      <c r="N543" s="15">
        <v>1419588</v>
      </c>
      <c r="O543" s="15">
        <v>1652515</v>
      </c>
      <c r="P543" s="15">
        <v>1697547</v>
      </c>
      <c r="Q543" s="15">
        <v>1383389</v>
      </c>
      <c r="R543" s="15">
        <v>1560604</v>
      </c>
      <c r="S543" s="69">
        <v>1797008</v>
      </c>
      <c r="T543" s="69">
        <v>1726152</v>
      </c>
      <c r="U543" s="44">
        <f>SUM(표4_25[[#This Row],[1월]:[12월]])</f>
        <v>19296492</v>
      </c>
      <c r="V543" s="44">
        <f t="shared" si="284"/>
        <v>1608041</v>
      </c>
    </row>
    <row r="544" spans="1:22" x14ac:dyDescent="0.3">
      <c r="A544" s="73"/>
      <c r="B544" s="61" t="s">
        <v>346</v>
      </c>
      <c r="C544" s="16" t="s">
        <v>21</v>
      </c>
      <c r="D544" s="16" t="s">
        <v>17</v>
      </c>
      <c r="E544" s="16" t="s">
        <v>360</v>
      </c>
      <c r="F544" s="16" t="s">
        <v>362</v>
      </c>
      <c r="G544" s="88" t="s">
        <v>365</v>
      </c>
      <c r="H544" s="16" t="s">
        <v>22</v>
      </c>
      <c r="I544" s="4">
        <v>2041</v>
      </c>
      <c r="J544" s="4">
        <v>1646</v>
      </c>
      <c r="K544" s="4">
        <v>1760</v>
      </c>
      <c r="L544" s="4">
        <v>1705</v>
      </c>
      <c r="M544" s="4">
        <v>1675</v>
      </c>
      <c r="N544" s="4">
        <v>1565</v>
      </c>
      <c r="O544" s="4">
        <v>1819</v>
      </c>
      <c r="P544" s="4">
        <v>1755</v>
      </c>
      <c r="Q544" s="4">
        <v>1422</v>
      </c>
      <c r="R544" s="4">
        <v>1615</v>
      </c>
      <c r="S544" s="68">
        <v>1866</v>
      </c>
      <c r="T544" s="68">
        <v>1787</v>
      </c>
      <c r="U544" s="53">
        <f>SUM(표4_25[[#This Row],[1월]:[12월]])</f>
        <v>20656</v>
      </c>
      <c r="V544" s="53">
        <f t="shared" si="284"/>
        <v>1721.3333333333333</v>
      </c>
    </row>
    <row r="545" spans="1:22" x14ac:dyDescent="0.3">
      <c r="A545" s="73"/>
      <c r="B545" s="62" t="s">
        <v>346</v>
      </c>
      <c r="C545" s="17" t="s">
        <v>21</v>
      </c>
      <c r="D545" s="17" t="s">
        <v>17</v>
      </c>
      <c r="E545" s="17" t="s">
        <v>360</v>
      </c>
      <c r="F545" s="17" t="s">
        <v>362</v>
      </c>
      <c r="G545" s="88" t="s">
        <v>365</v>
      </c>
      <c r="H545" s="17" t="s">
        <v>15</v>
      </c>
      <c r="I545" s="31">
        <f>(I544/1000)*1.019</f>
        <v>2.0797789999999998</v>
      </c>
      <c r="J545" s="31">
        <f t="shared" ref="J545:T545" si="295">(J544/1000)*1.019</f>
        <v>1.6772739999999997</v>
      </c>
      <c r="K545" s="31">
        <f t="shared" si="295"/>
        <v>1.7934399999999999</v>
      </c>
      <c r="L545" s="31">
        <f t="shared" si="295"/>
        <v>1.737395</v>
      </c>
      <c r="M545" s="31">
        <f t="shared" si="295"/>
        <v>1.7068249999999998</v>
      </c>
      <c r="N545" s="31">
        <f t="shared" si="295"/>
        <v>1.5947349999999998</v>
      </c>
      <c r="O545" s="31">
        <f t="shared" si="295"/>
        <v>1.8535609999999998</v>
      </c>
      <c r="P545" s="31">
        <f t="shared" si="295"/>
        <v>1.7883449999999996</v>
      </c>
      <c r="Q545" s="31">
        <f t="shared" si="295"/>
        <v>1.4490179999999997</v>
      </c>
      <c r="R545" s="31">
        <f t="shared" si="295"/>
        <v>1.6456849999999998</v>
      </c>
      <c r="S545" s="31">
        <f t="shared" si="295"/>
        <v>1.901454</v>
      </c>
      <c r="T545" s="31">
        <f t="shared" si="295"/>
        <v>1.8209529999999998</v>
      </c>
      <c r="U545" s="46">
        <f>SUM(표4_25[[#This Row],[1월]:[12월]])</f>
        <v>21.048463999999999</v>
      </c>
      <c r="V545" s="46">
        <f t="shared" si="284"/>
        <v>1.7540386666666665</v>
      </c>
    </row>
    <row r="546" spans="1:22" x14ac:dyDescent="0.3">
      <c r="A546" s="73"/>
      <c r="B546" s="63" t="s">
        <v>346</v>
      </c>
      <c r="C546" s="19" t="s">
        <v>21</v>
      </c>
      <c r="D546" s="19" t="s">
        <v>17</v>
      </c>
      <c r="E546" s="19" t="s">
        <v>360</v>
      </c>
      <c r="F546" s="19" t="s">
        <v>362</v>
      </c>
      <c r="G546" s="89" t="s">
        <v>365</v>
      </c>
      <c r="H546" s="20" t="s">
        <v>96</v>
      </c>
      <c r="I546" s="20">
        <f>I544*(38.5/1000000)*15.236*(44/12)</f>
        <v>4.3898140953333327</v>
      </c>
      <c r="J546" s="20">
        <f t="shared" ref="J546:T546" si="296">J544*(38.5/1000000)*15.236*(44/12)</f>
        <v>3.5402420386666664</v>
      </c>
      <c r="K546" s="20">
        <f t="shared" si="296"/>
        <v>3.785434986666667</v>
      </c>
      <c r="L546" s="20">
        <f t="shared" si="296"/>
        <v>3.6671401433333335</v>
      </c>
      <c r="M546" s="20">
        <f t="shared" si="296"/>
        <v>3.6026156833333336</v>
      </c>
      <c r="N546" s="20">
        <f t="shared" si="296"/>
        <v>3.3660259966666666</v>
      </c>
      <c r="O546" s="20">
        <f t="shared" si="296"/>
        <v>3.9123330913333332</v>
      </c>
      <c r="P546" s="20">
        <f t="shared" si="296"/>
        <v>3.7746809099999998</v>
      </c>
      <c r="Q546" s="20">
        <f t="shared" si="296"/>
        <v>3.0584594040000002</v>
      </c>
      <c r="R546" s="20">
        <f t="shared" si="296"/>
        <v>3.4735667633333338</v>
      </c>
      <c r="S546" s="20">
        <f t="shared" si="296"/>
        <v>4.0134214119999996</v>
      </c>
      <c r="T546" s="20">
        <f t="shared" si="296"/>
        <v>3.8435070006666665</v>
      </c>
      <c r="U546" s="47">
        <f>SUM(표4_25[[#This Row],[1월]:[12월]])</f>
        <v>44.427241525333336</v>
      </c>
      <c r="V546" s="47">
        <f t="shared" si="284"/>
        <v>3.7022701271111114</v>
      </c>
    </row>
    <row r="547" spans="1:22" x14ac:dyDescent="0.3">
      <c r="A547" s="73"/>
      <c r="B547" s="60" t="s">
        <v>346</v>
      </c>
      <c r="C547" s="14" t="s">
        <v>21</v>
      </c>
      <c r="D547" s="14" t="s">
        <v>18</v>
      </c>
      <c r="E547" s="14" t="s">
        <v>360</v>
      </c>
      <c r="F547" s="14" t="s">
        <v>361</v>
      </c>
      <c r="G547" s="88" t="s">
        <v>366</v>
      </c>
      <c r="H547" s="14" t="s">
        <v>13</v>
      </c>
      <c r="I547" s="15">
        <v>3510449</v>
      </c>
      <c r="J547" s="15">
        <v>2876293</v>
      </c>
      <c r="K547" s="15">
        <v>3131088</v>
      </c>
      <c r="L547" s="15">
        <v>2999844</v>
      </c>
      <c r="M547" s="15">
        <v>2944282</v>
      </c>
      <c r="N547" s="15">
        <v>2723663</v>
      </c>
      <c r="O547" s="15">
        <v>3393701</v>
      </c>
      <c r="P547" s="15">
        <v>3259426</v>
      </c>
      <c r="Q547" s="15">
        <v>2656218</v>
      </c>
      <c r="R547" s="15">
        <v>3361169</v>
      </c>
      <c r="S547" s="69">
        <v>3638827</v>
      </c>
      <c r="T547" s="69">
        <v>3203453</v>
      </c>
      <c r="U547" s="44">
        <f>SUM(표4_25[[#This Row],[1월]:[12월]])</f>
        <v>37698413</v>
      </c>
      <c r="V547" s="44">
        <f t="shared" si="284"/>
        <v>3141534.4166666665</v>
      </c>
    </row>
    <row r="548" spans="1:22" x14ac:dyDescent="0.3">
      <c r="A548" s="73"/>
      <c r="B548" s="65" t="s">
        <v>346</v>
      </c>
      <c r="C548" s="30" t="s">
        <v>21</v>
      </c>
      <c r="D548" s="30" t="s">
        <v>18</v>
      </c>
      <c r="E548" s="30" t="s">
        <v>360</v>
      </c>
      <c r="F548" s="30" t="s">
        <v>361</v>
      </c>
      <c r="G548" s="88" t="s">
        <v>366</v>
      </c>
      <c r="H548" s="30" t="s">
        <v>22</v>
      </c>
      <c r="I548" s="4">
        <v>3840</v>
      </c>
      <c r="J548" s="4">
        <v>3132</v>
      </c>
      <c r="K548" s="4">
        <v>3414</v>
      </c>
      <c r="L548" s="4">
        <v>3301</v>
      </c>
      <c r="M548" s="4">
        <v>3251</v>
      </c>
      <c r="N548" s="4">
        <v>3004</v>
      </c>
      <c r="O548" s="23">
        <v>3735</v>
      </c>
      <c r="P548" s="4">
        <v>3368</v>
      </c>
      <c r="Q548" s="23">
        <v>2729</v>
      </c>
      <c r="R548" s="23">
        <v>3478</v>
      </c>
      <c r="S548" s="70">
        <v>3777</v>
      </c>
      <c r="T548" s="68">
        <v>3315</v>
      </c>
      <c r="U548" s="45">
        <f>SUM(표4_25[[#This Row],[1월]:[12월]])</f>
        <v>40344</v>
      </c>
      <c r="V548" s="45">
        <f t="shared" si="284"/>
        <v>3362</v>
      </c>
    </row>
    <row r="549" spans="1:22" x14ac:dyDescent="0.3">
      <c r="A549" s="73"/>
      <c r="B549" s="62" t="s">
        <v>346</v>
      </c>
      <c r="C549" s="17" t="s">
        <v>21</v>
      </c>
      <c r="D549" s="17" t="s">
        <v>18</v>
      </c>
      <c r="E549" s="17" t="s">
        <v>360</v>
      </c>
      <c r="F549" s="17" t="s">
        <v>361</v>
      </c>
      <c r="G549" s="88" t="s">
        <v>366</v>
      </c>
      <c r="H549" s="17" t="s">
        <v>15</v>
      </c>
      <c r="I549" s="31">
        <f>(I548/1000)*1.019</f>
        <v>3.9129599999999995</v>
      </c>
      <c r="J549" s="31">
        <f t="shared" ref="J549:T549" si="297">(J548/1000)*1.019</f>
        <v>3.1915079999999998</v>
      </c>
      <c r="K549" s="31">
        <f t="shared" si="297"/>
        <v>3.478866</v>
      </c>
      <c r="L549" s="31">
        <f t="shared" si="297"/>
        <v>3.3637189999999997</v>
      </c>
      <c r="M549" s="31">
        <f t="shared" si="297"/>
        <v>3.3127689999999994</v>
      </c>
      <c r="N549" s="31">
        <f t="shared" si="297"/>
        <v>3.0610759999999999</v>
      </c>
      <c r="O549" s="31">
        <f t="shared" si="297"/>
        <v>3.8059649999999996</v>
      </c>
      <c r="P549" s="31">
        <f t="shared" si="297"/>
        <v>3.4319919999999997</v>
      </c>
      <c r="Q549" s="31">
        <f t="shared" si="297"/>
        <v>2.7808509999999997</v>
      </c>
      <c r="R549" s="31">
        <f t="shared" si="297"/>
        <v>3.544082</v>
      </c>
      <c r="S549" s="31">
        <f t="shared" si="297"/>
        <v>3.8487629999999999</v>
      </c>
      <c r="T549" s="31">
        <f t="shared" si="297"/>
        <v>3.3779849999999998</v>
      </c>
      <c r="U549" s="46">
        <f>SUM(표4_25[[#This Row],[1월]:[12월]])</f>
        <v>41.110536000000003</v>
      </c>
      <c r="V549" s="46">
        <f t="shared" si="284"/>
        <v>3.4258780000000004</v>
      </c>
    </row>
    <row r="550" spans="1:22" x14ac:dyDescent="0.3">
      <c r="A550" s="73"/>
      <c r="B550" s="63" t="s">
        <v>346</v>
      </c>
      <c r="C550" s="19" t="s">
        <v>21</v>
      </c>
      <c r="D550" s="19" t="s">
        <v>18</v>
      </c>
      <c r="E550" s="19" t="s">
        <v>360</v>
      </c>
      <c r="F550" s="19" t="s">
        <v>361</v>
      </c>
      <c r="G550" s="89" t="s">
        <v>366</v>
      </c>
      <c r="H550" s="20" t="s">
        <v>96</v>
      </c>
      <c r="I550" s="20">
        <f>I548*(38.5/1000000)*15.236*(44/12)</f>
        <v>8.2591308800000007</v>
      </c>
      <c r="J550" s="20">
        <f t="shared" ref="J550:T550" si="298">J548*(38.5/1000000)*15.236*(44/12)</f>
        <v>6.7363536240000004</v>
      </c>
      <c r="K550" s="20">
        <f t="shared" si="298"/>
        <v>7.3428835479999996</v>
      </c>
      <c r="L550" s="20">
        <f t="shared" si="298"/>
        <v>7.0998414153333327</v>
      </c>
      <c r="M550" s="20">
        <f t="shared" si="298"/>
        <v>6.9923006486666672</v>
      </c>
      <c r="N550" s="20">
        <f t="shared" si="298"/>
        <v>6.4610492613333337</v>
      </c>
      <c r="O550" s="20">
        <f t="shared" si="298"/>
        <v>8.03329527</v>
      </c>
      <c r="P550" s="20">
        <f t="shared" si="298"/>
        <v>7.2439460426666669</v>
      </c>
      <c r="Q550" s="20">
        <f t="shared" si="298"/>
        <v>5.869575044666667</v>
      </c>
      <c r="R550" s="20">
        <f t="shared" si="298"/>
        <v>7.480535729333333</v>
      </c>
      <c r="S550" s="20">
        <f t="shared" si="298"/>
        <v>8.1236295139999992</v>
      </c>
      <c r="T550" s="20">
        <f t="shared" si="298"/>
        <v>7.1299528300000006</v>
      </c>
      <c r="U550" s="47">
        <f>SUM(표4_25[[#This Row],[1월]:[12월]])</f>
        <v>86.772493807999979</v>
      </c>
      <c r="V550" s="47">
        <f t="shared" si="284"/>
        <v>7.2310411506666652</v>
      </c>
    </row>
    <row r="551" spans="1:22" x14ac:dyDescent="0.3">
      <c r="A551" s="73"/>
      <c r="B551" s="60" t="s">
        <v>346</v>
      </c>
      <c r="C551" s="14" t="s">
        <v>21</v>
      </c>
      <c r="D551" s="14" t="s">
        <v>381</v>
      </c>
      <c r="E551" s="14" t="s">
        <v>360</v>
      </c>
      <c r="F551" s="14" t="s">
        <v>171</v>
      </c>
      <c r="G551" s="88" t="s">
        <v>369</v>
      </c>
      <c r="H551" s="14" t="s">
        <v>13</v>
      </c>
      <c r="I551" s="15">
        <v>3590298</v>
      </c>
      <c r="J551" s="15">
        <v>3150914</v>
      </c>
      <c r="K551" s="15">
        <v>3249580</v>
      </c>
      <c r="L551" s="15">
        <v>3128034</v>
      </c>
      <c r="M551" s="15">
        <v>3100636</v>
      </c>
      <c r="N551" s="15">
        <v>2968367</v>
      </c>
      <c r="O551" s="15">
        <v>3363248</v>
      </c>
      <c r="P551" s="15">
        <v>3010983</v>
      </c>
      <c r="Q551" s="15">
        <v>2453754</v>
      </c>
      <c r="R551" s="15">
        <v>3099782</v>
      </c>
      <c r="S551" s="69">
        <v>3134933</v>
      </c>
      <c r="T551" s="69">
        <v>2884690</v>
      </c>
      <c r="U551" s="44">
        <f>SUM(표4_25[[#This Row],[1월]:[12월]])</f>
        <v>37135219</v>
      </c>
      <c r="V551" s="44">
        <f t="shared" ref="V551:V558" si="299">AVERAGE(I551:T551)</f>
        <v>3094601.5833333335</v>
      </c>
    </row>
    <row r="552" spans="1:22" x14ac:dyDescent="0.3">
      <c r="A552" s="73"/>
      <c r="B552" s="61" t="s">
        <v>346</v>
      </c>
      <c r="C552" s="16" t="s">
        <v>21</v>
      </c>
      <c r="D552" s="16" t="s">
        <v>17</v>
      </c>
      <c r="E552" s="16" t="s">
        <v>360</v>
      </c>
      <c r="F552" s="16" t="s">
        <v>171</v>
      </c>
      <c r="G552" s="88" t="s">
        <v>369</v>
      </c>
      <c r="H552" s="16" t="s">
        <v>22</v>
      </c>
      <c r="I552" s="4">
        <v>3927</v>
      </c>
      <c r="J552" s="4">
        <v>3430</v>
      </c>
      <c r="K552" s="4">
        <v>3543</v>
      </c>
      <c r="L552" s="4">
        <v>3441</v>
      </c>
      <c r="M552" s="4">
        <v>3424</v>
      </c>
      <c r="N552" s="4">
        <v>3274</v>
      </c>
      <c r="O552" s="4">
        <v>3701</v>
      </c>
      <c r="P552" s="4">
        <v>3111</v>
      </c>
      <c r="Q552" s="4">
        <v>2522</v>
      </c>
      <c r="R552" s="4">
        <v>3208</v>
      </c>
      <c r="S552" s="68">
        <v>3255</v>
      </c>
      <c r="T552" s="68">
        <v>2986</v>
      </c>
      <c r="U552" s="53">
        <f>SUM(표4_25[[#This Row],[1월]:[12월]])</f>
        <v>39822</v>
      </c>
      <c r="V552" s="53">
        <f t="shared" si="299"/>
        <v>3318.5</v>
      </c>
    </row>
    <row r="553" spans="1:22" x14ac:dyDescent="0.3">
      <c r="A553" s="73"/>
      <c r="B553" s="62" t="s">
        <v>346</v>
      </c>
      <c r="C553" s="17" t="s">
        <v>21</v>
      </c>
      <c r="D553" s="17" t="s">
        <v>17</v>
      </c>
      <c r="E553" s="17" t="s">
        <v>360</v>
      </c>
      <c r="F553" s="17" t="s">
        <v>363</v>
      </c>
      <c r="G553" s="88" t="s">
        <v>367</v>
      </c>
      <c r="H553" s="17" t="s">
        <v>15</v>
      </c>
      <c r="I553" s="31">
        <f>(I552/1000)*1.019</f>
        <v>4.0016129999999999</v>
      </c>
      <c r="J553" s="31">
        <f t="shared" ref="J553:T553" si="300">(J552/1000)*1.019</f>
        <v>3.4951699999999999</v>
      </c>
      <c r="K553" s="31">
        <f t="shared" si="300"/>
        <v>3.6103169999999998</v>
      </c>
      <c r="L553" s="31">
        <f t="shared" si="300"/>
        <v>3.5063789999999995</v>
      </c>
      <c r="M553" s="31">
        <f t="shared" si="300"/>
        <v>3.4890559999999997</v>
      </c>
      <c r="N553" s="31">
        <f t="shared" si="300"/>
        <v>3.3362059999999998</v>
      </c>
      <c r="O553" s="31">
        <f t="shared" si="300"/>
        <v>3.7713189999999996</v>
      </c>
      <c r="P553" s="31">
        <f t="shared" si="300"/>
        <v>3.1701090000000001</v>
      </c>
      <c r="Q553" s="31">
        <f t="shared" si="300"/>
        <v>2.5699179999999995</v>
      </c>
      <c r="R553" s="31">
        <f t="shared" si="300"/>
        <v>3.2689520000000001</v>
      </c>
      <c r="S553" s="31">
        <f t="shared" si="300"/>
        <v>3.3168449999999994</v>
      </c>
      <c r="T553" s="31">
        <f t="shared" si="300"/>
        <v>3.0427339999999998</v>
      </c>
      <c r="U553" s="46">
        <f>SUM(표4_25[[#This Row],[1월]:[12월]])</f>
        <v>40.578617999999999</v>
      </c>
      <c r="V553" s="46">
        <f t="shared" si="299"/>
        <v>3.3815515</v>
      </c>
    </row>
    <row r="554" spans="1:22" x14ac:dyDescent="0.3">
      <c r="A554" s="73"/>
      <c r="B554" s="63" t="s">
        <v>346</v>
      </c>
      <c r="C554" s="19" t="s">
        <v>21</v>
      </c>
      <c r="D554" s="19" t="s">
        <v>17</v>
      </c>
      <c r="E554" s="19" t="s">
        <v>360</v>
      </c>
      <c r="F554" s="19" t="s">
        <v>363</v>
      </c>
      <c r="G554" s="89" t="s">
        <v>367</v>
      </c>
      <c r="H554" s="20" t="s">
        <v>96</v>
      </c>
      <c r="I554" s="20">
        <f>I552*(38.5/1000000)*15.236*(44/12)</f>
        <v>8.4462518140000018</v>
      </c>
      <c r="J554" s="20">
        <f t="shared" ref="J554:T554" si="301">J552*(38.5/1000000)*15.236*(44/12)</f>
        <v>7.377296593333333</v>
      </c>
      <c r="K554" s="20">
        <f t="shared" si="301"/>
        <v>7.6203387260000008</v>
      </c>
      <c r="L554" s="20">
        <f t="shared" si="301"/>
        <v>7.400955562</v>
      </c>
      <c r="M554" s="20">
        <f t="shared" si="301"/>
        <v>7.364391701333334</v>
      </c>
      <c r="N554" s="20">
        <f t="shared" si="301"/>
        <v>7.0417694013333332</v>
      </c>
      <c r="O554" s="20">
        <f t="shared" si="301"/>
        <v>7.9601675486666652</v>
      </c>
      <c r="P554" s="20">
        <f t="shared" si="301"/>
        <v>6.6911865019999999</v>
      </c>
      <c r="Q554" s="20">
        <f t="shared" si="301"/>
        <v>5.4243562706666664</v>
      </c>
      <c r="R554" s="20">
        <f t="shared" si="301"/>
        <v>6.8998155893333335</v>
      </c>
      <c r="S554" s="20">
        <f t="shared" si="301"/>
        <v>7.0009039099999999</v>
      </c>
      <c r="T554" s="20">
        <f t="shared" si="301"/>
        <v>6.422334585333334</v>
      </c>
      <c r="U554" s="47">
        <f>SUM(표4_25[[#This Row],[1월]:[12월]])</f>
        <v>85.649768203999997</v>
      </c>
      <c r="V554" s="47">
        <f t="shared" si="299"/>
        <v>7.1374806836666664</v>
      </c>
    </row>
    <row r="555" spans="1:22" x14ac:dyDescent="0.3">
      <c r="A555" s="73"/>
      <c r="B555" s="60" t="s">
        <v>346</v>
      </c>
      <c r="C555" s="14" t="s">
        <v>21</v>
      </c>
      <c r="D555" s="14" t="s">
        <v>18</v>
      </c>
      <c r="E555" s="14" t="s">
        <v>360</v>
      </c>
      <c r="F555" s="14" t="s">
        <v>94</v>
      </c>
      <c r="G555" s="88" t="s">
        <v>368</v>
      </c>
      <c r="H555" s="14" t="s">
        <v>13</v>
      </c>
      <c r="I555" s="15">
        <v>653219</v>
      </c>
      <c r="J555" s="15">
        <v>490624</v>
      </c>
      <c r="K555" s="15">
        <v>529378</v>
      </c>
      <c r="L555" s="15">
        <v>487454</v>
      </c>
      <c r="M555" s="15">
        <v>456235</v>
      </c>
      <c r="N555" s="15">
        <v>487888</v>
      </c>
      <c r="O555" s="15">
        <v>547256</v>
      </c>
      <c r="P555" s="15">
        <v>511299</v>
      </c>
      <c r="Q555" s="15">
        <v>416675</v>
      </c>
      <c r="R555" s="15">
        <v>548482</v>
      </c>
      <c r="S555" s="69">
        <v>574311</v>
      </c>
      <c r="T555" s="69">
        <v>508525</v>
      </c>
      <c r="U555" s="44">
        <f>SUM(표4_25[[#This Row],[1월]:[12월]])</f>
        <v>6211346</v>
      </c>
      <c r="V555" s="44">
        <f t="shared" si="299"/>
        <v>517612.16666666669</v>
      </c>
    </row>
    <row r="556" spans="1:22" x14ac:dyDescent="0.3">
      <c r="A556" s="73"/>
      <c r="B556" s="65" t="s">
        <v>346</v>
      </c>
      <c r="C556" s="30" t="s">
        <v>21</v>
      </c>
      <c r="D556" s="30" t="s">
        <v>18</v>
      </c>
      <c r="E556" s="30" t="s">
        <v>360</v>
      </c>
      <c r="F556" s="30" t="s">
        <v>94</v>
      </c>
      <c r="G556" s="88" t="s">
        <v>368</v>
      </c>
      <c r="H556" s="30" t="s">
        <v>22</v>
      </c>
      <c r="I556" s="4">
        <v>714</v>
      </c>
      <c r="J556" s="4">
        <v>534</v>
      </c>
      <c r="K556" s="4">
        <v>577</v>
      </c>
      <c r="L556" s="4">
        <v>536</v>
      </c>
      <c r="M556" s="4">
        <v>504</v>
      </c>
      <c r="N556" s="4">
        <v>538</v>
      </c>
      <c r="O556" s="23">
        <v>602</v>
      </c>
      <c r="P556" s="4">
        <v>528</v>
      </c>
      <c r="Q556" s="23">
        <v>428</v>
      </c>
      <c r="R556" s="23">
        <v>568</v>
      </c>
      <c r="S556" s="70">
        <v>596</v>
      </c>
      <c r="T556" s="68">
        <v>527</v>
      </c>
      <c r="U556" s="45">
        <f>SUM(표4_25[[#This Row],[1월]:[12월]])</f>
        <v>6652</v>
      </c>
      <c r="V556" s="45">
        <f t="shared" si="299"/>
        <v>554.33333333333337</v>
      </c>
    </row>
    <row r="557" spans="1:22" x14ac:dyDescent="0.3">
      <c r="A557" s="73"/>
      <c r="B557" s="62" t="s">
        <v>346</v>
      </c>
      <c r="C557" s="17" t="s">
        <v>21</v>
      </c>
      <c r="D557" s="17" t="s">
        <v>18</v>
      </c>
      <c r="E557" s="17" t="s">
        <v>360</v>
      </c>
      <c r="F557" s="17" t="s">
        <v>364</v>
      </c>
      <c r="G557" s="88" t="s">
        <v>368</v>
      </c>
      <c r="H557" s="17" t="s">
        <v>15</v>
      </c>
      <c r="I557" s="31">
        <f>(I556/1000)*1.019</f>
        <v>0.72756599999999993</v>
      </c>
      <c r="J557" s="31">
        <f t="shared" ref="J557:T557" si="302">(J556/1000)*1.019</f>
        <v>0.54414600000000002</v>
      </c>
      <c r="K557" s="31">
        <f t="shared" si="302"/>
        <v>0.5879629999999999</v>
      </c>
      <c r="L557" s="31">
        <f t="shared" si="302"/>
        <v>0.546184</v>
      </c>
      <c r="M557" s="31">
        <f t="shared" si="302"/>
        <v>0.51357599999999992</v>
      </c>
      <c r="N557" s="31">
        <f t="shared" si="302"/>
        <v>0.54822199999999999</v>
      </c>
      <c r="O557" s="31">
        <f t="shared" si="302"/>
        <v>0.61343799999999993</v>
      </c>
      <c r="P557" s="31">
        <f t="shared" si="302"/>
        <v>0.53803199999999995</v>
      </c>
      <c r="Q557" s="31">
        <f t="shared" si="302"/>
        <v>0.43613199999999996</v>
      </c>
      <c r="R557" s="31">
        <f t="shared" si="302"/>
        <v>0.57879199999999986</v>
      </c>
      <c r="S557" s="31">
        <f t="shared" si="302"/>
        <v>0.60732399999999986</v>
      </c>
      <c r="T557" s="31">
        <f t="shared" si="302"/>
        <v>0.53701299999999996</v>
      </c>
      <c r="U557" s="46">
        <f>SUM(표4_25[[#This Row],[1월]:[12월]])</f>
        <v>6.7783879999999996</v>
      </c>
      <c r="V557" s="46">
        <f t="shared" si="299"/>
        <v>0.5648656666666666</v>
      </c>
    </row>
    <row r="558" spans="1:22" x14ac:dyDescent="0.3">
      <c r="A558" s="73"/>
      <c r="B558" s="63" t="s">
        <v>346</v>
      </c>
      <c r="C558" s="19" t="s">
        <v>21</v>
      </c>
      <c r="D558" s="19" t="s">
        <v>18</v>
      </c>
      <c r="E558" s="19" t="s">
        <v>360</v>
      </c>
      <c r="F558" s="19" t="s">
        <v>364</v>
      </c>
      <c r="G558" s="89" t="s">
        <v>368</v>
      </c>
      <c r="H558" s="20" t="s">
        <v>96</v>
      </c>
      <c r="I558" s="20">
        <f>I556*(38.5/1000000)*15.236*(44/12)</f>
        <v>1.535682148</v>
      </c>
      <c r="J558" s="20">
        <f t="shared" ref="J558:T558" si="303">J556*(38.5/1000000)*15.236*(44/12)</f>
        <v>1.148535388</v>
      </c>
      <c r="K558" s="20">
        <f t="shared" si="303"/>
        <v>1.2410204473333335</v>
      </c>
      <c r="L558" s="20">
        <f t="shared" si="303"/>
        <v>1.1528370186666668</v>
      </c>
      <c r="M558" s="20">
        <f t="shared" si="303"/>
        <v>1.0840109280000001</v>
      </c>
      <c r="N558" s="20">
        <f t="shared" si="303"/>
        <v>1.1571386493333331</v>
      </c>
      <c r="O558" s="20">
        <f t="shared" si="303"/>
        <v>1.2947908306666667</v>
      </c>
      <c r="P558" s="20">
        <f t="shared" si="303"/>
        <v>1.1356304959999999</v>
      </c>
      <c r="Q558" s="20">
        <f t="shared" si="303"/>
        <v>0.92054896266666675</v>
      </c>
      <c r="R558" s="20">
        <f t="shared" si="303"/>
        <v>1.2216631093333334</v>
      </c>
      <c r="S558" s="20">
        <f t="shared" si="303"/>
        <v>1.2818859386666668</v>
      </c>
      <c r="T558" s="20">
        <f t="shared" si="303"/>
        <v>1.1334796806666667</v>
      </c>
      <c r="U558" s="47">
        <f>SUM(표4_25[[#This Row],[1월]:[12월]])</f>
        <v>14.307223597333333</v>
      </c>
      <c r="V558" s="47">
        <f t="shared" si="299"/>
        <v>1.1922686331111112</v>
      </c>
    </row>
    <row r="559" spans="1:22" x14ac:dyDescent="0.3">
      <c r="A559" s="73"/>
      <c r="B559" s="60" t="s">
        <v>346</v>
      </c>
      <c r="C559" s="14" t="s">
        <v>27</v>
      </c>
      <c r="D559" s="14" t="s">
        <v>12</v>
      </c>
      <c r="E559" s="14" t="s">
        <v>67</v>
      </c>
      <c r="F559" s="14" t="s">
        <v>12</v>
      </c>
      <c r="G559" s="14" t="s">
        <v>51</v>
      </c>
      <c r="H559" s="14" t="s">
        <v>13</v>
      </c>
      <c r="I559" s="69">
        <v>36547540</v>
      </c>
      <c r="J559" s="69">
        <v>22986780</v>
      </c>
      <c r="K559" s="69">
        <v>29767160</v>
      </c>
      <c r="L559" s="15">
        <v>28885780</v>
      </c>
      <c r="M559" s="69">
        <v>36391390</v>
      </c>
      <c r="N559" s="69">
        <v>38442160</v>
      </c>
      <c r="O559" s="69">
        <v>56534740</v>
      </c>
      <c r="P559" s="69">
        <v>42196700</v>
      </c>
      <c r="Q559" s="69">
        <v>43747790</v>
      </c>
      <c r="R559" s="69">
        <v>34757020</v>
      </c>
      <c r="S559" s="69">
        <v>34566170</v>
      </c>
      <c r="T559" s="15">
        <v>28223010</v>
      </c>
      <c r="U559" s="44">
        <f>SUM(표4_25[[#This Row],[1월]:[12월]])</f>
        <v>433046240</v>
      </c>
      <c r="V559" s="44">
        <f t="shared" si="284"/>
        <v>36087186.666666664</v>
      </c>
    </row>
    <row r="560" spans="1:22" x14ac:dyDescent="0.3">
      <c r="A560" s="73"/>
      <c r="B560" s="65" t="s">
        <v>346</v>
      </c>
      <c r="C560" s="30" t="s">
        <v>27</v>
      </c>
      <c r="D560" s="30" t="s">
        <v>12</v>
      </c>
      <c r="E560" s="30" t="s">
        <v>67</v>
      </c>
      <c r="F560" s="30" t="s">
        <v>12</v>
      </c>
      <c r="G560" s="30" t="s">
        <v>51</v>
      </c>
      <c r="H560" s="30" t="s">
        <v>22</v>
      </c>
      <c r="I560" s="68">
        <v>10482</v>
      </c>
      <c r="J560" s="68">
        <v>6574</v>
      </c>
      <c r="K560" s="68">
        <v>8528</v>
      </c>
      <c r="L560" s="4">
        <v>8274</v>
      </c>
      <c r="M560" s="68">
        <v>10437</v>
      </c>
      <c r="N560" s="68">
        <v>11028</v>
      </c>
      <c r="O560" s="68">
        <v>16242</v>
      </c>
      <c r="P560" s="68">
        <v>12110</v>
      </c>
      <c r="Q560" s="68">
        <v>12557</v>
      </c>
      <c r="R560" s="68">
        <v>9966</v>
      </c>
      <c r="S560" s="68">
        <v>9911</v>
      </c>
      <c r="T560" s="4">
        <v>8083</v>
      </c>
      <c r="U560" s="53">
        <f>SUM(표4_25[[#This Row],[1월]:[12월]])</f>
        <v>124192</v>
      </c>
      <c r="V560" s="53">
        <f t="shared" si="284"/>
        <v>10349.333333333334</v>
      </c>
    </row>
    <row r="561" spans="1:22" x14ac:dyDescent="0.3">
      <c r="A561" s="73" t="s">
        <v>384</v>
      </c>
      <c r="B561" s="60" t="s">
        <v>346</v>
      </c>
      <c r="C561" s="14" t="s">
        <v>27</v>
      </c>
      <c r="D561" s="14" t="s">
        <v>16</v>
      </c>
      <c r="E561" s="14" t="s">
        <v>65</v>
      </c>
      <c r="F561" s="14" t="s">
        <v>172</v>
      </c>
      <c r="G561" s="14" t="s">
        <v>148</v>
      </c>
      <c r="H561" s="14" t="s">
        <v>13</v>
      </c>
      <c r="I561" s="15">
        <v>32630250</v>
      </c>
      <c r="J561" s="15">
        <v>69896693</v>
      </c>
      <c r="K561" s="15">
        <v>45056336</v>
      </c>
      <c r="L561" s="15">
        <v>32035502</v>
      </c>
      <c r="M561" s="15">
        <v>31045705</v>
      </c>
      <c r="N561" s="15">
        <v>25768815</v>
      </c>
      <c r="O561" s="15">
        <v>105678625</v>
      </c>
      <c r="P561" s="15">
        <v>76366941</v>
      </c>
      <c r="Q561" s="15">
        <v>90074690</v>
      </c>
      <c r="R561" s="69">
        <v>52820845</v>
      </c>
      <c r="S561" s="69">
        <v>32930113</v>
      </c>
      <c r="T561" s="69">
        <v>37117381</v>
      </c>
      <c r="U561" s="44">
        <f>SUM(표4_25[[#This Row],[1월]:[12월]])</f>
        <v>631421896</v>
      </c>
      <c r="V561" s="44">
        <f t="shared" si="284"/>
        <v>52618491.333333336</v>
      </c>
    </row>
    <row r="562" spans="1:22" x14ac:dyDescent="0.3">
      <c r="A562" s="73"/>
      <c r="B562" s="65" t="s">
        <v>346</v>
      </c>
      <c r="C562" s="30" t="s">
        <v>27</v>
      </c>
      <c r="D562" s="30" t="s">
        <v>16</v>
      </c>
      <c r="E562" s="30" t="s">
        <v>65</v>
      </c>
      <c r="F562" s="30" t="s">
        <v>172</v>
      </c>
      <c r="G562" s="30" t="s">
        <v>148</v>
      </c>
      <c r="H562" s="30" t="s">
        <v>22</v>
      </c>
      <c r="I562" s="4">
        <v>9318</v>
      </c>
      <c r="J562" s="4">
        <v>20005</v>
      </c>
      <c r="K562" s="4">
        <v>12883</v>
      </c>
      <c r="L562" s="4">
        <v>9157</v>
      </c>
      <c r="M562" s="4">
        <v>8879</v>
      </c>
      <c r="N562" s="4">
        <v>7368</v>
      </c>
      <c r="O562" s="4">
        <v>30343</v>
      </c>
      <c r="P562" s="4">
        <v>21933</v>
      </c>
      <c r="Q562" s="4">
        <v>25854</v>
      </c>
      <c r="R562" s="68">
        <f>15168.3724692652-54</f>
        <v>15114.372469265199</v>
      </c>
      <c r="S562" s="68">
        <v>9415</v>
      </c>
      <c r="T562" s="68">
        <v>10607</v>
      </c>
      <c r="U562" s="53">
        <f>SUM(표4_25[[#This Row],[1월]:[12월]])</f>
        <v>180876.37246926519</v>
      </c>
      <c r="V562" s="53">
        <f t="shared" si="284"/>
        <v>15073.031039105432</v>
      </c>
    </row>
    <row r="563" spans="1:22" x14ac:dyDescent="0.3">
      <c r="A563" s="73" t="s">
        <v>266</v>
      </c>
      <c r="B563" s="60" t="s">
        <v>346</v>
      </c>
      <c r="C563" s="14" t="s">
        <v>27</v>
      </c>
      <c r="D563" s="14" t="s">
        <v>16</v>
      </c>
      <c r="E563" s="14" t="s">
        <v>65</v>
      </c>
      <c r="F563" s="14" t="s">
        <v>172</v>
      </c>
      <c r="G563" s="14" t="s">
        <v>147</v>
      </c>
      <c r="H563" s="14" t="s">
        <v>13</v>
      </c>
      <c r="I563" s="15">
        <v>4797536</v>
      </c>
      <c r="J563" s="15">
        <v>5911782</v>
      </c>
      <c r="K563" s="15">
        <v>6830321</v>
      </c>
      <c r="L563" s="15">
        <v>18517409</v>
      </c>
      <c r="M563" s="15">
        <v>21954722</v>
      </c>
      <c r="N563" s="15">
        <v>25695369</v>
      </c>
      <c r="O563" s="15">
        <v>71891975</v>
      </c>
      <c r="P563" s="15">
        <v>111923371</v>
      </c>
      <c r="Q563" s="15">
        <v>78124655</v>
      </c>
      <c r="R563" s="69">
        <v>26030711</v>
      </c>
      <c r="S563" s="69">
        <v>29380027</v>
      </c>
      <c r="T563" s="69">
        <v>8685334</v>
      </c>
      <c r="U563" s="44">
        <f>SUM(표4_25[[#This Row],[1월]:[12월]])</f>
        <v>409743212</v>
      </c>
      <c r="V563" s="44">
        <f t="shared" si="284"/>
        <v>34145267.666666664</v>
      </c>
    </row>
    <row r="564" spans="1:22" x14ac:dyDescent="0.3">
      <c r="A564" s="73"/>
      <c r="B564" s="65" t="s">
        <v>346</v>
      </c>
      <c r="C564" s="30" t="s">
        <v>27</v>
      </c>
      <c r="D564" s="30" t="s">
        <v>16</v>
      </c>
      <c r="E564" s="30" t="s">
        <v>65</v>
      </c>
      <c r="F564" s="30" t="s">
        <v>172</v>
      </c>
      <c r="G564" s="30" t="s">
        <v>147</v>
      </c>
      <c r="H564" s="30" t="s">
        <v>22</v>
      </c>
      <c r="I564" s="4">
        <v>1370</v>
      </c>
      <c r="J564" s="4">
        <v>1692</v>
      </c>
      <c r="K564" s="4">
        <v>1953</v>
      </c>
      <c r="L564" s="4">
        <v>5293</v>
      </c>
      <c r="M564" s="4">
        <v>6279</v>
      </c>
      <c r="N564" s="4">
        <v>7347</v>
      </c>
      <c r="O564" s="4">
        <v>20642</v>
      </c>
      <c r="P564" s="4">
        <v>32145</v>
      </c>
      <c r="Q564" s="4">
        <v>22424</v>
      </c>
      <c r="R564" s="4">
        <v>7448.5339419354441</v>
      </c>
      <c r="S564" s="68">
        <v>8400</v>
      </c>
      <c r="T564" s="68">
        <v>2482</v>
      </c>
      <c r="U564" s="53">
        <f>SUM(표4_25[[#This Row],[1월]:[12월]])</f>
        <v>117475.53394193544</v>
      </c>
      <c r="V564" s="53">
        <f t="shared" si="284"/>
        <v>9789.6278284946202</v>
      </c>
    </row>
    <row r="565" spans="1:22" x14ac:dyDescent="0.3">
      <c r="A565" s="73" t="s">
        <v>222</v>
      </c>
      <c r="B565" s="60" t="s">
        <v>346</v>
      </c>
      <c r="C565" s="14" t="s">
        <v>27</v>
      </c>
      <c r="D565" s="14" t="s">
        <v>16</v>
      </c>
      <c r="E565" s="14" t="s">
        <v>90</v>
      </c>
      <c r="F565" s="14" t="s">
        <v>172</v>
      </c>
      <c r="G565" s="14" t="s">
        <v>148</v>
      </c>
      <c r="H565" s="14" t="s">
        <v>13</v>
      </c>
      <c r="I565" s="15">
        <f>11853768-72000</f>
        <v>11781768</v>
      </c>
      <c r="J565" s="15">
        <v>41560669</v>
      </c>
      <c r="K565" s="15">
        <v>18955628</v>
      </c>
      <c r="L565" s="15">
        <v>10823571</v>
      </c>
      <c r="M565" s="15">
        <v>11447645</v>
      </c>
      <c r="N565" s="15">
        <v>9058257</v>
      </c>
      <c r="O565" s="15">
        <v>78335156</v>
      </c>
      <c r="P565" s="15">
        <v>49027626</v>
      </c>
      <c r="Q565" s="15">
        <v>67421885</v>
      </c>
      <c r="R565" s="69">
        <v>28797983</v>
      </c>
      <c r="S565" s="69">
        <v>9398111</v>
      </c>
      <c r="T565" s="69">
        <v>15481032</v>
      </c>
      <c r="U565" s="44">
        <f>SUM(표4_25[[#This Row],[1월]:[12월]])</f>
        <v>352089331</v>
      </c>
      <c r="V565" s="44">
        <f t="shared" si="284"/>
        <v>29340777.583333332</v>
      </c>
    </row>
    <row r="566" spans="1:22" x14ac:dyDescent="0.3">
      <c r="A566" s="73"/>
      <c r="B566" s="65" t="s">
        <v>346</v>
      </c>
      <c r="C566" s="30" t="s">
        <v>27</v>
      </c>
      <c r="D566" s="30" t="s">
        <v>16</v>
      </c>
      <c r="E566" s="30" t="s">
        <v>90</v>
      </c>
      <c r="F566" s="30" t="s">
        <v>172</v>
      </c>
      <c r="G566" s="30" t="s">
        <v>148</v>
      </c>
      <c r="H566" s="30" t="s">
        <v>22</v>
      </c>
      <c r="I566" s="4">
        <v>3385</v>
      </c>
      <c r="J566" s="4">
        <v>11895</v>
      </c>
      <c r="K566" s="4">
        <v>5420</v>
      </c>
      <c r="L566" s="4">
        <v>3094</v>
      </c>
      <c r="M566" s="4">
        <v>3274</v>
      </c>
      <c r="N566" s="4">
        <v>2590</v>
      </c>
      <c r="O566" s="4">
        <v>22492</v>
      </c>
      <c r="P566" s="4">
        <v>14081</v>
      </c>
      <c r="Q566" s="4">
        <v>19352</v>
      </c>
      <c r="R566" s="68">
        <v>8240</v>
      </c>
      <c r="S566" s="68">
        <v>2686.9999999999995</v>
      </c>
      <c r="T566" s="68">
        <v>4424</v>
      </c>
      <c r="U566" s="53">
        <f>SUM(표4_25[[#This Row],[1월]:[12월]])</f>
        <v>100934</v>
      </c>
      <c r="V566" s="53">
        <f t="shared" si="284"/>
        <v>8411.1666666666661</v>
      </c>
    </row>
    <row r="567" spans="1:22" x14ac:dyDescent="0.3">
      <c r="A567" s="73" t="s">
        <v>209</v>
      </c>
      <c r="B567" s="60" t="s">
        <v>346</v>
      </c>
      <c r="C567" s="14" t="s">
        <v>27</v>
      </c>
      <c r="D567" s="14" t="s">
        <v>16</v>
      </c>
      <c r="E567" s="14" t="s">
        <v>90</v>
      </c>
      <c r="F567" s="14" t="s">
        <v>172</v>
      </c>
      <c r="G567" s="14" t="s">
        <v>147</v>
      </c>
      <c r="H567" s="14" t="s">
        <v>13</v>
      </c>
      <c r="I567" s="15">
        <v>0</v>
      </c>
      <c r="J567" s="15">
        <v>0</v>
      </c>
      <c r="K567" s="15">
        <v>0</v>
      </c>
      <c r="L567" s="15">
        <v>7556</v>
      </c>
      <c r="M567" s="15">
        <v>38715</v>
      </c>
      <c r="N567" s="15">
        <v>8866</v>
      </c>
      <c r="O567" s="15">
        <v>2453353</v>
      </c>
      <c r="P567" s="15">
        <v>3690193</v>
      </c>
      <c r="Q567" s="15">
        <v>1413069</v>
      </c>
      <c r="R567" s="15">
        <v>188193</v>
      </c>
      <c r="S567" s="69">
        <v>4778</v>
      </c>
      <c r="T567" s="69">
        <v>12</v>
      </c>
      <c r="U567" s="44">
        <f>SUM(표4_25[[#This Row],[1월]:[12월]])</f>
        <v>7804735</v>
      </c>
      <c r="V567" s="44">
        <f t="shared" si="284"/>
        <v>650394.58333333337</v>
      </c>
    </row>
    <row r="568" spans="1:22" x14ac:dyDescent="0.3">
      <c r="A568" s="73"/>
      <c r="B568" s="65" t="s">
        <v>346</v>
      </c>
      <c r="C568" s="30" t="s">
        <v>27</v>
      </c>
      <c r="D568" s="30" t="s">
        <v>16</v>
      </c>
      <c r="E568" s="30" t="s">
        <v>90</v>
      </c>
      <c r="F568" s="30" t="s">
        <v>172</v>
      </c>
      <c r="G568" s="30" t="s">
        <v>147</v>
      </c>
      <c r="H568" s="30" t="s">
        <v>22</v>
      </c>
      <c r="I568" s="4">
        <v>0</v>
      </c>
      <c r="J568" s="4">
        <v>0</v>
      </c>
      <c r="K568" s="4">
        <v>0</v>
      </c>
      <c r="L568" s="4">
        <v>2</v>
      </c>
      <c r="M568" s="4">
        <v>11</v>
      </c>
      <c r="N568" s="4">
        <v>3</v>
      </c>
      <c r="O568" s="4">
        <v>704</v>
      </c>
      <c r="P568" s="4">
        <v>1060</v>
      </c>
      <c r="Q568" s="4">
        <v>406</v>
      </c>
      <c r="R568" s="4">
        <v>54</v>
      </c>
      <c r="S568" s="68">
        <v>1</v>
      </c>
      <c r="T568" s="68">
        <v>0</v>
      </c>
      <c r="U568" s="53">
        <f>SUM(표4_25[[#This Row],[1월]:[12월]])</f>
        <v>2241</v>
      </c>
      <c r="V568" s="53">
        <f t="shared" si="284"/>
        <v>186.75</v>
      </c>
    </row>
    <row r="569" spans="1:22" x14ac:dyDescent="0.3">
      <c r="A569" s="73" t="s">
        <v>265</v>
      </c>
      <c r="B569" s="60" t="s">
        <v>346</v>
      </c>
      <c r="C569" s="14" t="s">
        <v>27</v>
      </c>
      <c r="D569" s="14" t="s">
        <v>16</v>
      </c>
      <c r="E569" s="14" t="s">
        <v>67</v>
      </c>
      <c r="F569" s="14" t="s">
        <v>86</v>
      </c>
      <c r="G569" s="14" t="s">
        <v>52</v>
      </c>
      <c r="H569" s="14" t="s">
        <v>13</v>
      </c>
      <c r="I569" s="15">
        <v>2342738</v>
      </c>
      <c r="J569" s="15">
        <v>2274568</v>
      </c>
      <c r="K569" s="15">
        <v>2318741</v>
      </c>
      <c r="L569" s="15">
        <v>2452428</v>
      </c>
      <c r="M569" s="15">
        <v>2321697</v>
      </c>
      <c r="N569" s="15">
        <v>1962039</v>
      </c>
      <c r="O569" s="15">
        <v>2897690</v>
      </c>
      <c r="P569" s="15">
        <v>2545216</v>
      </c>
      <c r="Q569" s="15">
        <v>2160064</v>
      </c>
      <c r="R569" s="15">
        <v>2292551</v>
      </c>
      <c r="S569" s="69">
        <v>2514790</v>
      </c>
      <c r="T569" s="69">
        <v>2624496</v>
      </c>
      <c r="U569" s="44">
        <f>SUM(표4_25[[#This Row],[1월]:[12월]])</f>
        <v>28707018</v>
      </c>
      <c r="V569" s="44">
        <f t="shared" si="284"/>
        <v>2392251.5</v>
      </c>
    </row>
    <row r="570" spans="1:22" x14ac:dyDescent="0.3">
      <c r="A570" s="73"/>
      <c r="B570" s="65" t="s">
        <v>346</v>
      </c>
      <c r="C570" s="30" t="s">
        <v>27</v>
      </c>
      <c r="D570" s="30" t="s">
        <v>16</v>
      </c>
      <c r="E570" s="30" t="s">
        <v>67</v>
      </c>
      <c r="F570" s="30" t="s">
        <v>86</v>
      </c>
      <c r="G570" s="30" t="s">
        <v>52</v>
      </c>
      <c r="H570" s="30" t="s">
        <v>22</v>
      </c>
      <c r="I570" s="4">
        <v>669</v>
      </c>
      <c r="J570" s="4">
        <v>651</v>
      </c>
      <c r="K570" s="4">
        <v>663</v>
      </c>
      <c r="L570" s="4">
        <v>701</v>
      </c>
      <c r="M570" s="4">
        <v>664</v>
      </c>
      <c r="N570" s="4">
        <v>561</v>
      </c>
      <c r="O570" s="4">
        <v>832</v>
      </c>
      <c r="P570" s="4">
        <v>731</v>
      </c>
      <c r="Q570" s="4">
        <v>620</v>
      </c>
      <c r="R570" s="4">
        <v>656</v>
      </c>
      <c r="S570" s="68">
        <v>719</v>
      </c>
      <c r="T570" s="68">
        <v>750</v>
      </c>
      <c r="U570" s="53">
        <f>SUM(표4_25[[#This Row],[1월]:[12월]])</f>
        <v>8217</v>
      </c>
      <c r="V570" s="53">
        <f t="shared" si="284"/>
        <v>684.75</v>
      </c>
    </row>
    <row r="571" spans="1:22" x14ac:dyDescent="0.3">
      <c r="A571" s="73"/>
      <c r="B571" s="60" t="s">
        <v>346</v>
      </c>
      <c r="C571" s="14" t="s">
        <v>27</v>
      </c>
      <c r="D571" s="14" t="s">
        <v>16</v>
      </c>
      <c r="E571" s="14" t="s">
        <v>88</v>
      </c>
      <c r="F571" s="14" t="s">
        <v>86</v>
      </c>
      <c r="G571" s="14" t="s">
        <v>149</v>
      </c>
      <c r="H571" s="14" t="s">
        <v>13</v>
      </c>
      <c r="I571" s="15">
        <v>0</v>
      </c>
      <c r="J571" s="15">
        <v>0</v>
      </c>
      <c r="K571" s="15">
        <v>0</v>
      </c>
      <c r="L571" s="15">
        <v>165017</v>
      </c>
      <c r="M571" s="15">
        <v>534026</v>
      </c>
      <c r="N571" s="15">
        <v>95103</v>
      </c>
      <c r="O571" s="15">
        <v>4567701</v>
      </c>
      <c r="P571" s="15">
        <v>6051300</v>
      </c>
      <c r="Q571" s="15">
        <v>7088852</v>
      </c>
      <c r="R571" s="15">
        <v>698767</v>
      </c>
      <c r="S571" s="69">
        <v>248072</v>
      </c>
      <c r="T571" s="69">
        <v>2840</v>
      </c>
      <c r="U571" s="44">
        <f>SUM(표4_25[[#This Row],[1월]:[12월]])</f>
        <v>19451678</v>
      </c>
      <c r="V571" s="44">
        <f t="shared" si="284"/>
        <v>1620973.1666666667</v>
      </c>
    </row>
    <row r="572" spans="1:22" x14ac:dyDescent="0.3">
      <c r="A572" s="73"/>
      <c r="B572" s="65" t="s">
        <v>346</v>
      </c>
      <c r="C572" s="30" t="s">
        <v>27</v>
      </c>
      <c r="D572" s="30" t="s">
        <v>16</v>
      </c>
      <c r="E572" s="30" t="s">
        <v>88</v>
      </c>
      <c r="F572" s="30" t="s">
        <v>86</v>
      </c>
      <c r="G572" s="30" t="s">
        <v>149</v>
      </c>
      <c r="H572" s="30" t="s">
        <v>22</v>
      </c>
      <c r="I572" s="4">
        <v>0</v>
      </c>
      <c r="J572" s="4">
        <v>0</v>
      </c>
      <c r="K572" s="4">
        <v>0</v>
      </c>
      <c r="L572" s="4">
        <v>48</v>
      </c>
      <c r="M572" s="4">
        <v>153</v>
      </c>
      <c r="N572" s="4">
        <v>27</v>
      </c>
      <c r="O572" s="4">
        <v>1312</v>
      </c>
      <c r="P572" s="4">
        <v>1738</v>
      </c>
      <c r="Q572" s="4">
        <v>2035</v>
      </c>
      <c r="R572" s="4">
        <v>200</v>
      </c>
      <c r="S572" s="68">
        <v>71</v>
      </c>
      <c r="T572" s="68">
        <v>1</v>
      </c>
      <c r="U572" s="53">
        <f>SUM(표4_25[[#This Row],[1월]:[12월]])</f>
        <v>5585</v>
      </c>
      <c r="V572" s="53">
        <f t="shared" si="284"/>
        <v>465.41666666666669</v>
      </c>
    </row>
    <row r="573" spans="1:22" x14ac:dyDescent="0.3">
      <c r="A573" s="73" t="s">
        <v>385</v>
      </c>
      <c r="B573" s="60" t="s">
        <v>346</v>
      </c>
      <c r="C573" s="14" t="s">
        <v>27</v>
      </c>
      <c r="D573" s="14" t="s">
        <v>16</v>
      </c>
      <c r="E573" s="14" t="s">
        <v>67</v>
      </c>
      <c r="F573" s="14" t="s">
        <v>87</v>
      </c>
      <c r="G573" s="14" t="s">
        <v>107</v>
      </c>
      <c r="H573" s="14" t="s">
        <v>13</v>
      </c>
      <c r="I573" s="15">
        <v>10904764</v>
      </c>
      <c r="J573" s="15">
        <v>10904653</v>
      </c>
      <c r="K573" s="15">
        <v>10943202</v>
      </c>
      <c r="L573" s="15">
        <v>10957212</v>
      </c>
      <c r="M573" s="15">
        <v>10954634</v>
      </c>
      <c r="N573" s="15">
        <v>7456448</v>
      </c>
      <c r="O573" s="15">
        <v>10897684</v>
      </c>
      <c r="P573" s="15">
        <v>10880713</v>
      </c>
      <c r="Q573" s="15">
        <v>10876970</v>
      </c>
      <c r="R573" s="15">
        <v>10908175</v>
      </c>
      <c r="S573" s="69">
        <v>10930070</v>
      </c>
      <c r="T573" s="69">
        <v>10938902</v>
      </c>
      <c r="U573" s="44">
        <f>SUM(표4_25[[#This Row],[1월]:[12월]])</f>
        <v>127553427</v>
      </c>
      <c r="V573" s="44">
        <f t="shared" si="284"/>
        <v>10629452.25</v>
      </c>
    </row>
    <row r="574" spans="1:22" x14ac:dyDescent="0.3">
      <c r="A574" s="73"/>
      <c r="B574" s="65" t="s">
        <v>346</v>
      </c>
      <c r="C574" s="30" t="s">
        <v>27</v>
      </c>
      <c r="D574" s="30" t="s">
        <v>16</v>
      </c>
      <c r="E574" s="30" t="s">
        <v>67</v>
      </c>
      <c r="F574" s="30" t="s">
        <v>87</v>
      </c>
      <c r="G574" s="30" t="s">
        <v>107</v>
      </c>
      <c r="H574" s="30" t="s">
        <v>22</v>
      </c>
      <c r="I574" s="4">
        <v>3114</v>
      </c>
      <c r="J574" s="4">
        <v>3121</v>
      </c>
      <c r="K574" s="4">
        <v>3129</v>
      </c>
      <c r="L574" s="4">
        <v>3132</v>
      </c>
      <c r="M574" s="4">
        <v>3133</v>
      </c>
      <c r="N574" s="4">
        <v>2132</v>
      </c>
      <c r="O574" s="4">
        <v>3129</v>
      </c>
      <c r="P574" s="4">
        <v>3125</v>
      </c>
      <c r="Q574" s="4">
        <v>3122</v>
      </c>
      <c r="R574" s="4">
        <v>3121.3097392878217</v>
      </c>
      <c r="S574" s="68">
        <v>3125</v>
      </c>
      <c r="T574" s="68">
        <v>3126</v>
      </c>
      <c r="U574" s="53">
        <f>SUM(표4_25[[#This Row],[1월]:[12월]])</f>
        <v>36509.309739287826</v>
      </c>
      <c r="V574" s="53">
        <f t="shared" si="284"/>
        <v>3042.4424782739857</v>
      </c>
    </row>
    <row r="575" spans="1:22" x14ac:dyDescent="0.3">
      <c r="A575" s="73" t="s">
        <v>386</v>
      </c>
      <c r="B575" s="60" t="s">
        <v>346</v>
      </c>
      <c r="C575" s="14" t="s">
        <v>27</v>
      </c>
      <c r="D575" s="14" t="s">
        <v>16</v>
      </c>
      <c r="E575" s="14" t="s">
        <v>88</v>
      </c>
      <c r="F575" s="14" t="s">
        <v>87</v>
      </c>
      <c r="G575" s="14" t="s">
        <v>162</v>
      </c>
      <c r="H575" s="14" t="s">
        <v>13</v>
      </c>
      <c r="I575" s="15">
        <v>726557</v>
      </c>
      <c r="J575" s="15">
        <v>1469493</v>
      </c>
      <c r="K575" s="15">
        <v>1641170</v>
      </c>
      <c r="L575" s="15">
        <v>4143858</v>
      </c>
      <c r="M575" s="15">
        <v>4854006</v>
      </c>
      <c r="N575" s="15">
        <v>6076238</v>
      </c>
      <c r="O575" s="15">
        <v>13368370</v>
      </c>
      <c r="P575" s="15">
        <v>19831658</v>
      </c>
      <c r="Q575" s="15">
        <v>13938369</v>
      </c>
      <c r="R575" s="15">
        <v>5689680</v>
      </c>
      <c r="S575" s="69">
        <v>7705448</v>
      </c>
      <c r="T575" s="69">
        <v>2343195</v>
      </c>
      <c r="U575" s="44">
        <f>SUM(표4_25[[#This Row],[1월]:[12월]])</f>
        <v>81788042</v>
      </c>
      <c r="V575" s="44">
        <f t="shared" si="284"/>
        <v>6815670.166666667</v>
      </c>
    </row>
    <row r="576" spans="1:22" x14ac:dyDescent="0.3">
      <c r="A576" s="73"/>
      <c r="B576" s="65" t="s">
        <v>346</v>
      </c>
      <c r="C576" s="30" t="s">
        <v>27</v>
      </c>
      <c r="D576" s="30" t="s">
        <v>16</v>
      </c>
      <c r="E576" s="30" t="s">
        <v>88</v>
      </c>
      <c r="F576" s="30" t="s">
        <v>87</v>
      </c>
      <c r="G576" s="30" t="s">
        <v>162</v>
      </c>
      <c r="H576" s="30" t="s">
        <v>22</v>
      </c>
      <c r="I576" s="4">
        <v>207</v>
      </c>
      <c r="J576" s="4">
        <v>420</v>
      </c>
      <c r="K576" s="4">
        <v>469</v>
      </c>
      <c r="L576" s="4">
        <v>1184</v>
      </c>
      <c r="M576" s="4">
        <v>1388</v>
      </c>
      <c r="N576" s="4">
        <v>1737</v>
      </c>
      <c r="O576" s="4">
        <v>3838</v>
      </c>
      <c r="P576" s="4">
        <v>5696</v>
      </c>
      <c r="Q576" s="4">
        <v>4001</v>
      </c>
      <c r="R576" s="4">
        <v>1629</v>
      </c>
      <c r="S576" s="68">
        <v>2204</v>
      </c>
      <c r="T576" s="68">
        <v>670</v>
      </c>
      <c r="U576" s="53">
        <f>SUM(표4_25[[#This Row],[1월]:[12월]])</f>
        <v>23443</v>
      </c>
      <c r="V576" s="53">
        <f t="shared" si="284"/>
        <v>1953.5833333333333</v>
      </c>
    </row>
    <row r="577" spans="1:22" x14ac:dyDescent="0.3">
      <c r="A577" s="73" t="s">
        <v>221</v>
      </c>
      <c r="B577" s="60" t="s">
        <v>346</v>
      </c>
      <c r="C577" s="14" t="s">
        <v>27</v>
      </c>
      <c r="D577" s="14" t="s">
        <v>16</v>
      </c>
      <c r="E577" s="14" t="s">
        <v>88</v>
      </c>
      <c r="F577" s="14" t="s">
        <v>87</v>
      </c>
      <c r="G577" s="14" t="s">
        <v>163</v>
      </c>
      <c r="H577" s="14" t="s">
        <v>13</v>
      </c>
      <c r="I577" s="15">
        <v>16296715</v>
      </c>
      <c r="J577" s="15">
        <v>23352078</v>
      </c>
      <c r="K577" s="15">
        <v>23651621</v>
      </c>
      <c r="L577" s="15">
        <v>16791387</v>
      </c>
      <c r="M577" s="15">
        <v>15453232</v>
      </c>
      <c r="N577" s="15">
        <v>12772566</v>
      </c>
      <c r="O577" s="15">
        <v>19561955</v>
      </c>
      <c r="P577" s="15">
        <v>20076418</v>
      </c>
      <c r="Q577" s="15">
        <v>16254167</v>
      </c>
      <c r="R577" s="15">
        <v>16814884</v>
      </c>
      <c r="S577" s="69">
        <v>17756209</v>
      </c>
      <c r="T577" s="69">
        <v>14614785</v>
      </c>
      <c r="U577" s="44">
        <f>SUM(표4_25[[#This Row],[1월]:[12월]])</f>
        <v>213396017</v>
      </c>
      <c r="V577" s="44">
        <f t="shared" si="284"/>
        <v>17783001.416666668</v>
      </c>
    </row>
    <row r="578" spans="1:22" x14ac:dyDescent="0.3">
      <c r="A578" s="73"/>
      <c r="B578" s="65" t="s">
        <v>346</v>
      </c>
      <c r="C578" s="30" t="s">
        <v>27</v>
      </c>
      <c r="D578" s="30" t="s">
        <v>16</v>
      </c>
      <c r="E578" s="30" t="s">
        <v>88</v>
      </c>
      <c r="F578" s="30" t="s">
        <v>87</v>
      </c>
      <c r="G578" s="30" t="s">
        <v>163</v>
      </c>
      <c r="H578" s="30" t="s">
        <v>22</v>
      </c>
      <c r="I578" s="4">
        <v>4654</v>
      </c>
      <c r="J578" s="4">
        <v>6683</v>
      </c>
      <c r="K578" s="4">
        <v>6763</v>
      </c>
      <c r="L578" s="4">
        <v>4800</v>
      </c>
      <c r="M578" s="4">
        <v>4420</v>
      </c>
      <c r="N578" s="4">
        <v>3652</v>
      </c>
      <c r="O578" s="4">
        <v>5617</v>
      </c>
      <c r="P578" s="4">
        <v>5766</v>
      </c>
      <c r="Q578" s="4">
        <v>4666</v>
      </c>
      <c r="R578" s="4">
        <v>4812</v>
      </c>
      <c r="S578" s="68">
        <v>5076</v>
      </c>
      <c r="T578" s="68">
        <v>4177</v>
      </c>
      <c r="U578" s="53">
        <f>SUM(표4_25[[#This Row],[1월]:[12월]])</f>
        <v>61086</v>
      </c>
      <c r="V578" s="53">
        <f t="shared" si="284"/>
        <v>5090.5</v>
      </c>
    </row>
    <row r="579" spans="1:22" x14ac:dyDescent="0.3">
      <c r="A579" s="73" t="s">
        <v>387</v>
      </c>
      <c r="B579" s="60" t="s">
        <v>346</v>
      </c>
      <c r="C579" s="14" t="s">
        <v>27</v>
      </c>
      <c r="D579" s="14" t="s">
        <v>16</v>
      </c>
      <c r="E579" s="14" t="s">
        <v>67</v>
      </c>
      <c r="F579" s="14" t="s">
        <v>173</v>
      </c>
      <c r="G579" s="14" t="s">
        <v>108</v>
      </c>
      <c r="H579" s="14" t="s">
        <v>13</v>
      </c>
      <c r="I579" s="15">
        <v>2433786</v>
      </c>
      <c r="J579" s="15">
        <v>2155774</v>
      </c>
      <c r="K579" s="15">
        <v>2500604</v>
      </c>
      <c r="L579" s="15">
        <v>2543389</v>
      </c>
      <c r="M579" s="15">
        <v>2650371</v>
      </c>
      <c r="N579" s="15">
        <v>3077709</v>
      </c>
      <c r="O579" s="15">
        <v>3144969</v>
      </c>
      <c r="P579" s="15">
        <v>3370410</v>
      </c>
      <c r="Q579" s="15">
        <v>2714016</v>
      </c>
      <c r="R579" s="15">
        <v>3043921</v>
      </c>
      <c r="S579" s="69">
        <v>2626714</v>
      </c>
      <c r="T579" s="69">
        <v>2383042</v>
      </c>
      <c r="U579" s="44">
        <f>SUM(표4_25[[#This Row],[1월]:[12월]])</f>
        <v>32644705</v>
      </c>
      <c r="V579" s="44">
        <f t="shared" si="284"/>
        <v>2720392.0833333335</v>
      </c>
    </row>
    <row r="580" spans="1:22" x14ac:dyDescent="0.3">
      <c r="A580" s="73"/>
      <c r="B580" s="65" t="s">
        <v>346</v>
      </c>
      <c r="C580" s="30" t="s">
        <v>27</v>
      </c>
      <c r="D580" s="30" t="s">
        <v>16</v>
      </c>
      <c r="E580" s="30" t="s">
        <v>67</v>
      </c>
      <c r="F580" s="30" t="s">
        <v>173</v>
      </c>
      <c r="G580" s="30" t="s">
        <v>108</v>
      </c>
      <c r="H580" s="30" t="s">
        <v>22</v>
      </c>
      <c r="I580" s="4">
        <v>695</v>
      </c>
      <c r="J580" s="4">
        <v>617</v>
      </c>
      <c r="K580" s="4">
        <v>715</v>
      </c>
      <c r="L580" s="4">
        <v>727</v>
      </c>
      <c r="M580" s="4">
        <v>758</v>
      </c>
      <c r="N580" s="4">
        <v>880</v>
      </c>
      <c r="O580" s="4">
        <v>903</v>
      </c>
      <c r="P580" s="4">
        <v>968</v>
      </c>
      <c r="Q580" s="4">
        <v>779</v>
      </c>
      <c r="R580" s="4">
        <v>871</v>
      </c>
      <c r="S580" s="68">
        <v>751</v>
      </c>
      <c r="T580" s="68">
        <v>681</v>
      </c>
      <c r="U580" s="53">
        <f>SUM(표4_25[[#This Row],[1월]:[12월]])</f>
        <v>9345</v>
      </c>
      <c r="V580" s="53">
        <f t="shared" si="284"/>
        <v>778.75</v>
      </c>
    </row>
    <row r="581" spans="1:22" x14ac:dyDescent="0.3">
      <c r="A581" s="73" t="s">
        <v>218</v>
      </c>
      <c r="B581" s="60" t="s">
        <v>346</v>
      </c>
      <c r="C581" s="14" t="s">
        <v>27</v>
      </c>
      <c r="D581" s="14" t="s">
        <v>16</v>
      </c>
      <c r="E581" s="14" t="s">
        <v>88</v>
      </c>
      <c r="F581" s="14" t="s">
        <v>173</v>
      </c>
      <c r="G581" s="14" t="s">
        <v>150</v>
      </c>
      <c r="H581" s="14" t="s">
        <v>13</v>
      </c>
      <c r="I581" s="15">
        <v>1488596</v>
      </c>
      <c r="J581" s="15">
        <v>388207</v>
      </c>
      <c r="K581" s="15">
        <v>481481</v>
      </c>
      <c r="L581" s="15">
        <v>1330305</v>
      </c>
      <c r="M581" s="15">
        <v>1537991</v>
      </c>
      <c r="N581" s="15">
        <v>1957596</v>
      </c>
      <c r="O581" s="15">
        <v>4425727</v>
      </c>
      <c r="P581" s="15">
        <v>5644872</v>
      </c>
      <c r="Q581" s="15">
        <v>4210627</v>
      </c>
      <c r="R581" s="15">
        <v>1698835</v>
      </c>
      <c r="S581" s="69">
        <v>2113610</v>
      </c>
      <c r="T581" s="69">
        <v>635974</v>
      </c>
      <c r="U581" s="44">
        <f>SUM(표4_25[[#This Row],[1월]:[12월]])</f>
        <v>25913821</v>
      </c>
      <c r="V581" s="44">
        <f t="shared" si="284"/>
        <v>2159485.0833333335</v>
      </c>
    </row>
    <row r="582" spans="1:22" x14ac:dyDescent="0.3">
      <c r="A582" s="73"/>
      <c r="B582" s="65" t="s">
        <v>346</v>
      </c>
      <c r="C582" s="30" t="s">
        <v>27</v>
      </c>
      <c r="D582" s="30" t="s">
        <v>16</v>
      </c>
      <c r="E582" s="30" t="s">
        <v>88</v>
      </c>
      <c r="F582" s="30" t="s">
        <v>173</v>
      </c>
      <c r="G582" s="30" t="s">
        <v>150</v>
      </c>
      <c r="H582" s="30" t="s">
        <v>22</v>
      </c>
      <c r="I582" s="4">
        <v>425</v>
      </c>
      <c r="J582" s="4">
        <v>111</v>
      </c>
      <c r="K582" s="4">
        <v>138</v>
      </c>
      <c r="L582" s="4">
        <v>380</v>
      </c>
      <c r="M582" s="4">
        <v>440</v>
      </c>
      <c r="N582" s="4">
        <v>560</v>
      </c>
      <c r="O582" s="4">
        <v>1271</v>
      </c>
      <c r="P582" s="4">
        <v>1621</v>
      </c>
      <c r="Q582" s="4">
        <v>1208</v>
      </c>
      <c r="R582" s="4">
        <v>486</v>
      </c>
      <c r="S582" s="68">
        <v>604</v>
      </c>
      <c r="T582" s="68">
        <v>181</v>
      </c>
      <c r="U582" s="53">
        <f>SUM(표4_25[[#This Row],[1월]:[12월]])</f>
        <v>7425</v>
      </c>
      <c r="V582" s="53">
        <f t="shared" si="284"/>
        <v>618.75</v>
      </c>
    </row>
    <row r="583" spans="1:22" x14ac:dyDescent="0.3">
      <c r="A583" s="73" t="s">
        <v>220</v>
      </c>
      <c r="B583" s="60" t="s">
        <v>346</v>
      </c>
      <c r="C583" s="14" t="s">
        <v>27</v>
      </c>
      <c r="D583" s="14" t="s">
        <v>16</v>
      </c>
      <c r="E583" s="14" t="s">
        <v>88</v>
      </c>
      <c r="F583" s="14" t="s">
        <v>173</v>
      </c>
      <c r="G583" s="14" t="s">
        <v>164</v>
      </c>
      <c r="H583" s="14" t="s">
        <v>13</v>
      </c>
      <c r="I583" s="15">
        <v>1980996</v>
      </c>
      <c r="J583" s="22">
        <v>2832124</v>
      </c>
      <c r="K583" s="22">
        <v>1007101</v>
      </c>
      <c r="L583" s="22">
        <v>2405132</v>
      </c>
      <c r="M583" s="22">
        <v>2204583</v>
      </c>
      <c r="N583" s="22">
        <v>2206485</v>
      </c>
      <c r="O583" s="22">
        <v>4641375</v>
      </c>
      <c r="P583" s="22">
        <v>3788407</v>
      </c>
      <c r="Q583" s="22">
        <v>3578899</v>
      </c>
      <c r="R583" s="22">
        <v>4451142</v>
      </c>
      <c r="S583" s="76">
        <v>4294992</v>
      </c>
      <c r="T583" s="76">
        <v>5687698</v>
      </c>
      <c r="U583" s="44">
        <f>SUM(표4_25[[#This Row],[1월]:[12월]])</f>
        <v>39078934</v>
      </c>
      <c r="V583" s="44">
        <f t="shared" si="284"/>
        <v>3256577.8333333335</v>
      </c>
    </row>
    <row r="584" spans="1:22" x14ac:dyDescent="0.3">
      <c r="A584" s="73"/>
      <c r="B584" s="65" t="s">
        <v>346</v>
      </c>
      <c r="C584" s="30" t="s">
        <v>27</v>
      </c>
      <c r="D584" s="30" t="s">
        <v>16</v>
      </c>
      <c r="E584" s="30" t="s">
        <v>88</v>
      </c>
      <c r="F584" s="30" t="s">
        <v>173</v>
      </c>
      <c r="G584" s="30" t="s">
        <v>164</v>
      </c>
      <c r="H584" s="30" t="s">
        <v>22</v>
      </c>
      <c r="I584" s="4">
        <v>545</v>
      </c>
      <c r="J584" s="25">
        <v>811</v>
      </c>
      <c r="K584" s="25">
        <v>288</v>
      </c>
      <c r="L584" s="25">
        <v>687</v>
      </c>
      <c r="M584" s="25">
        <v>631</v>
      </c>
      <c r="N584" s="25">
        <v>631</v>
      </c>
      <c r="O584" s="25">
        <v>1333</v>
      </c>
      <c r="P584" s="25">
        <v>1088</v>
      </c>
      <c r="Q584" s="25">
        <v>1027</v>
      </c>
      <c r="R584" s="25">
        <v>1274</v>
      </c>
      <c r="S584" s="77">
        <v>1228</v>
      </c>
      <c r="T584" s="77">
        <v>1625</v>
      </c>
      <c r="U584" s="53">
        <f>SUM(표4_25[[#This Row],[1월]:[12월]])</f>
        <v>11168</v>
      </c>
      <c r="V584" s="53">
        <f t="shared" si="284"/>
        <v>930.66666666666663</v>
      </c>
    </row>
    <row r="585" spans="1:22" x14ac:dyDescent="0.3">
      <c r="A585" s="73"/>
      <c r="B585" s="60" t="s">
        <v>346</v>
      </c>
      <c r="C585" s="14" t="s">
        <v>27</v>
      </c>
      <c r="D585" s="14" t="s">
        <v>16</v>
      </c>
      <c r="E585" s="14" t="s">
        <v>67</v>
      </c>
      <c r="F585" s="14" t="s">
        <v>174</v>
      </c>
      <c r="G585" s="14" t="s">
        <v>109</v>
      </c>
      <c r="H585" s="14" t="s">
        <v>13</v>
      </c>
      <c r="I585" s="15">
        <v>1743922</v>
      </c>
      <c r="J585" s="15">
        <v>1663126</v>
      </c>
      <c r="K585" s="15">
        <v>1461891</v>
      </c>
      <c r="L585" s="15">
        <v>1584808</v>
      </c>
      <c r="M585" s="15">
        <v>1734279</v>
      </c>
      <c r="N585" s="15">
        <v>2021495</v>
      </c>
      <c r="O585" s="15">
        <v>1831953</v>
      </c>
      <c r="P585" s="15">
        <v>1915006</v>
      </c>
      <c r="Q585" s="15">
        <v>1874379</v>
      </c>
      <c r="R585" s="15">
        <v>1255398</v>
      </c>
      <c r="S585" s="69">
        <v>979533</v>
      </c>
      <c r="T585" s="69">
        <v>955770</v>
      </c>
      <c r="U585" s="44">
        <f>SUM(표4_25[[#This Row],[1월]:[12월]])</f>
        <v>19021560</v>
      </c>
      <c r="V585" s="44">
        <f t="shared" si="284"/>
        <v>1585130</v>
      </c>
    </row>
    <row r="586" spans="1:22" x14ac:dyDescent="0.3">
      <c r="A586" s="73"/>
      <c r="B586" s="65" t="s">
        <v>346</v>
      </c>
      <c r="C586" s="30" t="s">
        <v>27</v>
      </c>
      <c r="D586" s="30" t="s">
        <v>16</v>
      </c>
      <c r="E586" s="30" t="s">
        <v>67</v>
      </c>
      <c r="F586" s="30" t="s">
        <v>174</v>
      </c>
      <c r="G586" s="30" t="s">
        <v>109</v>
      </c>
      <c r="H586" s="30" t="s">
        <v>22</v>
      </c>
      <c r="I586" s="4">
        <v>498</v>
      </c>
      <c r="J586" s="4">
        <v>476</v>
      </c>
      <c r="K586" s="4">
        <v>418</v>
      </c>
      <c r="L586" s="4">
        <v>453</v>
      </c>
      <c r="M586" s="4">
        <v>496</v>
      </c>
      <c r="N586" s="4">
        <v>578</v>
      </c>
      <c r="O586" s="4">
        <v>526</v>
      </c>
      <c r="P586" s="4">
        <v>550</v>
      </c>
      <c r="Q586" s="4">
        <v>538</v>
      </c>
      <c r="R586" s="4">
        <v>359.22480000000002</v>
      </c>
      <c r="S586" s="68">
        <v>280.05680000000001</v>
      </c>
      <c r="T586" s="68">
        <v>273.12959999999998</v>
      </c>
      <c r="U586" s="53">
        <f>SUM(표4_25[[#This Row],[1월]:[12월]])</f>
        <v>5445.4112000000005</v>
      </c>
      <c r="V586" s="53">
        <f t="shared" si="284"/>
        <v>453.78426666666672</v>
      </c>
    </row>
    <row r="587" spans="1:22" x14ac:dyDescent="0.3">
      <c r="A587" s="73"/>
      <c r="B587" s="60" t="s">
        <v>346</v>
      </c>
      <c r="C587" s="14" t="s">
        <v>27</v>
      </c>
      <c r="D587" s="14" t="s">
        <v>16</v>
      </c>
      <c r="E587" s="14" t="s">
        <v>88</v>
      </c>
      <c r="F587" s="14" t="s">
        <v>174</v>
      </c>
      <c r="G587" s="14" t="s">
        <v>151</v>
      </c>
      <c r="H587" s="14" t="s">
        <v>13</v>
      </c>
      <c r="I587" s="15">
        <v>149064</v>
      </c>
      <c r="J587" s="15">
        <v>292743</v>
      </c>
      <c r="K587" s="15">
        <v>336509</v>
      </c>
      <c r="L587" s="15">
        <v>1028612</v>
      </c>
      <c r="M587" s="15">
        <v>1113796</v>
      </c>
      <c r="N587" s="15">
        <v>1380243</v>
      </c>
      <c r="O587" s="15">
        <v>3560253</v>
      </c>
      <c r="P587" s="15">
        <v>5621973</v>
      </c>
      <c r="Q587" s="15">
        <v>3633563</v>
      </c>
      <c r="R587" s="15">
        <v>1192313</v>
      </c>
      <c r="S587" s="69">
        <v>841965</v>
      </c>
      <c r="T587" s="69">
        <v>219360</v>
      </c>
      <c r="U587" s="44">
        <f>SUM(표4_25[[#This Row],[1월]:[12월]])</f>
        <v>19370394</v>
      </c>
      <c r="V587" s="44">
        <f t="shared" si="284"/>
        <v>1614199.5</v>
      </c>
    </row>
    <row r="588" spans="1:22" x14ac:dyDescent="0.3">
      <c r="A588" s="73"/>
      <c r="B588" s="65" t="s">
        <v>346</v>
      </c>
      <c r="C588" s="30" t="s">
        <v>27</v>
      </c>
      <c r="D588" s="30" t="s">
        <v>16</v>
      </c>
      <c r="E588" s="30" t="s">
        <v>88</v>
      </c>
      <c r="F588" s="30" t="s">
        <v>174</v>
      </c>
      <c r="G588" s="30" t="s">
        <v>151</v>
      </c>
      <c r="H588" s="30" t="s">
        <v>22</v>
      </c>
      <c r="I588" s="4">
        <v>43</v>
      </c>
      <c r="J588" s="4">
        <v>84</v>
      </c>
      <c r="K588" s="4">
        <v>96</v>
      </c>
      <c r="L588" s="4">
        <v>294</v>
      </c>
      <c r="M588" s="4">
        <v>319</v>
      </c>
      <c r="N588" s="4">
        <v>395</v>
      </c>
      <c r="O588" s="4">
        <v>1022</v>
      </c>
      <c r="P588" s="4">
        <v>1615</v>
      </c>
      <c r="Q588" s="4">
        <v>1043</v>
      </c>
      <c r="R588" s="4">
        <v>341</v>
      </c>
      <c r="S588" s="68">
        <v>241</v>
      </c>
      <c r="T588" s="68">
        <v>63</v>
      </c>
      <c r="U588" s="53">
        <f>SUM(표4_25[[#This Row],[1월]:[12월]])</f>
        <v>5556</v>
      </c>
      <c r="V588" s="53">
        <f t="shared" si="284"/>
        <v>463</v>
      </c>
    </row>
    <row r="589" spans="1:22" x14ac:dyDescent="0.3">
      <c r="A589" s="73"/>
      <c r="B589" s="60" t="s">
        <v>346</v>
      </c>
      <c r="C589" s="14" t="s">
        <v>27</v>
      </c>
      <c r="D589" s="14" t="s">
        <v>16</v>
      </c>
      <c r="E589" s="14" t="s">
        <v>67</v>
      </c>
      <c r="F589" s="14" t="s">
        <v>76</v>
      </c>
      <c r="G589" s="14" t="s">
        <v>110</v>
      </c>
      <c r="H589" s="14" t="s">
        <v>13</v>
      </c>
      <c r="I589" s="15">
        <v>26502009</v>
      </c>
      <c r="J589" s="15">
        <v>25519892</v>
      </c>
      <c r="K589" s="15">
        <v>29524612</v>
      </c>
      <c r="L589" s="15">
        <v>28771428</v>
      </c>
      <c r="M589" s="15">
        <v>34384893</v>
      </c>
      <c r="N589" s="15">
        <v>34393393</v>
      </c>
      <c r="O589" s="15">
        <v>30140159</v>
      </c>
      <c r="P589" s="15">
        <v>28951402</v>
      </c>
      <c r="Q589" s="15">
        <v>26307495</v>
      </c>
      <c r="R589" s="15">
        <v>25092254</v>
      </c>
      <c r="S589" s="69">
        <v>25784472</v>
      </c>
      <c r="T589" s="69">
        <v>39916844</v>
      </c>
      <c r="U589" s="44">
        <f>SUM(표4_25[[#This Row],[1월]:[12월]])</f>
        <v>355288853</v>
      </c>
      <c r="V589" s="44">
        <f t="shared" si="284"/>
        <v>29607404.416666668</v>
      </c>
    </row>
    <row r="590" spans="1:22" x14ac:dyDescent="0.3">
      <c r="A590" s="73"/>
      <c r="B590" s="65" t="s">
        <v>346</v>
      </c>
      <c r="C590" s="30" t="s">
        <v>27</v>
      </c>
      <c r="D590" s="30" t="s">
        <v>16</v>
      </c>
      <c r="E590" s="30" t="s">
        <v>67</v>
      </c>
      <c r="F590" s="30" t="s">
        <v>76</v>
      </c>
      <c r="G590" s="30" t="s">
        <v>110</v>
      </c>
      <c r="H590" s="30" t="s">
        <v>22</v>
      </c>
      <c r="I590" s="4">
        <v>7568</v>
      </c>
      <c r="J590" s="4">
        <v>7304</v>
      </c>
      <c r="K590" s="4">
        <v>8442</v>
      </c>
      <c r="L590" s="4">
        <v>8224</v>
      </c>
      <c r="M590" s="4">
        <v>9834</v>
      </c>
      <c r="N590" s="4">
        <v>9834</v>
      </c>
      <c r="O590" s="4">
        <v>8654</v>
      </c>
      <c r="P590" s="4">
        <v>8315</v>
      </c>
      <c r="Q590" s="4">
        <v>7551</v>
      </c>
      <c r="R590" s="4">
        <v>7180</v>
      </c>
      <c r="S590" s="68">
        <v>7372</v>
      </c>
      <c r="T590" s="68">
        <v>11407</v>
      </c>
      <c r="U590" s="53">
        <f>SUM(표4_25[[#This Row],[1월]:[12월]])</f>
        <v>101685</v>
      </c>
      <c r="V590" s="53">
        <f t="shared" si="284"/>
        <v>8473.75</v>
      </c>
    </row>
    <row r="591" spans="1:22" x14ac:dyDescent="0.3">
      <c r="A591" s="73"/>
      <c r="B591" s="60" t="s">
        <v>346</v>
      </c>
      <c r="C591" s="14" t="s">
        <v>27</v>
      </c>
      <c r="D591" s="14" t="s">
        <v>16</v>
      </c>
      <c r="E591" s="14" t="s">
        <v>88</v>
      </c>
      <c r="F591" s="14" t="s">
        <v>76</v>
      </c>
      <c r="G591" s="14" t="s">
        <v>152</v>
      </c>
      <c r="H591" s="14" t="s">
        <v>13</v>
      </c>
      <c r="I591" s="15">
        <v>537823</v>
      </c>
      <c r="J591" s="15">
        <v>938493</v>
      </c>
      <c r="K591" s="15">
        <v>1084832</v>
      </c>
      <c r="L591" s="15">
        <v>3953497</v>
      </c>
      <c r="M591" s="15">
        <v>5402982</v>
      </c>
      <c r="N591" s="15">
        <v>6914724</v>
      </c>
      <c r="O591" s="15">
        <v>20385079</v>
      </c>
      <c r="P591" s="15">
        <v>34913794</v>
      </c>
      <c r="Q591" s="15">
        <v>22599044</v>
      </c>
      <c r="R591" s="15">
        <v>5999528</v>
      </c>
      <c r="S591" s="69">
        <v>5131694</v>
      </c>
      <c r="T591" s="69">
        <v>1479159</v>
      </c>
      <c r="U591" s="44">
        <f>SUM(표4_25[[#This Row],[1월]:[12월]])</f>
        <v>109340649</v>
      </c>
      <c r="V591" s="44">
        <f t="shared" si="284"/>
        <v>9111720.75</v>
      </c>
    </row>
    <row r="592" spans="1:22" x14ac:dyDescent="0.3">
      <c r="A592" s="73"/>
      <c r="B592" s="65" t="s">
        <v>346</v>
      </c>
      <c r="C592" s="30" t="s">
        <v>27</v>
      </c>
      <c r="D592" s="30" t="s">
        <v>16</v>
      </c>
      <c r="E592" s="30" t="s">
        <v>88</v>
      </c>
      <c r="F592" s="30" t="s">
        <v>76</v>
      </c>
      <c r="G592" s="30" t="s">
        <v>152</v>
      </c>
      <c r="H592" s="30" t="s">
        <v>22</v>
      </c>
      <c r="I592" s="4">
        <v>154</v>
      </c>
      <c r="J592" s="4">
        <v>269</v>
      </c>
      <c r="K592" s="4">
        <v>310</v>
      </c>
      <c r="L592" s="4">
        <v>1130</v>
      </c>
      <c r="M592" s="4">
        <v>1545</v>
      </c>
      <c r="N592" s="4">
        <v>1977</v>
      </c>
      <c r="O592" s="4">
        <v>5853</v>
      </c>
      <c r="P592" s="4">
        <v>10027</v>
      </c>
      <c r="Q592" s="4">
        <v>6487</v>
      </c>
      <c r="R592" s="4">
        <v>1716</v>
      </c>
      <c r="S592" s="68">
        <v>1467</v>
      </c>
      <c r="T592" s="68">
        <v>423</v>
      </c>
      <c r="U592" s="53">
        <f>SUM(표4_25[[#This Row],[1월]:[12월]])</f>
        <v>31358</v>
      </c>
      <c r="V592" s="53">
        <f t="shared" si="284"/>
        <v>2613.1666666666665</v>
      </c>
    </row>
    <row r="593" spans="1:22" x14ac:dyDescent="0.3">
      <c r="A593" s="73"/>
      <c r="B593" s="60" t="s">
        <v>346</v>
      </c>
      <c r="C593" s="14" t="s">
        <v>27</v>
      </c>
      <c r="D593" s="14" t="s">
        <v>16</v>
      </c>
      <c r="E593" s="14" t="s">
        <v>88</v>
      </c>
      <c r="F593" s="14" t="s">
        <v>76</v>
      </c>
      <c r="G593" s="14" t="s">
        <v>153</v>
      </c>
      <c r="H593" s="14" t="s">
        <v>13</v>
      </c>
      <c r="I593" s="15">
        <v>1395345</v>
      </c>
      <c r="J593" s="15">
        <v>806009</v>
      </c>
      <c r="K593" s="15">
        <v>549328</v>
      </c>
      <c r="L593" s="15">
        <v>606851</v>
      </c>
      <c r="M593" s="15">
        <v>576258</v>
      </c>
      <c r="N593" s="15">
        <v>742691</v>
      </c>
      <c r="O593" s="15">
        <v>1475013</v>
      </c>
      <c r="P593" s="15">
        <v>1291340</v>
      </c>
      <c r="Q593" s="15">
        <v>1009955</v>
      </c>
      <c r="R593" s="15">
        <v>905211</v>
      </c>
      <c r="S593" s="69">
        <v>335023</v>
      </c>
      <c r="T593" s="69">
        <v>242521</v>
      </c>
      <c r="U593" s="44">
        <f>SUM(표4_25[[#This Row],[1월]:[12월]])</f>
        <v>9935545</v>
      </c>
      <c r="V593" s="44">
        <f t="shared" si="284"/>
        <v>827962.08333333337</v>
      </c>
    </row>
    <row r="594" spans="1:22" x14ac:dyDescent="0.3">
      <c r="A594" s="73"/>
      <c r="B594" s="65" t="s">
        <v>346</v>
      </c>
      <c r="C594" s="30" t="s">
        <v>27</v>
      </c>
      <c r="D594" s="30" t="s">
        <v>16</v>
      </c>
      <c r="E594" s="30" t="s">
        <v>88</v>
      </c>
      <c r="F594" s="30" t="s">
        <v>76</v>
      </c>
      <c r="G594" s="30" t="s">
        <v>153</v>
      </c>
      <c r="H594" s="30" t="s">
        <v>22</v>
      </c>
      <c r="I594" s="4">
        <v>398</v>
      </c>
      <c r="J594" s="4">
        <v>231</v>
      </c>
      <c r="K594" s="4">
        <v>157</v>
      </c>
      <c r="L594" s="4">
        <v>173</v>
      </c>
      <c r="M594" s="4">
        <v>164</v>
      </c>
      <c r="N594" s="4">
        <v>212</v>
      </c>
      <c r="O594" s="4">
        <v>423</v>
      </c>
      <c r="P594" s="4">
        <v>371</v>
      </c>
      <c r="Q594" s="4">
        <v>290</v>
      </c>
      <c r="R594" s="4">
        <v>259</v>
      </c>
      <c r="S594" s="68">
        <v>96</v>
      </c>
      <c r="T594" s="68">
        <v>69</v>
      </c>
      <c r="U594" s="53">
        <f>SUM(표4_25[[#This Row],[1월]:[12월]])</f>
        <v>2843</v>
      </c>
      <c r="V594" s="53">
        <f t="shared" si="284"/>
        <v>236.91666666666666</v>
      </c>
    </row>
    <row r="595" spans="1:22" x14ac:dyDescent="0.3">
      <c r="A595" s="73"/>
      <c r="B595" s="60" t="s">
        <v>346</v>
      </c>
      <c r="C595" s="14" t="s">
        <v>27</v>
      </c>
      <c r="D595" s="14" t="s">
        <v>16</v>
      </c>
      <c r="E595" s="14" t="s">
        <v>67</v>
      </c>
      <c r="F595" s="14" t="s">
        <v>175</v>
      </c>
      <c r="G595" s="14" t="s">
        <v>111</v>
      </c>
      <c r="H595" s="14" t="s">
        <v>13</v>
      </c>
      <c r="I595" s="15">
        <v>4454355</v>
      </c>
      <c r="J595" s="15">
        <v>3165529</v>
      </c>
      <c r="K595" s="15">
        <v>3773639</v>
      </c>
      <c r="L595" s="15">
        <v>2851254</v>
      </c>
      <c r="M595" s="15">
        <v>2919604</v>
      </c>
      <c r="N595" s="15">
        <v>2818901</v>
      </c>
      <c r="O595" s="15">
        <v>3127555</v>
      </c>
      <c r="P595" s="15">
        <v>3015263</v>
      </c>
      <c r="Q595" s="15">
        <v>2529366</v>
      </c>
      <c r="R595" s="15">
        <v>3124650</v>
      </c>
      <c r="S595" s="69">
        <v>3322741</v>
      </c>
      <c r="T595" s="69">
        <v>2876449</v>
      </c>
      <c r="U595" s="44">
        <f>SUM(표4_25[[#This Row],[1월]:[12월]])</f>
        <v>37979306</v>
      </c>
      <c r="V595" s="44">
        <f t="shared" si="284"/>
        <v>3164942.1666666665</v>
      </c>
    </row>
    <row r="596" spans="1:22" x14ac:dyDescent="0.3">
      <c r="A596" s="73"/>
      <c r="B596" s="65" t="s">
        <v>346</v>
      </c>
      <c r="C596" s="30" t="s">
        <v>27</v>
      </c>
      <c r="D596" s="30" t="s">
        <v>16</v>
      </c>
      <c r="E596" s="30" t="s">
        <v>67</v>
      </c>
      <c r="F596" s="30" t="s">
        <v>175</v>
      </c>
      <c r="G596" s="30" t="s">
        <v>111</v>
      </c>
      <c r="H596" s="30" t="s">
        <v>22</v>
      </c>
      <c r="I596" s="4">
        <v>1272</v>
      </c>
      <c r="J596" s="4">
        <v>906</v>
      </c>
      <c r="K596" s="4">
        <v>1079</v>
      </c>
      <c r="L596" s="4">
        <v>815</v>
      </c>
      <c r="M596" s="4">
        <v>835</v>
      </c>
      <c r="N596" s="4">
        <v>806</v>
      </c>
      <c r="O596" s="4">
        <v>898</v>
      </c>
      <c r="P596" s="4">
        <v>866</v>
      </c>
      <c r="Q596" s="4">
        <v>726</v>
      </c>
      <c r="R596" s="4">
        <v>894.09999999999854</v>
      </c>
      <c r="S596" s="68">
        <v>950</v>
      </c>
      <c r="T596" s="68">
        <v>822</v>
      </c>
      <c r="U596" s="53">
        <f>SUM(표4_25[[#This Row],[1월]:[12월]])</f>
        <v>10869.099999999999</v>
      </c>
      <c r="V596" s="53">
        <f t="shared" si="284"/>
        <v>905.75833333333321</v>
      </c>
    </row>
    <row r="597" spans="1:22" x14ac:dyDescent="0.3">
      <c r="A597" s="73"/>
      <c r="B597" s="60" t="s">
        <v>346</v>
      </c>
      <c r="C597" s="14" t="s">
        <v>27</v>
      </c>
      <c r="D597" s="14" t="s">
        <v>16</v>
      </c>
      <c r="E597" s="14" t="s">
        <v>88</v>
      </c>
      <c r="F597" s="14" t="s">
        <v>175</v>
      </c>
      <c r="G597" s="14" t="s">
        <v>165</v>
      </c>
      <c r="H597" s="14" t="s">
        <v>13</v>
      </c>
      <c r="I597" s="15">
        <v>275843</v>
      </c>
      <c r="J597" s="15">
        <v>547803</v>
      </c>
      <c r="K597" s="15">
        <v>639654</v>
      </c>
      <c r="L597" s="15">
        <v>1738877</v>
      </c>
      <c r="M597" s="15">
        <v>1665249</v>
      </c>
      <c r="N597" s="15">
        <v>2032834</v>
      </c>
      <c r="O597" s="15">
        <v>4547323</v>
      </c>
      <c r="P597" s="15">
        <v>7439691</v>
      </c>
      <c r="Q597" s="15">
        <v>4566258</v>
      </c>
      <c r="R597" s="15">
        <v>1831147</v>
      </c>
      <c r="S597" s="69">
        <v>2267683</v>
      </c>
      <c r="T597" s="69">
        <v>687423</v>
      </c>
      <c r="U597" s="44">
        <f>SUM(표4_25[[#This Row],[1월]:[12월]])</f>
        <v>28239785</v>
      </c>
      <c r="V597" s="44">
        <f t="shared" si="284"/>
        <v>2353315.4166666665</v>
      </c>
    </row>
    <row r="598" spans="1:22" x14ac:dyDescent="0.3">
      <c r="A598" s="73"/>
      <c r="B598" s="65" t="s">
        <v>346</v>
      </c>
      <c r="C598" s="30" t="s">
        <v>27</v>
      </c>
      <c r="D598" s="30" t="s">
        <v>16</v>
      </c>
      <c r="E598" s="30" t="s">
        <v>88</v>
      </c>
      <c r="F598" s="30" t="s">
        <v>175</v>
      </c>
      <c r="G598" s="30" t="s">
        <v>165</v>
      </c>
      <c r="H598" s="30" t="s">
        <v>22</v>
      </c>
      <c r="I598" s="4">
        <v>79</v>
      </c>
      <c r="J598" s="4">
        <v>157</v>
      </c>
      <c r="K598" s="4">
        <v>183</v>
      </c>
      <c r="L598" s="4">
        <v>497</v>
      </c>
      <c r="M598" s="4">
        <v>476</v>
      </c>
      <c r="N598" s="4">
        <v>581</v>
      </c>
      <c r="O598" s="4">
        <v>1306</v>
      </c>
      <c r="P598" s="4">
        <v>2137</v>
      </c>
      <c r="Q598" s="4">
        <v>1310</v>
      </c>
      <c r="R598" s="4">
        <v>524</v>
      </c>
      <c r="S598" s="68">
        <v>648</v>
      </c>
      <c r="T598" s="68">
        <v>196</v>
      </c>
      <c r="U598" s="53">
        <f>SUM(표4_25[[#This Row],[1월]:[12월]])</f>
        <v>8094</v>
      </c>
      <c r="V598" s="53">
        <f t="shared" si="284"/>
        <v>674.5</v>
      </c>
    </row>
    <row r="599" spans="1:22" x14ac:dyDescent="0.3">
      <c r="A599" s="73"/>
      <c r="B599" s="60" t="s">
        <v>346</v>
      </c>
      <c r="C599" s="14" t="s">
        <v>27</v>
      </c>
      <c r="D599" s="14" t="s">
        <v>16</v>
      </c>
      <c r="E599" s="14" t="s">
        <v>88</v>
      </c>
      <c r="F599" s="14" t="s">
        <v>175</v>
      </c>
      <c r="G599" s="14" t="s">
        <v>166</v>
      </c>
      <c r="H599" s="14" t="s">
        <v>13</v>
      </c>
      <c r="I599" s="15">
        <v>1175426</v>
      </c>
      <c r="J599" s="15">
        <v>1345813</v>
      </c>
      <c r="K599" s="15">
        <v>892658</v>
      </c>
      <c r="L599" s="15">
        <v>1408561</v>
      </c>
      <c r="M599" s="15">
        <v>1363987</v>
      </c>
      <c r="N599" s="15">
        <v>988816</v>
      </c>
      <c r="O599" s="15">
        <v>1665126</v>
      </c>
      <c r="P599" s="15">
        <v>2183150</v>
      </c>
      <c r="Q599" s="15">
        <v>1809784</v>
      </c>
      <c r="R599" s="15">
        <v>1851625</v>
      </c>
      <c r="S599" s="69">
        <v>1145778</v>
      </c>
      <c r="T599" s="69">
        <v>1091345</v>
      </c>
      <c r="U599" s="44">
        <f>SUM(표4_25[[#This Row],[1월]:[12월]])</f>
        <v>16922069</v>
      </c>
      <c r="V599" s="44">
        <f t="shared" si="284"/>
        <v>1410172.4166666667</v>
      </c>
    </row>
    <row r="600" spans="1:22" x14ac:dyDescent="0.3">
      <c r="A600" s="73"/>
      <c r="B600" s="65" t="s">
        <v>346</v>
      </c>
      <c r="C600" s="30" t="s">
        <v>27</v>
      </c>
      <c r="D600" s="30" t="s">
        <v>16</v>
      </c>
      <c r="E600" s="30" t="s">
        <v>88</v>
      </c>
      <c r="F600" s="30" t="s">
        <v>175</v>
      </c>
      <c r="G600" s="30" t="s">
        <v>166</v>
      </c>
      <c r="H600" s="30" t="s">
        <v>22</v>
      </c>
      <c r="I600" s="4">
        <v>336</v>
      </c>
      <c r="J600" s="4">
        <v>385</v>
      </c>
      <c r="K600" s="4">
        <v>255</v>
      </c>
      <c r="L600" s="4">
        <v>403</v>
      </c>
      <c r="M600" s="4">
        <v>390</v>
      </c>
      <c r="N600" s="4">
        <v>283</v>
      </c>
      <c r="O600" s="4">
        <v>478</v>
      </c>
      <c r="P600" s="4">
        <v>627</v>
      </c>
      <c r="Q600" s="4">
        <v>519</v>
      </c>
      <c r="R600" s="4">
        <v>529</v>
      </c>
      <c r="S600" s="68">
        <v>328</v>
      </c>
      <c r="T600" s="68">
        <v>312</v>
      </c>
      <c r="U600" s="53">
        <f>SUM(표4_25[[#This Row],[1월]:[12월]])</f>
        <v>4845</v>
      </c>
      <c r="V600" s="53">
        <f t="shared" si="284"/>
        <v>403.75</v>
      </c>
    </row>
    <row r="601" spans="1:22" x14ac:dyDescent="0.3">
      <c r="A601" s="73"/>
      <c r="B601" s="60" t="s">
        <v>346</v>
      </c>
      <c r="C601" s="34" t="s">
        <v>30</v>
      </c>
      <c r="D601" s="1" t="s">
        <v>81</v>
      </c>
      <c r="E601" s="1" t="s">
        <v>31</v>
      </c>
      <c r="F601" s="1" t="s">
        <v>189</v>
      </c>
      <c r="G601" s="1" t="s">
        <v>123</v>
      </c>
      <c r="H601" s="1" t="s">
        <v>13</v>
      </c>
      <c r="I601" s="15">
        <v>20377272</v>
      </c>
      <c r="J601" s="15">
        <v>19394978</v>
      </c>
      <c r="K601" s="15">
        <v>21130977</v>
      </c>
      <c r="L601" s="15">
        <v>18905739</v>
      </c>
      <c r="M601" s="15">
        <v>18367281</v>
      </c>
      <c r="N601" s="15">
        <v>17931150</v>
      </c>
      <c r="O601" s="15">
        <v>29224182</v>
      </c>
      <c r="P601" s="15">
        <v>38338412</v>
      </c>
      <c r="Q601" s="15">
        <v>18259513</v>
      </c>
      <c r="R601" s="15">
        <v>9015331</v>
      </c>
      <c r="S601" s="69">
        <v>13696689</v>
      </c>
      <c r="T601" s="69">
        <v>9696641</v>
      </c>
      <c r="U601" s="44">
        <f>SUM(표4_25[[#This Row],[1월]:[12월]])</f>
        <v>234338165</v>
      </c>
      <c r="V601" s="44">
        <f t="shared" si="284"/>
        <v>19528180.416666668</v>
      </c>
    </row>
    <row r="602" spans="1:22" x14ac:dyDescent="0.3">
      <c r="A602" s="73"/>
      <c r="B602" s="65" t="s">
        <v>346</v>
      </c>
      <c r="C602" s="35" t="s">
        <v>30</v>
      </c>
      <c r="D602" s="2" t="s">
        <v>16</v>
      </c>
      <c r="E602" s="2" t="s">
        <v>31</v>
      </c>
      <c r="F602" s="29" t="s">
        <v>189</v>
      </c>
      <c r="G602" s="2" t="s">
        <v>122</v>
      </c>
      <c r="H602" s="2" t="s">
        <v>84</v>
      </c>
      <c r="I602" s="5">
        <v>5819</v>
      </c>
      <c r="J602" s="5">
        <v>5551</v>
      </c>
      <c r="K602" s="5">
        <v>6042</v>
      </c>
      <c r="L602" s="5">
        <v>5404</v>
      </c>
      <c r="M602" s="5">
        <v>5253</v>
      </c>
      <c r="N602" s="5">
        <v>5127</v>
      </c>
      <c r="O602" s="5">
        <v>8391</v>
      </c>
      <c r="P602" s="5">
        <v>11011</v>
      </c>
      <c r="Q602" s="5">
        <v>5241</v>
      </c>
      <c r="R602" s="5">
        <v>2579.6838495115362</v>
      </c>
      <c r="S602" s="72">
        <v>3916</v>
      </c>
      <c r="T602" s="72">
        <v>2771</v>
      </c>
      <c r="U602" s="53">
        <f>SUM(표4_25[[#This Row],[1월]:[12월]])</f>
        <v>67105.683849511537</v>
      </c>
      <c r="V602" s="53">
        <f t="shared" si="284"/>
        <v>5592.1403207926278</v>
      </c>
    </row>
    <row r="603" spans="1:22" s="67" customFormat="1" x14ac:dyDescent="0.3">
      <c r="A603" s="74"/>
      <c r="B603" s="60" t="s">
        <v>346</v>
      </c>
      <c r="C603" s="34" t="s">
        <v>30</v>
      </c>
      <c r="D603" s="1" t="s">
        <v>81</v>
      </c>
      <c r="E603" s="1" t="s">
        <v>31</v>
      </c>
      <c r="F603" s="1" t="s">
        <v>188</v>
      </c>
      <c r="G603" s="1" t="s">
        <v>121</v>
      </c>
      <c r="H603" s="1" t="s">
        <v>13</v>
      </c>
      <c r="I603" s="15">
        <v>129568</v>
      </c>
      <c r="J603" s="15">
        <v>118795</v>
      </c>
      <c r="K603" s="15">
        <v>122407</v>
      </c>
      <c r="L603" s="15">
        <v>202911</v>
      </c>
      <c r="M603" s="15">
        <v>1104904</v>
      </c>
      <c r="N603" s="15">
        <v>2322271</v>
      </c>
      <c r="O603" s="15">
        <v>4262948</v>
      </c>
      <c r="P603" s="15">
        <v>7343176</v>
      </c>
      <c r="Q603" s="15">
        <v>8152502</v>
      </c>
      <c r="R603" s="15">
        <v>2984511</v>
      </c>
      <c r="S603" s="69">
        <v>269317</v>
      </c>
      <c r="T603" s="69">
        <v>171467</v>
      </c>
      <c r="U603" s="44">
        <f>SUM(표4_25[[#This Row],[1월]:[12월]])</f>
        <v>27184777</v>
      </c>
      <c r="V603" s="44">
        <f t="shared" si="284"/>
        <v>2265398.0833333335</v>
      </c>
    </row>
    <row r="604" spans="1:22" x14ac:dyDescent="0.3">
      <c r="A604" s="73"/>
      <c r="B604" s="65" t="s">
        <v>346</v>
      </c>
      <c r="C604" s="35" t="s">
        <v>30</v>
      </c>
      <c r="D604" s="2" t="s">
        <v>16</v>
      </c>
      <c r="E604" s="2" t="s">
        <v>31</v>
      </c>
      <c r="F604" s="29" t="s">
        <v>188</v>
      </c>
      <c r="G604" s="2" t="s">
        <v>120</v>
      </c>
      <c r="H604" s="2" t="s">
        <v>84</v>
      </c>
      <c r="I604" s="5">
        <v>37</v>
      </c>
      <c r="J604" s="5">
        <v>34</v>
      </c>
      <c r="K604" s="5">
        <v>35</v>
      </c>
      <c r="L604" s="5">
        <v>58</v>
      </c>
      <c r="M604" s="5">
        <v>316</v>
      </c>
      <c r="N604" s="5">
        <v>664</v>
      </c>
      <c r="O604" s="5">
        <v>1224</v>
      </c>
      <c r="P604" s="5">
        <v>2109</v>
      </c>
      <c r="Q604" s="5">
        <v>2340</v>
      </c>
      <c r="R604" s="5">
        <v>854</v>
      </c>
      <c r="S604" s="72">
        <v>77</v>
      </c>
      <c r="T604" s="72">
        <v>49</v>
      </c>
      <c r="U604" s="53">
        <f>SUM(표4_25[[#This Row],[1월]:[12월]])</f>
        <v>7797</v>
      </c>
      <c r="V604" s="53">
        <f t="shared" si="284"/>
        <v>649.75</v>
      </c>
    </row>
    <row r="605" spans="1:22" x14ac:dyDescent="0.3">
      <c r="A605" s="73" t="s">
        <v>388</v>
      </c>
      <c r="B605" s="60" t="s">
        <v>346</v>
      </c>
      <c r="C605" s="34" t="s">
        <v>30</v>
      </c>
      <c r="D605" s="1" t="s">
        <v>81</v>
      </c>
      <c r="E605" s="1" t="s">
        <v>89</v>
      </c>
      <c r="F605" s="1" t="s">
        <v>189</v>
      </c>
      <c r="G605" s="1" t="s">
        <v>198</v>
      </c>
      <c r="H605" s="1" t="s">
        <v>13</v>
      </c>
      <c r="I605" s="15">
        <v>1359358</v>
      </c>
      <c r="J605" s="15">
        <v>1909420</v>
      </c>
      <c r="K605" s="15">
        <v>2221326</v>
      </c>
      <c r="L605" s="15">
        <v>5161367</v>
      </c>
      <c r="M605" s="15">
        <v>5713847</v>
      </c>
      <c r="N605" s="15">
        <v>6067866</v>
      </c>
      <c r="O605" s="15">
        <v>15597497</v>
      </c>
      <c r="P605" s="15">
        <v>24112694</v>
      </c>
      <c r="Q605" s="15">
        <v>17352203</v>
      </c>
      <c r="R605" s="15">
        <v>7299316</v>
      </c>
      <c r="S605" s="69">
        <v>9267349</v>
      </c>
      <c r="T605" s="69">
        <v>2778794</v>
      </c>
      <c r="U605" s="44">
        <f>SUM(표4_25[[#This Row],[1월]:[12월]])</f>
        <v>98841037</v>
      </c>
      <c r="V605" s="44">
        <f t="shared" si="284"/>
        <v>8236753.083333333</v>
      </c>
    </row>
    <row r="606" spans="1:22" x14ac:dyDescent="0.3">
      <c r="A606" s="73"/>
      <c r="B606" s="65" t="s">
        <v>346</v>
      </c>
      <c r="C606" s="35" t="s">
        <v>30</v>
      </c>
      <c r="D606" s="2" t="s">
        <v>16</v>
      </c>
      <c r="E606" s="2" t="s">
        <v>88</v>
      </c>
      <c r="F606" s="29" t="s">
        <v>189</v>
      </c>
      <c r="G606" s="2" t="s">
        <v>198</v>
      </c>
      <c r="H606" s="2" t="s">
        <v>84</v>
      </c>
      <c r="I606" s="5">
        <v>388</v>
      </c>
      <c r="J606" s="5">
        <v>546</v>
      </c>
      <c r="K606" s="5">
        <v>635</v>
      </c>
      <c r="L606" s="5">
        <v>1475</v>
      </c>
      <c r="M606" s="5">
        <v>1634</v>
      </c>
      <c r="N606" s="5">
        <v>1735</v>
      </c>
      <c r="O606" s="5">
        <v>4478</v>
      </c>
      <c r="P606" s="5">
        <v>6925</v>
      </c>
      <c r="Q606" s="5">
        <v>4980</v>
      </c>
      <c r="R606" s="5">
        <v>2089</v>
      </c>
      <c r="S606" s="72">
        <v>2650</v>
      </c>
      <c r="T606" s="72">
        <v>794</v>
      </c>
      <c r="U606" s="53">
        <f>SUM(표4_25[[#This Row],[1월]:[12월]])</f>
        <v>28329</v>
      </c>
      <c r="V606" s="53">
        <f t="shared" si="284"/>
        <v>2360.75</v>
      </c>
    </row>
    <row r="607" spans="1:22" x14ac:dyDescent="0.3">
      <c r="A607" s="73"/>
      <c r="B607" s="60" t="s">
        <v>346</v>
      </c>
      <c r="C607" s="34" t="s">
        <v>30</v>
      </c>
      <c r="D607" s="1" t="s">
        <v>81</v>
      </c>
      <c r="E607" s="1" t="s">
        <v>88</v>
      </c>
      <c r="F607" s="1" t="s">
        <v>188</v>
      </c>
      <c r="G607" s="1" t="s">
        <v>200</v>
      </c>
      <c r="H607" s="1" t="s">
        <v>13</v>
      </c>
      <c r="I607" s="15">
        <v>260295</v>
      </c>
      <c r="J607" s="15">
        <v>365623</v>
      </c>
      <c r="K607" s="15">
        <v>425349</v>
      </c>
      <c r="L607" s="15">
        <v>988320</v>
      </c>
      <c r="M607" s="15">
        <v>1094110</v>
      </c>
      <c r="N607" s="15">
        <v>1161899</v>
      </c>
      <c r="O607" s="15">
        <v>2986672</v>
      </c>
      <c r="P607" s="15">
        <v>4617196</v>
      </c>
      <c r="Q607" s="15">
        <v>3322670</v>
      </c>
      <c r="R607" s="15">
        <v>1397702</v>
      </c>
      <c r="S607" s="69">
        <v>1774550</v>
      </c>
      <c r="T607" s="69">
        <v>532095</v>
      </c>
      <c r="U607" s="44">
        <f>SUM(표4_25[[#This Row],[1월]:[12월]])</f>
        <v>18926481</v>
      </c>
      <c r="V607" s="44">
        <f t="shared" si="284"/>
        <v>1577206.75</v>
      </c>
    </row>
    <row r="608" spans="1:22" x14ac:dyDescent="0.3">
      <c r="A608" s="73"/>
      <c r="B608" s="65" t="s">
        <v>346</v>
      </c>
      <c r="C608" s="38" t="s">
        <v>30</v>
      </c>
      <c r="D608" s="39" t="s">
        <v>16</v>
      </c>
      <c r="E608" s="39" t="s">
        <v>88</v>
      </c>
      <c r="F608" s="40" t="s">
        <v>188</v>
      </c>
      <c r="G608" s="39" t="s">
        <v>200</v>
      </c>
      <c r="H608" s="39" t="s">
        <v>84</v>
      </c>
      <c r="I608" s="41">
        <v>74</v>
      </c>
      <c r="J608" s="41">
        <v>105</v>
      </c>
      <c r="K608" s="41">
        <v>122</v>
      </c>
      <c r="L608" s="41">
        <v>283</v>
      </c>
      <c r="M608" s="41">
        <v>313</v>
      </c>
      <c r="N608" s="41">
        <v>332</v>
      </c>
      <c r="O608" s="41">
        <v>858</v>
      </c>
      <c r="P608" s="41">
        <v>1326</v>
      </c>
      <c r="Q608" s="41">
        <v>954</v>
      </c>
      <c r="R608" s="41">
        <v>400</v>
      </c>
      <c r="S608" s="78">
        <v>507</v>
      </c>
      <c r="T608" s="78">
        <v>152</v>
      </c>
      <c r="U608" s="53">
        <f>SUM(표4_25[[#This Row],[1월]:[12월]])</f>
        <v>5426</v>
      </c>
      <c r="V608" s="53">
        <f t="shared" si="284"/>
        <v>452.16666666666669</v>
      </c>
    </row>
    <row r="609" spans="1:22" x14ac:dyDescent="0.3">
      <c r="A609" s="73"/>
      <c r="B609" s="60" t="s">
        <v>346</v>
      </c>
      <c r="C609" s="14" t="s">
        <v>27</v>
      </c>
      <c r="D609" s="14" t="s">
        <v>17</v>
      </c>
      <c r="E609" s="14" t="s">
        <v>65</v>
      </c>
      <c r="F609" s="14" t="s">
        <v>167</v>
      </c>
      <c r="G609" s="14" t="s">
        <v>128</v>
      </c>
      <c r="H609" s="14" t="s">
        <v>13</v>
      </c>
      <c r="I609" s="4">
        <v>18319070</v>
      </c>
      <c r="J609" s="4">
        <v>16018460</v>
      </c>
      <c r="K609" s="4">
        <v>20748070</v>
      </c>
      <c r="L609" s="4">
        <v>21091600</v>
      </c>
      <c r="M609" s="4">
        <v>21313680</v>
      </c>
      <c r="N609" s="4">
        <v>26726880</v>
      </c>
      <c r="O609" s="15">
        <v>34565610</v>
      </c>
      <c r="P609" s="15">
        <v>35075700</v>
      </c>
      <c r="Q609" s="15">
        <v>26320890</v>
      </c>
      <c r="R609" s="15">
        <v>24266650</v>
      </c>
      <c r="S609" s="69">
        <v>20598860</v>
      </c>
      <c r="T609" s="69">
        <v>19006130</v>
      </c>
      <c r="U609" s="44">
        <f>SUM(표4_25[[#This Row],[1월]:[12월]])</f>
        <v>284051600</v>
      </c>
      <c r="V609" s="44">
        <f t="shared" si="284"/>
        <v>23670966.666666668</v>
      </c>
    </row>
    <row r="610" spans="1:22" x14ac:dyDescent="0.3">
      <c r="A610" s="73"/>
      <c r="B610" s="65" t="s">
        <v>346</v>
      </c>
      <c r="C610" s="30" t="s">
        <v>27</v>
      </c>
      <c r="D610" s="30" t="s">
        <v>17</v>
      </c>
      <c r="E610" s="30" t="s">
        <v>65</v>
      </c>
      <c r="F610" s="30" t="s">
        <v>167</v>
      </c>
      <c r="G610" s="30" t="s">
        <v>128</v>
      </c>
      <c r="H610" s="30" t="s">
        <v>22</v>
      </c>
      <c r="I610" s="4">
        <v>5281</v>
      </c>
      <c r="J610" s="4">
        <v>4618</v>
      </c>
      <c r="K610" s="4">
        <v>5981</v>
      </c>
      <c r="L610" s="4">
        <v>6080</v>
      </c>
      <c r="M610" s="4">
        <v>6144</v>
      </c>
      <c r="N610" s="4">
        <v>7704</v>
      </c>
      <c r="O610" s="4">
        <v>9963</v>
      </c>
      <c r="P610" s="4">
        <v>10110</v>
      </c>
      <c r="Q610" s="4">
        <v>7587</v>
      </c>
      <c r="R610" s="4">
        <v>6995</v>
      </c>
      <c r="S610" s="68">
        <v>5938</v>
      </c>
      <c r="T610" s="68">
        <v>5479</v>
      </c>
      <c r="U610" s="53">
        <f>SUM(표4_25[[#This Row],[1월]:[12월]])</f>
        <v>81880</v>
      </c>
      <c r="V610" s="53">
        <f t="shared" si="284"/>
        <v>6823.333333333333</v>
      </c>
    </row>
    <row r="611" spans="1:22" x14ac:dyDescent="0.3">
      <c r="A611" s="73"/>
      <c r="B611" s="60" t="s">
        <v>346</v>
      </c>
      <c r="C611" s="14" t="s">
        <v>27</v>
      </c>
      <c r="D611" s="14" t="s">
        <v>17</v>
      </c>
      <c r="E611" s="14" t="s">
        <v>370</v>
      </c>
      <c r="F611" s="14" t="s">
        <v>371</v>
      </c>
      <c r="G611" s="88" t="s">
        <v>373</v>
      </c>
      <c r="H611" s="14" t="s">
        <v>13</v>
      </c>
      <c r="I611" s="15">
        <v>15053268</v>
      </c>
      <c r="J611" s="15">
        <v>13622150</v>
      </c>
      <c r="K611" s="15">
        <v>15982847</v>
      </c>
      <c r="L611" s="15">
        <v>16806497</v>
      </c>
      <c r="M611" s="15">
        <v>17140496</v>
      </c>
      <c r="N611" s="15">
        <v>21915935</v>
      </c>
      <c r="O611" s="15">
        <v>25228909</v>
      </c>
      <c r="P611" s="15">
        <v>27371262</v>
      </c>
      <c r="Q611" s="15">
        <v>20406991</v>
      </c>
      <c r="R611" s="15">
        <v>19951930</v>
      </c>
      <c r="S611" s="69">
        <v>16678950</v>
      </c>
      <c r="T611" s="69">
        <v>16753532</v>
      </c>
      <c r="U611" s="44">
        <f>SUM(표4_25[[#This Row],[1월]:[12월]])</f>
        <v>226912767</v>
      </c>
      <c r="V611" s="44">
        <f t="shared" ref="V611:V634" si="304">AVERAGE(I611:T611)</f>
        <v>18909397.25</v>
      </c>
    </row>
    <row r="612" spans="1:22" x14ac:dyDescent="0.3">
      <c r="A612" s="73"/>
      <c r="B612" s="65" t="s">
        <v>346</v>
      </c>
      <c r="C612" s="30" t="s">
        <v>27</v>
      </c>
      <c r="D612" s="30" t="s">
        <v>17</v>
      </c>
      <c r="E612" s="30" t="s">
        <v>370</v>
      </c>
      <c r="F612" s="30" t="s">
        <v>371</v>
      </c>
      <c r="G612" s="88" t="s">
        <v>373</v>
      </c>
      <c r="H612" s="30" t="s">
        <v>22</v>
      </c>
      <c r="I612" s="4">
        <v>4339</v>
      </c>
      <c r="J612" s="4">
        <v>3927</v>
      </c>
      <c r="K612" s="4">
        <v>4607</v>
      </c>
      <c r="L612" s="4">
        <v>4844</v>
      </c>
      <c r="M612" s="4">
        <v>4940</v>
      </c>
      <c r="N612" s="4">
        <v>6316</v>
      </c>
      <c r="O612" s="4">
        <v>7272</v>
      </c>
      <c r="P612" s="4">
        <v>7889</v>
      </c>
      <c r="Q612" s="4">
        <v>5882</v>
      </c>
      <c r="R612" s="4">
        <v>5751</v>
      </c>
      <c r="S612" s="68">
        <v>4808</v>
      </c>
      <c r="T612" s="68">
        <v>4829</v>
      </c>
      <c r="U612" s="53">
        <f>SUM(표4_25[[#This Row],[1월]:[12월]])</f>
        <v>65404</v>
      </c>
      <c r="V612" s="53">
        <f t="shared" si="304"/>
        <v>5450.333333333333</v>
      </c>
    </row>
    <row r="613" spans="1:22" x14ac:dyDescent="0.3">
      <c r="A613" s="73"/>
      <c r="B613" s="60" t="s">
        <v>346</v>
      </c>
      <c r="C613" s="14" t="s">
        <v>27</v>
      </c>
      <c r="D613" s="14" t="s">
        <v>17</v>
      </c>
      <c r="E613" s="14" t="s">
        <v>370</v>
      </c>
      <c r="F613" s="14" t="s">
        <v>372</v>
      </c>
      <c r="G613" s="88" t="s">
        <v>374</v>
      </c>
      <c r="H613" s="14" t="s">
        <v>13</v>
      </c>
      <c r="I613" s="4">
        <v>3228117</v>
      </c>
      <c r="J613" s="4">
        <v>2921219</v>
      </c>
      <c r="K613" s="4">
        <v>3427461</v>
      </c>
      <c r="L613" s="4">
        <v>3604090</v>
      </c>
      <c r="M613" s="4">
        <v>3675715</v>
      </c>
      <c r="N613" s="4">
        <v>4699789</v>
      </c>
      <c r="O613" s="4">
        <v>5410244</v>
      </c>
      <c r="P613" s="4">
        <v>5869664</v>
      </c>
      <c r="Q613" s="4">
        <v>4376202</v>
      </c>
      <c r="R613" s="4">
        <v>4278616</v>
      </c>
      <c r="S613" s="68">
        <v>3576737</v>
      </c>
      <c r="T613" s="68">
        <v>3592732</v>
      </c>
      <c r="U613" s="53">
        <f>SUM(표4_25[[#This Row],[1월]:[12월]])</f>
        <v>48660586</v>
      </c>
      <c r="V613" s="53">
        <f>AVERAGE(I613:T613)</f>
        <v>4055048.8333333335</v>
      </c>
    </row>
    <row r="614" spans="1:22" x14ac:dyDescent="0.3">
      <c r="A614" s="73"/>
      <c r="B614" s="65" t="s">
        <v>346</v>
      </c>
      <c r="C614" s="30" t="s">
        <v>27</v>
      </c>
      <c r="D614" s="30" t="s">
        <v>17</v>
      </c>
      <c r="E614" s="30" t="s">
        <v>370</v>
      </c>
      <c r="F614" s="30" t="s">
        <v>372</v>
      </c>
      <c r="G614" s="88" t="s">
        <v>374</v>
      </c>
      <c r="H614" s="30" t="s">
        <v>22</v>
      </c>
      <c r="I614" s="4">
        <v>931</v>
      </c>
      <c r="J614" s="4">
        <v>842</v>
      </c>
      <c r="K614" s="4">
        <v>988</v>
      </c>
      <c r="L614" s="4">
        <v>1039</v>
      </c>
      <c r="M614" s="4">
        <v>1060</v>
      </c>
      <c r="N614" s="4">
        <v>1355</v>
      </c>
      <c r="O614" s="4">
        <v>1559</v>
      </c>
      <c r="P614" s="4">
        <v>1692</v>
      </c>
      <c r="Q614" s="4">
        <v>1261</v>
      </c>
      <c r="R614" s="4">
        <v>1233</v>
      </c>
      <c r="S614" s="68">
        <v>1031</v>
      </c>
      <c r="T614" s="68">
        <v>1036</v>
      </c>
      <c r="U614" s="53">
        <f>SUM(표4_25[[#This Row],[1월]:[12월]])</f>
        <v>14027</v>
      </c>
      <c r="V614" s="53">
        <f>AVERAGE(I614:T614)</f>
        <v>1168.9166666666667</v>
      </c>
    </row>
    <row r="615" spans="1:22" x14ac:dyDescent="0.3">
      <c r="A615" s="73"/>
      <c r="B615" s="60" t="s">
        <v>346</v>
      </c>
      <c r="C615" s="14" t="s">
        <v>27</v>
      </c>
      <c r="D615" s="14" t="s">
        <v>18</v>
      </c>
      <c r="E615" s="14" t="s">
        <v>65</v>
      </c>
      <c r="F615" s="14" t="s">
        <v>72</v>
      </c>
      <c r="G615" s="14" t="s">
        <v>53</v>
      </c>
      <c r="H615" s="14" t="s">
        <v>13</v>
      </c>
      <c r="I615" s="15">
        <v>30006030</v>
      </c>
      <c r="J615" s="15">
        <v>27712360</v>
      </c>
      <c r="K615" s="15">
        <v>30561230</v>
      </c>
      <c r="L615" s="15">
        <v>32861840</v>
      </c>
      <c r="M615" s="15">
        <v>33711990</v>
      </c>
      <c r="N615" s="15">
        <v>43629250</v>
      </c>
      <c r="O615" s="15">
        <v>46426070</v>
      </c>
      <c r="P615" s="15">
        <v>52793520</v>
      </c>
      <c r="Q615" s="15">
        <v>39191120</v>
      </c>
      <c r="R615" s="15">
        <v>39784490</v>
      </c>
      <c r="S615" s="69">
        <v>32945120</v>
      </c>
      <c r="T615" s="69">
        <v>34777280</v>
      </c>
      <c r="U615" s="44">
        <f>SUM(표4_25[[#This Row],[1월]:[12월]])</f>
        <v>444400300</v>
      </c>
      <c r="V615" s="44">
        <f t="shared" si="304"/>
        <v>37033358.333333336</v>
      </c>
    </row>
    <row r="616" spans="1:22" x14ac:dyDescent="0.3">
      <c r="A616" s="73"/>
      <c r="B616" s="65" t="s">
        <v>346</v>
      </c>
      <c r="C616" s="30" t="s">
        <v>27</v>
      </c>
      <c r="D616" s="30" t="s">
        <v>18</v>
      </c>
      <c r="E616" s="30" t="s">
        <v>65</v>
      </c>
      <c r="F616" s="30" t="s">
        <v>72</v>
      </c>
      <c r="G616" s="30" t="s">
        <v>53</v>
      </c>
      <c r="H616" s="30" t="s">
        <v>22</v>
      </c>
      <c r="I616" s="4">
        <v>8649</v>
      </c>
      <c r="J616" s="4">
        <v>7988</v>
      </c>
      <c r="K616" s="4">
        <v>8809</v>
      </c>
      <c r="L616" s="4">
        <v>9472</v>
      </c>
      <c r="M616" s="4">
        <v>9717</v>
      </c>
      <c r="N616" s="4">
        <v>12575</v>
      </c>
      <c r="O616" s="4">
        <v>13381</v>
      </c>
      <c r="P616" s="4">
        <v>15216</v>
      </c>
      <c r="Q616" s="4">
        <v>11296</v>
      </c>
      <c r="R616" s="4">
        <v>11467</v>
      </c>
      <c r="S616" s="68">
        <v>9496</v>
      </c>
      <c r="T616" s="68">
        <v>10024</v>
      </c>
      <c r="U616" s="53">
        <f>SUM(표4_25[[#This Row],[1월]:[12월]])</f>
        <v>128090</v>
      </c>
      <c r="V616" s="53">
        <f t="shared" si="304"/>
        <v>10674.166666666666</v>
      </c>
    </row>
    <row r="617" spans="1:22" x14ac:dyDescent="0.3">
      <c r="A617" s="73"/>
      <c r="B617" s="60" t="s">
        <v>346</v>
      </c>
      <c r="C617" s="14" t="s">
        <v>27</v>
      </c>
      <c r="D617" s="14" t="s">
        <v>18</v>
      </c>
      <c r="E617" s="14" t="s">
        <v>370</v>
      </c>
      <c r="F617" s="14" t="s">
        <v>375</v>
      </c>
      <c r="G617" s="14" t="s">
        <v>376</v>
      </c>
      <c r="H617" s="14" t="s">
        <v>13</v>
      </c>
      <c r="I617" s="15">
        <v>15029106</v>
      </c>
      <c r="J617" s="15">
        <v>13600285</v>
      </c>
      <c r="K617" s="15">
        <v>15957192</v>
      </c>
      <c r="L617" s="15">
        <v>16779519</v>
      </c>
      <c r="M617" s="15">
        <v>17112983</v>
      </c>
      <c r="N617" s="15">
        <v>21880756</v>
      </c>
      <c r="O617" s="15">
        <v>25188412</v>
      </c>
      <c r="P617" s="15">
        <v>27327327</v>
      </c>
      <c r="Q617" s="15">
        <v>20374235</v>
      </c>
      <c r="R617" s="15">
        <v>19919905</v>
      </c>
      <c r="S617" s="69">
        <v>16652178</v>
      </c>
      <c r="T617" s="69">
        <v>16726641</v>
      </c>
      <c r="U617" s="44">
        <f>SUM(표4_25[[#This Row],[1월]:[12월]])</f>
        <v>226548539</v>
      </c>
      <c r="V617" s="44">
        <f t="shared" si="304"/>
        <v>18879044.916666668</v>
      </c>
    </row>
    <row r="618" spans="1:22" x14ac:dyDescent="0.3">
      <c r="A618" s="73"/>
      <c r="B618" s="65" t="s">
        <v>346</v>
      </c>
      <c r="C618" s="30" t="s">
        <v>27</v>
      </c>
      <c r="D618" s="30" t="s">
        <v>18</v>
      </c>
      <c r="E618" s="30" t="s">
        <v>370</v>
      </c>
      <c r="F618" s="30" t="s">
        <v>375</v>
      </c>
      <c r="G618" s="30" t="s">
        <v>376</v>
      </c>
      <c r="H618" s="30" t="s">
        <v>22</v>
      </c>
      <c r="I618" s="4">
        <v>4332</v>
      </c>
      <c r="J618" s="4">
        <v>3920</v>
      </c>
      <c r="K618" s="4">
        <v>4600</v>
      </c>
      <c r="L618" s="4">
        <v>4837</v>
      </c>
      <c r="M618" s="4">
        <v>4933</v>
      </c>
      <c r="N618" s="4">
        <v>6307</v>
      </c>
      <c r="O618" s="4">
        <v>7260</v>
      </c>
      <c r="P618" s="4">
        <v>7876</v>
      </c>
      <c r="Q618" s="4">
        <v>5873</v>
      </c>
      <c r="R618" s="4">
        <v>5742</v>
      </c>
      <c r="S618" s="68">
        <v>4800</v>
      </c>
      <c r="T618" s="68">
        <v>4821</v>
      </c>
      <c r="U618" s="53">
        <f>SUM(표4_25[[#This Row],[1월]:[12월]])</f>
        <v>65301</v>
      </c>
      <c r="V618" s="53">
        <f t="shared" si="304"/>
        <v>5441.75</v>
      </c>
    </row>
    <row r="619" spans="1:22" x14ac:dyDescent="0.3">
      <c r="A619" s="73"/>
      <c r="B619" s="60" t="s">
        <v>346</v>
      </c>
      <c r="C619" s="14" t="s">
        <v>27</v>
      </c>
      <c r="D619" s="14" t="s">
        <v>18</v>
      </c>
      <c r="E619" s="14" t="s">
        <v>370</v>
      </c>
      <c r="F619" s="14" t="s">
        <v>377</v>
      </c>
      <c r="G619" s="14" t="s">
        <v>378</v>
      </c>
      <c r="H619" s="14" t="s">
        <v>13</v>
      </c>
      <c r="I619" s="4">
        <v>15014609</v>
      </c>
      <c r="J619" s="4">
        <v>13587166</v>
      </c>
      <c r="K619" s="4">
        <v>15941800</v>
      </c>
      <c r="L619" s="4">
        <v>16763334</v>
      </c>
      <c r="M619" s="4">
        <v>17096476</v>
      </c>
      <c r="N619" s="4">
        <v>21859650</v>
      </c>
      <c r="O619" s="4">
        <v>25164115</v>
      </c>
      <c r="P619" s="4">
        <v>27300967</v>
      </c>
      <c r="Q619" s="4">
        <v>20354582</v>
      </c>
      <c r="R619" s="4">
        <v>19900689</v>
      </c>
      <c r="S619" s="68">
        <v>16636115</v>
      </c>
      <c r="T619" s="68">
        <v>16710505</v>
      </c>
      <c r="U619" s="53">
        <f>SUM(표4_25[[#This Row],[1월]:[12월]])</f>
        <v>226330008</v>
      </c>
      <c r="V619" s="53">
        <f>AVERAGE(I619:T619)</f>
        <v>18860834</v>
      </c>
    </row>
    <row r="620" spans="1:22" x14ac:dyDescent="0.3">
      <c r="A620" s="73"/>
      <c r="B620" s="65" t="s">
        <v>346</v>
      </c>
      <c r="C620" s="30" t="s">
        <v>27</v>
      </c>
      <c r="D620" s="30" t="s">
        <v>18</v>
      </c>
      <c r="E620" s="30" t="s">
        <v>370</v>
      </c>
      <c r="F620" s="30" t="s">
        <v>377</v>
      </c>
      <c r="G620" s="30" t="s">
        <v>378</v>
      </c>
      <c r="H620" s="30" t="s">
        <v>22</v>
      </c>
      <c r="I620" s="4">
        <v>4328</v>
      </c>
      <c r="J620" s="4">
        <v>3917</v>
      </c>
      <c r="K620" s="4">
        <v>4595</v>
      </c>
      <c r="L620" s="4">
        <v>4832</v>
      </c>
      <c r="M620" s="4">
        <v>4928</v>
      </c>
      <c r="N620" s="4">
        <v>6301</v>
      </c>
      <c r="O620" s="4">
        <v>7253</v>
      </c>
      <c r="P620" s="4">
        <v>7869</v>
      </c>
      <c r="Q620" s="4">
        <v>5867</v>
      </c>
      <c r="R620" s="4">
        <v>5736</v>
      </c>
      <c r="S620" s="68">
        <v>4795</v>
      </c>
      <c r="T620" s="68">
        <v>4817</v>
      </c>
      <c r="U620" s="53">
        <f>SUM(표4_25[[#This Row],[1월]:[12월]])</f>
        <v>65238</v>
      </c>
      <c r="V620" s="53">
        <f>AVERAGE(I620:T620)</f>
        <v>5436.5</v>
      </c>
    </row>
    <row r="621" spans="1:22" x14ac:dyDescent="0.3">
      <c r="A621" s="73"/>
      <c r="B621" s="60" t="s">
        <v>346</v>
      </c>
      <c r="C621" s="14" t="s">
        <v>28</v>
      </c>
      <c r="D621" s="14" t="s">
        <v>12</v>
      </c>
      <c r="E621" s="14" t="s">
        <v>67</v>
      </c>
      <c r="F621" s="14" t="s">
        <v>12</v>
      </c>
      <c r="G621" s="14" t="s">
        <v>112</v>
      </c>
      <c r="H621" s="14" t="s">
        <v>13</v>
      </c>
      <c r="I621" s="69">
        <v>18601120</v>
      </c>
      <c r="J621" s="69">
        <v>12632760</v>
      </c>
      <c r="K621" s="69">
        <v>16421280</v>
      </c>
      <c r="L621" s="15">
        <v>14461520</v>
      </c>
      <c r="M621" s="69">
        <v>13772460</v>
      </c>
      <c r="N621" s="69">
        <v>11037180</v>
      </c>
      <c r="O621" s="69">
        <v>16733060</v>
      </c>
      <c r="P621" s="69">
        <v>16814280</v>
      </c>
      <c r="Q621" s="69">
        <v>13002180</v>
      </c>
      <c r="R621" s="69">
        <v>12410060</v>
      </c>
      <c r="S621" s="69">
        <v>16119980</v>
      </c>
      <c r="T621" s="4">
        <v>13987300</v>
      </c>
      <c r="U621" s="44">
        <f>SUM(표4_25[[#This Row],[1월]:[12월]])</f>
        <v>175993180</v>
      </c>
      <c r="V621" s="44">
        <f>AVERAGE(I621:T621)</f>
        <v>14666098.333333334</v>
      </c>
    </row>
    <row r="622" spans="1:22" x14ac:dyDescent="0.3">
      <c r="A622" s="73"/>
      <c r="B622" s="65" t="s">
        <v>346</v>
      </c>
      <c r="C622" s="30" t="s">
        <v>28</v>
      </c>
      <c r="D622" s="30" t="s">
        <v>12</v>
      </c>
      <c r="E622" s="30" t="s">
        <v>67</v>
      </c>
      <c r="F622" s="30" t="s">
        <v>12</v>
      </c>
      <c r="G622" s="30" t="s">
        <v>409</v>
      </c>
      <c r="H622" s="30" t="s">
        <v>22</v>
      </c>
      <c r="I622" s="68">
        <v>7176</v>
      </c>
      <c r="J622" s="68">
        <v>4898</v>
      </c>
      <c r="K622" s="68">
        <v>6344</v>
      </c>
      <c r="L622" s="4">
        <v>5596</v>
      </c>
      <c r="M622" s="68">
        <v>5333</v>
      </c>
      <c r="N622" s="68">
        <v>4289</v>
      </c>
      <c r="O622" s="68">
        <v>6463</v>
      </c>
      <c r="P622" s="68">
        <v>6494</v>
      </c>
      <c r="Q622" s="68">
        <v>5039</v>
      </c>
      <c r="R622" s="68">
        <v>4813</v>
      </c>
      <c r="S622" s="68">
        <v>6229</v>
      </c>
      <c r="T622" s="6">
        <v>5415</v>
      </c>
      <c r="U622" s="53">
        <f>SUM(표4_25[[#This Row],[1월]:[12월]])</f>
        <v>68089</v>
      </c>
      <c r="V622" s="53">
        <f t="shared" si="304"/>
        <v>5674.083333333333</v>
      </c>
    </row>
    <row r="623" spans="1:22" x14ac:dyDescent="0.3">
      <c r="A623" s="73"/>
      <c r="B623" s="60" t="s">
        <v>346</v>
      </c>
      <c r="C623" s="14" t="s">
        <v>28</v>
      </c>
      <c r="D623" s="14" t="s">
        <v>16</v>
      </c>
      <c r="E623" s="14" t="s">
        <v>65</v>
      </c>
      <c r="F623" s="14" t="s">
        <v>172</v>
      </c>
      <c r="G623" s="14" t="s">
        <v>113</v>
      </c>
      <c r="H623" s="14" t="s">
        <v>13</v>
      </c>
      <c r="I623" s="15">
        <v>2174020</v>
      </c>
      <c r="J623" s="15">
        <v>2560180</v>
      </c>
      <c r="K623" s="15">
        <v>2566720</v>
      </c>
      <c r="L623" s="15">
        <v>2820860</v>
      </c>
      <c r="M623" s="15">
        <v>2461920</v>
      </c>
      <c r="N623" s="15">
        <v>2820860</v>
      </c>
      <c r="O623" s="15">
        <v>2996400</v>
      </c>
      <c r="P623" s="15">
        <v>2485500</v>
      </c>
      <c r="Q623" s="15">
        <v>2239280</v>
      </c>
      <c r="R623" s="15">
        <v>2574580</v>
      </c>
      <c r="S623" s="15">
        <v>2820860</v>
      </c>
      <c r="T623" s="69">
        <v>2121310</v>
      </c>
      <c r="U623" s="44">
        <f>SUM(표4_25[[#This Row],[1월]:[12월]])</f>
        <v>30642490</v>
      </c>
      <c r="V623" s="44">
        <f t="shared" si="304"/>
        <v>2553540.8333333335</v>
      </c>
    </row>
    <row r="624" spans="1:22" x14ac:dyDescent="0.3">
      <c r="A624" s="73"/>
      <c r="B624" s="65" t="s">
        <v>346</v>
      </c>
      <c r="C624" s="30" t="s">
        <v>28</v>
      </c>
      <c r="D624" s="30" t="s">
        <v>16</v>
      </c>
      <c r="E624" s="30" t="s">
        <v>65</v>
      </c>
      <c r="F624" s="30" t="s">
        <v>172</v>
      </c>
      <c r="G624" s="30" t="s">
        <v>113</v>
      </c>
      <c r="H624" s="30" t="s">
        <v>22</v>
      </c>
      <c r="I624" s="4">
        <v>902</v>
      </c>
      <c r="J624" s="4">
        <v>1056</v>
      </c>
      <c r="K624" s="4">
        <v>1056</v>
      </c>
      <c r="L624" s="4">
        <v>1153</v>
      </c>
      <c r="M624" s="4">
        <v>1016</v>
      </c>
      <c r="N624" s="4">
        <v>1153</v>
      </c>
      <c r="O624" s="4">
        <v>1220</v>
      </c>
      <c r="P624" s="4">
        <v>1025</v>
      </c>
      <c r="Q624" s="4">
        <v>928</v>
      </c>
      <c r="R624" s="4">
        <v>1059</v>
      </c>
      <c r="S624" s="4">
        <v>1153</v>
      </c>
      <c r="T624" s="68">
        <v>881</v>
      </c>
      <c r="U624" s="53">
        <f>SUM(표4_25[[#This Row],[1월]:[12월]])</f>
        <v>12602</v>
      </c>
      <c r="V624" s="53">
        <f t="shared" si="304"/>
        <v>1050.1666666666667</v>
      </c>
    </row>
    <row r="625" spans="1:22" x14ac:dyDescent="0.3">
      <c r="A625" s="73"/>
      <c r="B625" s="60" t="s">
        <v>346</v>
      </c>
      <c r="C625" s="14" t="s">
        <v>28</v>
      </c>
      <c r="D625" s="14" t="s">
        <v>16</v>
      </c>
      <c r="E625" s="14" t="s">
        <v>90</v>
      </c>
      <c r="F625" s="14" t="s">
        <v>172</v>
      </c>
      <c r="G625" s="14" t="s">
        <v>113</v>
      </c>
      <c r="H625" s="14" t="s">
        <v>13</v>
      </c>
      <c r="I625" s="15">
        <v>2174020</v>
      </c>
      <c r="J625" s="15">
        <v>2560180</v>
      </c>
      <c r="K625" s="15">
        <v>2566720</v>
      </c>
      <c r="L625" s="15">
        <v>2820860</v>
      </c>
      <c r="M625" s="15">
        <v>2461920</v>
      </c>
      <c r="N625" s="15">
        <v>2820860</v>
      </c>
      <c r="O625" s="15">
        <v>2996400</v>
      </c>
      <c r="P625" s="15">
        <v>2485500</v>
      </c>
      <c r="Q625" s="15">
        <v>2239280</v>
      </c>
      <c r="R625" s="15">
        <v>2574580</v>
      </c>
      <c r="S625" s="15">
        <v>2820860</v>
      </c>
      <c r="T625" s="69">
        <v>2121310</v>
      </c>
      <c r="U625" s="44">
        <f>SUM(표4_25[[#This Row],[1월]:[12월]])</f>
        <v>30642490</v>
      </c>
      <c r="V625" s="44">
        <f t="shared" si="304"/>
        <v>2553540.8333333335</v>
      </c>
    </row>
    <row r="626" spans="1:22" x14ac:dyDescent="0.3">
      <c r="A626" s="73"/>
      <c r="B626" s="65" t="s">
        <v>346</v>
      </c>
      <c r="C626" s="30" t="s">
        <v>28</v>
      </c>
      <c r="D626" s="30" t="s">
        <v>16</v>
      </c>
      <c r="E626" s="30" t="s">
        <v>90</v>
      </c>
      <c r="F626" s="30" t="s">
        <v>172</v>
      </c>
      <c r="G626" s="30" t="s">
        <v>113</v>
      </c>
      <c r="H626" s="30" t="s">
        <v>22</v>
      </c>
      <c r="I626" s="4">
        <v>902</v>
      </c>
      <c r="J626" s="4">
        <v>1056</v>
      </c>
      <c r="K626" s="4">
        <v>1056</v>
      </c>
      <c r="L626" s="4">
        <v>1153</v>
      </c>
      <c r="M626" s="4">
        <v>1016</v>
      </c>
      <c r="N626" s="4">
        <v>1153</v>
      </c>
      <c r="O626" s="4">
        <v>1220</v>
      </c>
      <c r="P626" s="4">
        <v>1025</v>
      </c>
      <c r="Q626" s="4">
        <v>928</v>
      </c>
      <c r="R626" s="4">
        <v>1059</v>
      </c>
      <c r="S626" s="4">
        <v>1153</v>
      </c>
      <c r="T626" s="68">
        <v>881</v>
      </c>
      <c r="U626" s="53">
        <f>SUM(표4_25[[#This Row],[1월]:[12월]])</f>
        <v>12602</v>
      </c>
      <c r="V626" s="53">
        <f t="shared" si="304"/>
        <v>1050.1666666666667</v>
      </c>
    </row>
    <row r="627" spans="1:22" x14ac:dyDescent="0.3">
      <c r="A627" s="73"/>
      <c r="B627" s="60" t="s">
        <v>346</v>
      </c>
      <c r="C627" s="14" t="s">
        <v>28</v>
      </c>
      <c r="D627" s="14" t="s">
        <v>17</v>
      </c>
      <c r="E627" s="14" t="s">
        <v>65</v>
      </c>
      <c r="F627" s="14" t="s">
        <v>167</v>
      </c>
      <c r="G627" s="14" t="s">
        <v>129</v>
      </c>
      <c r="H627" s="14" t="s">
        <v>13</v>
      </c>
      <c r="I627" s="15">
        <v>1232770</v>
      </c>
      <c r="J627" s="15">
        <v>1069620</v>
      </c>
      <c r="K627" s="15">
        <v>1222730</v>
      </c>
      <c r="L627" s="15">
        <v>8720</v>
      </c>
      <c r="M627" s="15">
        <v>29430</v>
      </c>
      <c r="N627" s="15">
        <v>0</v>
      </c>
      <c r="O627" s="15">
        <v>0</v>
      </c>
      <c r="P627" s="15">
        <v>0</v>
      </c>
      <c r="Q627" s="15">
        <v>0</v>
      </c>
      <c r="R627" s="15">
        <v>0</v>
      </c>
      <c r="S627" s="15">
        <v>0</v>
      </c>
      <c r="T627" s="69">
        <v>0</v>
      </c>
      <c r="U627" s="44">
        <f>SUM(표4_25[[#This Row],[1월]:[12월]])</f>
        <v>3563270</v>
      </c>
      <c r="V627" s="44">
        <f t="shared" si="304"/>
        <v>296939.16666666669</v>
      </c>
    </row>
    <row r="628" spans="1:22" x14ac:dyDescent="0.3">
      <c r="A628" s="73"/>
      <c r="B628" s="65" t="s">
        <v>346</v>
      </c>
      <c r="C628" s="30" t="s">
        <v>28</v>
      </c>
      <c r="D628" s="30" t="s">
        <v>17</v>
      </c>
      <c r="E628" s="30" t="s">
        <v>65</v>
      </c>
      <c r="F628" s="30" t="s">
        <v>167</v>
      </c>
      <c r="G628" s="30" t="s">
        <v>129</v>
      </c>
      <c r="H628" s="30" t="s">
        <v>22</v>
      </c>
      <c r="I628" s="4">
        <v>527</v>
      </c>
      <c r="J628" s="4">
        <v>462</v>
      </c>
      <c r="K628" s="4">
        <v>523</v>
      </c>
      <c r="L628" s="4">
        <v>8</v>
      </c>
      <c r="M628" s="4">
        <v>27</v>
      </c>
      <c r="N628" s="4">
        <v>0</v>
      </c>
      <c r="O628" s="4">
        <v>0</v>
      </c>
      <c r="P628" s="4">
        <v>0</v>
      </c>
      <c r="Q628" s="4">
        <v>0</v>
      </c>
      <c r="R628" s="4">
        <v>0</v>
      </c>
      <c r="S628" s="4">
        <v>0</v>
      </c>
      <c r="T628" s="68">
        <v>0</v>
      </c>
      <c r="U628" s="53">
        <f>SUM(표4_25[[#This Row],[1월]:[12월]])</f>
        <v>1547</v>
      </c>
      <c r="V628" s="53">
        <f t="shared" si="304"/>
        <v>128.91666666666666</v>
      </c>
    </row>
    <row r="629" spans="1:22" x14ac:dyDescent="0.3">
      <c r="A629" s="73"/>
      <c r="B629" s="60" t="s">
        <v>346</v>
      </c>
      <c r="C629" s="14" t="s">
        <v>28</v>
      </c>
      <c r="D629" s="14" t="s">
        <v>17</v>
      </c>
      <c r="E629" s="14" t="s">
        <v>90</v>
      </c>
      <c r="F629" s="14" t="s">
        <v>167</v>
      </c>
      <c r="G629" s="14" t="s">
        <v>129</v>
      </c>
      <c r="H629" s="14" t="s">
        <v>13</v>
      </c>
      <c r="I629" s="15">
        <v>1232770</v>
      </c>
      <c r="J629" s="15">
        <v>1069620</v>
      </c>
      <c r="K629" s="15">
        <v>1222730</v>
      </c>
      <c r="L629" s="15">
        <v>8720</v>
      </c>
      <c r="M629" s="15">
        <v>29430</v>
      </c>
      <c r="N629" s="15">
        <v>0</v>
      </c>
      <c r="O629" s="15">
        <v>0</v>
      </c>
      <c r="P629" s="15">
        <v>0</v>
      </c>
      <c r="Q629" s="15">
        <v>0</v>
      </c>
      <c r="R629" s="15">
        <v>0</v>
      </c>
      <c r="S629" s="15">
        <v>0</v>
      </c>
      <c r="T629" s="69">
        <v>0</v>
      </c>
      <c r="U629" s="44">
        <f>SUM(표4_25[[#This Row],[1월]:[12월]])</f>
        <v>3563270</v>
      </c>
      <c r="V629" s="44">
        <f t="shared" si="304"/>
        <v>296939.16666666669</v>
      </c>
    </row>
    <row r="630" spans="1:22" x14ac:dyDescent="0.3">
      <c r="A630" s="73"/>
      <c r="B630" s="65" t="s">
        <v>346</v>
      </c>
      <c r="C630" s="30" t="s">
        <v>28</v>
      </c>
      <c r="D630" s="30" t="s">
        <v>17</v>
      </c>
      <c r="E630" s="30" t="s">
        <v>90</v>
      </c>
      <c r="F630" s="30" t="s">
        <v>167</v>
      </c>
      <c r="G630" s="30" t="s">
        <v>129</v>
      </c>
      <c r="H630" s="30" t="s">
        <v>22</v>
      </c>
      <c r="I630" s="4">
        <v>527</v>
      </c>
      <c r="J630" s="4">
        <v>462</v>
      </c>
      <c r="K630" s="4">
        <v>523</v>
      </c>
      <c r="L630" s="4">
        <v>8</v>
      </c>
      <c r="M630" s="4">
        <v>27</v>
      </c>
      <c r="N630" s="4">
        <v>0</v>
      </c>
      <c r="O630" s="4">
        <v>0</v>
      </c>
      <c r="P630" s="4">
        <v>0</v>
      </c>
      <c r="Q630" s="4">
        <v>0</v>
      </c>
      <c r="R630" s="4">
        <v>0</v>
      </c>
      <c r="S630" s="4">
        <v>0</v>
      </c>
      <c r="T630" s="68">
        <v>0</v>
      </c>
      <c r="U630" s="53">
        <f>SUM(표4_25[[#This Row],[1월]:[12월]])</f>
        <v>1547</v>
      </c>
      <c r="V630" s="53">
        <f t="shared" si="304"/>
        <v>128.91666666666666</v>
      </c>
    </row>
    <row r="631" spans="1:22" x14ac:dyDescent="0.3">
      <c r="A631" s="73"/>
      <c r="B631" s="60" t="s">
        <v>346</v>
      </c>
      <c r="C631" s="14" t="s">
        <v>28</v>
      </c>
      <c r="D631" s="14" t="s">
        <v>18</v>
      </c>
      <c r="E631" s="14" t="s">
        <v>65</v>
      </c>
      <c r="F631" s="14" t="s">
        <v>72</v>
      </c>
      <c r="G631" s="14" t="s">
        <v>130</v>
      </c>
      <c r="H631" s="14" t="s">
        <v>13</v>
      </c>
      <c r="I631" s="15">
        <v>1157470</v>
      </c>
      <c r="J631" s="15">
        <v>1157470</v>
      </c>
      <c r="K631" s="15">
        <v>1157470</v>
      </c>
      <c r="L631" s="15">
        <v>4360</v>
      </c>
      <c r="M631" s="15">
        <v>28340</v>
      </c>
      <c r="N631" s="15">
        <v>0</v>
      </c>
      <c r="O631" s="15">
        <v>0</v>
      </c>
      <c r="P631" s="15">
        <v>0</v>
      </c>
      <c r="Q631" s="15">
        <v>0</v>
      </c>
      <c r="R631" s="15">
        <v>0</v>
      </c>
      <c r="S631" s="15">
        <v>0</v>
      </c>
      <c r="T631" s="69">
        <v>0</v>
      </c>
      <c r="U631" s="44">
        <f>SUM(표4_25[[#This Row],[1월]:[12월]])</f>
        <v>3505110</v>
      </c>
      <c r="V631" s="44">
        <f t="shared" si="304"/>
        <v>292092.5</v>
      </c>
    </row>
    <row r="632" spans="1:22" x14ac:dyDescent="0.3">
      <c r="A632" s="73"/>
      <c r="B632" s="61" t="s">
        <v>346</v>
      </c>
      <c r="C632" s="16" t="s">
        <v>28</v>
      </c>
      <c r="D632" s="16" t="s">
        <v>18</v>
      </c>
      <c r="E632" s="16" t="s">
        <v>65</v>
      </c>
      <c r="F632" s="16" t="s">
        <v>72</v>
      </c>
      <c r="G632" s="16" t="s">
        <v>130</v>
      </c>
      <c r="H632" s="16" t="s">
        <v>22</v>
      </c>
      <c r="I632" s="23">
        <v>497</v>
      </c>
      <c r="J632" s="23">
        <v>497</v>
      </c>
      <c r="K632" s="23">
        <v>497</v>
      </c>
      <c r="L632" s="23">
        <v>4</v>
      </c>
      <c r="M632" s="23">
        <v>26</v>
      </c>
      <c r="N632" s="23">
        <v>0</v>
      </c>
      <c r="O632" s="23">
        <v>0</v>
      </c>
      <c r="P632" s="23">
        <v>0</v>
      </c>
      <c r="Q632" s="23">
        <v>0</v>
      </c>
      <c r="R632" s="23">
        <v>0</v>
      </c>
      <c r="S632" s="23">
        <v>0</v>
      </c>
      <c r="T632" s="70">
        <v>0</v>
      </c>
      <c r="U632" s="53">
        <f>SUM(표4_25[[#This Row],[1월]:[12월]])</f>
        <v>1521</v>
      </c>
      <c r="V632" s="45">
        <f t="shared" si="304"/>
        <v>126.75</v>
      </c>
    </row>
    <row r="633" spans="1:22" x14ac:dyDescent="0.3">
      <c r="A633" s="73"/>
      <c r="B633" s="60" t="s">
        <v>346</v>
      </c>
      <c r="C633" s="14" t="s">
        <v>28</v>
      </c>
      <c r="D633" s="14" t="s">
        <v>18</v>
      </c>
      <c r="E633" s="14" t="s">
        <v>90</v>
      </c>
      <c r="F633" s="14" t="s">
        <v>72</v>
      </c>
      <c r="G633" s="14" t="s">
        <v>130</v>
      </c>
      <c r="H633" s="14" t="s">
        <v>13</v>
      </c>
      <c r="I633" s="15">
        <v>1157470</v>
      </c>
      <c r="J633" s="15">
        <v>1157470</v>
      </c>
      <c r="K633" s="15">
        <v>1157470</v>
      </c>
      <c r="L633" s="15">
        <v>4360</v>
      </c>
      <c r="M633" s="15">
        <v>28340</v>
      </c>
      <c r="N633" s="15">
        <v>0</v>
      </c>
      <c r="O633" s="15">
        <v>0</v>
      </c>
      <c r="P633" s="15">
        <v>0</v>
      </c>
      <c r="Q633" s="15">
        <v>0</v>
      </c>
      <c r="R633" s="15">
        <v>0</v>
      </c>
      <c r="S633" s="15">
        <v>0</v>
      </c>
      <c r="T633" s="69">
        <v>0</v>
      </c>
      <c r="U633" s="44">
        <f>SUM(표4_25[[#This Row],[1월]:[12월]])</f>
        <v>3505110</v>
      </c>
      <c r="V633" s="44">
        <f t="shared" si="304"/>
        <v>292092.5</v>
      </c>
    </row>
    <row r="634" spans="1:22" x14ac:dyDescent="0.3">
      <c r="A634" s="73"/>
      <c r="B634" s="61" t="s">
        <v>346</v>
      </c>
      <c r="C634" s="16" t="s">
        <v>28</v>
      </c>
      <c r="D634" s="16" t="s">
        <v>18</v>
      </c>
      <c r="E634" s="16" t="s">
        <v>90</v>
      </c>
      <c r="F634" s="16" t="s">
        <v>72</v>
      </c>
      <c r="G634" s="16" t="s">
        <v>130</v>
      </c>
      <c r="H634" s="16" t="s">
        <v>22</v>
      </c>
      <c r="I634" s="23">
        <v>497</v>
      </c>
      <c r="J634" s="23">
        <v>497</v>
      </c>
      <c r="K634" s="23">
        <v>497</v>
      </c>
      <c r="L634" s="23">
        <v>4</v>
      </c>
      <c r="M634" s="23">
        <v>26</v>
      </c>
      <c r="N634" s="23">
        <v>0</v>
      </c>
      <c r="O634" s="23">
        <v>0</v>
      </c>
      <c r="P634" s="23">
        <v>0</v>
      </c>
      <c r="Q634" s="23">
        <v>0</v>
      </c>
      <c r="R634" s="23">
        <v>0</v>
      </c>
      <c r="S634" s="23">
        <v>0</v>
      </c>
      <c r="T634" s="70">
        <v>0</v>
      </c>
      <c r="U634" s="53">
        <f>SUM(표4_25[[#This Row],[1월]:[12월]])</f>
        <v>1521</v>
      </c>
      <c r="V634" s="45">
        <f t="shared" si="304"/>
        <v>126.75</v>
      </c>
    </row>
    <row r="635" spans="1:22" x14ac:dyDescent="0.3">
      <c r="A635" s="73"/>
      <c r="B635" s="60" t="s">
        <v>346</v>
      </c>
      <c r="C635" s="14" t="s">
        <v>11</v>
      </c>
      <c r="D635" s="14" t="s">
        <v>16</v>
      </c>
      <c r="E635" s="14" t="s">
        <v>67</v>
      </c>
      <c r="F635" s="14" t="s">
        <v>390</v>
      </c>
      <c r="G635" s="14" t="s">
        <v>394</v>
      </c>
      <c r="H635" s="14" t="s">
        <v>13</v>
      </c>
      <c r="I635" s="69">
        <v>0</v>
      </c>
      <c r="J635" s="15"/>
      <c r="K635" s="15"/>
      <c r="L635" s="69"/>
      <c r="M635" s="44"/>
      <c r="N635" s="44"/>
      <c r="O635" s="44"/>
      <c r="P635" s="44"/>
      <c r="Q635" s="44"/>
      <c r="R635" s="44">
        <v>0</v>
      </c>
      <c r="S635" s="44">
        <v>0</v>
      </c>
      <c r="T635" s="44"/>
      <c r="U635" s="44">
        <f>SUM(표4_25[[#This Row],[1월]:[12월]])</f>
        <v>0</v>
      </c>
      <c r="V635" s="44">
        <f t="shared" ref="V635:V646" si="305">AVERAGE(I635:T635)</f>
        <v>0</v>
      </c>
    </row>
    <row r="636" spans="1:22" x14ac:dyDescent="0.3">
      <c r="A636" s="73"/>
      <c r="B636" s="61" t="s">
        <v>346</v>
      </c>
      <c r="C636" s="16" t="s">
        <v>11</v>
      </c>
      <c r="D636" s="16" t="s">
        <v>16</v>
      </c>
      <c r="E636" s="16" t="s">
        <v>67</v>
      </c>
      <c r="F636" s="16" t="s">
        <v>389</v>
      </c>
      <c r="G636" s="16" t="s">
        <v>393</v>
      </c>
      <c r="H636" s="16" t="s">
        <v>14</v>
      </c>
      <c r="I636" s="70">
        <v>0</v>
      </c>
      <c r="J636" s="45">
        <v>0</v>
      </c>
      <c r="K636" s="45">
        <v>0</v>
      </c>
      <c r="L636" s="45">
        <v>0</v>
      </c>
      <c r="M636" s="45">
        <v>0</v>
      </c>
      <c r="N636" s="45">
        <v>0</v>
      </c>
      <c r="O636" s="45">
        <v>0</v>
      </c>
      <c r="P636" s="45">
        <v>0</v>
      </c>
      <c r="Q636" s="45">
        <v>0</v>
      </c>
      <c r="R636" s="45">
        <v>0</v>
      </c>
      <c r="S636" s="45">
        <v>0</v>
      </c>
      <c r="T636" s="45">
        <v>0</v>
      </c>
      <c r="U636" s="45">
        <f>SUM(표4_25[[#This Row],[1월]:[12월]])</f>
        <v>0</v>
      </c>
      <c r="V636" s="45">
        <f t="shared" si="305"/>
        <v>0</v>
      </c>
    </row>
    <row r="637" spans="1:22" x14ac:dyDescent="0.3">
      <c r="A637" s="73"/>
      <c r="B637" s="62" t="s">
        <v>346</v>
      </c>
      <c r="C637" s="17" t="s">
        <v>11</v>
      </c>
      <c r="D637" s="17" t="s">
        <v>16</v>
      </c>
      <c r="E637" s="17" t="s">
        <v>67</v>
      </c>
      <c r="F637" s="17" t="s">
        <v>389</v>
      </c>
      <c r="G637" s="17" t="s">
        <v>393</v>
      </c>
      <c r="H637" s="17" t="s">
        <v>15</v>
      </c>
      <c r="I637" s="18">
        <f t="shared" ref="I637:N637" si="306">(I636/1000)*0.229</f>
        <v>0</v>
      </c>
      <c r="J637" s="18">
        <f t="shared" si="306"/>
        <v>0</v>
      </c>
      <c r="K637" s="18">
        <f t="shared" si="306"/>
        <v>0</v>
      </c>
      <c r="L637" s="18">
        <f t="shared" si="306"/>
        <v>0</v>
      </c>
      <c r="M637" s="18">
        <f t="shared" si="306"/>
        <v>0</v>
      </c>
      <c r="N637" s="18">
        <f t="shared" si="306"/>
        <v>0</v>
      </c>
      <c r="O637" s="18">
        <f t="shared" ref="O637:T637" si="307">(O636/1000)*0.229</f>
        <v>0</v>
      </c>
      <c r="P637" s="18">
        <f t="shared" si="307"/>
        <v>0</v>
      </c>
      <c r="Q637" s="18">
        <f t="shared" si="307"/>
        <v>0</v>
      </c>
      <c r="R637" s="18">
        <f t="shared" si="307"/>
        <v>0</v>
      </c>
      <c r="S637" s="18">
        <f t="shared" si="307"/>
        <v>0</v>
      </c>
      <c r="T637" s="18">
        <f t="shared" si="307"/>
        <v>0</v>
      </c>
      <c r="U637" s="18">
        <f>SUM(표4_25[[#This Row],[1월]:[12월]])</f>
        <v>0</v>
      </c>
      <c r="V637" s="18">
        <f t="shared" si="305"/>
        <v>0</v>
      </c>
    </row>
    <row r="638" spans="1:22" x14ac:dyDescent="0.3">
      <c r="A638" s="73"/>
      <c r="B638" s="63" t="s">
        <v>346</v>
      </c>
      <c r="C638" s="19" t="s">
        <v>11</v>
      </c>
      <c r="D638" s="19" t="s">
        <v>16</v>
      </c>
      <c r="E638" s="19" t="s">
        <v>67</v>
      </c>
      <c r="F638" s="19" t="s">
        <v>389</v>
      </c>
      <c r="G638" s="20" t="s">
        <v>393</v>
      </c>
      <c r="H638" s="20" t="s">
        <v>96</v>
      </c>
      <c r="I638" s="21">
        <f>I636*0.4747/1000</f>
        <v>0</v>
      </c>
      <c r="J638" s="21">
        <f t="shared" ref="J638:N638" si="308">J636*0.4747/1000</f>
        <v>0</v>
      </c>
      <c r="K638" s="21">
        <f t="shared" si="308"/>
        <v>0</v>
      </c>
      <c r="L638" s="21">
        <f t="shared" si="308"/>
        <v>0</v>
      </c>
      <c r="M638" s="47">
        <f t="shared" si="308"/>
        <v>0</v>
      </c>
      <c r="N638" s="47">
        <f t="shared" si="308"/>
        <v>0</v>
      </c>
      <c r="O638" s="47">
        <f t="shared" ref="O638:T638" si="309">O636*0.4747/1000</f>
        <v>0</v>
      </c>
      <c r="P638" s="47">
        <f t="shared" si="309"/>
        <v>0</v>
      </c>
      <c r="Q638" s="47">
        <f t="shared" si="309"/>
        <v>0</v>
      </c>
      <c r="R638" s="47">
        <f t="shared" si="309"/>
        <v>0</v>
      </c>
      <c r="S638" s="47">
        <f t="shared" si="309"/>
        <v>0</v>
      </c>
      <c r="T638" s="47">
        <f t="shared" si="309"/>
        <v>0</v>
      </c>
      <c r="U638" s="47">
        <f>SUM(표4_25[[#This Row],[1월]:[12월]])</f>
        <v>0</v>
      </c>
      <c r="V638" s="47">
        <f t="shared" si="305"/>
        <v>0</v>
      </c>
    </row>
    <row r="639" spans="1:22" x14ac:dyDescent="0.3">
      <c r="A639" s="73" t="s">
        <v>408</v>
      </c>
      <c r="B639" s="60" t="s">
        <v>346</v>
      </c>
      <c r="C639" s="14" t="s">
        <v>11</v>
      </c>
      <c r="D639" s="14" t="s">
        <v>16</v>
      </c>
      <c r="E639" s="14" t="s">
        <v>88</v>
      </c>
      <c r="F639" s="14" t="s">
        <v>389</v>
      </c>
      <c r="G639" s="14" t="s">
        <v>392</v>
      </c>
      <c r="H639" s="14" t="s">
        <v>13</v>
      </c>
      <c r="I639" s="15">
        <v>0</v>
      </c>
      <c r="J639" s="15"/>
      <c r="K639" s="15"/>
      <c r="L639" s="69"/>
      <c r="M639" s="44"/>
      <c r="N639" s="44"/>
      <c r="O639" s="44"/>
      <c r="P639" s="44"/>
      <c r="Q639" s="44"/>
      <c r="R639" s="44">
        <v>291003</v>
      </c>
      <c r="S639" s="44">
        <v>130627</v>
      </c>
      <c r="T639" s="44">
        <v>69938</v>
      </c>
      <c r="U639" s="44">
        <f>SUM(표4_25[[#This Row],[1월]:[12월]])</f>
        <v>491568</v>
      </c>
      <c r="V639" s="44">
        <f t="shared" si="305"/>
        <v>122892</v>
      </c>
    </row>
    <row r="640" spans="1:22" x14ac:dyDescent="0.3">
      <c r="A640" s="73"/>
      <c r="B640" s="61" t="s">
        <v>346</v>
      </c>
      <c r="C640" s="16" t="s">
        <v>11</v>
      </c>
      <c r="D640" s="16" t="s">
        <v>16</v>
      </c>
      <c r="E640" s="16" t="s">
        <v>88</v>
      </c>
      <c r="F640" s="16" t="s">
        <v>389</v>
      </c>
      <c r="G640" s="16" t="s">
        <v>391</v>
      </c>
      <c r="H640" s="16" t="s">
        <v>14</v>
      </c>
      <c r="I640" s="23">
        <v>0</v>
      </c>
      <c r="J640" s="23"/>
      <c r="K640" s="23"/>
      <c r="L640" s="70"/>
      <c r="M640" s="45"/>
      <c r="N640" s="45"/>
      <c r="O640" s="45"/>
      <c r="P640" s="45"/>
      <c r="Q640" s="45"/>
      <c r="R640" s="45">
        <v>2106</v>
      </c>
      <c r="S640" s="45">
        <v>760</v>
      </c>
      <c r="T640" s="45">
        <v>417</v>
      </c>
      <c r="U640" s="45">
        <f>SUM(표4_25[[#This Row],[1월]:[12월]])</f>
        <v>3283</v>
      </c>
      <c r="V640" s="45">
        <f t="shared" si="305"/>
        <v>820.75</v>
      </c>
    </row>
    <row r="641" spans="1:22" x14ac:dyDescent="0.3">
      <c r="A641" s="73"/>
      <c r="B641" s="62" t="s">
        <v>346</v>
      </c>
      <c r="C641" s="17" t="s">
        <v>11</v>
      </c>
      <c r="D641" s="17" t="s">
        <v>16</v>
      </c>
      <c r="E641" s="17" t="s">
        <v>88</v>
      </c>
      <c r="F641" s="17" t="s">
        <v>389</v>
      </c>
      <c r="G641" s="17" t="s">
        <v>391</v>
      </c>
      <c r="H641" s="17" t="s">
        <v>15</v>
      </c>
      <c r="I641" s="18">
        <f t="shared" ref="I641:N641" si="310">(I640/1000)*0.229</f>
        <v>0</v>
      </c>
      <c r="J641" s="18">
        <f t="shared" si="310"/>
        <v>0</v>
      </c>
      <c r="K641" s="18">
        <f t="shared" si="310"/>
        <v>0</v>
      </c>
      <c r="L641" s="18">
        <f t="shared" si="310"/>
        <v>0</v>
      </c>
      <c r="M641" s="46">
        <f t="shared" si="310"/>
        <v>0</v>
      </c>
      <c r="N641" s="46">
        <f t="shared" si="310"/>
        <v>0</v>
      </c>
      <c r="O641" s="46">
        <f t="shared" ref="O641:T641" si="311">(O640/1000)*0.229</f>
        <v>0</v>
      </c>
      <c r="P641" s="46">
        <f t="shared" si="311"/>
        <v>0</v>
      </c>
      <c r="Q641" s="46">
        <f t="shared" si="311"/>
        <v>0</v>
      </c>
      <c r="R641" s="46">
        <f t="shared" si="311"/>
        <v>0.48227399999999998</v>
      </c>
      <c r="S641" s="46">
        <f t="shared" si="311"/>
        <v>0.17404</v>
      </c>
      <c r="T641" s="46">
        <f t="shared" si="311"/>
        <v>9.5492999999999995E-2</v>
      </c>
      <c r="U641" s="46">
        <f>SUM(표4_25[[#This Row],[1월]:[12월]])</f>
        <v>0.75180699999999989</v>
      </c>
      <c r="V641" s="46">
        <f t="shared" si="305"/>
        <v>6.2650583333333329E-2</v>
      </c>
    </row>
    <row r="642" spans="1:22" x14ac:dyDescent="0.3">
      <c r="A642" s="73"/>
      <c r="B642" s="63" t="s">
        <v>346</v>
      </c>
      <c r="C642" s="19" t="s">
        <v>11</v>
      </c>
      <c r="D642" s="19" t="s">
        <v>16</v>
      </c>
      <c r="E642" s="19" t="s">
        <v>88</v>
      </c>
      <c r="F642" s="19" t="s">
        <v>389</v>
      </c>
      <c r="G642" s="20" t="s">
        <v>391</v>
      </c>
      <c r="H642" s="20" t="s">
        <v>96</v>
      </c>
      <c r="I642" s="21">
        <f>I640*0.4747/1000</f>
        <v>0</v>
      </c>
      <c r="J642" s="21">
        <f t="shared" ref="J642:N642" si="312">J640*0.4747/1000</f>
        <v>0</v>
      </c>
      <c r="K642" s="21">
        <f t="shared" si="312"/>
        <v>0</v>
      </c>
      <c r="L642" s="21">
        <f t="shared" si="312"/>
        <v>0</v>
      </c>
      <c r="M642" s="47">
        <f t="shared" si="312"/>
        <v>0</v>
      </c>
      <c r="N642" s="47">
        <f t="shared" si="312"/>
        <v>0</v>
      </c>
      <c r="O642" s="47">
        <f t="shared" ref="O642:T642" si="313">O640*0.4747/1000</f>
        <v>0</v>
      </c>
      <c r="P642" s="47">
        <f t="shared" si="313"/>
        <v>0</v>
      </c>
      <c r="Q642" s="47">
        <f t="shared" si="313"/>
        <v>0</v>
      </c>
      <c r="R642" s="47">
        <f t="shared" si="313"/>
        <v>0.9997182</v>
      </c>
      <c r="S642" s="47">
        <f t="shared" si="313"/>
        <v>0.36077199999999998</v>
      </c>
      <c r="T642" s="47">
        <f t="shared" si="313"/>
        <v>0.19794990000000001</v>
      </c>
      <c r="U642" s="47">
        <f>SUM(표4_25[[#This Row],[1월]:[12월]])</f>
        <v>1.5584401000000001</v>
      </c>
      <c r="V642" s="47">
        <f t="shared" si="305"/>
        <v>0.12987000833333334</v>
      </c>
    </row>
    <row r="643" spans="1:22" x14ac:dyDescent="0.3">
      <c r="A643" s="73" t="s">
        <v>407</v>
      </c>
      <c r="B643" s="60" t="s">
        <v>346</v>
      </c>
      <c r="C643" s="14" t="s">
        <v>11</v>
      </c>
      <c r="D643" s="14" t="s">
        <v>16</v>
      </c>
      <c r="E643" s="14" t="s">
        <v>88</v>
      </c>
      <c r="F643" s="14" t="s">
        <v>389</v>
      </c>
      <c r="G643" s="14" t="s">
        <v>396</v>
      </c>
      <c r="H643" s="14" t="s">
        <v>13</v>
      </c>
      <c r="I643" s="15">
        <v>0</v>
      </c>
      <c r="J643" s="15"/>
      <c r="K643" s="15"/>
      <c r="L643" s="69"/>
      <c r="M643" s="44"/>
      <c r="N643" s="44"/>
      <c r="O643" s="44"/>
      <c r="P643" s="44"/>
      <c r="Q643" s="44"/>
      <c r="R643" s="44">
        <v>2274</v>
      </c>
      <c r="S643" s="44">
        <v>1300</v>
      </c>
      <c r="T643" s="44">
        <v>7288</v>
      </c>
      <c r="U643" s="44">
        <f>SUM(표4_25[[#This Row],[1월]:[12월]])</f>
        <v>10862</v>
      </c>
      <c r="V643" s="44">
        <f t="shared" si="305"/>
        <v>2715.5</v>
      </c>
    </row>
    <row r="644" spans="1:22" x14ac:dyDescent="0.3">
      <c r="A644" s="73"/>
      <c r="B644" s="61" t="s">
        <v>346</v>
      </c>
      <c r="C644" s="16" t="s">
        <v>11</v>
      </c>
      <c r="D644" s="16" t="s">
        <v>16</v>
      </c>
      <c r="E644" s="16" t="s">
        <v>88</v>
      </c>
      <c r="F644" s="16" t="s">
        <v>389</v>
      </c>
      <c r="G644" s="16" t="s">
        <v>395</v>
      </c>
      <c r="H644" s="16" t="s">
        <v>14</v>
      </c>
      <c r="I644" s="23">
        <v>0</v>
      </c>
      <c r="J644" s="23"/>
      <c r="K644" s="23"/>
      <c r="L644" s="70"/>
      <c r="M644" s="45"/>
      <c r="N644" s="45"/>
      <c r="O644" s="45"/>
      <c r="P644" s="45"/>
      <c r="Q644" s="45"/>
      <c r="R644" s="45">
        <v>1</v>
      </c>
      <c r="S644" s="45">
        <v>1</v>
      </c>
      <c r="T644" s="45">
        <v>16</v>
      </c>
      <c r="U644" s="45">
        <f>SUM(표4_25[[#This Row],[1월]:[12월]])</f>
        <v>18</v>
      </c>
      <c r="V644" s="45">
        <f t="shared" si="305"/>
        <v>4.5</v>
      </c>
    </row>
    <row r="645" spans="1:22" x14ac:dyDescent="0.3">
      <c r="A645" s="73"/>
      <c r="B645" s="62" t="s">
        <v>346</v>
      </c>
      <c r="C645" s="17" t="s">
        <v>11</v>
      </c>
      <c r="D645" s="17" t="s">
        <v>16</v>
      </c>
      <c r="E645" s="17" t="s">
        <v>88</v>
      </c>
      <c r="F645" s="17" t="s">
        <v>389</v>
      </c>
      <c r="G645" s="17" t="s">
        <v>395</v>
      </c>
      <c r="H645" s="17" t="s">
        <v>15</v>
      </c>
      <c r="I645" s="18">
        <f t="shared" ref="I645:N645" si="314">(I644/1000)*0.229</f>
        <v>0</v>
      </c>
      <c r="J645" s="18">
        <f t="shared" si="314"/>
        <v>0</v>
      </c>
      <c r="K645" s="18">
        <f t="shared" si="314"/>
        <v>0</v>
      </c>
      <c r="L645" s="18">
        <f t="shared" si="314"/>
        <v>0</v>
      </c>
      <c r="M645" s="46">
        <f t="shared" si="314"/>
        <v>0</v>
      </c>
      <c r="N645" s="46">
        <f t="shared" si="314"/>
        <v>0</v>
      </c>
      <c r="O645" s="46">
        <f t="shared" ref="O645:T645" si="315">(O644/1000)*0.229</f>
        <v>0</v>
      </c>
      <c r="P645" s="46">
        <f t="shared" si="315"/>
        <v>0</v>
      </c>
      <c r="Q645" s="46">
        <f t="shared" si="315"/>
        <v>0</v>
      </c>
      <c r="R645" s="46">
        <f t="shared" si="315"/>
        <v>2.2900000000000001E-4</v>
      </c>
      <c r="S645" s="46">
        <f t="shared" si="315"/>
        <v>2.2900000000000001E-4</v>
      </c>
      <c r="T645" s="46">
        <f t="shared" si="315"/>
        <v>3.6640000000000002E-3</v>
      </c>
      <c r="U645" s="46">
        <f>SUM(표4_25[[#This Row],[1월]:[12월]])</f>
        <v>4.1219999999999998E-3</v>
      </c>
      <c r="V645" s="46">
        <f t="shared" si="305"/>
        <v>3.435E-4</v>
      </c>
    </row>
    <row r="646" spans="1:22" x14ac:dyDescent="0.3">
      <c r="A646" s="73"/>
      <c r="B646" s="90" t="s">
        <v>346</v>
      </c>
      <c r="C646" s="91" t="s">
        <v>11</v>
      </c>
      <c r="D646" s="91" t="s">
        <v>16</v>
      </c>
      <c r="E646" s="91" t="s">
        <v>88</v>
      </c>
      <c r="F646" s="19" t="s">
        <v>389</v>
      </c>
      <c r="G646" s="92" t="s">
        <v>395</v>
      </c>
      <c r="H646" s="92" t="s">
        <v>96</v>
      </c>
      <c r="I646" s="21">
        <f>I644*0.4747/1000</f>
        <v>0</v>
      </c>
      <c r="J646" s="21">
        <f t="shared" ref="J646:N646" si="316">J644*0.4747/1000</f>
        <v>0</v>
      </c>
      <c r="K646" s="21">
        <f t="shared" si="316"/>
        <v>0</v>
      </c>
      <c r="L646" s="21">
        <f t="shared" si="316"/>
        <v>0</v>
      </c>
      <c r="M646" s="47">
        <f t="shared" si="316"/>
        <v>0</v>
      </c>
      <c r="N646" s="47">
        <f t="shared" si="316"/>
        <v>0</v>
      </c>
      <c r="O646" s="47">
        <f t="shared" ref="O646:T646" si="317">O644*0.4747/1000</f>
        <v>0</v>
      </c>
      <c r="P646" s="47">
        <f t="shared" si="317"/>
        <v>0</v>
      </c>
      <c r="Q646" s="47">
        <f t="shared" si="317"/>
        <v>0</v>
      </c>
      <c r="R646" s="47">
        <f t="shared" si="317"/>
        <v>4.7469999999999999E-4</v>
      </c>
      <c r="S646" s="47">
        <f t="shared" si="317"/>
        <v>4.7469999999999999E-4</v>
      </c>
      <c r="T646" s="47">
        <f t="shared" si="317"/>
        <v>7.5951999999999999E-3</v>
      </c>
      <c r="U646" s="47">
        <f>SUM(표4_25[[#This Row],[1월]:[12월]])</f>
        <v>8.5445999999999994E-3</v>
      </c>
      <c r="V646" s="47">
        <f t="shared" si="305"/>
        <v>7.1204999999999999E-4</v>
      </c>
    </row>
    <row r="647" spans="1:22" x14ac:dyDescent="0.3">
      <c r="A647" s="73"/>
      <c r="B647" s="60" t="s">
        <v>346</v>
      </c>
      <c r="C647" s="14" t="s">
        <v>26</v>
      </c>
      <c r="D647" s="14" t="s">
        <v>16</v>
      </c>
      <c r="E647" s="14" t="s">
        <v>67</v>
      </c>
      <c r="F647" s="14" t="s">
        <v>389</v>
      </c>
      <c r="G647" s="14" t="s">
        <v>398</v>
      </c>
      <c r="H647" s="14" t="s">
        <v>13</v>
      </c>
      <c r="I647" s="69">
        <v>0</v>
      </c>
      <c r="J647" s="15"/>
      <c r="K647" s="15"/>
      <c r="L647" s="69"/>
      <c r="M647" s="44"/>
      <c r="N647" s="44"/>
      <c r="O647" s="44"/>
      <c r="P647" s="44"/>
      <c r="Q647" s="44"/>
      <c r="R647" s="44">
        <v>89306</v>
      </c>
      <c r="S647" s="44">
        <v>985942</v>
      </c>
      <c r="T647" s="44">
        <v>4277248</v>
      </c>
      <c r="U647" s="44">
        <f>SUM(표4_25[[#This Row],[1월]:[12월]])</f>
        <v>5352496</v>
      </c>
      <c r="V647" s="44">
        <f t="shared" ref="V647:V658" si="318">AVERAGE(I647:T647)</f>
        <v>1338124</v>
      </c>
    </row>
    <row r="648" spans="1:22" x14ac:dyDescent="0.3">
      <c r="A648" s="73"/>
      <c r="B648" s="65" t="s">
        <v>346</v>
      </c>
      <c r="C648" s="30" t="s">
        <v>26</v>
      </c>
      <c r="D648" s="30" t="s">
        <v>16</v>
      </c>
      <c r="E648" s="30" t="s">
        <v>67</v>
      </c>
      <c r="F648" s="30" t="s">
        <v>389</v>
      </c>
      <c r="G648" s="30" t="s">
        <v>397</v>
      </c>
      <c r="H648" s="30" t="s">
        <v>19</v>
      </c>
      <c r="I648" s="68">
        <v>0</v>
      </c>
      <c r="J648" s="4"/>
      <c r="K648" s="4"/>
      <c r="L648" s="68"/>
      <c r="M648" s="53"/>
      <c r="N648" s="53"/>
      <c r="O648" s="53"/>
      <c r="P648" s="53"/>
      <c r="Q648" s="53"/>
      <c r="R648" s="53">
        <v>0.39318999999999477</v>
      </c>
      <c r="S648" s="53">
        <v>6.9741</v>
      </c>
      <c r="T648" s="53">
        <v>26.754139999999996</v>
      </c>
      <c r="U648" s="53">
        <f>SUM(표4_25[[#This Row],[1월]:[12월]])</f>
        <v>34.121429999999989</v>
      </c>
      <c r="V648" s="53">
        <f t="shared" si="318"/>
        <v>8.5303574999999974</v>
      </c>
    </row>
    <row r="649" spans="1:22" x14ac:dyDescent="0.3">
      <c r="A649" s="73"/>
      <c r="B649" s="61" t="s">
        <v>346</v>
      </c>
      <c r="C649" s="16" t="s">
        <v>26</v>
      </c>
      <c r="D649" s="16" t="s">
        <v>16</v>
      </c>
      <c r="E649" s="16" t="s">
        <v>67</v>
      </c>
      <c r="F649" s="16" t="s">
        <v>389</v>
      </c>
      <c r="G649" s="16" t="s">
        <v>397</v>
      </c>
      <c r="H649" s="16" t="s">
        <v>14</v>
      </c>
      <c r="I649" s="23">
        <f t="shared" ref="I649:N649" si="319">I648*1000</f>
        <v>0</v>
      </c>
      <c r="J649" s="23">
        <f t="shared" si="319"/>
        <v>0</v>
      </c>
      <c r="K649" s="23">
        <f t="shared" si="319"/>
        <v>0</v>
      </c>
      <c r="L649" s="23">
        <f t="shared" si="319"/>
        <v>0</v>
      </c>
      <c r="M649" s="45">
        <f t="shared" si="319"/>
        <v>0</v>
      </c>
      <c r="N649" s="45">
        <f t="shared" si="319"/>
        <v>0</v>
      </c>
      <c r="O649" s="45">
        <f t="shared" ref="O649:T649" si="320">O648*1000</f>
        <v>0</v>
      </c>
      <c r="P649" s="45">
        <f t="shared" si="320"/>
        <v>0</v>
      </c>
      <c r="Q649" s="45">
        <f t="shared" si="320"/>
        <v>0</v>
      </c>
      <c r="R649" s="45">
        <f t="shared" si="320"/>
        <v>393.18999999999477</v>
      </c>
      <c r="S649" s="45">
        <f t="shared" si="320"/>
        <v>6974.1</v>
      </c>
      <c r="T649" s="45">
        <f t="shared" si="320"/>
        <v>26754.139999999996</v>
      </c>
      <c r="U649" s="45">
        <f>SUM(표4_25[[#This Row],[1월]:[12월]])</f>
        <v>34121.429999999993</v>
      </c>
      <c r="V649" s="45">
        <f t="shared" si="318"/>
        <v>2843.4524999999994</v>
      </c>
    </row>
    <row r="650" spans="1:22" x14ac:dyDescent="0.3">
      <c r="A650" s="73"/>
      <c r="B650" s="64" t="s">
        <v>346</v>
      </c>
      <c r="C650" s="32" t="s">
        <v>26</v>
      </c>
      <c r="D650" s="32" t="s">
        <v>16</v>
      </c>
      <c r="E650" s="32" t="s">
        <v>67</v>
      </c>
      <c r="F650" s="32" t="s">
        <v>389</v>
      </c>
      <c r="G650" s="32" t="s">
        <v>397</v>
      </c>
      <c r="H650" s="32" t="s">
        <v>20</v>
      </c>
      <c r="I650" s="33">
        <f t="shared" ref="I650:N650" si="321">I648*0.86</f>
        <v>0</v>
      </c>
      <c r="J650" s="33">
        <f t="shared" si="321"/>
        <v>0</v>
      </c>
      <c r="K650" s="33">
        <f t="shared" si="321"/>
        <v>0</v>
      </c>
      <c r="L650" s="33">
        <f t="shared" si="321"/>
        <v>0</v>
      </c>
      <c r="M650" s="54">
        <f t="shared" si="321"/>
        <v>0</v>
      </c>
      <c r="N650" s="54">
        <f t="shared" si="321"/>
        <v>0</v>
      </c>
      <c r="O650" s="54">
        <f t="shared" ref="O650:T650" si="322">O648*0.86</f>
        <v>0</v>
      </c>
      <c r="P650" s="54">
        <f t="shared" si="322"/>
        <v>0</v>
      </c>
      <c r="Q650" s="54">
        <f t="shared" si="322"/>
        <v>0</v>
      </c>
      <c r="R650" s="54">
        <f t="shared" si="322"/>
        <v>0.33814339999999549</v>
      </c>
      <c r="S650" s="54">
        <f t="shared" si="322"/>
        <v>5.9977260000000001</v>
      </c>
      <c r="T650" s="54">
        <f t="shared" si="322"/>
        <v>23.008560399999997</v>
      </c>
      <c r="U650" s="54">
        <f>SUM(표4_25[[#This Row],[1월]:[12월]])</f>
        <v>29.344429799999993</v>
      </c>
      <c r="V650" s="54">
        <f t="shared" si="318"/>
        <v>2.4453691499999994</v>
      </c>
    </row>
    <row r="651" spans="1:22" x14ac:dyDescent="0.3">
      <c r="A651" s="73"/>
      <c r="B651" s="62" t="s">
        <v>346</v>
      </c>
      <c r="C651" s="17" t="s">
        <v>26</v>
      </c>
      <c r="D651" s="17" t="s">
        <v>16</v>
      </c>
      <c r="E651" s="17" t="s">
        <v>67</v>
      </c>
      <c r="F651" s="17" t="s">
        <v>389</v>
      </c>
      <c r="G651" s="17" t="s">
        <v>397</v>
      </c>
      <c r="H651" s="17" t="s">
        <v>15</v>
      </c>
      <c r="I651" s="31">
        <f t="shared" ref="I651:N651" si="323">I650*0.1</f>
        <v>0</v>
      </c>
      <c r="J651" s="31">
        <f t="shared" si="323"/>
        <v>0</v>
      </c>
      <c r="K651" s="31">
        <f t="shared" si="323"/>
        <v>0</v>
      </c>
      <c r="L651" s="31">
        <f t="shared" si="323"/>
        <v>0</v>
      </c>
      <c r="M651" s="46">
        <f t="shared" si="323"/>
        <v>0</v>
      </c>
      <c r="N651" s="46">
        <f t="shared" si="323"/>
        <v>0</v>
      </c>
      <c r="O651" s="150">
        <f t="shared" ref="O651:T651" si="324">O650*0.1</f>
        <v>0</v>
      </c>
      <c r="P651" s="150">
        <f t="shared" si="324"/>
        <v>0</v>
      </c>
      <c r="Q651" s="46">
        <f t="shared" si="324"/>
        <v>0</v>
      </c>
      <c r="R651" s="46">
        <f t="shared" si="324"/>
        <v>3.3814339999999547E-2</v>
      </c>
      <c r="S651" s="46">
        <f t="shared" si="324"/>
        <v>0.5997726000000001</v>
      </c>
      <c r="T651" s="46">
        <f t="shared" si="324"/>
        <v>2.3008560399999998</v>
      </c>
      <c r="U651" s="46">
        <f>SUM(표4_25[[#This Row],[1월]:[12월]])</f>
        <v>2.9344429799999991</v>
      </c>
      <c r="V651" s="46">
        <f t="shared" si="318"/>
        <v>0.24453691499999994</v>
      </c>
    </row>
    <row r="652" spans="1:22" x14ac:dyDescent="0.3">
      <c r="A652" s="73"/>
      <c r="B652" s="63" t="s">
        <v>346</v>
      </c>
      <c r="C652" s="19" t="s">
        <v>26</v>
      </c>
      <c r="D652" s="19" t="s">
        <v>16</v>
      </c>
      <c r="E652" s="19" t="s">
        <v>67</v>
      </c>
      <c r="F652" s="19" t="s">
        <v>389</v>
      </c>
      <c r="G652" s="20" t="s">
        <v>397</v>
      </c>
      <c r="H652" s="20" t="s">
        <v>96</v>
      </c>
      <c r="I652" s="21">
        <f>I648*0.0036*(34866+0.6237*21+0.0624*310)/1000</f>
        <v>0</v>
      </c>
      <c r="J652" s="21">
        <f t="shared" ref="J652:N652" si="325">J648*0.0036*(34866+0.6237*21+0.0624*310)/1000</f>
        <v>0</v>
      </c>
      <c r="K652" s="21">
        <f t="shared" si="325"/>
        <v>0</v>
      </c>
      <c r="L652" s="21">
        <f t="shared" si="325"/>
        <v>0</v>
      </c>
      <c r="M652" s="47">
        <f t="shared" si="325"/>
        <v>0</v>
      </c>
      <c r="N652" s="47">
        <f t="shared" si="325"/>
        <v>0</v>
      </c>
      <c r="O652" s="47">
        <f t="shared" ref="O652:T652" si="326">O648*0.0036*(34866+0.6237*21+0.0624*310)/1000</f>
        <v>0</v>
      </c>
      <c r="P652" s="47">
        <f t="shared" si="326"/>
        <v>0</v>
      </c>
      <c r="Q652" s="47">
        <f t="shared" si="326"/>
        <v>0</v>
      </c>
      <c r="R652" s="47">
        <f t="shared" si="326"/>
        <v>4.9398185851282139E-2</v>
      </c>
      <c r="S652" s="47">
        <f t="shared" si="326"/>
        <v>0.8761868001358919</v>
      </c>
      <c r="T652" s="47">
        <f t="shared" si="326"/>
        <v>3.3612400620850957</v>
      </c>
      <c r="U652" s="47">
        <f>SUM(표4_25[[#This Row],[1월]:[12월]])</f>
        <v>4.2868250480722701</v>
      </c>
      <c r="V652" s="47">
        <f t="shared" si="318"/>
        <v>0.35723542067268915</v>
      </c>
    </row>
    <row r="653" spans="1:22" x14ac:dyDescent="0.3">
      <c r="A653" s="73"/>
      <c r="B653" s="60" t="s">
        <v>346</v>
      </c>
      <c r="C653" s="14" t="s">
        <v>26</v>
      </c>
      <c r="D653" s="14" t="s">
        <v>16</v>
      </c>
      <c r="E653" s="14" t="s">
        <v>88</v>
      </c>
      <c r="F653" s="14" t="s">
        <v>389</v>
      </c>
      <c r="G653" s="14" t="s">
        <v>400</v>
      </c>
      <c r="H653" s="14" t="s">
        <v>13</v>
      </c>
      <c r="I653" s="69">
        <v>0</v>
      </c>
      <c r="J653" s="71"/>
      <c r="K653" s="15"/>
      <c r="L653" s="69"/>
      <c r="M653" s="44"/>
      <c r="N653" s="44"/>
      <c r="O653" s="44"/>
      <c r="P653" s="44"/>
      <c r="Q653" s="44"/>
      <c r="R653" s="44">
        <v>0</v>
      </c>
      <c r="S653" s="44">
        <v>0</v>
      </c>
      <c r="T653" s="44">
        <v>0</v>
      </c>
      <c r="U653" s="44">
        <f>SUM(표4_25[[#This Row],[1월]:[12월]])</f>
        <v>0</v>
      </c>
      <c r="V653" s="44">
        <f t="shared" si="318"/>
        <v>0</v>
      </c>
    </row>
    <row r="654" spans="1:22" x14ac:dyDescent="0.3">
      <c r="A654" s="73"/>
      <c r="B654" s="61" t="s">
        <v>346</v>
      </c>
      <c r="C654" s="16" t="s">
        <v>26</v>
      </c>
      <c r="D654" s="16" t="s">
        <v>16</v>
      </c>
      <c r="E654" s="16" t="s">
        <v>88</v>
      </c>
      <c r="F654" s="16" t="s">
        <v>389</v>
      </c>
      <c r="G654" s="16" t="s">
        <v>399</v>
      </c>
      <c r="H654" s="16" t="s">
        <v>19</v>
      </c>
      <c r="I654" s="70">
        <v>0</v>
      </c>
      <c r="J654" s="23"/>
      <c r="K654" s="23"/>
      <c r="L654" s="70"/>
      <c r="M654" s="45"/>
      <c r="N654" s="45"/>
      <c r="O654" s="45"/>
      <c r="P654" s="45"/>
      <c r="Q654" s="45"/>
      <c r="R654" s="45">
        <v>0</v>
      </c>
      <c r="S654" s="45">
        <v>0</v>
      </c>
      <c r="T654" s="45">
        <v>0</v>
      </c>
      <c r="U654" s="45">
        <f>SUM(표4_25[[#This Row],[1월]:[12월]])</f>
        <v>0</v>
      </c>
      <c r="V654" s="45">
        <f t="shared" si="318"/>
        <v>0</v>
      </c>
    </row>
    <row r="655" spans="1:22" x14ac:dyDescent="0.3">
      <c r="A655" s="73"/>
      <c r="B655" s="61" t="s">
        <v>346</v>
      </c>
      <c r="C655" s="16" t="s">
        <v>26</v>
      </c>
      <c r="D655" s="16" t="s">
        <v>16</v>
      </c>
      <c r="E655" s="16" t="s">
        <v>88</v>
      </c>
      <c r="F655" s="16" t="s">
        <v>389</v>
      </c>
      <c r="G655" s="16" t="s">
        <v>399</v>
      </c>
      <c r="H655" s="16" t="s">
        <v>14</v>
      </c>
      <c r="I655" s="23">
        <v>0</v>
      </c>
      <c r="J655" s="23"/>
      <c r="K655" s="23"/>
      <c r="L655" s="23"/>
      <c r="M655" s="45"/>
      <c r="N655" s="45"/>
      <c r="O655" s="45"/>
      <c r="P655" s="45"/>
      <c r="Q655" s="45"/>
      <c r="R655" s="23">
        <f>R654*1000</f>
        <v>0</v>
      </c>
      <c r="S655" s="23">
        <f>S654*1000</f>
        <v>0</v>
      </c>
      <c r="T655" s="45">
        <f t="shared" ref="T655" si="327">T654*1000</f>
        <v>0</v>
      </c>
      <c r="U655" s="45">
        <f>SUM(표4_25[[#This Row],[1월]:[12월]])</f>
        <v>0</v>
      </c>
      <c r="V655" s="45">
        <f t="shared" si="318"/>
        <v>0</v>
      </c>
    </row>
    <row r="656" spans="1:22" x14ac:dyDescent="0.3">
      <c r="A656" s="73"/>
      <c r="B656" s="64" t="s">
        <v>346</v>
      </c>
      <c r="C656" s="32" t="s">
        <v>26</v>
      </c>
      <c r="D656" s="32" t="s">
        <v>16</v>
      </c>
      <c r="E656" s="32" t="s">
        <v>88</v>
      </c>
      <c r="F656" s="32" t="s">
        <v>389</v>
      </c>
      <c r="G656" s="32" t="s">
        <v>399</v>
      </c>
      <c r="H656" s="32" t="s">
        <v>20</v>
      </c>
      <c r="I656" s="33">
        <v>0</v>
      </c>
      <c r="J656" s="33">
        <v>0</v>
      </c>
      <c r="K656" s="33">
        <v>0</v>
      </c>
      <c r="L656" s="33">
        <v>0</v>
      </c>
      <c r="M656" s="54">
        <v>0</v>
      </c>
      <c r="N656" s="54">
        <v>0</v>
      </c>
      <c r="O656" s="54">
        <v>0</v>
      </c>
      <c r="P656" s="54">
        <v>0</v>
      </c>
      <c r="Q656" s="54">
        <v>0</v>
      </c>
      <c r="R656" s="54">
        <v>0</v>
      </c>
      <c r="S656" s="54">
        <v>0</v>
      </c>
      <c r="T656" s="54">
        <f t="shared" ref="T656" si="328">T654*0.86</f>
        <v>0</v>
      </c>
      <c r="U656" s="54">
        <f>SUM(표4_25[[#This Row],[1월]:[12월]])</f>
        <v>0</v>
      </c>
      <c r="V656" s="54">
        <f t="shared" si="318"/>
        <v>0</v>
      </c>
    </row>
    <row r="657" spans="1:23" x14ac:dyDescent="0.3">
      <c r="A657" s="73"/>
      <c r="B657" s="62" t="s">
        <v>346</v>
      </c>
      <c r="C657" s="17" t="s">
        <v>26</v>
      </c>
      <c r="D657" s="17" t="s">
        <v>16</v>
      </c>
      <c r="E657" s="17" t="s">
        <v>88</v>
      </c>
      <c r="F657" s="17" t="s">
        <v>389</v>
      </c>
      <c r="G657" s="17" t="s">
        <v>399</v>
      </c>
      <c r="H657" s="17" t="s">
        <v>15</v>
      </c>
      <c r="I657" s="31">
        <v>0</v>
      </c>
      <c r="J657" s="31">
        <v>0</v>
      </c>
      <c r="K657" s="31">
        <v>0</v>
      </c>
      <c r="L657" s="31">
        <v>0</v>
      </c>
      <c r="M657" s="46">
        <v>0</v>
      </c>
      <c r="N657" s="46">
        <v>0</v>
      </c>
      <c r="O657" s="150">
        <v>0</v>
      </c>
      <c r="P657" s="150">
        <v>0</v>
      </c>
      <c r="Q657" s="46">
        <v>0</v>
      </c>
      <c r="R657" s="46">
        <v>0</v>
      </c>
      <c r="S657" s="46">
        <v>0</v>
      </c>
      <c r="T657" s="46">
        <f t="shared" ref="T657" si="329">T656*0.1</f>
        <v>0</v>
      </c>
      <c r="U657" s="46">
        <f>SUM(표4_25[[#This Row],[1월]:[12월]])</f>
        <v>0</v>
      </c>
      <c r="V657" s="46">
        <f t="shared" si="318"/>
        <v>0</v>
      </c>
    </row>
    <row r="658" spans="1:23" x14ac:dyDescent="0.3">
      <c r="A658" s="73"/>
      <c r="B658" s="63" t="s">
        <v>346</v>
      </c>
      <c r="C658" s="19" t="s">
        <v>26</v>
      </c>
      <c r="D658" s="19" t="s">
        <v>16</v>
      </c>
      <c r="E658" s="19" t="s">
        <v>88</v>
      </c>
      <c r="F658" s="19" t="s">
        <v>389</v>
      </c>
      <c r="G658" s="20" t="s">
        <v>399</v>
      </c>
      <c r="H658" s="20" t="s">
        <v>96</v>
      </c>
      <c r="I658" s="21">
        <f>I654*0.0036*(34866+0.6237*21+0.0624*310)/1000</f>
        <v>0</v>
      </c>
      <c r="J658" s="21">
        <f t="shared" ref="J658:N658" si="330">J654*0.0036*(34866+0.6237*21+0.0624*310)/1000</f>
        <v>0</v>
      </c>
      <c r="K658" s="21">
        <f t="shared" si="330"/>
        <v>0</v>
      </c>
      <c r="L658" s="21">
        <f t="shared" si="330"/>
        <v>0</v>
      </c>
      <c r="M658" s="47">
        <f t="shared" si="330"/>
        <v>0</v>
      </c>
      <c r="N658" s="47">
        <f t="shared" si="330"/>
        <v>0</v>
      </c>
      <c r="O658" s="47">
        <f t="shared" ref="O658:T658" si="331">O654*0.0036*(34866+0.6237*21+0.0624*310)/1000</f>
        <v>0</v>
      </c>
      <c r="P658" s="47">
        <f t="shared" si="331"/>
        <v>0</v>
      </c>
      <c r="Q658" s="47">
        <f t="shared" si="331"/>
        <v>0</v>
      </c>
      <c r="R658" s="47">
        <f t="shared" si="331"/>
        <v>0</v>
      </c>
      <c r="S658" s="47">
        <f t="shared" si="331"/>
        <v>0</v>
      </c>
      <c r="T658" s="47">
        <f t="shared" si="331"/>
        <v>0</v>
      </c>
      <c r="U658" s="47">
        <f>SUM(표4_25[[#This Row],[1월]:[12월]])</f>
        <v>0</v>
      </c>
      <c r="V658" s="47">
        <f t="shared" si="318"/>
        <v>0</v>
      </c>
    </row>
    <row r="659" spans="1:23" x14ac:dyDescent="0.3">
      <c r="A659" s="73"/>
      <c r="B659" s="60" t="s">
        <v>346</v>
      </c>
      <c r="C659" s="14" t="s">
        <v>21</v>
      </c>
      <c r="D659" s="14" t="s">
        <v>16</v>
      </c>
      <c r="E659" s="14" t="s">
        <v>88</v>
      </c>
      <c r="F659" s="14" t="s">
        <v>389</v>
      </c>
      <c r="G659" s="14" t="s">
        <v>402</v>
      </c>
      <c r="H659" s="14" t="s">
        <v>13</v>
      </c>
      <c r="I659" s="15">
        <v>0</v>
      </c>
      <c r="J659" s="15">
        <v>0</v>
      </c>
      <c r="K659" s="69">
        <v>0</v>
      </c>
      <c r="L659" s="69">
        <v>0</v>
      </c>
      <c r="M659" s="44">
        <v>0</v>
      </c>
      <c r="N659" s="44"/>
      <c r="O659" s="44"/>
      <c r="P659" s="44"/>
      <c r="Q659" s="44"/>
      <c r="R659" s="44">
        <v>4094</v>
      </c>
      <c r="S659" s="44">
        <v>2849</v>
      </c>
      <c r="T659" s="44">
        <v>2975</v>
      </c>
      <c r="U659" s="44">
        <f>SUM(표4_25[[#This Row],[1월]:[12월]])</f>
        <v>9918</v>
      </c>
      <c r="V659" s="44">
        <f t="shared" ref="V659:V662" si="332">AVERAGE(I659:T659)</f>
        <v>1239.75</v>
      </c>
    </row>
    <row r="660" spans="1:23" x14ac:dyDescent="0.3">
      <c r="A660" s="73"/>
      <c r="B660" s="61" t="s">
        <v>346</v>
      </c>
      <c r="C660" s="16" t="s">
        <v>21</v>
      </c>
      <c r="D660" s="16" t="s">
        <v>16</v>
      </c>
      <c r="E660" s="16" t="s">
        <v>88</v>
      </c>
      <c r="F660" s="16" t="s">
        <v>389</v>
      </c>
      <c r="G660" s="16" t="s">
        <v>401</v>
      </c>
      <c r="H660" s="16" t="s">
        <v>22</v>
      </c>
      <c r="I660" s="23">
        <v>0</v>
      </c>
      <c r="J660" s="23">
        <v>0</v>
      </c>
      <c r="K660" s="70">
        <v>0</v>
      </c>
      <c r="L660" s="70">
        <v>0</v>
      </c>
      <c r="M660" s="45">
        <v>0</v>
      </c>
      <c r="N660" s="45"/>
      <c r="O660" s="45"/>
      <c r="P660" s="45"/>
      <c r="Q660" s="45"/>
      <c r="R660" s="45">
        <v>4</v>
      </c>
      <c r="S660" s="45">
        <v>3</v>
      </c>
      <c r="T660" s="45">
        <v>3</v>
      </c>
      <c r="U660" s="45">
        <f>SUM(표4_25[[#This Row],[1월]:[12월]])</f>
        <v>10</v>
      </c>
      <c r="V660" s="45">
        <f t="shared" si="332"/>
        <v>1.25</v>
      </c>
    </row>
    <row r="661" spans="1:23" x14ac:dyDescent="0.3">
      <c r="A661" s="73"/>
      <c r="B661" s="62" t="s">
        <v>346</v>
      </c>
      <c r="C661" s="17" t="s">
        <v>21</v>
      </c>
      <c r="D661" s="17" t="s">
        <v>16</v>
      </c>
      <c r="E661" s="17" t="s">
        <v>88</v>
      </c>
      <c r="F661" s="17" t="s">
        <v>389</v>
      </c>
      <c r="G661" s="17" t="s">
        <v>401</v>
      </c>
      <c r="H661" s="17" t="s">
        <v>15</v>
      </c>
      <c r="I661" s="31">
        <f>(I660/1000)*1.019</f>
        <v>0</v>
      </c>
      <c r="J661" s="31">
        <f t="shared" ref="J661:N661" si="333">(J660/1000)*1.019</f>
        <v>0</v>
      </c>
      <c r="K661" s="31">
        <f t="shared" si="333"/>
        <v>0</v>
      </c>
      <c r="L661" s="31">
        <f t="shared" si="333"/>
        <v>0</v>
      </c>
      <c r="M661" s="46">
        <f t="shared" si="333"/>
        <v>0</v>
      </c>
      <c r="N661" s="46">
        <f t="shared" si="333"/>
        <v>0</v>
      </c>
      <c r="O661" s="46">
        <f t="shared" ref="O661:T661" si="334">(O660/1000)*1.019</f>
        <v>0</v>
      </c>
      <c r="P661" s="46">
        <f t="shared" si="334"/>
        <v>0</v>
      </c>
      <c r="Q661" s="46">
        <f t="shared" si="334"/>
        <v>0</v>
      </c>
      <c r="R661" s="46">
        <f t="shared" si="334"/>
        <v>4.0759999999999998E-3</v>
      </c>
      <c r="S661" s="46">
        <f t="shared" si="334"/>
        <v>3.0569999999999998E-3</v>
      </c>
      <c r="T661" s="46">
        <f t="shared" si="334"/>
        <v>3.0569999999999998E-3</v>
      </c>
      <c r="U661" s="46">
        <f>SUM(표4_25[[#This Row],[1월]:[12월]])</f>
        <v>1.0189999999999999E-2</v>
      </c>
      <c r="V661" s="46">
        <f t="shared" si="332"/>
        <v>8.4916666666666658E-4</v>
      </c>
    </row>
    <row r="662" spans="1:23" x14ac:dyDescent="0.3">
      <c r="A662" s="73"/>
      <c r="B662" s="63" t="s">
        <v>346</v>
      </c>
      <c r="C662" s="19" t="s">
        <v>21</v>
      </c>
      <c r="D662" s="19" t="s">
        <v>16</v>
      </c>
      <c r="E662" s="19" t="s">
        <v>88</v>
      </c>
      <c r="F662" s="19" t="s">
        <v>389</v>
      </c>
      <c r="G662" s="20" t="s">
        <v>401</v>
      </c>
      <c r="H662" s="20" t="s">
        <v>96</v>
      </c>
      <c r="I662" s="20">
        <f>I660*(38.5/1000000)*15.236*(44/12)</f>
        <v>0</v>
      </c>
      <c r="J662" s="20">
        <f t="shared" ref="J662:N662" si="335">J660*(38.5/1000000)*15.236*(44/12)</f>
        <v>0</v>
      </c>
      <c r="K662" s="20">
        <f t="shared" si="335"/>
        <v>0</v>
      </c>
      <c r="L662" s="20">
        <f t="shared" si="335"/>
        <v>0</v>
      </c>
      <c r="M662" s="47">
        <f t="shared" si="335"/>
        <v>0</v>
      </c>
      <c r="N662" s="47">
        <f t="shared" si="335"/>
        <v>0</v>
      </c>
      <c r="O662" s="47">
        <f t="shared" ref="O662:T662" si="336">O660*(38.5/1000000)*15.236*(44/12)</f>
        <v>0</v>
      </c>
      <c r="P662" s="47">
        <f t="shared" si="336"/>
        <v>0</v>
      </c>
      <c r="Q662" s="47">
        <f t="shared" si="336"/>
        <v>0</v>
      </c>
      <c r="R662" s="47">
        <f t="shared" si="336"/>
        <v>8.6032613333333341E-3</v>
      </c>
      <c r="S662" s="47">
        <f t="shared" si="336"/>
        <v>6.4524460000000006E-3</v>
      </c>
      <c r="T662" s="47">
        <f t="shared" si="336"/>
        <v>6.4524460000000006E-3</v>
      </c>
      <c r="U662" s="47">
        <f>SUM(표4_25[[#This Row],[1월]:[12월]])</f>
        <v>2.1508153333333335E-2</v>
      </c>
      <c r="V662" s="47">
        <f t="shared" si="332"/>
        <v>1.7923461111111112E-3</v>
      </c>
    </row>
    <row r="663" spans="1:23" x14ac:dyDescent="0.3">
      <c r="A663" s="73"/>
      <c r="B663" s="60" t="s">
        <v>346</v>
      </c>
      <c r="C663" s="14" t="s">
        <v>27</v>
      </c>
      <c r="D663" s="14" t="s">
        <v>16</v>
      </c>
      <c r="E663" s="14" t="s">
        <v>67</v>
      </c>
      <c r="F663" s="14" t="s">
        <v>389</v>
      </c>
      <c r="G663" s="14" t="s">
        <v>404</v>
      </c>
      <c r="H663" s="14" t="s">
        <v>13</v>
      </c>
      <c r="I663" s="15">
        <v>0</v>
      </c>
      <c r="J663" s="15"/>
      <c r="K663" s="69"/>
      <c r="L663" s="69"/>
      <c r="M663" s="44"/>
      <c r="N663" s="44"/>
      <c r="O663" s="44"/>
      <c r="P663" s="44"/>
      <c r="Q663" s="44"/>
      <c r="R663" s="44">
        <v>13193</v>
      </c>
      <c r="S663" s="44">
        <v>10294</v>
      </c>
      <c r="T663" s="44">
        <v>10044</v>
      </c>
      <c r="U663" s="44">
        <f>SUM(표4_25[[#This Row],[1월]:[12월]])</f>
        <v>33531</v>
      </c>
      <c r="V663" s="44">
        <f t="shared" ref="V663:V666" si="337">AVERAGE(I663:T663)</f>
        <v>8382.75</v>
      </c>
    </row>
    <row r="664" spans="1:23" x14ac:dyDescent="0.3">
      <c r="A664" s="73"/>
      <c r="B664" s="65" t="s">
        <v>346</v>
      </c>
      <c r="C664" s="30" t="s">
        <v>27</v>
      </c>
      <c r="D664" s="30" t="s">
        <v>16</v>
      </c>
      <c r="E664" s="30" t="s">
        <v>67</v>
      </c>
      <c r="F664" s="30" t="s">
        <v>389</v>
      </c>
      <c r="G664" s="30" t="s">
        <v>403</v>
      </c>
      <c r="H664" s="30" t="s">
        <v>22</v>
      </c>
      <c r="I664" s="4">
        <v>0</v>
      </c>
      <c r="J664" s="4"/>
      <c r="K664" s="68"/>
      <c r="L664" s="68"/>
      <c r="M664" s="53"/>
      <c r="N664" s="53"/>
      <c r="O664" s="53"/>
      <c r="P664" s="53"/>
      <c r="Q664" s="53"/>
      <c r="R664" s="53">
        <v>3.7751999999999999</v>
      </c>
      <c r="S664" s="53">
        <v>2.9432</v>
      </c>
      <c r="T664" s="53">
        <v>2.8704000000000001</v>
      </c>
      <c r="U664" s="53">
        <f>SUM(표4_25[[#This Row],[1월]:[12월]])</f>
        <v>9.5887999999999991</v>
      </c>
      <c r="V664" s="53">
        <f t="shared" si="337"/>
        <v>2.3971999999999998</v>
      </c>
    </row>
    <row r="665" spans="1:23" x14ac:dyDescent="0.3">
      <c r="A665" s="73"/>
      <c r="B665" s="60" t="s">
        <v>346</v>
      </c>
      <c r="C665" s="14" t="s">
        <v>27</v>
      </c>
      <c r="D665" s="14" t="s">
        <v>16</v>
      </c>
      <c r="E665" s="14" t="s">
        <v>88</v>
      </c>
      <c r="F665" s="14" t="s">
        <v>389</v>
      </c>
      <c r="G665" s="14" t="s">
        <v>406</v>
      </c>
      <c r="H665" s="14" t="s">
        <v>13</v>
      </c>
      <c r="I665" s="15">
        <v>0</v>
      </c>
      <c r="J665" s="15"/>
      <c r="K665" s="69"/>
      <c r="L665" s="69"/>
      <c r="M665" s="44"/>
      <c r="N665" s="44"/>
      <c r="O665" s="44"/>
      <c r="P665" s="44"/>
      <c r="Q665" s="44"/>
      <c r="R665" s="44">
        <v>35230</v>
      </c>
      <c r="S665" s="44">
        <v>24878</v>
      </c>
      <c r="T665" s="44">
        <v>6482</v>
      </c>
      <c r="U665" s="44">
        <f>SUM(표4_25[[#This Row],[1월]:[12월]])</f>
        <v>66590</v>
      </c>
      <c r="V665" s="44">
        <f t="shared" si="337"/>
        <v>16647.5</v>
      </c>
    </row>
    <row r="666" spans="1:23" ht="17.25" thickBot="1" x14ac:dyDescent="0.35">
      <c r="A666" s="73"/>
      <c r="B666" s="65" t="s">
        <v>346</v>
      </c>
      <c r="C666" s="30" t="s">
        <v>27</v>
      </c>
      <c r="D666" s="30" t="s">
        <v>16</v>
      </c>
      <c r="E666" s="30" t="s">
        <v>88</v>
      </c>
      <c r="F666" s="30" t="s">
        <v>389</v>
      </c>
      <c r="G666" s="30" t="s">
        <v>405</v>
      </c>
      <c r="H666" s="30" t="s">
        <v>22</v>
      </c>
      <c r="I666" s="4">
        <v>0</v>
      </c>
      <c r="J666" s="4"/>
      <c r="K666" s="68"/>
      <c r="L666" s="68"/>
      <c r="M666" s="53"/>
      <c r="N666" s="53"/>
      <c r="O666" s="53"/>
      <c r="P666" s="53"/>
      <c r="Q666" s="53"/>
      <c r="R666" s="53">
        <v>10</v>
      </c>
      <c r="S666" s="53">
        <v>7</v>
      </c>
      <c r="T666" s="53">
        <v>2</v>
      </c>
      <c r="U666" s="53">
        <f>SUM(표4_25[[#This Row],[1월]:[12월]])</f>
        <v>19</v>
      </c>
      <c r="V666" s="53">
        <f t="shared" si="337"/>
        <v>4.75</v>
      </c>
    </row>
    <row r="667" spans="1:23" x14ac:dyDescent="0.3">
      <c r="A667" s="73"/>
      <c r="B667" s="109" t="s">
        <v>434</v>
      </c>
      <c r="C667" s="110" t="s">
        <v>11</v>
      </c>
      <c r="D667" s="97" t="s">
        <v>427</v>
      </c>
      <c r="E667" s="110"/>
      <c r="F667" s="110"/>
      <c r="G667" s="110"/>
      <c r="H667" s="110" t="s">
        <v>426</v>
      </c>
      <c r="I667" s="110" t="s">
        <v>13</v>
      </c>
      <c r="J667" s="111">
        <v>147767666</v>
      </c>
      <c r="K667" s="111">
        <v>142327019</v>
      </c>
      <c r="L667" s="111">
        <v>128548007</v>
      </c>
      <c r="M667" s="111">
        <v>118491699</v>
      </c>
      <c r="N667" s="111">
        <v>143074565.58289999</v>
      </c>
      <c r="O667" s="111">
        <v>183125229.5663</v>
      </c>
      <c r="P667" s="111"/>
      <c r="Q667" s="111"/>
      <c r="R667" s="111"/>
      <c r="S667" s="111"/>
      <c r="T667" s="111"/>
      <c r="U667" s="111"/>
      <c r="V667" s="112">
        <f>SUM(표4_256[[#This Row],[1월]:[12월]])</f>
        <v>0.12040000000000001</v>
      </c>
      <c r="W667" s="113">
        <f t="shared" ref="W667:W730" si="338">AVERAGE(J667:U667)</f>
        <v>143889031.02486667</v>
      </c>
    </row>
    <row r="668" spans="1:23" x14ac:dyDescent="0.3">
      <c r="A668" s="73"/>
      <c r="B668" s="114" t="s">
        <v>433</v>
      </c>
      <c r="C668" s="97" t="s">
        <v>11</v>
      </c>
      <c r="D668" s="97" t="s">
        <v>427</v>
      </c>
      <c r="E668" s="97"/>
      <c r="F668" s="97"/>
      <c r="G668" s="97"/>
      <c r="H668" s="97" t="s">
        <v>425</v>
      </c>
      <c r="I668" s="97" t="s">
        <v>14</v>
      </c>
      <c r="J668" s="98">
        <v>906084</v>
      </c>
      <c r="K668" s="98">
        <v>825014</v>
      </c>
      <c r="L668" s="98">
        <v>885628</v>
      </c>
      <c r="M668" s="98">
        <v>786702.45599999966</v>
      </c>
      <c r="N668" s="98">
        <v>977602.14299999981</v>
      </c>
      <c r="O668" s="98">
        <v>1081483.95</v>
      </c>
      <c r="P668" s="98"/>
      <c r="Q668" s="98"/>
      <c r="R668" s="98"/>
      <c r="S668" s="98"/>
      <c r="T668" s="98"/>
      <c r="U668" s="98"/>
      <c r="V668" s="99">
        <f>SUM(표4_256[[#This Row],[1월]:[12월]])</f>
        <v>0.17588814616799994</v>
      </c>
      <c r="W668" s="115">
        <f t="shared" si="338"/>
        <v>910419.09149999998</v>
      </c>
    </row>
    <row r="669" spans="1:23" x14ac:dyDescent="0.3">
      <c r="A669" s="73"/>
      <c r="B669" s="116" t="s">
        <v>433</v>
      </c>
      <c r="C669" s="102" t="s">
        <v>11</v>
      </c>
      <c r="D669" s="102" t="s">
        <v>427</v>
      </c>
      <c r="E669" s="102"/>
      <c r="F669" s="102"/>
      <c r="G669" s="102"/>
      <c r="H669" s="102" t="s">
        <v>425</v>
      </c>
      <c r="I669" s="102" t="s">
        <v>15</v>
      </c>
      <c r="J669" s="103">
        <f t="shared" ref="J669:U669" si="339">(J668/1000)*0.229</f>
        <v>207.493236</v>
      </c>
      <c r="K669" s="103">
        <f t="shared" si="339"/>
        <v>188.92820600000002</v>
      </c>
      <c r="L669" s="103">
        <f t="shared" si="339"/>
        <v>202.80881200000002</v>
      </c>
      <c r="M669" s="103">
        <f t="shared" si="339"/>
        <v>180.15486242399993</v>
      </c>
      <c r="N669" s="103">
        <f t="shared" si="339"/>
        <v>223.87089074699998</v>
      </c>
      <c r="O669" s="103">
        <f t="shared" si="339"/>
        <v>247.65982455000002</v>
      </c>
      <c r="P669" s="103">
        <f t="shared" si="339"/>
        <v>0</v>
      </c>
      <c r="Q669" s="103">
        <f t="shared" si="339"/>
        <v>0</v>
      </c>
      <c r="R669" s="103">
        <f t="shared" si="339"/>
        <v>0</v>
      </c>
      <c r="S669" s="103">
        <f t="shared" si="339"/>
        <v>0</v>
      </c>
      <c r="T669" s="103">
        <f t="shared" si="339"/>
        <v>0</v>
      </c>
      <c r="U669" s="103">
        <f t="shared" si="339"/>
        <v>0</v>
      </c>
      <c r="V669" s="104">
        <f>SUM(표4_256[[#This Row],[1월]:[12월]])</f>
        <v>41395</v>
      </c>
      <c r="W669" s="117">
        <f t="shared" si="338"/>
        <v>104.24298597674999</v>
      </c>
    </row>
    <row r="670" spans="1:23" x14ac:dyDescent="0.3">
      <c r="A670" s="73"/>
      <c r="B670" s="116" t="s">
        <v>433</v>
      </c>
      <c r="C670" s="102" t="s">
        <v>11</v>
      </c>
      <c r="D670" s="102" t="s">
        <v>427</v>
      </c>
      <c r="E670" s="102"/>
      <c r="F670" s="102"/>
      <c r="G670" s="102"/>
      <c r="H670" s="102" t="s">
        <v>425</v>
      </c>
      <c r="I670" s="103" t="s">
        <v>96</v>
      </c>
      <c r="J670" s="103">
        <f t="shared" ref="J670:U670" si="340">J668*0.4747/1000</f>
        <v>430.11807479999999</v>
      </c>
      <c r="K670" s="103">
        <f t="shared" si="340"/>
        <v>391.6341458</v>
      </c>
      <c r="L670" s="103">
        <f t="shared" si="340"/>
        <v>420.4076116</v>
      </c>
      <c r="M670" s="103">
        <f t="shared" si="340"/>
        <v>373.44765586319983</v>
      </c>
      <c r="N670" s="103">
        <f t="shared" si="340"/>
        <v>464.06773728209993</v>
      </c>
      <c r="O670" s="103">
        <f t="shared" si="340"/>
        <v>513.38043106500004</v>
      </c>
      <c r="P670" s="103">
        <f t="shared" si="340"/>
        <v>0</v>
      </c>
      <c r="Q670" s="103">
        <f t="shared" si="340"/>
        <v>0</v>
      </c>
      <c r="R670" s="103">
        <f t="shared" si="340"/>
        <v>0</v>
      </c>
      <c r="S670" s="103">
        <f t="shared" si="340"/>
        <v>0</v>
      </c>
      <c r="T670" s="103">
        <f t="shared" si="340"/>
        <v>0</v>
      </c>
      <c r="U670" s="103">
        <f t="shared" si="340"/>
        <v>0</v>
      </c>
      <c r="V670" s="104">
        <f>SUM(표4_256[[#This Row],[1월]:[12월]])</f>
        <v>44</v>
      </c>
      <c r="W670" s="117">
        <f t="shared" si="338"/>
        <v>216.087971367525</v>
      </c>
    </row>
    <row r="671" spans="1:23" x14ac:dyDescent="0.3">
      <c r="A671" s="73"/>
      <c r="B671" s="114" t="s">
        <v>433</v>
      </c>
      <c r="C671" s="97" t="s">
        <v>11</v>
      </c>
      <c r="D671" s="97" t="s">
        <v>427</v>
      </c>
      <c r="E671" s="97"/>
      <c r="F671" s="97"/>
      <c r="G671" s="97"/>
      <c r="H671" s="97" t="s">
        <v>173</v>
      </c>
      <c r="I671" s="97" t="s">
        <v>13</v>
      </c>
      <c r="J671" s="98">
        <v>169732120</v>
      </c>
      <c r="K671" s="98">
        <v>163628650</v>
      </c>
      <c r="L671" s="98">
        <v>147668243</v>
      </c>
      <c r="M671" s="98">
        <v>142168135</v>
      </c>
      <c r="N671" s="98">
        <v>191309998.8398</v>
      </c>
      <c r="O671" s="98">
        <v>241172541.7626</v>
      </c>
      <c r="P671" s="98"/>
      <c r="Q671" s="98"/>
      <c r="R671" s="98"/>
      <c r="S671" s="98"/>
      <c r="T671" s="98"/>
      <c r="U671" s="98"/>
      <c r="V671" s="99">
        <f>SUM(표4_256[[#This Row],[1월]:[12월]])</f>
        <v>4.4835999999999994E-2</v>
      </c>
      <c r="W671" s="115">
        <f t="shared" si="338"/>
        <v>175946614.76706669</v>
      </c>
    </row>
    <row r="672" spans="1:23" x14ac:dyDescent="0.3">
      <c r="A672" s="73"/>
      <c r="B672" s="114" t="s">
        <v>433</v>
      </c>
      <c r="C672" s="97" t="s">
        <v>11</v>
      </c>
      <c r="D672" s="97" t="s">
        <v>427</v>
      </c>
      <c r="E672" s="97"/>
      <c r="F672" s="97"/>
      <c r="G672" s="97"/>
      <c r="H672" s="97" t="s">
        <v>75</v>
      </c>
      <c r="I672" s="97" t="s">
        <v>14</v>
      </c>
      <c r="J672" s="98">
        <v>1040129</v>
      </c>
      <c r="K672" s="98">
        <v>947800</v>
      </c>
      <c r="L672" s="98">
        <v>1018085</v>
      </c>
      <c r="M672" s="98">
        <v>944886.37100000004</v>
      </c>
      <c r="N672" s="98">
        <v>1280260.0420000001</v>
      </c>
      <c r="O672" s="98">
        <v>1402297.43</v>
      </c>
      <c r="P672" s="98"/>
      <c r="Q672" s="98"/>
      <c r="R672" s="98"/>
      <c r="S672" s="98"/>
      <c r="T672" s="98"/>
      <c r="U672" s="98"/>
      <c r="V672" s="99">
        <f>SUM(표4_256[[#This Row],[1월]:[12월]])</f>
        <v>9.4635874666666675E-2</v>
      </c>
      <c r="W672" s="115">
        <f t="shared" si="338"/>
        <v>1105576.3071666667</v>
      </c>
    </row>
    <row r="673" spans="1:25" x14ac:dyDescent="0.3">
      <c r="A673" s="73"/>
      <c r="B673" s="116" t="s">
        <v>433</v>
      </c>
      <c r="C673" s="102" t="s">
        <v>11</v>
      </c>
      <c r="D673" s="102" t="s">
        <v>427</v>
      </c>
      <c r="E673" s="102"/>
      <c r="F673" s="102"/>
      <c r="G673" s="102"/>
      <c r="H673" s="102" t="s">
        <v>173</v>
      </c>
      <c r="I673" s="102" t="s">
        <v>15</v>
      </c>
      <c r="J673" s="103">
        <f t="shared" ref="J673:U673" si="341">(J672/1000)*0.229</f>
        <v>238.18954099999999</v>
      </c>
      <c r="K673" s="103">
        <f t="shared" si="341"/>
        <v>217.0462</v>
      </c>
      <c r="L673" s="103">
        <f t="shared" si="341"/>
        <v>233.14146500000001</v>
      </c>
      <c r="M673" s="103">
        <f t="shared" si="341"/>
        <v>216.37897895900002</v>
      </c>
      <c r="N673" s="103">
        <f t="shared" si="341"/>
        <v>293.17954961800001</v>
      </c>
      <c r="O673" s="103">
        <f t="shared" si="341"/>
        <v>321.12611146999996</v>
      </c>
      <c r="P673" s="103">
        <f t="shared" si="341"/>
        <v>0</v>
      </c>
      <c r="Q673" s="103">
        <f t="shared" si="341"/>
        <v>0</v>
      </c>
      <c r="R673" s="103">
        <f t="shared" si="341"/>
        <v>0</v>
      </c>
      <c r="S673" s="103">
        <f t="shared" si="341"/>
        <v>0</v>
      </c>
      <c r="T673" s="103">
        <f t="shared" si="341"/>
        <v>0</v>
      </c>
      <c r="U673" s="103">
        <f t="shared" si="341"/>
        <v>0</v>
      </c>
      <c r="V673" s="104">
        <f>SUM(표4_256[[#This Row],[1월]:[12월]])</f>
        <v>149727</v>
      </c>
      <c r="W673" s="117">
        <f t="shared" si="338"/>
        <v>126.58848717058333</v>
      </c>
    </row>
    <row r="674" spans="1:25" x14ac:dyDescent="0.3">
      <c r="A674" s="73"/>
      <c r="B674" s="116" t="s">
        <v>433</v>
      </c>
      <c r="C674" s="102" t="s">
        <v>11</v>
      </c>
      <c r="D674" s="102" t="s">
        <v>427</v>
      </c>
      <c r="E674" s="102"/>
      <c r="F674" s="102"/>
      <c r="G674" s="102"/>
      <c r="H674" s="102" t="s">
        <v>173</v>
      </c>
      <c r="I674" s="103" t="s">
        <v>96</v>
      </c>
      <c r="J674" s="103">
        <f t="shared" ref="J674:U674" si="342">J672*0.4747/1000</f>
        <v>493.74923630000001</v>
      </c>
      <c r="K674" s="103">
        <f t="shared" si="342"/>
        <v>449.92066000000005</v>
      </c>
      <c r="L674" s="103">
        <f t="shared" si="342"/>
        <v>483.28494949999998</v>
      </c>
      <c r="M674" s="103">
        <f t="shared" si="342"/>
        <v>448.53756031370006</v>
      </c>
      <c r="N674" s="103">
        <f t="shared" si="342"/>
        <v>607.73944193739999</v>
      </c>
      <c r="O674" s="103">
        <f t="shared" si="342"/>
        <v>665.67059002100007</v>
      </c>
      <c r="P674" s="103">
        <f t="shared" si="342"/>
        <v>0</v>
      </c>
      <c r="Q674" s="103">
        <f t="shared" si="342"/>
        <v>0</v>
      </c>
      <c r="R674" s="103">
        <f t="shared" si="342"/>
        <v>0</v>
      </c>
      <c r="S674" s="103">
        <f t="shared" si="342"/>
        <v>0</v>
      </c>
      <c r="T674" s="103">
        <f t="shared" si="342"/>
        <v>0</v>
      </c>
      <c r="U674" s="103">
        <f t="shared" si="342"/>
        <v>0</v>
      </c>
      <c r="V674" s="104">
        <f>SUM(표4_256[[#This Row],[1월]:[12월]])</f>
        <v>42.837600000000002</v>
      </c>
      <c r="W674" s="117">
        <f t="shared" si="338"/>
        <v>262.40853650600837</v>
      </c>
    </row>
    <row r="675" spans="1:25" x14ac:dyDescent="0.3">
      <c r="A675" s="73"/>
      <c r="B675" s="114" t="s">
        <v>433</v>
      </c>
      <c r="C675" s="97" t="s">
        <v>11</v>
      </c>
      <c r="D675" s="97" t="s">
        <v>427</v>
      </c>
      <c r="E675" s="97"/>
      <c r="F675" s="97"/>
      <c r="G675" s="97"/>
      <c r="H675" s="97" t="s">
        <v>410</v>
      </c>
      <c r="I675" s="97" t="s">
        <v>13</v>
      </c>
      <c r="J675" s="98">
        <v>18627953</v>
      </c>
      <c r="K675" s="98">
        <v>19056000</v>
      </c>
      <c r="L675" s="98">
        <v>16560576</v>
      </c>
      <c r="M675" s="98">
        <v>8995778</v>
      </c>
      <c r="N675" s="98">
        <v>1231089</v>
      </c>
      <c r="O675" s="98">
        <v>15715315</v>
      </c>
      <c r="P675" s="98"/>
      <c r="Q675" s="98"/>
      <c r="R675" s="98"/>
      <c r="S675" s="98"/>
      <c r="T675" s="98"/>
      <c r="U675" s="98"/>
      <c r="V675" s="99">
        <f>SUM(표4_256[[#This Row],[1월]:[12월]])</f>
        <v>598042</v>
      </c>
      <c r="W675" s="115">
        <f t="shared" si="338"/>
        <v>13364451.833333334</v>
      </c>
    </row>
    <row r="676" spans="1:25" x14ac:dyDescent="0.3">
      <c r="A676" s="73"/>
      <c r="B676" s="114" t="s">
        <v>433</v>
      </c>
      <c r="C676" s="97" t="s">
        <v>11</v>
      </c>
      <c r="D676" s="97" t="s">
        <v>427</v>
      </c>
      <c r="E676" s="97"/>
      <c r="F676" s="97"/>
      <c r="G676" s="97"/>
      <c r="H676" s="97" t="s">
        <v>410</v>
      </c>
      <c r="I676" s="97" t="s">
        <v>14</v>
      </c>
      <c r="J676" s="98">
        <v>112835</v>
      </c>
      <c r="K676" s="98">
        <v>104747</v>
      </c>
      <c r="L676" s="98">
        <v>106924</v>
      </c>
      <c r="M676" s="98">
        <v>57245</v>
      </c>
      <c r="N676" s="98">
        <v>20657</v>
      </c>
      <c r="O676" s="98">
        <v>105617.89000000001</v>
      </c>
      <c r="P676" s="98"/>
      <c r="Q676" s="98"/>
      <c r="R676" s="98"/>
      <c r="S676" s="98"/>
      <c r="T676" s="98"/>
      <c r="U676" s="98"/>
      <c r="V676" s="99">
        <f>SUM(표4_256[[#This Row],[1월]:[12월]])</f>
        <v>172</v>
      </c>
      <c r="W676" s="115">
        <f t="shared" si="338"/>
        <v>84670.981666666674</v>
      </c>
    </row>
    <row r="677" spans="1:25" x14ac:dyDescent="0.3">
      <c r="A677" s="73"/>
      <c r="B677" s="116" t="s">
        <v>433</v>
      </c>
      <c r="C677" s="102" t="s">
        <v>11</v>
      </c>
      <c r="D677" s="102" t="s">
        <v>427</v>
      </c>
      <c r="E677" s="102"/>
      <c r="F677" s="102"/>
      <c r="G677" s="102"/>
      <c r="H677" s="102" t="s">
        <v>410</v>
      </c>
      <c r="I677" s="102" t="s">
        <v>15</v>
      </c>
      <c r="J677" s="103">
        <f t="shared" ref="J677:U677" si="343">(J676/1000)*0.229</f>
        <v>25.839214999999999</v>
      </c>
      <c r="K677" s="103">
        <f t="shared" si="343"/>
        <v>23.987063000000003</v>
      </c>
      <c r="L677" s="103">
        <f t="shared" si="343"/>
        <v>24.485596000000001</v>
      </c>
      <c r="M677" s="103">
        <f t="shared" si="343"/>
        <v>13.109105</v>
      </c>
      <c r="N677" s="103">
        <f t="shared" si="343"/>
        <v>4.7304529999999998</v>
      </c>
      <c r="O677" s="103">
        <f t="shared" si="343"/>
        <v>24.186496810000005</v>
      </c>
      <c r="P677" s="103">
        <f t="shared" si="343"/>
        <v>0</v>
      </c>
      <c r="Q677" s="103">
        <f t="shared" si="343"/>
        <v>0</v>
      </c>
      <c r="R677" s="103">
        <f t="shared" si="343"/>
        <v>0</v>
      </c>
      <c r="S677" s="103">
        <f t="shared" si="343"/>
        <v>0</v>
      </c>
      <c r="T677" s="103">
        <f t="shared" si="343"/>
        <v>0</v>
      </c>
      <c r="U677" s="103">
        <f t="shared" si="343"/>
        <v>0</v>
      </c>
      <c r="V677" s="104">
        <f>SUM(표4_256[[#This Row],[1월]:[12월]])</f>
        <v>2341885837</v>
      </c>
      <c r="W677" s="117">
        <f t="shared" si="338"/>
        <v>9.6948274008333346</v>
      </c>
    </row>
    <row r="678" spans="1:25" x14ac:dyDescent="0.3">
      <c r="A678" s="73"/>
      <c r="B678" s="116" t="s">
        <v>433</v>
      </c>
      <c r="C678" s="102" t="s">
        <v>11</v>
      </c>
      <c r="D678" s="102" t="s">
        <v>427</v>
      </c>
      <c r="E678" s="102"/>
      <c r="F678" s="102"/>
      <c r="G678" s="102"/>
      <c r="H678" s="102" t="s">
        <v>410</v>
      </c>
      <c r="I678" s="103" t="s">
        <v>96</v>
      </c>
      <c r="J678" s="103">
        <f t="shared" ref="J678:U678" si="344">J676*0.4747/1000</f>
        <v>53.562774499999996</v>
      </c>
      <c r="K678" s="103">
        <f t="shared" si="344"/>
        <v>49.723400900000001</v>
      </c>
      <c r="L678" s="103">
        <f t="shared" si="344"/>
        <v>50.756822800000002</v>
      </c>
      <c r="M678" s="103">
        <f t="shared" si="344"/>
        <v>27.174201499999999</v>
      </c>
      <c r="N678" s="103">
        <f t="shared" si="344"/>
        <v>9.8058778999999987</v>
      </c>
      <c r="O678" s="103">
        <f t="shared" si="344"/>
        <v>50.136812383000013</v>
      </c>
      <c r="P678" s="103">
        <f t="shared" si="344"/>
        <v>0</v>
      </c>
      <c r="Q678" s="103">
        <f t="shared" si="344"/>
        <v>0</v>
      </c>
      <c r="R678" s="103">
        <f t="shared" si="344"/>
        <v>0</v>
      </c>
      <c r="S678" s="103">
        <f t="shared" si="344"/>
        <v>0</v>
      </c>
      <c r="T678" s="103">
        <f t="shared" si="344"/>
        <v>0</v>
      </c>
      <c r="U678" s="103">
        <f t="shared" si="344"/>
        <v>0</v>
      </c>
      <c r="V678" s="104">
        <f>SUM(표4_256[[#This Row],[1월]:[12월]])</f>
        <v>14196650</v>
      </c>
      <c r="W678" s="117">
        <f t="shared" si="338"/>
        <v>20.096657498583337</v>
      </c>
    </row>
    <row r="679" spans="1:25" x14ac:dyDescent="0.3">
      <c r="A679" s="73"/>
      <c r="B679" s="114" t="s">
        <v>433</v>
      </c>
      <c r="C679" s="97" t="s">
        <v>11</v>
      </c>
      <c r="D679" s="97" t="s">
        <v>427</v>
      </c>
      <c r="E679" s="97"/>
      <c r="F679" s="97"/>
      <c r="G679" s="97"/>
      <c r="H679" s="97" t="s">
        <v>390</v>
      </c>
      <c r="I679" s="97" t="s">
        <v>13</v>
      </c>
      <c r="J679" s="98">
        <v>465268</v>
      </c>
      <c r="K679" s="98">
        <v>486130</v>
      </c>
      <c r="L679" s="98">
        <v>489356</v>
      </c>
      <c r="M679" s="98">
        <v>262817</v>
      </c>
      <c r="N679" s="98">
        <v>42651</v>
      </c>
      <c r="O679" s="98">
        <v>464656</v>
      </c>
      <c r="P679" s="98"/>
      <c r="Q679" s="98"/>
      <c r="R679" s="98"/>
      <c r="S679" s="98"/>
      <c r="T679" s="98"/>
      <c r="U679" s="98"/>
      <c r="V679" s="99">
        <f>SUM(표4_256[[#This Row],[1월]:[12월]])</f>
        <v>3251.0328500000001</v>
      </c>
      <c r="W679" s="115">
        <f t="shared" si="338"/>
        <v>368479.66666666669</v>
      </c>
    </row>
    <row r="680" spans="1:25" x14ac:dyDescent="0.3">
      <c r="A680" s="73"/>
      <c r="B680" s="114" t="s">
        <v>433</v>
      </c>
      <c r="C680" s="97" t="s">
        <v>11</v>
      </c>
      <c r="D680" s="97" t="s">
        <v>427</v>
      </c>
      <c r="E680" s="97"/>
      <c r="F680" s="97"/>
      <c r="G680" s="97"/>
      <c r="H680" s="97" t="s">
        <v>389</v>
      </c>
      <c r="I680" s="97" t="s">
        <v>14</v>
      </c>
      <c r="J680" s="98">
        <v>2816</v>
      </c>
      <c r="K680" s="98">
        <v>2671</v>
      </c>
      <c r="L680" s="98">
        <v>3160</v>
      </c>
      <c r="M680" s="98">
        <v>1673</v>
      </c>
      <c r="N680" s="98">
        <v>659</v>
      </c>
      <c r="O680" s="98">
        <v>3127.1400000000003</v>
      </c>
      <c r="P680" s="98"/>
      <c r="Q680" s="98"/>
      <c r="R680" s="98"/>
      <c r="S680" s="98"/>
      <c r="T680" s="98"/>
      <c r="U680" s="98"/>
      <c r="V680" s="99">
        <f>SUM(표4_256[[#This Row],[1월]:[12월]])</f>
        <v>6739.1497550000013</v>
      </c>
      <c r="W680" s="115">
        <f t="shared" si="338"/>
        <v>2351.0233333333331</v>
      </c>
    </row>
    <row r="681" spans="1:25" x14ac:dyDescent="0.3">
      <c r="A681" s="73"/>
      <c r="B681" s="116" t="s">
        <v>433</v>
      </c>
      <c r="C681" s="102" t="s">
        <v>11</v>
      </c>
      <c r="D681" s="102" t="s">
        <v>427</v>
      </c>
      <c r="E681" s="102"/>
      <c r="F681" s="102"/>
      <c r="G681" s="102"/>
      <c r="H681" s="102" t="s">
        <v>389</v>
      </c>
      <c r="I681" s="102" t="s">
        <v>15</v>
      </c>
      <c r="J681" s="103">
        <f t="shared" ref="J681:U681" si="345">(J680/1000)*0.229</f>
        <v>0.64486399999999999</v>
      </c>
      <c r="K681" s="103">
        <f t="shared" si="345"/>
        <v>0.61165899999999995</v>
      </c>
      <c r="L681" s="103">
        <f t="shared" si="345"/>
        <v>0.72364000000000006</v>
      </c>
      <c r="M681" s="103">
        <f t="shared" si="345"/>
        <v>0.38311700000000004</v>
      </c>
      <c r="N681" s="103">
        <f t="shared" si="345"/>
        <v>0.15091100000000002</v>
      </c>
      <c r="O681" s="103">
        <f t="shared" si="345"/>
        <v>0.71611506000000014</v>
      </c>
      <c r="P681" s="103">
        <f t="shared" si="345"/>
        <v>0</v>
      </c>
      <c r="Q681" s="103">
        <f t="shared" si="345"/>
        <v>0</v>
      </c>
      <c r="R681" s="103">
        <f t="shared" si="345"/>
        <v>0</v>
      </c>
      <c r="S681" s="103">
        <f t="shared" si="345"/>
        <v>0</v>
      </c>
      <c r="T681" s="103">
        <f t="shared" si="345"/>
        <v>0</v>
      </c>
      <c r="U681" s="103">
        <f t="shared" si="345"/>
        <v>0</v>
      </c>
      <c r="V681" s="104">
        <f>SUM(표4_256[[#This Row],[1월]:[12월]])</f>
        <v>35474882</v>
      </c>
      <c r="W681" s="117">
        <f t="shared" si="338"/>
        <v>0.2691921716666667</v>
      </c>
    </row>
    <row r="682" spans="1:25" x14ac:dyDescent="0.3">
      <c r="A682" s="73"/>
      <c r="B682" s="116" t="s">
        <v>433</v>
      </c>
      <c r="C682" s="102" t="s">
        <v>11</v>
      </c>
      <c r="D682" s="102" t="s">
        <v>427</v>
      </c>
      <c r="E682" s="102"/>
      <c r="F682" s="102"/>
      <c r="G682" s="102"/>
      <c r="H682" s="102" t="s">
        <v>389</v>
      </c>
      <c r="I682" s="103" t="s">
        <v>96</v>
      </c>
      <c r="J682" s="103">
        <f t="shared" ref="J682:U682" si="346">J680*0.4747/1000</f>
        <v>1.3367552</v>
      </c>
      <c r="K682" s="103">
        <f t="shared" si="346"/>
        <v>1.2679237000000001</v>
      </c>
      <c r="L682" s="103">
        <f t="shared" si="346"/>
        <v>1.5000520000000002</v>
      </c>
      <c r="M682" s="103">
        <f t="shared" si="346"/>
        <v>0.79417309999999997</v>
      </c>
      <c r="N682" s="103">
        <f t="shared" si="346"/>
        <v>0.31282729999999997</v>
      </c>
      <c r="O682" s="103">
        <f t="shared" si="346"/>
        <v>1.4844533580000001</v>
      </c>
      <c r="P682" s="103">
        <f t="shared" si="346"/>
        <v>0</v>
      </c>
      <c r="Q682" s="103">
        <f t="shared" si="346"/>
        <v>0</v>
      </c>
      <c r="R682" s="103">
        <f t="shared" si="346"/>
        <v>0</v>
      </c>
      <c r="S682" s="103">
        <f t="shared" si="346"/>
        <v>0</v>
      </c>
      <c r="T682" s="103">
        <f t="shared" si="346"/>
        <v>0</v>
      </c>
      <c r="U682" s="103">
        <f t="shared" si="346"/>
        <v>0</v>
      </c>
      <c r="V682" s="104">
        <f>SUM(표4_256[[#This Row],[1월]:[12월]])</f>
        <v>303363</v>
      </c>
      <c r="W682" s="117">
        <f t="shared" si="338"/>
        <v>0.55801538816666663</v>
      </c>
    </row>
    <row r="683" spans="1:25" x14ac:dyDescent="0.3">
      <c r="A683" s="73"/>
      <c r="B683" s="114" t="s">
        <v>433</v>
      </c>
      <c r="C683" s="97" t="s">
        <v>11</v>
      </c>
      <c r="D683" s="97" t="s">
        <v>427</v>
      </c>
      <c r="E683" s="97"/>
      <c r="F683" s="97"/>
      <c r="G683" s="97"/>
      <c r="H683" s="97" t="s">
        <v>73</v>
      </c>
      <c r="I683" s="97" t="s">
        <v>13</v>
      </c>
      <c r="J683" s="98">
        <v>159284225</v>
      </c>
      <c r="K683" s="98">
        <v>161460755</v>
      </c>
      <c r="L683" s="98">
        <v>142454324</v>
      </c>
      <c r="M683" s="98">
        <v>148887429</v>
      </c>
      <c r="N683" s="98">
        <v>130215690.51050001</v>
      </c>
      <c r="O683" s="98">
        <v>177094691.66240001</v>
      </c>
      <c r="P683" s="98"/>
      <c r="Q683" s="98"/>
      <c r="R683" s="98"/>
      <c r="S683" s="98"/>
      <c r="T683" s="98"/>
      <c r="U683" s="98"/>
      <c r="V683" s="99">
        <f>SUM(표4_256[[#This Row],[1월]:[12월]])</f>
        <v>69.470127000000005</v>
      </c>
      <c r="W683" s="115">
        <f t="shared" si="338"/>
        <v>153232852.52881667</v>
      </c>
    </row>
    <row r="684" spans="1:25" x14ac:dyDescent="0.3">
      <c r="A684" s="73"/>
      <c r="B684" s="114" t="s">
        <v>433</v>
      </c>
      <c r="C684" s="97" t="s">
        <v>11</v>
      </c>
      <c r="D684" s="97" t="s">
        <v>427</v>
      </c>
      <c r="E684" s="97"/>
      <c r="F684" s="97"/>
      <c r="G684" s="97"/>
      <c r="H684" s="97" t="s">
        <v>422</v>
      </c>
      <c r="I684" s="97" t="s">
        <v>14</v>
      </c>
      <c r="J684" s="98">
        <v>965509</v>
      </c>
      <c r="K684" s="98">
        <v>898205</v>
      </c>
      <c r="L684" s="98">
        <v>934550</v>
      </c>
      <c r="M684" s="98">
        <v>955356.78099999996</v>
      </c>
      <c r="N684" s="98">
        <v>956904.73300000001</v>
      </c>
      <c r="O684" s="98">
        <v>1104720.81</v>
      </c>
      <c r="P684" s="98"/>
      <c r="Q684" s="98"/>
      <c r="R684" s="98"/>
      <c r="S684" s="98"/>
      <c r="T684" s="98"/>
      <c r="U684" s="98"/>
      <c r="V684" s="99">
        <f>SUM(표4_256[[#This Row],[1월]:[12월]])</f>
        <v>144.0064161</v>
      </c>
      <c r="W684" s="115">
        <f t="shared" si="338"/>
        <v>969207.72066666686</v>
      </c>
    </row>
    <row r="685" spans="1:25" x14ac:dyDescent="0.3">
      <c r="A685" s="73"/>
      <c r="B685" s="116" t="s">
        <v>433</v>
      </c>
      <c r="C685" s="102" t="s">
        <v>11</v>
      </c>
      <c r="D685" s="102" t="s">
        <v>427</v>
      </c>
      <c r="E685" s="102"/>
      <c r="F685" s="102"/>
      <c r="G685" s="102"/>
      <c r="H685" s="102" t="s">
        <v>422</v>
      </c>
      <c r="I685" s="102" t="s">
        <v>15</v>
      </c>
      <c r="J685" s="103">
        <f t="shared" ref="J685:U685" si="347">(J684/1000)*0.229</f>
        <v>221.101561</v>
      </c>
      <c r="K685" s="103">
        <f t="shared" si="347"/>
        <v>205.68894500000002</v>
      </c>
      <c r="L685" s="103">
        <f t="shared" si="347"/>
        <v>214.01194999999998</v>
      </c>
      <c r="M685" s="103">
        <f t="shared" si="347"/>
        <v>218.776702849</v>
      </c>
      <c r="N685" s="103">
        <f t="shared" si="347"/>
        <v>219.131183857</v>
      </c>
      <c r="O685" s="103">
        <f t="shared" si="347"/>
        <v>252.98106549000002</v>
      </c>
      <c r="P685" s="103">
        <f t="shared" si="347"/>
        <v>0</v>
      </c>
      <c r="Q685" s="103">
        <f t="shared" si="347"/>
        <v>0</v>
      </c>
      <c r="R685" s="103">
        <f t="shared" si="347"/>
        <v>0</v>
      </c>
      <c r="S685" s="103">
        <f t="shared" si="347"/>
        <v>0</v>
      </c>
      <c r="T685" s="103">
        <f t="shared" si="347"/>
        <v>0</v>
      </c>
      <c r="U685" s="103">
        <f t="shared" si="347"/>
        <v>0</v>
      </c>
      <c r="V685" s="104">
        <f>SUM(표4_256[[#This Row],[1월]:[12월]])</f>
        <v>639255480</v>
      </c>
      <c r="W685" s="117">
        <f t="shared" si="338"/>
        <v>110.97428401633334</v>
      </c>
    </row>
    <row r="686" spans="1:25" x14ac:dyDescent="0.3">
      <c r="A686" s="73"/>
      <c r="B686" s="116" t="s">
        <v>433</v>
      </c>
      <c r="C686" s="102" t="s">
        <v>11</v>
      </c>
      <c r="D686" s="102" t="s">
        <v>427</v>
      </c>
      <c r="E686" s="102"/>
      <c r="F686" s="102"/>
      <c r="G686" s="102"/>
      <c r="H686" s="102" t="s">
        <v>422</v>
      </c>
      <c r="I686" s="103" t="s">
        <v>96</v>
      </c>
      <c r="J686" s="103">
        <f t="shared" ref="J686:U686" si="348">J684*0.4747/1000</f>
        <v>458.32712229999998</v>
      </c>
      <c r="K686" s="103">
        <f t="shared" si="348"/>
        <v>426.37791350000003</v>
      </c>
      <c r="L686" s="103">
        <f t="shared" si="348"/>
        <v>443.63088500000003</v>
      </c>
      <c r="M686" s="103">
        <f t="shared" si="348"/>
        <v>453.50786394070002</v>
      </c>
      <c r="N686" s="103">
        <f t="shared" si="348"/>
        <v>454.24267675510004</v>
      </c>
      <c r="O686" s="103">
        <f t="shared" si="348"/>
        <v>524.41096850700001</v>
      </c>
      <c r="P686" s="103">
        <f t="shared" si="348"/>
        <v>0</v>
      </c>
      <c r="Q686" s="103">
        <f t="shared" si="348"/>
        <v>0</v>
      </c>
      <c r="R686" s="103">
        <f t="shared" si="348"/>
        <v>0</v>
      </c>
      <c r="S686" s="103">
        <f t="shared" si="348"/>
        <v>0</v>
      </c>
      <c r="T686" s="103">
        <f t="shared" si="348"/>
        <v>0</v>
      </c>
      <c r="U686" s="103">
        <f t="shared" si="348"/>
        <v>0</v>
      </c>
      <c r="V686" s="104">
        <f>SUM(표4_256[[#This Row],[1월]:[12월]])</f>
        <v>4040</v>
      </c>
      <c r="W686" s="117">
        <f t="shared" si="338"/>
        <v>230.04145250023331</v>
      </c>
    </row>
    <row r="687" spans="1:25" x14ac:dyDescent="0.3">
      <c r="A687" s="73"/>
      <c r="B687" s="114" t="s">
        <v>433</v>
      </c>
      <c r="C687" s="97" t="s">
        <v>11</v>
      </c>
      <c r="D687" s="97" t="s">
        <v>427</v>
      </c>
      <c r="E687" s="97"/>
      <c r="F687" s="97"/>
      <c r="G687" s="97"/>
      <c r="H687" s="97" t="s">
        <v>175</v>
      </c>
      <c r="I687" s="97" t="s">
        <v>13</v>
      </c>
      <c r="J687" s="98">
        <v>106823106</v>
      </c>
      <c r="K687" s="98">
        <v>109523388</v>
      </c>
      <c r="L687" s="98">
        <v>97427520</v>
      </c>
      <c r="M687" s="98">
        <v>91696997</v>
      </c>
      <c r="N687" s="98">
        <v>102343322.3712</v>
      </c>
      <c r="O687" s="98">
        <v>130876879.72150001</v>
      </c>
      <c r="P687" s="98"/>
      <c r="Q687" s="98"/>
      <c r="R687" s="98"/>
      <c r="S687" s="98"/>
      <c r="T687" s="98"/>
      <c r="U687" s="98"/>
      <c r="V687" s="99">
        <f>SUM(표4_256[[#This Row],[1월]:[12월]])</f>
        <v>4040000</v>
      </c>
      <c r="W687" s="115">
        <f t="shared" si="338"/>
        <v>106448535.51545</v>
      </c>
      <c r="Y687" s="94"/>
    </row>
    <row r="688" spans="1:25" x14ac:dyDescent="0.3">
      <c r="A688" s="73"/>
      <c r="B688" s="114" t="s">
        <v>433</v>
      </c>
      <c r="C688" s="97" t="s">
        <v>11</v>
      </c>
      <c r="D688" s="97" t="s">
        <v>427</v>
      </c>
      <c r="E688" s="97"/>
      <c r="F688" s="97"/>
      <c r="G688" s="97"/>
      <c r="H688" s="97" t="s">
        <v>175</v>
      </c>
      <c r="I688" s="97" t="s">
        <v>14</v>
      </c>
      <c r="J688" s="98">
        <v>652501</v>
      </c>
      <c r="K688" s="98">
        <v>625079</v>
      </c>
      <c r="L688" s="98">
        <v>659609</v>
      </c>
      <c r="M688" s="98">
        <v>601669.304</v>
      </c>
      <c r="N688" s="98">
        <v>715563.97100000014</v>
      </c>
      <c r="O688" s="98">
        <v>788698.6</v>
      </c>
      <c r="P688" s="98"/>
      <c r="Q688" s="98"/>
      <c r="R688" s="98"/>
      <c r="S688" s="98"/>
      <c r="T688" s="98"/>
      <c r="U688" s="98"/>
      <c r="V688" s="99">
        <f>SUM(표4_256[[#This Row],[1월]:[12월]])</f>
        <v>3474.3999999999996</v>
      </c>
      <c r="W688" s="115">
        <f t="shared" si="338"/>
        <v>673853.47916666674</v>
      </c>
      <c r="Y688" s="94"/>
    </row>
    <row r="689" spans="1:23" x14ac:dyDescent="0.3">
      <c r="A689" s="73"/>
      <c r="B689" s="116" t="s">
        <v>433</v>
      </c>
      <c r="C689" s="102" t="s">
        <v>11</v>
      </c>
      <c r="D689" s="102" t="s">
        <v>427</v>
      </c>
      <c r="E689" s="102"/>
      <c r="F689" s="102"/>
      <c r="G689" s="102"/>
      <c r="H689" s="102" t="s">
        <v>74</v>
      </c>
      <c r="I689" s="102" t="s">
        <v>15</v>
      </c>
      <c r="J689" s="103">
        <f t="shared" ref="J689:U689" si="349">(J688/1000)*0.229</f>
        <v>149.422729</v>
      </c>
      <c r="K689" s="103">
        <f t="shared" si="349"/>
        <v>143.143091</v>
      </c>
      <c r="L689" s="103">
        <f t="shared" si="349"/>
        <v>151.05046100000001</v>
      </c>
      <c r="M689" s="103">
        <f t="shared" si="349"/>
        <v>137.78227061600001</v>
      </c>
      <c r="N689" s="103">
        <f t="shared" si="349"/>
        <v>163.86414935900004</v>
      </c>
      <c r="O689" s="103">
        <f t="shared" si="349"/>
        <v>180.6119794</v>
      </c>
      <c r="P689" s="103">
        <f t="shared" si="349"/>
        <v>0</v>
      </c>
      <c r="Q689" s="103">
        <f t="shared" si="349"/>
        <v>0</v>
      </c>
      <c r="R689" s="103">
        <f t="shared" si="349"/>
        <v>0</v>
      </c>
      <c r="S689" s="103">
        <f t="shared" si="349"/>
        <v>0</v>
      </c>
      <c r="T689" s="103">
        <f t="shared" si="349"/>
        <v>0</v>
      </c>
      <c r="U689" s="103">
        <f t="shared" si="349"/>
        <v>0</v>
      </c>
      <c r="V689" s="104">
        <f>SUM(표4_256[[#This Row],[1월]:[12월]])</f>
        <v>347.44</v>
      </c>
      <c r="W689" s="117">
        <f t="shared" si="338"/>
        <v>77.15622336458334</v>
      </c>
    </row>
    <row r="690" spans="1:23" x14ac:dyDescent="0.3">
      <c r="A690" s="73"/>
      <c r="B690" s="116" t="s">
        <v>433</v>
      </c>
      <c r="C690" s="102" t="s">
        <v>11</v>
      </c>
      <c r="D690" s="102" t="s">
        <v>427</v>
      </c>
      <c r="E690" s="102"/>
      <c r="F690" s="102"/>
      <c r="G690" s="102"/>
      <c r="H690" s="102" t="s">
        <v>175</v>
      </c>
      <c r="I690" s="103" t="s">
        <v>96</v>
      </c>
      <c r="J690" s="103">
        <f t="shared" ref="J690:U690" si="350">J688*0.4747/1000</f>
        <v>309.74222470000001</v>
      </c>
      <c r="K690" s="103">
        <f t="shared" si="350"/>
        <v>296.72500130000003</v>
      </c>
      <c r="L690" s="103">
        <f t="shared" si="350"/>
        <v>313.11639230000003</v>
      </c>
      <c r="M690" s="103">
        <f t="shared" si="350"/>
        <v>285.6124186088</v>
      </c>
      <c r="N690" s="103">
        <f t="shared" si="350"/>
        <v>339.67821703370009</v>
      </c>
      <c r="O690" s="103">
        <f t="shared" si="350"/>
        <v>374.39522541999997</v>
      </c>
      <c r="P690" s="103">
        <f t="shared" si="350"/>
        <v>0</v>
      </c>
      <c r="Q690" s="103">
        <f t="shared" si="350"/>
        <v>0</v>
      </c>
      <c r="R690" s="103">
        <f t="shared" si="350"/>
        <v>0</v>
      </c>
      <c r="S690" s="103">
        <f t="shared" si="350"/>
        <v>0</v>
      </c>
      <c r="T690" s="103">
        <f t="shared" si="350"/>
        <v>0</v>
      </c>
      <c r="U690" s="103">
        <f t="shared" si="350"/>
        <v>0</v>
      </c>
      <c r="V690" s="104">
        <f>SUM(표4_256[[#This Row],[1월]:[12월]])</f>
        <v>507.56293608479984</v>
      </c>
      <c r="W690" s="117">
        <f t="shared" si="338"/>
        <v>159.93912328020835</v>
      </c>
    </row>
    <row r="691" spans="1:23" x14ac:dyDescent="0.3">
      <c r="A691" s="73"/>
      <c r="B691" s="114" t="s">
        <v>433</v>
      </c>
      <c r="C691" s="97" t="s">
        <v>11</v>
      </c>
      <c r="D691" s="97" t="s">
        <v>427</v>
      </c>
      <c r="E691" s="97"/>
      <c r="F691" s="97"/>
      <c r="G691" s="97"/>
      <c r="H691" s="97" t="s">
        <v>188</v>
      </c>
      <c r="I691" s="97" t="s">
        <v>13</v>
      </c>
      <c r="J691" s="98">
        <v>13312637</v>
      </c>
      <c r="K691" s="98">
        <v>13673751</v>
      </c>
      <c r="L691" s="98">
        <v>11329090</v>
      </c>
      <c r="M691" s="98">
        <v>11788511</v>
      </c>
      <c r="N691" s="98">
        <v>8990715.6955999993</v>
      </c>
      <c r="O691" s="98">
        <v>16268007.2872</v>
      </c>
      <c r="P691" s="98"/>
      <c r="Q691" s="98"/>
      <c r="R691" s="98"/>
      <c r="S691" s="98"/>
      <c r="T691" s="98"/>
      <c r="U691" s="98"/>
      <c r="V691" s="99">
        <f>SUM(표4_256[[#This Row],[1월]:[12월]])</f>
        <v>238253381</v>
      </c>
      <c r="W691" s="115">
        <f t="shared" si="338"/>
        <v>12560451.997133335</v>
      </c>
    </row>
    <row r="692" spans="1:23" x14ac:dyDescent="0.3">
      <c r="A692" s="73"/>
      <c r="B692" s="114" t="s">
        <v>433</v>
      </c>
      <c r="C692" s="97" t="s">
        <v>11</v>
      </c>
      <c r="D692" s="97" t="s">
        <v>427</v>
      </c>
      <c r="E692" s="97"/>
      <c r="F692" s="97"/>
      <c r="G692" s="97"/>
      <c r="H692" s="97" t="s">
        <v>188</v>
      </c>
      <c r="I692" s="97" t="s">
        <v>14</v>
      </c>
      <c r="J692" s="98">
        <v>80258</v>
      </c>
      <c r="K692" s="98">
        <v>74809</v>
      </c>
      <c r="L692" s="98">
        <v>72855</v>
      </c>
      <c r="M692" s="98">
        <v>74779</v>
      </c>
      <c r="N692" s="98">
        <v>67762</v>
      </c>
      <c r="O692" s="98">
        <v>102654.28</v>
      </c>
      <c r="P692" s="98"/>
      <c r="Q692" s="98"/>
      <c r="R692" s="98"/>
      <c r="S692" s="98"/>
      <c r="T692" s="98"/>
      <c r="U692" s="98"/>
      <c r="V692" s="99">
        <f>SUM(표4_256[[#This Row],[1월]:[12월]])</f>
        <v>3488</v>
      </c>
      <c r="W692" s="115">
        <f t="shared" si="338"/>
        <v>78852.88</v>
      </c>
    </row>
    <row r="693" spans="1:23" x14ac:dyDescent="0.3">
      <c r="A693" s="73"/>
      <c r="B693" s="116" t="s">
        <v>433</v>
      </c>
      <c r="C693" s="102" t="s">
        <v>11</v>
      </c>
      <c r="D693" s="102" t="s">
        <v>427</v>
      </c>
      <c r="E693" s="102"/>
      <c r="F693" s="102"/>
      <c r="G693" s="102"/>
      <c r="H693" s="102" t="s">
        <v>188</v>
      </c>
      <c r="I693" s="102" t="s">
        <v>15</v>
      </c>
      <c r="J693" s="103">
        <f t="shared" ref="J693:U693" si="351">(J692/1000)*0.229</f>
        <v>18.379082</v>
      </c>
      <c r="K693" s="103">
        <f t="shared" si="351"/>
        <v>17.131260999999999</v>
      </c>
      <c r="L693" s="103">
        <f t="shared" si="351"/>
        <v>16.683795</v>
      </c>
      <c r="M693" s="103">
        <f t="shared" si="351"/>
        <v>17.124390999999999</v>
      </c>
      <c r="N693" s="103">
        <f t="shared" si="351"/>
        <v>15.517498000000002</v>
      </c>
      <c r="O693" s="103">
        <f t="shared" si="351"/>
        <v>23.507830120000001</v>
      </c>
      <c r="P693" s="103">
        <f t="shared" si="351"/>
        <v>0</v>
      </c>
      <c r="Q693" s="103">
        <f t="shared" si="351"/>
        <v>0</v>
      </c>
      <c r="R693" s="103">
        <f t="shared" si="351"/>
        <v>0</v>
      </c>
      <c r="S693" s="103">
        <f t="shared" si="351"/>
        <v>0</v>
      </c>
      <c r="T693" s="103">
        <f t="shared" si="351"/>
        <v>0</v>
      </c>
      <c r="U693" s="103">
        <f t="shared" si="351"/>
        <v>0</v>
      </c>
      <c r="V693" s="104">
        <f>SUM(표4_256[[#This Row],[1월]:[12월]])</f>
        <v>3488000</v>
      </c>
      <c r="W693" s="117">
        <f t="shared" si="338"/>
        <v>9.0286547600000002</v>
      </c>
    </row>
    <row r="694" spans="1:23" x14ac:dyDescent="0.3">
      <c r="A694" s="73"/>
      <c r="B694" s="116" t="s">
        <v>433</v>
      </c>
      <c r="C694" s="102" t="s">
        <v>11</v>
      </c>
      <c r="D694" s="102" t="s">
        <v>427</v>
      </c>
      <c r="E694" s="102"/>
      <c r="F694" s="102"/>
      <c r="G694" s="102"/>
      <c r="H694" s="102" t="s">
        <v>188</v>
      </c>
      <c r="I694" s="103" t="s">
        <v>96</v>
      </c>
      <c r="J694" s="103">
        <f t="shared" ref="J694:U694" si="352">J692*0.4747/1000</f>
        <v>38.098472600000001</v>
      </c>
      <c r="K694" s="103">
        <f t="shared" si="352"/>
        <v>35.511832300000002</v>
      </c>
      <c r="L694" s="103">
        <f t="shared" si="352"/>
        <v>34.5842685</v>
      </c>
      <c r="M694" s="103">
        <f t="shared" si="352"/>
        <v>35.497591300000003</v>
      </c>
      <c r="N694" s="103">
        <f t="shared" si="352"/>
        <v>32.166621399999997</v>
      </c>
      <c r="O694" s="103">
        <f t="shared" si="352"/>
        <v>48.729986715999999</v>
      </c>
      <c r="P694" s="103">
        <f t="shared" si="352"/>
        <v>0</v>
      </c>
      <c r="Q694" s="103">
        <f t="shared" si="352"/>
        <v>0</v>
      </c>
      <c r="R694" s="103">
        <f t="shared" si="352"/>
        <v>0</v>
      </c>
      <c r="S694" s="103">
        <f t="shared" si="352"/>
        <v>0</v>
      </c>
      <c r="T694" s="103">
        <f t="shared" si="352"/>
        <v>0</v>
      </c>
      <c r="U694" s="103">
        <f t="shared" si="352"/>
        <v>0</v>
      </c>
      <c r="V694" s="104">
        <f>SUM(표4_256[[#This Row],[1월]:[12월]])</f>
        <v>2999.6800000000003</v>
      </c>
      <c r="W694" s="117">
        <f t="shared" si="338"/>
        <v>18.715731068</v>
      </c>
    </row>
    <row r="695" spans="1:23" x14ac:dyDescent="0.3">
      <c r="A695" s="73"/>
      <c r="B695" s="114" t="s">
        <v>433</v>
      </c>
      <c r="C695" s="97" t="s">
        <v>11</v>
      </c>
      <c r="D695" s="97" t="s">
        <v>428</v>
      </c>
      <c r="E695" s="97"/>
      <c r="F695" s="97"/>
      <c r="G695" s="97"/>
      <c r="H695" s="97" t="s">
        <v>176</v>
      </c>
      <c r="I695" s="97" t="s">
        <v>13</v>
      </c>
      <c r="J695" s="98">
        <v>115532225</v>
      </c>
      <c r="K695" s="98">
        <v>112410174</v>
      </c>
      <c r="L695" s="98">
        <v>94679185</v>
      </c>
      <c r="M695" s="98">
        <v>94916155</v>
      </c>
      <c r="N695" s="98">
        <v>102793484</v>
      </c>
      <c r="O695" s="98">
        <v>141854330</v>
      </c>
      <c r="P695" s="98"/>
      <c r="Q695" s="98"/>
      <c r="R695" s="98"/>
      <c r="S695" s="98"/>
      <c r="T695" s="98"/>
      <c r="U695" s="98"/>
      <c r="V695" s="99">
        <f>SUM(표4_256[[#This Row],[1월]:[12월]])</f>
        <v>299.96800000000002</v>
      </c>
      <c r="W695" s="115">
        <f t="shared" si="338"/>
        <v>110364258.83333333</v>
      </c>
    </row>
    <row r="696" spans="1:23" x14ac:dyDescent="0.3">
      <c r="A696" s="73"/>
      <c r="B696" s="114" t="s">
        <v>433</v>
      </c>
      <c r="C696" s="97" t="s">
        <v>11</v>
      </c>
      <c r="D696" s="97" t="s">
        <v>428</v>
      </c>
      <c r="E696" s="97"/>
      <c r="F696" s="97"/>
      <c r="G696" s="97"/>
      <c r="H696" s="97" t="s">
        <v>176</v>
      </c>
      <c r="I696" s="97" t="s">
        <v>14</v>
      </c>
      <c r="J696" s="98">
        <v>718414</v>
      </c>
      <c r="K696" s="98">
        <v>676291</v>
      </c>
      <c r="L696" s="98">
        <v>682421</v>
      </c>
      <c r="M696" s="98">
        <v>684777</v>
      </c>
      <c r="N696" s="98">
        <v>753108</v>
      </c>
      <c r="O696" s="98">
        <v>872825</v>
      </c>
      <c r="P696" s="98"/>
      <c r="Q696" s="98"/>
      <c r="R696" s="98"/>
      <c r="S696" s="98"/>
      <c r="T696" s="98"/>
      <c r="U696" s="98"/>
      <c r="V696" s="99">
        <f>SUM(표4_256[[#This Row],[1월]:[12월]])</f>
        <v>438.21275273855991</v>
      </c>
      <c r="W696" s="115">
        <f t="shared" si="338"/>
        <v>731306</v>
      </c>
    </row>
    <row r="697" spans="1:23" x14ac:dyDescent="0.3">
      <c r="A697" s="73"/>
      <c r="B697" s="116" t="s">
        <v>433</v>
      </c>
      <c r="C697" s="102" t="s">
        <v>11</v>
      </c>
      <c r="D697" s="102" t="s">
        <v>428</v>
      </c>
      <c r="E697" s="102"/>
      <c r="F697" s="102"/>
      <c r="G697" s="102"/>
      <c r="H697" s="102" t="s">
        <v>176</v>
      </c>
      <c r="I697" s="102" t="s">
        <v>15</v>
      </c>
      <c r="J697" s="103">
        <f t="shared" ref="J697:U697" si="353">(J696/1000)*0.229</f>
        <v>164.516806</v>
      </c>
      <c r="K697" s="103">
        <f t="shared" si="353"/>
        <v>154.87063900000001</v>
      </c>
      <c r="L697" s="103">
        <f t="shared" si="353"/>
        <v>156.27440900000002</v>
      </c>
      <c r="M697" s="103">
        <f t="shared" si="353"/>
        <v>156.81393300000002</v>
      </c>
      <c r="N697" s="103">
        <f t="shared" si="353"/>
        <v>172.46173199999998</v>
      </c>
      <c r="O697" s="103">
        <f t="shared" si="353"/>
        <v>199.87692500000003</v>
      </c>
      <c r="P697" s="103">
        <f t="shared" si="353"/>
        <v>0</v>
      </c>
      <c r="Q697" s="103">
        <f t="shared" si="353"/>
        <v>0</v>
      </c>
      <c r="R697" s="103">
        <f t="shared" si="353"/>
        <v>0</v>
      </c>
      <c r="S697" s="103">
        <f t="shared" si="353"/>
        <v>0</v>
      </c>
      <c r="T697" s="103">
        <f t="shared" si="353"/>
        <v>0</v>
      </c>
      <c r="U697" s="103">
        <f t="shared" si="353"/>
        <v>0</v>
      </c>
      <c r="V697" s="104">
        <f>SUM(표4_256[[#This Row],[1월]:[12월]])</f>
        <v>51960020</v>
      </c>
      <c r="W697" s="117">
        <f t="shared" si="338"/>
        <v>83.734537000000003</v>
      </c>
    </row>
    <row r="698" spans="1:23" x14ac:dyDescent="0.3">
      <c r="A698" s="73"/>
      <c r="B698" s="116" t="s">
        <v>433</v>
      </c>
      <c r="C698" s="102" t="s">
        <v>11</v>
      </c>
      <c r="D698" s="102" t="s">
        <v>428</v>
      </c>
      <c r="E698" s="102"/>
      <c r="F698" s="102"/>
      <c r="G698" s="102"/>
      <c r="H698" s="102" t="s">
        <v>176</v>
      </c>
      <c r="I698" s="103" t="s">
        <v>96</v>
      </c>
      <c r="J698" s="103">
        <f t="shared" ref="J698:U698" si="354">J696*0.4747/1000</f>
        <v>341.03112579999998</v>
      </c>
      <c r="K698" s="103">
        <f t="shared" si="354"/>
        <v>321.03533770000001</v>
      </c>
      <c r="L698" s="103">
        <f t="shared" si="354"/>
        <v>323.94524869999998</v>
      </c>
      <c r="M698" s="103">
        <f t="shared" si="354"/>
        <v>325.06364189999999</v>
      </c>
      <c r="N698" s="103">
        <f t="shared" si="354"/>
        <v>357.5003676</v>
      </c>
      <c r="O698" s="103">
        <f t="shared" si="354"/>
        <v>414.33002750000003</v>
      </c>
      <c r="P698" s="103">
        <f t="shared" si="354"/>
        <v>0</v>
      </c>
      <c r="Q698" s="103">
        <f t="shared" si="354"/>
        <v>0</v>
      </c>
      <c r="R698" s="103">
        <f t="shared" si="354"/>
        <v>0</v>
      </c>
      <c r="S698" s="103">
        <f t="shared" si="354"/>
        <v>0</v>
      </c>
      <c r="T698" s="103">
        <f t="shared" si="354"/>
        <v>0</v>
      </c>
      <c r="U698" s="103">
        <f t="shared" si="354"/>
        <v>0</v>
      </c>
      <c r="V698" s="104">
        <f>SUM(표4_256[[#This Row],[1월]:[12월]])</f>
        <v>55407</v>
      </c>
      <c r="W698" s="117">
        <f t="shared" si="338"/>
        <v>173.57547910000002</v>
      </c>
    </row>
    <row r="699" spans="1:23" x14ac:dyDescent="0.3">
      <c r="A699" s="73"/>
      <c r="B699" s="114" t="s">
        <v>433</v>
      </c>
      <c r="C699" s="97" t="s">
        <v>11</v>
      </c>
      <c r="D699" s="97" t="s">
        <v>428</v>
      </c>
      <c r="E699" s="97"/>
      <c r="F699" s="97"/>
      <c r="G699" s="97"/>
      <c r="H699" s="97" t="s">
        <v>177</v>
      </c>
      <c r="I699" s="97" t="s">
        <v>13</v>
      </c>
      <c r="J699" s="98">
        <v>4513901</v>
      </c>
      <c r="K699" s="98">
        <v>4625702</v>
      </c>
      <c r="L699" s="98">
        <v>3925081</v>
      </c>
      <c r="M699" s="98">
        <v>4273665</v>
      </c>
      <c r="N699" s="98">
        <v>5949169</v>
      </c>
      <c r="O699" s="98">
        <v>8821927</v>
      </c>
      <c r="P699" s="98"/>
      <c r="Q699" s="98"/>
      <c r="R699" s="98"/>
      <c r="S699" s="98"/>
      <c r="T699" s="98"/>
      <c r="U699" s="98"/>
      <c r="V699" s="99">
        <f>SUM(표4_256[[#This Row],[1월]:[12월]])</f>
        <v>56.459733000000007</v>
      </c>
      <c r="W699" s="115">
        <f t="shared" si="338"/>
        <v>5351574.166666667</v>
      </c>
    </row>
    <row r="700" spans="1:23" x14ac:dyDescent="0.3">
      <c r="A700" s="73"/>
      <c r="B700" s="114" t="s">
        <v>433</v>
      </c>
      <c r="C700" s="97" t="s">
        <v>11</v>
      </c>
      <c r="D700" s="97" t="s">
        <v>428</v>
      </c>
      <c r="E700" s="97"/>
      <c r="F700" s="97"/>
      <c r="G700" s="97"/>
      <c r="H700" s="97" t="s">
        <v>177</v>
      </c>
      <c r="I700" s="97" t="s">
        <v>14</v>
      </c>
      <c r="J700" s="98">
        <v>27491</v>
      </c>
      <c r="K700" s="98">
        <v>27296</v>
      </c>
      <c r="L700" s="98">
        <v>26642</v>
      </c>
      <c r="M700" s="98">
        <v>30868</v>
      </c>
      <c r="N700" s="98">
        <v>44388</v>
      </c>
      <c r="O700" s="98">
        <v>57802</v>
      </c>
      <c r="P700" s="98"/>
      <c r="Q700" s="98"/>
      <c r="R700" s="98"/>
      <c r="S700" s="98"/>
      <c r="T700" s="98"/>
      <c r="U700" s="98"/>
      <c r="V700" s="99">
        <f>SUM(표4_256[[#This Row],[1월]:[12월]])</f>
        <v>119.17022517400001</v>
      </c>
      <c r="W700" s="115">
        <f t="shared" si="338"/>
        <v>35747.833333333336</v>
      </c>
    </row>
    <row r="701" spans="1:23" x14ac:dyDescent="0.3">
      <c r="A701" s="73"/>
      <c r="B701" s="116" t="s">
        <v>433</v>
      </c>
      <c r="C701" s="102" t="s">
        <v>11</v>
      </c>
      <c r="D701" s="102" t="s">
        <v>428</v>
      </c>
      <c r="E701" s="102"/>
      <c r="F701" s="102"/>
      <c r="G701" s="102"/>
      <c r="H701" s="102" t="s">
        <v>177</v>
      </c>
      <c r="I701" s="102" t="s">
        <v>15</v>
      </c>
      <c r="J701" s="103">
        <f t="shared" ref="J701:U701" si="355">(J700/1000)*0.229</f>
        <v>6.295439</v>
      </c>
      <c r="K701" s="103">
        <f t="shared" si="355"/>
        <v>6.2507840000000003</v>
      </c>
      <c r="L701" s="103">
        <f t="shared" si="355"/>
        <v>6.1010179999999998</v>
      </c>
      <c r="M701" s="103">
        <f t="shared" si="355"/>
        <v>7.0687720000000001</v>
      </c>
      <c r="N701" s="103">
        <f t="shared" si="355"/>
        <v>10.164852</v>
      </c>
      <c r="O701" s="103">
        <f t="shared" si="355"/>
        <v>13.236658</v>
      </c>
      <c r="P701" s="103">
        <f t="shared" si="355"/>
        <v>0</v>
      </c>
      <c r="Q701" s="103">
        <f t="shared" si="355"/>
        <v>0</v>
      </c>
      <c r="R701" s="103">
        <f t="shared" si="355"/>
        <v>0</v>
      </c>
      <c r="S701" s="103">
        <f t="shared" si="355"/>
        <v>0</v>
      </c>
      <c r="T701" s="103">
        <f t="shared" si="355"/>
        <v>0</v>
      </c>
      <c r="U701" s="103">
        <f t="shared" si="355"/>
        <v>0</v>
      </c>
      <c r="V701" s="104">
        <f>SUM(표4_256[[#This Row],[1월]:[12월]])</f>
        <v>0</v>
      </c>
      <c r="W701" s="117">
        <f t="shared" si="338"/>
        <v>4.0931269166666668</v>
      </c>
    </row>
    <row r="702" spans="1:23" x14ac:dyDescent="0.3">
      <c r="A702" s="73"/>
      <c r="B702" s="116" t="s">
        <v>433</v>
      </c>
      <c r="C702" s="102" t="s">
        <v>11</v>
      </c>
      <c r="D702" s="102" t="s">
        <v>428</v>
      </c>
      <c r="E702" s="102"/>
      <c r="F702" s="102"/>
      <c r="G702" s="102"/>
      <c r="H702" s="102" t="s">
        <v>177</v>
      </c>
      <c r="I702" s="103" t="s">
        <v>96</v>
      </c>
      <c r="J702" s="103">
        <f t="shared" ref="J702:U702" si="356">J700*0.4747/1000</f>
        <v>13.049977699999999</v>
      </c>
      <c r="K702" s="103">
        <f t="shared" si="356"/>
        <v>12.957411200000001</v>
      </c>
      <c r="L702" s="103">
        <f t="shared" si="356"/>
        <v>12.646957400000002</v>
      </c>
      <c r="M702" s="103">
        <f t="shared" si="356"/>
        <v>14.6530396</v>
      </c>
      <c r="N702" s="103">
        <f t="shared" si="356"/>
        <v>21.070983599999998</v>
      </c>
      <c r="O702" s="103">
        <f t="shared" si="356"/>
        <v>27.438609400000001</v>
      </c>
      <c r="P702" s="103">
        <f t="shared" si="356"/>
        <v>0</v>
      </c>
      <c r="Q702" s="103">
        <f t="shared" si="356"/>
        <v>0</v>
      </c>
      <c r="R702" s="103">
        <f t="shared" si="356"/>
        <v>0</v>
      </c>
      <c r="S702" s="103">
        <f t="shared" si="356"/>
        <v>0</v>
      </c>
      <c r="T702" s="103">
        <f t="shared" si="356"/>
        <v>0</v>
      </c>
      <c r="U702" s="103">
        <f t="shared" si="356"/>
        <v>0</v>
      </c>
      <c r="V702" s="104">
        <f>SUM(표4_256[[#This Row],[1월]:[12월]])</f>
        <v>0</v>
      </c>
      <c r="W702" s="117">
        <f t="shared" si="338"/>
        <v>8.4847482416666669</v>
      </c>
    </row>
    <row r="703" spans="1:23" x14ac:dyDescent="0.3">
      <c r="A703" s="73"/>
      <c r="B703" s="114" t="s">
        <v>433</v>
      </c>
      <c r="C703" s="97" t="s">
        <v>11</v>
      </c>
      <c r="D703" s="97" t="s">
        <v>428</v>
      </c>
      <c r="E703" s="97"/>
      <c r="F703" s="97"/>
      <c r="G703" s="97"/>
      <c r="H703" s="97" t="s">
        <v>423</v>
      </c>
      <c r="I703" s="97" t="s">
        <v>13</v>
      </c>
      <c r="J703" s="98">
        <v>20988286</v>
      </c>
      <c r="K703" s="98">
        <v>21508126</v>
      </c>
      <c r="L703" s="98">
        <v>18250455</v>
      </c>
      <c r="M703" s="98">
        <v>19871263</v>
      </c>
      <c r="N703" s="98">
        <v>27732100</v>
      </c>
      <c r="O703" s="98">
        <v>40371090</v>
      </c>
      <c r="P703" s="98"/>
      <c r="Q703" s="98"/>
      <c r="R703" s="98"/>
      <c r="S703" s="98"/>
      <c r="T703" s="98"/>
      <c r="U703" s="98"/>
      <c r="V703" s="99">
        <f>SUM(표4_256[[#This Row],[1월]:[12월]])</f>
        <v>0</v>
      </c>
      <c r="W703" s="115">
        <f t="shared" si="338"/>
        <v>24786886.666666668</v>
      </c>
    </row>
    <row r="704" spans="1:23" x14ac:dyDescent="0.3">
      <c r="A704" s="73"/>
      <c r="B704" s="114" t="s">
        <v>433</v>
      </c>
      <c r="C704" s="97" t="s">
        <v>11</v>
      </c>
      <c r="D704" s="97" t="s">
        <v>428</v>
      </c>
      <c r="E704" s="97"/>
      <c r="F704" s="97"/>
      <c r="G704" s="97"/>
      <c r="H704" s="97" t="s">
        <v>423</v>
      </c>
      <c r="I704" s="97" t="s">
        <v>14</v>
      </c>
      <c r="J704" s="98">
        <v>127826</v>
      </c>
      <c r="K704" s="98">
        <v>126916</v>
      </c>
      <c r="L704" s="98">
        <v>123879</v>
      </c>
      <c r="M704" s="98">
        <v>143527</v>
      </c>
      <c r="N704" s="98">
        <v>206930</v>
      </c>
      <c r="O704" s="98">
        <v>265364</v>
      </c>
      <c r="P704" s="98"/>
      <c r="Q704" s="98"/>
      <c r="R704" s="98"/>
      <c r="S704" s="98"/>
      <c r="T704" s="98"/>
      <c r="U704" s="98"/>
      <c r="V704" s="99">
        <f>SUM(표4_256[[#This Row],[1월]:[12월]])</f>
        <v>0</v>
      </c>
      <c r="W704" s="115">
        <f t="shared" si="338"/>
        <v>165740.33333333334</v>
      </c>
    </row>
    <row r="705" spans="1:23" x14ac:dyDescent="0.3">
      <c r="A705" s="73"/>
      <c r="B705" s="116" t="s">
        <v>433</v>
      </c>
      <c r="C705" s="102" t="s">
        <v>11</v>
      </c>
      <c r="D705" s="102" t="s">
        <v>428</v>
      </c>
      <c r="E705" s="102"/>
      <c r="F705" s="102"/>
      <c r="G705" s="102"/>
      <c r="H705" s="102" t="s">
        <v>423</v>
      </c>
      <c r="I705" s="102" t="s">
        <v>15</v>
      </c>
      <c r="J705" s="103">
        <f t="shared" ref="J705:U705" si="357">(J704/1000)*0.229</f>
        <v>29.272154</v>
      </c>
      <c r="K705" s="103">
        <f t="shared" si="357"/>
        <v>29.063763999999999</v>
      </c>
      <c r="L705" s="103">
        <f t="shared" si="357"/>
        <v>28.368291000000003</v>
      </c>
      <c r="M705" s="103">
        <f t="shared" si="357"/>
        <v>32.867683</v>
      </c>
      <c r="N705" s="103">
        <f t="shared" si="357"/>
        <v>47.386970000000005</v>
      </c>
      <c r="O705" s="103">
        <f t="shared" si="357"/>
        <v>60.768355999999997</v>
      </c>
      <c r="P705" s="103">
        <f t="shared" si="357"/>
        <v>0</v>
      </c>
      <c r="Q705" s="103">
        <f t="shared" si="357"/>
        <v>0</v>
      </c>
      <c r="R705" s="103">
        <f t="shared" si="357"/>
        <v>0</v>
      </c>
      <c r="S705" s="103">
        <f t="shared" si="357"/>
        <v>0</v>
      </c>
      <c r="T705" s="103">
        <f t="shared" si="357"/>
        <v>0</v>
      </c>
      <c r="U705" s="103">
        <f t="shared" si="357"/>
        <v>0</v>
      </c>
      <c r="V705" s="104">
        <f>SUM(표4_256[[#This Row],[1월]:[12월]])</f>
        <v>1971655011.644022</v>
      </c>
      <c r="W705" s="117">
        <f t="shared" si="338"/>
        <v>18.977268166666665</v>
      </c>
    </row>
    <row r="706" spans="1:23" x14ac:dyDescent="0.3">
      <c r="A706" s="73"/>
      <c r="B706" s="116" t="s">
        <v>433</v>
      </c>
      <c r="C706" s="102" t="s">
        <v>11</v>
      </c>
      <c r="D706" s="102" t="s">
        <v>428</v>
      </c>
      <c r="E706" s="102"/>
      <c r="F706" s="102"/>
      <c r="G706" s="102"/>
      <c r="H706" s="102" t="s">
        <v>423</v>
      </c>
      <c r="I706" s="103" t="s">
        <v>96</v>
      </c>
      <c r="J706" s="103">
        <f t="shared" ref="J706:U706" si="358">J704*0.4747/1000</f>
        <v>60.679002199999999</v>
      </c>
      <c r="K706" s="103">
        <f t="shared" si="358"/>
        <v>60.247025200000003</v>
      </c>
      <c r="L706" s="103">
        <f t="shared" si="358"/>
        <v>58.805361300000001</v>
      </c>
      <c r="M706" s="103">
        <f t="shared" si="358"/>
        <v>68.132266900000005</v>
      </c>
      <c r="N706" s="103">
        <f t="shared" si="358"/>
        <v>98.229670999999996</v>
      </c>
      <c r="O706" s="103">
        <f t="shared" si="358"/>
        <v>125.96829080000001</v>
      </c>
      <c r="P706" s="103">
        <f t="shared" si="358"/>
        <v>0</v>
      </c>
      <c r="Q706" s="103">
        <f t="shared" si="358"/>
        <v>0</v>
      </c>
      <c r="R706" s="103">
        <f t="shared" si="358"/>
        <v>0</v>
      </c>
      <c r="S706" s="103">
        <f t="shared" si="358"/>
        <v>0</v>
      </c>
      <c r="T706" s="103">
        <f t="shared" si="358"/>
        <v>0</v>
      </c>
      <c r="U706" s="103">
        <f t="shared" si="358"/>
        <v>0</v>
      </c>
      <c r="V706" s="104">
        <f>SUM(표4_256[[#This Row],[1월]:[12월]])</f>
        <v>12282403.148399999</v>
      </c>
      <c r="W706" s="117">
        <f t="shared" si="338"/>
        <v>39.338468116666668</v>
      </c>
    </row>
    <row r="707" spans="1:23" x14ac:dyDescent="0.3">
      <c r="A707" s="73"/>
      <c r="B707" s="114" t="s">
        <v>433</v>
      </c>
      <c r="C707" s="97" t="s">
        <v>11</v>
      </c>
      <c r="D707" s="97" t="s">
        <v>428</v>
      </c>
      <c r="E707" s="97"/>
      <c r="F707" s="97"/>
      <c r="G707" s="97"/>
      <c r="H707" s="97" t="s">
        <v>178</v>
      </c>
      <c r="I707" s="97" t="s">
        <v>13</v>
      </c>
      <c r="J707" s="98">
        <v>226349914</v>
      </c>
      <c r="K707" s="98">
        <v>219094232</v>
      </c>
      <c r="L707" s="98">
        <v>194738063</v>
      </c>
      <c r="M707" s="98">
        <v>194327610</v>
      </c>
      <c r="N707" s="98">
        <v>207664370</v>
      </c>
      <c r="O707" s="98">
        <v>255930570</v>
      </c>
      <c r="P707" s="98"/>
      <c r="Q707" s="98"/>
      <c r="R707" s="98"/>
      <c r="S707" s="98"/>
      <c r="T707" s="98"/>
      <c r="U707" s="98"/>
      <c r="V707" s="99">
        <f>SUM(표4_256[[#This Row],[1월]:[12월]])</f>
        <v>2812.6703209835996</v>
      </c>
      <c r="W707" s="115">
        <f t="shared" si="338"/>
        <v>216350793.16666666</v>
      </c>
    </row>
    <row r="708" spans="1:23" x14ac:dyDescent="0.3">
      <c r="A708" s="73"/>
      <c r="B708" s="114" t="s">
        <v>433</v>
      </c>
      <c r="C708" s="97" t="s">
        <v>11</v>
      </c>
      <c r="D708" s="97" t="s">
        <v>428</v>
      </c>
      <c r="E708" s="97"/>
      <c r="F708" s="97"/>
      <c r="G708" s="97"/>
      <c r="H708" s="97" t="s">
        <v>178</v>
      </c>
      <c r="I708" s="97" t="s">
        <v>14</v>
      </c>
      <c r="J708" s="98">
        <v>1417637</v>
      </c>
      <c r="K708" s="98">
        <v>1324692</v>
      </c>
      <c r="L708" s="98">
        <v>1425067</v>
      </c>
      <c r="M708" s="98">
        <v>1410443</v>
      </c>
      <c r="N708" s="98">
        <v>1530636</v>
      </c>
      <c r="O708" s="98">
        <v>1585130</v>
      </c>
      <c r="P708" s="98"/>
      <c r="Q708" s="98"/>
      <c r="R708" s="98"/>
      <c r="S708" s="98"/>
      <c r="T708" s="98"/>
      <c r="U708" s="98"/>
      <c r="V708" s="99">
        <f>SUM(표4_256[[#This Row],[1월]:[12월]])</f>
        <v>5830.4567745454806</v>
      </c>
      <c r="W708" s="115">
        <f t="shared" si="338"/>
        <v>1448934.1666666667</v>
      </c>
    </row>
    <row r="709" spans="1:23" x14ac:dyDescent="0.3">
      <c r="A709" s="73"/>
      <c r="B709" s="116" t="s">
        <v>433</v>
      </c>
      <c r="C709" s="102" t="s">
        <v>11</v>
      </c>
      <c r="D709" s="102" t="s">
        <v>428</v>
      </c>
      <c r="E709" s="102"/>
      <c r="F709" s="102"/>
      <c r="G709" s="102"/>
      <c r="H709" s="102" t="s">
        <v>178</v>
      </c>
      <c r="I709" s="102" t="s">
        <v>15</v>
      </c>
      <c r="J709" s="103">
        <f t="shared" ref="J709:U709" si="359">(J708/1000)*0.229</f>
        <v>324.63887299999999</v>
      </c>
      <c r="K709" s="103">
        <f t="shared" si="359"/>
        <v>303.354468</v>
      </c>
      <c r="L709" s="103">
        <f t="shared" si="359"/>
        <v>326.34034300000002</v>
      </c>
      <c r="M709" s="103">
        <f t="shared" si="359"/>
        <v>322.99144699999999</v>
      </c>
      <c r="N709" s="103">
        <f t="shared" si="359"/>
        <v>350.51564400000001</v>
      </c>
      <c r="O709" s="103">
        <f t="shared" si="359"/>
        <v>362.99477000000002</v>
      </c>
      <c r="P709" s="103">
        <f t="shared" si="359"/>
        <v>0</v>
      </c>
      <c r="Q709" s="103">
        <f t="shared" si="359"/>
        <v>0</v>
      </c>
      <c r="R709" s="103">
        <f t="shared" si="359"/>
        <v>0</v>
      </c>
      <c r="S709" s="103">
        <f t="shared" si="359"/>
        <v>0</v>
      </c>
      <c r="T709" s="103">
        <f t="shared" si="359"/>
        <v>0</v>
      </c>
      <c r="U709" s="103">
        <f t="shared" si="359"/>
        <v>0</v>
      </c>
      <c r="V709" s="104">
        <f>SUM(표4_256[[#This Row],[1월]:[12월]])</f>
        <v>2300229498.6681943</v>
      </c>
      <c r="W709" s="117">
        <f t="shared" si="338"/>
        <v>165.90296208333334</v>
      </c>
    </row>
    <row r="710" spans="1:23" x14ac:dyDescent="0.3">
      <c r="A710" s="73"/>
      <c r="B710" s="116" t="s">
        <v>433</v>
      </c>
      <c r="C710" s="102" t="s">
        <v>11</v>
      </c>
      <c r="D710" s="102" t="s">
        <v>428</v>
      </c>
      <c r="E710" s="102"/>
      <c r="F710" s="102"/>
      <c r="G710" s="102"/>
      <c r="H710" s="102" t="s">
        <v>178</v>
      </c>
      <c r="I710" s="103" t="s">
        <v>96</v>
      </c>
      <c r="J710" s="103">
        <f t="shared" ref="J710:U710" si="360">J708*0.4747/1000</f>
        <v>672.9522839</v>
      </c>
      <c r="K710" s="103">
        <f t="shared" si="360"/>
        <v>628.83129240000005</v>
      </c>
      <c r="L710" s="103">
        <f t="shared" si="360"/>
        <v>676.47930489999999</v>
      </c>
      <c r="M710" s="103">
        <f t="shared" si="360"/>
        <v>669.53729209999995</v>
      </c>
      <c r="N710" s="103">
        <f t="shared" si="360"/>
        <v>726.59290920000001</v>
      </c>
      <c r="O710" s="103">
        <f t="shared" si="360"/>
        <v>752.46121100000005</v>
      </c>
      <c r="P710" s="103">
        <f t="shared" si="360"/>
        <v>0</v>
      </c>
      <c r="Q710" s="103">
        <f t="shared" si="360"/>
        <v>0</v>
      </c>
      <c r="R710" s="103">
        <f t="shared" si="360"/>
        <v>0</v>
      </c>
      <c r="S710" s="103">
        <f t="shared" si="360"/>
        <v>0</v>
      </c>
      <c r="T710" s="103">
        <f t="shared" si="360"/>
        <v>0</v>
      </c>
      <c r="U710" s="103">
        <f t="shared" si="360"/>
        <v>0</v>
      </c>
      <c r="V710" s="104">
        <f>SUM(표4_256[[#This Row],[1월]:[12월]])</f>
        <v>14215906.089</v>
      </c>
      <c r="W710" s="117">
        <f t="shared" si="338"/>
        <v>343.90452445833336</v>
      </c>
    </row>
    <row r="711" spans="1:23" x14ac:dyDescent="0.3">
      <c r="A711" s="73"/>
      <c r="B711" s="114" t="s">
        <v>433</v>
      </c>
      <c r="C711" s="97" t="s">
        <v>26</v>
      </c>
      <c r="D711" s="97" t="s">
        <v>427</v>
      </c>
      <c r="E711" s="97"/>
      <c r="F711" s="97"/>
      <c r="G711" s="97"/>
      <c r="H711" s="97" t="s">
        <v>425</v>
      </c>
      <c r="I711" s="97" t="s">
        <v>13</v>
      </c>
      <c r="J711" s="100">
        <v>65417523</v>
      </c>
      <c r="K711" s="100">
        <v>61635396</v>
      </c>
      <c r="L711" s="100">
        <v>38060616</v>
      </c>
      <c r="M711" s="100">
        <v>19420517</v>
      </c>
      <c r="N711" s="100">
        <v>11890696</v>
      </c>
      <c r="O711" s="100">
        <v>7377558</v>
      </c>
      <c r="P711" s="100"/>
      <c r="Q711" s="100"/>
      <c r="R711" s="100"/>
      <c r="S711" s="100"/>
      <c r="T711" s="100"/>
      <c r="U711" s="100"/>
      <c r="V711" s="99">
        <f>SUM(표4_256[[#This Row],[1월]:[12월]])</f>
        <v>3255.4424943810004</v>
      </c>
      <c r="W711" s="115">
        <f t="shared" si="338"/>
        <v>33967051</v>
      </c>
    </row>
    <row r="712" spans="1:23" x14ac:dyDescent="0.3">
      <c r="A712" s="73"/>
      <c r="B712" s="114" t="s">
        <v>433</v>
      </c>
      <c r="C712" s="97" t="s">
        <v>26</v>
      </c>
      <c r="D712" s="97" t="s">
        <v>427</v>
      </c>
      <c r="E712" s="97"/>
      <c r="F712" s="97"/>
      <c r="G712" s="97"/>
      <c r="H712" s="97" t="s">
        <v>425</v>
      </c>
      <c r="I712" s="97" t="s">
        <v>19</v>
      </c>
      <c r="J712" s="100">
        <v>406.65999999999997</v>
      </c>
      <c r="K712" s="100">
        <v>382.82</v>
      </c>
      <c r="L712" s="100">
        <v>233.50999999999996</v>
      </c>
      <c r="M712" s="100">
        <v>134.91999999999999</v>
      </c>
      <c r="N712" s="100">
        <v>79.64</v>
      </c>
      <c r="O712" s="100">
        <v>60.44</v>
      </c>
      <c r="P712" s="100"/>
      <c r="Q712" s="100"/>
      <c r="R712" s="100"/>
      <c r="S712" s="100"/>
      <c r="T712" s="100"/>
      <c r="U712" s="100"/>
      <c r="V712" s="99">
        <f>SUM(표4_256[[#This Row],[1월]:[12월]])</f>
        <v>6748.2906204483006</v>
      </c>
      <c r="W712" s="115">
        <f t="shared" si="338"/>
        <v>216.33166666666671</v>
      </c>
    </row>
    <row r="713" spans="1:23" x14ac:dyDescent="0.3">
      <c r="A713" s="73"/>
      <c r="B713" s="116" t="s">
        <v>433</v>
      </c>
      <c r="C713" s="102" t="s">
        <v>26</v>
      </c>
      <c r="D713" s="102" t="s">
        <v>427</v>
      </c>
      <c r="E713" s="102"/>
      <c r="F713" s="102"/>
      <c r="G713" s="102"/>
      <c r="H713" s="102" t="s">
        <v>425</v>
      </c>
      <c r="I713" s="102" t="s">
        <v>14</v>
      </c>
      <c r="J713" s="105">
        <f t="shared" ref="J713:U713" si="361">J712*1000</f>
        <v>406659.99999999994</v>
      </c>
      <c r="K713" s="105">
        <f t="shared" si="361"/>
        <v>382820</v>
      </c>
      <c r="L713" s="105">
        <f t="shared" si="361"/>
        <v>233509.99999999997</v>
      </c>
      <c r="M713" s="105">
        <f t="shared" si="361"/>
        <v>134920</v>
      </c>
      <c r="N713" s="105">
        <f t="shared" si="361"/>
        <v>79640</v>
      </c>
      <c r="O713" s="105">
        <f t="shared" si="361"/>
        <v>60440</v>
      </c>
      <c r="P713" s="105">
        <f t="shared" si="361"/>
        <v>0</v>
      </c>
      <c r="Q713" s="105">
        <f t="shared" si="361"/>
        <v>0</v>
      </c>
      <c r="R713" s="105">
        <f t="shared" si="361"/>
        <v>0</v>
      </c>
      <c r="S713" s="105">
        <f t="shared" si="361"/>
        <v>0</v>
      </c>
      <c r="T713" s="105">
        <f t="shared" si="361"/>
        <v>0</v>
      </c>
      <c r="U713" s="105">
        <f t="shared" si="361"/>
        <v>0</v>
      </c>
      <c r="V713" s="104">
        <f>SUM(표4_256[[#This Row],[1월]:[12월]])</f>
        <v>184553397</v>
      </c>
      <c r="W713" s="117">
        <f t="shared" si="338"/>
        <v>108165.83333333333</v>
      </c>
    </row>
    <row r="714" spans="1:23" x14ac:dyDescent="0.3">
      <c r="A714" s="73"/>
      <c r="B714" s="116" t="s">
        <v>433</v>
      </c>
      <c r="C714" s="102" t="s">
        <v>26</v>
      </c>
      <c r="D714" s="102" t="s">
        <v>427</v>
      </c>
      <c r="E714" s="102"/>
      <c r="F714" s="102"/>
      <c r="G714" s="102"/>
      <c r="H714" s="102" t="s">
        <v>425</v>
      </c>
      <c r="I714" s="102" t="s">
        <v>20</v>
      </c>
      <c r="J714" s="105">
        <f t="shared" ref="J714:U714" si="362">J712*0.86</f>
        <v>349.7276</v>
      </c>
      <c r="K714" s="105">
        <f t="shared" si="362"/>
        <v>329.22519999999997</v>
      </c>
      <c r="L714" s="105">
        <f t="shared" si="362"/>
        <v>200.81859999999998</v>
      </c>
      <c r="M714" s="105">
        <f t="shared" si="362"/>
        <v>116.03119999999998</v>
      </c>
      <c r="N714" s="105">
        <f t="shared" si="362"/>
        <v>68.490399999999994</v>
      </c>
      <c r="O714" s="105">
        <f t="shared" si="362"/>
        <v>51.978400000000001</v>
      </c>
      <c r="P714" s="105">
        <f t="shared" si="362"/>
        <v>0</v>
      </c>
      <c r="Q714" s="105">
        <f t="shared" si="362"/>
        <v>0</v>
      </c>
      <c r="R714" s="105">
        <f t="shared" si="362"/>
        <v>0</v>
      </c>
      <c r="S714" s="105">
        <f t="shared" si="362"/>
        <v>0</v>
      </c>
      <c r="T714" s="105">
        <f t="shared" si="362"/>
        <v>0</v>
      </c>
      <c r="U714" s="105">
        <f t="shared" si="362"/>
        <v>0</v>
      </c>
      <c r="V714" s="104">
        <f>SUM(표4_256[[#This Row],[1월]:[12월]])</f>
        <v>1201941.0326000003</v>
      </c>
      <c r="W714" s="117">
        <f t="shared" si="338"/>
        <v>93.02261666666665</v>
      </c>
    </row>
    <row r="715" spans="1:23" x14ac:dyDescent="0.3">
      <c r="B715" s="116" t="s">
        <v>433</v>
      </c>
      <c r="C715" s="102" t="s">
        <v>26</v>
      </c>
      <c r="D715" s="102" t="s">
        <v>427</v>
      </c>
      <c r="E715" s="102"/>
      <c r="F715" s="102"/>
      <c r="G715" s="102"/>
      <c r="H715" s="102" t="s">
        <v>425</v>
      </c>
      <c r="I715" s="102" t="s">
        <v>15</v>
      </c>
      <c r="J715" s="105">
        <f t="shared" ref="J715:U715" si="363">J714*0.1</f>
        <v>34.972760000000001</v>
      </c>
      <c r="K715" s="105">
        <f t="shared" si="363"/>
        <v>32.922519999999999</v>
      </c>
      <c r="L715" s="105">
        <f t="shared" si="363"/>
        <v>20.081859999999999</v>
      </c>
      <c r="M715" s="105">
        <f t="shared" si="363"/>
        <v>11.603119999999999</v>
      </c>
      <c r="N715" s="105">
        <f t="shared" si="363"/>
        <v>6.8490399999999996</v>
      </c>
      <c r="O715" s="105">
        <f t="shared" si="363"/>
        <v>5.1978400000000002</v>
      </c>
      <c r="P715" s="105">
        <f t="shared" si="363"/>
        <v>0</v>
      </c>
      <c r="Q715" s="105">
        <f t="shared" si="363"/>
        <v>0</v>
      </c>
      <c r="R715" s="105">
        <f t="shared" si="363"/>
        <v>0</v>
      </c>
      <c r="S715" s="105">
        <f t="shared" si="363"/>
        <v>0</v>
      </c>
      <c r="T715" s="105">
        <f t="shared" si="363"/>
        <v>0</v>
      </c>
      <c r="U715" s="105">
        <f t="shared" si="363"/>
        <v>0</v>
      </c>
      <c r="V715" s="104">
        <f>SUM(표4_256[[#This Row],[1월]:[12월]])</f>
        <v>275.2444964654</v>
      </c>
      <c r="W715" s="117">
        <f t="shared" si="338"/>
        <v>9.3022616666666664</v>
      </c>
    </row>
    <row r="716" spans="1:23" x14ac:dyDescent="0.3">
      <c r="B716" s="116" t="s">
        <v>433</v>
      </c>
      <c r="C716" s="102" t="s">
        <v>26</v>
      </c>
      <c r="D716" s="102" t="s">
        <v>427</v>
      </c>
      <c r="E716" s="102"/>
      <c r="F716" s="102"/>
      <c r="G716" s="102"/>
      <c r="H716" s="102" t="s">
        <v>425</v>
      </c>
      <c r="I716" s="103" t="s">
        <v>96</v>
      </c>
      <c r="J716" s="106">
        <f t="shared" ref="J716:O716" si="364">J712*0.0036*(31788+0.5756*21+0.0576*310)/1000</f>
        <v>46.580705799753595</v>
      </c>
      <c r="K716" s="106">
        <f t="shared" si="364"/>
        <v>43.849962608227202</v>
      </c>
      <c r="L716" s="106">
        <f t="shared" si="364"/>
        <v>26.747308836129591</v>
      </c>
      <c r="M716" s="106">
        <f t="shared" si="364"/>
        <v>15.454357021843196</v>
      </c>
      <c r="N716" s="106">
        <f t="shared" si="364"/>
        <v>9.1223317018943995</v>
      </c>
      <c r="O716" s="106">
        <f t="shared" si="364"/>
        <v>6.9230754402623997</v>
      </c>
      <c r="P716" s="106">
        <f t="shared" ref="P716:U716" si="365">P712*0.0036*(34866+0.6237*21+0.0624*310)/1000</f>
        <v>0</v>
      </c>
      <c r="Q716" s="106">
        <f t="shared" si="365"/>
        <v>0</v>
      </c>
      <c r="R716" s="106">
        <f t="shared" si="365"/>
        <v>0</v>
      </c>
      <c r="S716" s="106">
        <f t="shared" si="365"/>
        <v>0</v>
      </c>
      <c r="T716" s="106">
        <f t="shared" si="365"/>
        <v>0</v>
      </c>
      <c r="U716" s="106">
        <f t="shared" si="365"/>
        <v>0</v>
      </c>
      <c r="V716" s="104">
        <f>SUM(표4_256[[#This Row],[1월]:[12월]])</f>
        <v>570.56140817521998</v>
      </c>
      <c r="W716" s="117">
        <f t="shared" si="338"/>
        <v>12.389811784009199</v>
      </c>
    </row>
    <row r="717" spans="1:23" x14ac:dyDescent="0.3">
      <c r="B717" s="114" t="s">
        <v>433</v>
      </c>
      <c r="C717" s="97" t="s">
        <v>26</v>
      </c>
      <c r="D717" s="97" t="s">
        <v>427</v>
      </c>
      <c r="E717" s="97"/>
      <c r="F717" s="97"/>
      <c r="G717" s="97"/>
      <c r="H717" s="97" t="s">
        <v>173</v>
      </c>
      <c r="I717" s="97" t="s">
        <v>13</v>
      </c>
      <c r="J717" s="100">
        <v>109660446</v>
      </c>
      <c r="K717" s="100">
        <v>102456987</v>
      </c>
      <c r="L717" s="100">
        <v>50421734</v>
      </c>
      <c r="M717" s="100">
        <v>20393313</v>
      </c>
      <c r="N717" s="100">
        <v>12338523</v>
      </c>
      <c r="O717" s="100">
        <v>7437471</v>
      </c>
      <c r="P717" s="100"/>
      <c r="Q717" s="100"/>
      <c r="R717" s="100"/>
      <c r="S717" s="100"/>
      <c r="T717" s="100"/>
      <c r="U717" s="100"/>
      <c r="V717" s="99">
        <f>SUM(표4_256[[#This Row],[1월]:[12월]])</f>
        <v>5303417</v>
      </c>
      <c r="W717" s="115">
        <f t="shared" si="338"/>
        <v>50451412.333333336</v>
      </c>
    </row>
    <row r="718" spans="1:23" x14ac:dyDescent="0.3">
      <c r="B718" s="114" t="s">
        <v>433</v>
      </c>
      <c r="C718" s="97" t="s">
        <v>26</v>
      </c>
      <c r="D718" s="97" t="s">
        <v>427</v>
      </c>
      <c r="E718" s="97"/>
      <c r="F718" s="97"/>
      <c r="G718" s="97"/>
      <c r="H718" s="97" t="s">
        <v>173</v>
      </c>
      <c r="I718" s="97" t="s">
        <v>19</v>
      </c>
      <c r="J718" s="100">
        <v>681.90000000000077</v>
      </c>
      <c r="K718" s="100">
        <v>636.54999999999927</v>
      </c>
      <c r="L718" s="100">
        <v>308.43000000000018</v>
      </c>
      <c r="M718" s="100">
        <v>138.51000000000036</v>
      </c>
      <c r="N718" s="100">
        <v>79.379999999999626</v>
      </c>
      <c r="O718" s="100">
        <v>56.400000000000546</v>
      </c>
      <c r="P718" s="100"/>
      <c r="Q718" s="100"/>
      <c r="R718" s="100"/>
      <c r="S718" s="100"/>
      <c r="T718" s="100"/>
      <c r="U718" s="100"/>
      <c r="V718" s="99">
        <f>SUM(표4_256[[#This Row],[1월]:[12월]])</f>
        <v>34680.846999999994</v>
      </c>
      <c r="W718" s="115">
        <f t="shared" si="338"/>
        <v>316.86166666666679</v>
      </c>
    </row>
    <row r="719" spans="1:23" x14ac:dyDescent="0.3">
      <c r="B719" s="116" t="s">
        <v>433</v>
      </c>
      <c r="C719" s="102" t="s">
        <v>26</v>
      </c>
      <c r="D719" s="102" t="s">
        <v>427</v>
      </c>
      <c r="E719" s="102"/>
      <c r="F719" s="102"/>
      <c r="G719" s="102"/>
      <c r="H719" s="102" t="s">
        <v>173</v>
      </c>
      <c r="I719" s="102" t="s">
        <v>14</v>
      </c>
      <c r="J719" s="105">
        <f t="shared" ref="J719:U719" si="366">J718*1000</f>
        <v>681900.00000000081</v>
      </c>
      <c r="K719" s="105">
        <f t="shared" si="366"/>
        <v>636549.9999999993</v>
      </c>
      <c r="L719" s="105">
        <f t="shared" si="366"/>
        <v>308430.00000000017</v>
      </c>
      <c r="M719" s="105">
        <f t="shared" si="366"/>
        <v>138510.00000000035</v>
      </c>
      <c r="N719" s="105">
        <f t="shared" si="366"/>
        <v>79379.999999999622</v>
      </c>
      <c r="O719" s="105">
        <f t="shared" si="366"/>
        <v>56400.000000000546</v>
      </c>
      <c r="P719" s="105">
        <f t="shared" si="366"/>
        <v>0</v>
      </c>
      <c r="Q719" s="105">
        <f t="shared" si="366"/>
        <v>0</v>
      </c>
      <c r="R719" s="105">
        <f t="shared" si="366"/>
        <v>0</v>
      </c>
      <c r="S719" s="105">
        <f t="shared" si="366"/>
        <v>0</v>
      </c>
      <c r="T719" s="105">
        <f t="shared" si="366"/>
        <v>0</v>
      </c>
      <c r="U719" s="105">
        <f t="shared" si="366"/>
        <v>0</v>
      </c>
      <c r="V719" s="104">
        <f>SUM(표4_256[[#This Row],[1월]:[12월]])</f>
        <v>7.9419139630000011</v>
      </c>
      <c r="W719" s="117">
        <f t="shared" si="338"/>
        <v>158430.83333333337</v>
      </c>
    </row>
    <row r="720" spans="1:23" x14ac:dyDescent="0.3">
      <c r="B720" s="116" t="s">
        <v>433</v>
      </c>
      <c r="C720" s="102" t="s">
        <v>26</v>
      </c>
      <c r="D720" s="102" t="s">
        <v>427</v>
      </c>
      <c r="E720" s="102"/>
      <c r="F720" s="102"/>
      <c r="G720" s="102"/>
      <c r="H720" s="102" t="s">
        <v>173</v>
      </c>
      <c r="I720" s="102" t="s">
        <v>20</v>
      </c>
      <c r="J720" s="105">
        <f t="shared" ref="J720:U720" si="367">J718*0.86</f>
        <v>586.43400000000065</v>
      </c>
      <c r="K720" s="105">
        <f t="shared" si="367"/>
        <v>547.43299999999931</v>
      </c>
      <c r="L720" s="105">
        <f t="shared" si="367"/>
        <v>265.24980000000016</v>
      </c>
      <c r="M720" s="105">
        <f t="shared" si="367"/>
        <v>119.11860000000031</v>
      </c>
      <c r="N720" s="105">
        <f t="shared" si="367"/>
        <v>68.266799999999677</v>
      </c>
      <c r="O720" s="105">
        <f t="shared" si="367"/>
        <v>48.504000000000467</v>
      </c>
      <c r="P720" s="105">
        <f t="shared" si="367"/>
        <v>0</v>
      </c>
      <c r="Q720" s="105">
        <f t="shared" si="367"/>
        <v>0</v>
      </c>
      <c r="R720" s="105">
        <f t="shared" si="367"/>
        <v>0</v>
      </c>
      <c r="S720" s="105">
        <f t="shared" si="367"/>
        <v>0</v>
      </c>
      <c r="T720" s="105">
        <f t="shared" si="367"/>
        <v>0</v>
      </c>
      <c r="U720" s="105">
        <f t="shared" si="367"/>
        <v>0</v>
      </c>
      <c r="V720" s="104">
        <f>SUM(표4_256[[#This Row],[1월]:[12월]])</f>
        <v>16.462998070899999</v>
      </c>
      <c r="W720" s="117">
        <f t="shared" si="338"/>
        <v>136.2505166666667</v>
      </c>
    </row>
    <row r="721" spans="2:23" x14ac:dyDescent="0.3">
      <c r="B721" s="116" t="s">
        <v>433</v>
      </c>
      <c r="C721" s="102" t="s">
        <v>26</v>
      </c>
      <c r="D721" s="102" t="s">
        <v>427</v>
      </c>
      <c r="E721" s="102"/>
      <c r="F721" s="102"/>
      <c r="G721" s="102"/>
      <c r="H721" s="102" t="s">
        <v>173</v>
      </c>
      <c r="I721" s="102" t="s">
        <v>15</v>
      </c>
      <c r="J721" s="105">
        <f t="shared" ref="J721:U721" si="368">J720*0.1</f>
        <v>58.643400000000071</v>
      </c>
      <c r="K721" s="105">
        <f t="shared" si="368"/>
        <v>54.743299999999934</v>
      </c>
      <c r="L721" s="105">
        <f t="shared" si="368"/>
        <v>26.524980000000017</v>
      </c>
      <c r="M721" s="105">
        <f t="shared" si="368"/>
        <v>11.911860000000033</v>
      </c>
      <c r="N721" s="105">
        <f t="shared" si="368"/>
        <v>6.8266799999999677</v>
      </c>
      <c r="O721" s="105">
        <f t="shared" si="368"/>
        <v>4.8504000000000467</v>
      </c>
      <c r="P721" s="105">
        <f t="shared" si="368"/>
        <v>0</v>
      </c>
      <c r="Q721" s="105">
        <f t="shared" si="368"/>
        <v>0</v>
      </c>
      <c r="R721" s="105">
        <f t="shared" si="368"/>
        <v>0</v>
      </c>
      <c r="S721" s="105">
        <f t="shared" si="368"/>
        <v>0</v>
      </c>
      <c r="T721" s="105">
        <f t="shared" si="368"/>
        <v>0</v>
      </c>
      <c r="U721" s="105">
        <f t="shared" si="368"/>
        <v>0</v>
      </c>
      <c r="V721" s="104">
        <f>SUM(표4_256[[#This Row],[1월]:[12월]])</f>
        <v>2216640576.803668</v>
      </c>
      <c r="W721" s="117">
        <f t="shared" si="338"/>
        <v>13.625051666666669</v>
      </c>
    </row>
    <row r="722" spans="2:23" x14ac:dyDescent="0.3">
      <c r="B722" s="116" t="s">
        <v>433</v>
      </c>
      <c r="C722" s="102" t="s">
        <v>26</v>
      </c>
      <c r="D722" s="102" t="s">
        <v>427</v>
      </c>
      <c r="E722" s="102"/>
      <c r="F722" s="102"/>
      <c r="G722" s="102"/>
      <c r="H722" s="102" t="s">
        <v>173</v>
      </c>
      <c r="I722" s="103" t="s">
        <v>96</v>
      </c>
      <c r="J722" s="106">
        <f t="shared" ref="J722:O722" si="369">J718*0.0036*(31788+0.5756*21+0.0576*310)/1000</f>
        <v>78.107960667024074</v>
      </c>
      <c r="K722" s="106">
        <f t="shared" si="369"/>
        <v>72.913363194887921</v>
      </c>
      <c r="L722" s="106">
        <f t="shared" si="369"/>
        <v>35.328990040372815</v>
      </c>
      <c r="M722" s="106">
        <f t="shared" si="369"/>
        <v>15.86557212492964</v>
      </c>
      <c r="N722" s="106">
        <f t="shared" si="369"/>
        <v>9.0925501066847563</v>
      </c>
      <c r="O722" s="106">
        <f t="shared" si="369"/>
        <v>6.460315268544063</v>
      </c>
      <c r="P722" s="106">
        <f t="shared" ref="P722:U722" si="370">P718*0.0036*(34866+0.6237*21+0.0624*310)/1000</f>
        <v>0</v>
      </c>
      <c r="Q722" s="106">
        <f t="shared" si="370"/>
        <v>0</v>
      </c>
      <c r="R722" s="106">
        <f t="shared" si="370"/>
        <v>0</v>
      </c>
      <c r="S722" s="106">
        <f t="shared" si="370"/>
        <v>0</v>
      </c>
      <c r="T722" s="106">
        <f t="shared" si="370"/>
        <v>0</v>
      </c>
      <c r="U722" s="106">
        <f t="shared" si="370"/>
        <v>0</v>
      </c>
      <c r="V722" s="104">
        <f>SUM(표4_256[[#This Row],[1월]:[12월]])</f>
        <v>14295451.572700001</v>
      </c>
      <c r="W722" s="117">
        <f t="shared" si="338"/>
        <v>18.147395950203606</v>
      </c>
    </row>
    <row r="723" spans="2:23" x14ac:dyDescent="0.3">
      <c r="B723" s="114" t="s">
        <v>433</v>
      </c>
      <c r="C723" s="97" t="s">
        <v>26</v>
      </c>
      <c r="D723" s="97" t="s">
        <v>427</v>
      </c>
      <c r="E723" s="97"/>
      <c r="F723" s="97"/>
      <c r="G723" s="97"/>
      <c r="H723" s="97" t="s">
        <v>410</v>
      </c>
      <c r="I723" s="97" t="s">
        <v>13</v>
      </c>
      <c r="J723" s="100">
        <v>167373367</v>
      </c>
      <c r="K723" s="100">
        <v>156819934</v>
      </c>
      <c r="L723" s="100">
        <v>71658457</v>
      </c>
      <c r="M723" s="100">
        <v>25186308</v>
      </c>
      <c r="N723" s="100">
        <v>4194743</v>
      </c>
      <c r="O723" s="100">
        <v>2174594</v>
      </c>
      <c r="P723" s="100"/>
      <c r="Q723" s="100"/>
      <c r="R723" s="100"/>
      <c r="S723" s="100"/>
      <c r="T723" s="100"/>
      <c r="U723" s="100"/>
      <c r="V723" s="99">
        <f>SUM(표4_256[[#This Row],[1월]:[12월]])</f>
        <v>3273.6584101482999</v>
      </c>
      <c r="W723" s="115">
        <f t="shared" si="338"/>
        <v>71234567.166666672</v>
      </c>
    </row>
    <row r="724" spans="2:23" x14ac:dyDescent="0.3">
      <c r="B724" s="114" t="s">
        <v>433</v>
      </c>
      <c r="C724" s="97" t="s">
        <v>26</v>
      </c>
      <c r="D724" s="97" t="s">
        <v>427</v>
      </c>
      <c r="E724" s="97"/>
      <c r="F724" s="97"/>
      <c r="G724" s="97"/>
      <c r="H724" s="97" t="s">
        <v>410</v>
      </c>
      <c r="I724" s="97" t="s">
        <v>19</v>
      </c>
      <c r="J724" s="100">
        <v>1047.1899000000001</v>
      </c>
      <c r="K724" s="100">
        <v>980.66401000000076</v>
      </c>
      <c r="L724" s="100">
        <v>443.53760999999901</v>
      </c>
      <c r="M724" s="100">
        <v>175.03773000000035</v>
      </c>
      <c r="N724" s="100">
        <v>20.92976999999965</v>
      </c>
      <c r="O724" s="100">
        <v>7.9281600000007071</v>
      </c>
      <c r="P724" s="100"/>
      <c r="Q724" s="100"/>
      <c r="R724" s="100"/>
      <c r="S724" s="100"/>
      <c r="T724" s="100"/>
      <c r="U724" s="100"/>
      <c r="V724" s="99">
        <f>SUM(표4_256[[#This Row],[1월]:[12월]])</f>
        <v>6786.0508615606905</v>
      </c>
      <c r="W724" s="115">
        <f t="shared" si="338"/>
        <v>445.88119666666677</v>
      </c>
    </row>
    <row r="725" spans="2:23" x14ac:dyDescent="0.3">
      <c r="B725" s="116" t="s">
        <v>433</v>
      </c>
      <c r="C725" s="102" t="s">
        <v>26</v>
      </c>
      <c r="D725" s="102" t="s">
        <v>427</v>
      </c>
      <c r="E725" s="102"/>
      <c r="F725" s="102"/>
      <c r="G725" s="102"/>
      <c r="H725" s="102" t="s">
        <v>410</v>
      </c>
      <c r="I725" s="102" t="s">
        <v>14</v>
      </c>
      <c r="J725" s="105">
        <f t="shared" ref="J725:U725" si="371">J724*1000</f>
        <v>1047189.9</v>
      </c>
      <c r="K725" s="105">
        <f t="shared" si="371"/>
        <v>980664.01000000071</v>
      </c>
      <c r="L725" s="105">
        <f t="shared" si="371"/>
        <v>443537.609999999</v>
      </c>
      <c r="M725" s="105">
        <f t="shared" si="371"/>
        <v>175037.73000000036</v>
      </c>
      <c r="N725" s="105">
        <f t="shared" si="371"/>
        <v>20929.769999999651</v>
      </c>
      <c r="O725" s="105">
        <f t="shared" si="371"/>
        <v>7928.1600000007074</v>
      </c>
      <c r="P725" s="105">
        <f t="shared" si="371"/>
        <v>0</v>
      </c>
      <c r="Q725" s="105">
        <f t="shared" si="371"/>
        <v>0</v>
      </c>
      <c r="R725" s="105">
        <f t="shared" si="371"/>
        <v>0</v>
      </c>
      <c r="S725" s="105">
        <f t="shared" si="371"/>
        <v>0</v>
      </c>
      <c r="T725" s="105">
        <f t="shared" si="371"/>
        <v>0</v>
      </c>
      <c r="U725" s="105">
        <f t="shared" si="371"/>
        <v>0</v>
      </c>
      <c r="V725" s="104">
        <f>SUM(표4_256[[#This Row],[1월]:[12월]])</f>
        <v>1448096770.7824659</v>
      </c>
      <c r="W725" s="117">
        <f t="shared" si="338"/>
        <v>222940.59833333336</v>
      </c>
    </row>
    <row r="726" spans="2:23" x14ac:dyDescent="0.3">
      <c r="B726" s="116" t="s">
        <v>433</v>
      </c>
      <c r="C726" s="102" t="s">
        <v>26</v>
      </c>
      <c r="D726" s="102" t="s">
        <v>427</v>
      </c>
      <c r="E726" s="102"/>
      <c r="F726" s="102"/>
      <c r="G726" s="102"/>
      <c r="H726" s="102" t="s">
        <v>410</v>
      </c>
      <c r="I726" s="102" t="s">
        <v>20</v>
      </c>
      <c r="J726" s="105">
        <f t="shared" ref="J726:U726" si="372">J724*0.86</f>
        <v>900.58331400000009</v>
      </c>
      <c r="K726" s="105">
        <f t="shared" si="372"/>
        <v>843.37104860000068</v>
      </c>
      <c r="L726" s="105">
        <f t="shared" si="372"/>
        <v>381.44234459999916</v>
      </c>
      <c r="M726" s="105">
        <f t="shared" si="372"/>
        <v>150.53244780000031</v>
      </c>
      <c r="N726" s="105">
        <f t="shared" si="372"/>
        <v>17.9996021999997</v>
      </c>
      <c r="O726" s="105">
        <f t="shared" si="372"/>
        <v>6.8182176000006081</v>
      </c>
      <c r="P726" s="105">
        <f t="shared" si="372"/>
        <v>0</v>
      </c>
      <c r="Q726" s="105">
        <f t="shared" si="372"/>
        <v>0</v>
      </c>
      <c r="R726" s="105">
        <f t="shared" si="372"/>
        <v>0</v>
      </c>
      <c r="S726" s="105">
        <f t="shared" si="372"/>
        <v>0</v>
      </c>
      <c r="T726" s="105">
        <f t="shared" si="372"/>
        <v>0</v>
      </c>
      <c r="U726" s="105">
        <f t="shared" si="372"/>
        <v>0</v>
      </c>
      <c r="V726" s="104">
        <f>SUM(표4_256[[#This Row],[1월]:[12월]])</f>
        <v>9111280.8423999995</v>
      </c>
      <c r="W726" s="117">
        <f t="shared" si="338"/>
        <v>191.7289145666667</v>
      </c>
    </row>
    <row r="727" spans="2:23" x14ac:dyDescent="0.3">
      <c r="B727" s="116" t="s">
        <v>433</v>
      </c>
      <c r="C727" s="102" t="s">
        <v>26</v>
      </c>
      <c r="D727" s="102" t="s">
        <v>427</v>
      </c>
      <c r="E727" s="102"/>
      <c r="F727" s="102"/>
      <c r="G727" s="102"/>
      <c r="H727" s="102" t="s">
        <v>410</v>
      </c>
      <c r="I727" s="102" t="s">
        <v>15</v>
      </c>
      <c r="J727" s="105">
        <f t="shared" ref="J727:U727" si="373">J726*0.1</f>
        <v>90.058331400000014</v>
      </c>
      <c r="K727" s="105">
        <f t="shared" si="373"/>
        <v>84.337104860000068</v>
      </c>
      <c r="L727" s="105">
        <f t="shared" si="373"/>
        <v>38.144234459999915</v>
      </c>
      <c r="M727" s="105">
        <f t="shared" si="373"/>
        <v>15.053244780000032</v>
      </c>
      <c r="N727" s="105">
        <f t="shared" si="373"/>
        <v>1.79996021999997</v>
      </c>
      <c r="O727" s="105">
        <f t="shared" si="373"/>
        <v>0.68182176000006089</v>
      </c>
      <c r="P727" s="105">
        <f t="shared" si="373"/>
        <v>0</v>
      </c>
      <c r="Q727" s="105">
        <f t="shared" si="373"/>
        <v>0</v>
      </c>
      <c r="R727" s="105">
        <f t="shared" si="373"/>
        <v>0</v>
      </c>
      <c r="S727" s="105">
        <f t="shared" si="373"/>
        <v>0</v>
      </c>
      <c r="T727" s="105">
        <f t="shared" si="373"/>
        <v>0</v>
      </c>
      <c r="U727" s="105">
        <f t="shared" si="373"/>
        <v>0</v>
      </c>
      <c r="V727" s="104">
        <f>SUM(표4_256[[#This Row],[1월]:[12월]])</f>
        <v>2086.4833129096005</v>
      </c>
      <c r="W727" s="117">
        <f t="shared" si="338"/>
        <v>19.172891456666672</v>
      </c>
    </row>
    <row r="728" spans="2:23" x14ac:dyDescent="0.3">
      <c r="B728" s="116" t="s">
        <v>433</v>
      </c>
      <c r="C728" s="102" t="s">
        <v>26</v>
      </c>
      <c r="D728" s="102" t="s">
        <v>427</v>
      </c>
      <c r="E728" s="102"/>
      <c r="F728" s="102"/>
      <c r="G728" s="102"/>
      <c r="H728" s="102" t="s">
        <v>410</v>
      </c>
      <c r="I728" s="103" t="s">
        <v>96</v>
      </c>
      <c r="J728" s="106">
        <f t="shared" ref="J728:O728" si="374">J724*0.0036*(31788+0.5756*21+0.0576*310)/1000</f>
        <v>119.94994503608271</v>
      </c>
      <c r="K728" s="106">
        <f t="shared" si="374"/>
        <v>112.32976377862748</v>
      </c>
      <c r="L728" s="106">
        <f t="shared" si="374"/>
        <v>50.804836774051545</v>
      </c>
      <c r="M728" s="106">
        <f t="shared" si="374"/>
        <v>20.049626235643341</v>
      </c>
      <c r="N728" s="106">
        <f t="shared" si="374"/>
        <v>2.3973920691154591</v>
      </c>
      <c r="O728" s="106">
        <f t="shared" si="374"/>
        <v>0.9081278918344744</v>
      </c>
      <c r="P728" s="106">
        <f t="shared" ref="P728:U728" si="375">P724*0.0036*(34866+0.6237*21+0.0624*310)/1000</f>
        <v>0</v>
      </c>
      <c r="Q728" s="106">
        <f t="shared" si="375"/>
        <v>0</v>
      </c>
      <c r="R728" s="106">
        <f t="shared" si="375"/>
        <v>0</v>
      </c>
      <c r="S728" s="106">
        <f t="shared" si="375"/>
        <v>0</v>
      </c>
      <c r="T728" s="106">
        <f t="shared" si="375"/>
        <v>0</v>
      </c>
      <c r="U728" s="106">
        <f t="shared" si="375"/>
        <v>0</v>
      </c>
      <c r="V728" s="104">
        <f>SUM(표4_256[[#This Row],[1월]:[12월]])</f>
        <v>4325.1250158872808</v>
      </c>
      <c r="W728" s="117">
        <f t="shared" si="338"/>
        <v>25.536640982112917</v>
      </c>
    </row>
    <row r="729" spans="2:23" x14ac:dyDescent="0.3">
      <c r="B729" s="114" t="s">
        <v>433</v>
      </c>
      <c r="C729" s="97" t="s">
        <v>26</v>
      </c>
      <c r="D729" s="97" t="s">
        <v>427</v>
      </c>
      <c r="E729" s="97"/>
      <c r="F729" s="97"/>
      <c r="G729" s="97"/>
      <c r="H729" s="97" t="s">
        <v>389</v>
      </c>
      <c r="I729" s="97" t="s">
        <v>13</v>
      </c>
      <c r="J729" s="100">
        <v>4895031</v>
      </c>
      <c r="K729" s="100">
        <v>4596635</v>
      </c>
      <c r="L729" s="100">
        <v>2114805</v>
      </c>
      <c r="M729" s="100">
        <v>743022</v>
      </c>
      <c r="N729" s="100">
        <v>122704</v>
      </c>
      <c r="O729" s="100">
        <v>63887</v>
      </c>
      <c r="P729" s="100"/>
      <c r="Q729" s="100"/>
      <c r="R729" s="100"/>
      <c r="S729" s="100"/>
      <c r="T729" s="100"/>
      <c r="U729" s="100"/>
      <c r="V729" s="99">
        <f>SUM(표4_256[[#This Row],[1월]:[12월]])</f>
        <v>207038513.10165</v>
      </c>
      <c r="W729" s="115">
        <f t="shared" si="338"/>
        <v>2089347.3333333333</v>
      </c>
    </row>
    <row r="730" spans="2:23" x14ac:dyDescent="0.3">
      <c r="B730" s="114" t="s">
        <v>433</v>
      </c>
      <c r="C730" s="97" t="s">
        <v>26</v>
      </c>
      <c r="D730" s="97" t="s">
        <v>427</v>
      </c>
      <c r="E730" s="97"/>
      <c r="F730" s="97"/>
      <c r="G730" s="97"/>
      <c r="H730" s="97" t="s">
        <v>389</v>
      </c>
      <c r="I730" s="97" t="s">
        <v>19</v>
      </c>
      <c r="J730" s="100">
        <v>30.630099999999999</v>
      </c>
      <c r="K730" s="100">
        <v>28.745990000000024</v>
      </c>
      <c r="L730" s="100">
        <v>13.092389999999968</v>
      </c>
      <c r="M730" s="100">
        <v>5.1622700000000101</v>
      </c>
      <c r="N730" s="100">
        <v>0.61022999999998961</v>
      </c>
      <c r="O730" s="100">
        <v>0.23184000000002089</v>
      </c>
      <c r="P730" s="100"/>
      <c r="Q730" s="100"/>
      <c r="R730" s="100"/>
      <c r="S730" s="100"/>
      <c r="T730" s="100"/>
      <c r="U730" s="100"/>
      <c r="V730" s="99">
        <f>SUM(표4_256[[#This Row],[1월]:[12월]])</f>
        <v>1178934.8589000001</v>
      </c>
      <c r="W730" s="115">
        <f t="shared" si="338"/>
        <v>13.078803333333333</v>
      </c>
    </row>
    <row r="731" spans="2:23" x14ac:dyDescent="0.3">
      <c r="B731" s="116" t="s">
        <v>433</v>
      </c>
      <c r="C731" s="102" t="s">
        <v>26</v>
      </c>
      <c r="D731" s="102" t="s">
        <v>427</v>
      </c>
      <c r="E731" s="102"/>
      <c r="F731" s="102"/>
      <c r="G731" s="102"/>
      <c r="H731" s="102" t="s">
        <v>389</v>
      </c>
      <c r="I731" s="102" t="s">
        <v>14</v>
      </c>
      <c r="J731" s="105">
        <f t="shared" ref="J731:U731" si="376">J730*1000</f>
        <v>30630.1</v>
      </c>
      <c r="K731" s="105">
        <f t="shared" si="376"/>
        <v>28745.990000000023</v>
      </c>
      <c r="L731" s="105">
        <f t="shared" si="376"/>
        <v>13092.389999999968</v>
      </c>
      <c r="M731" s="105">
        <f t="shared" si="376"/>
        <v>5162.2700000000104</v>
      </c>
      <c r="N731" s="105">
        <f t="shared" si="376"/>
        <v>610.22999999998956</v>
      </c>
      <c r="O731" s="105">
        <f t="shared" si="376"/>
        <v>231.84000000002089</v>
      </c>
      <c r="P731" s="105">
        <f t="shared" si="376"/>
        <v>0</v>
      </c>
      <c r="Q731" s="105">
        <f t="shared" si="376"/>
        <v>0</v>
      </c>
      <c r="R731" s="105">
        <f t="shared" si="376"/>
        <v>0</v>
      </c>
      <c r="S731" s="105">
        <f t="shared" si="376"/>
        <v>0</v>
      </c>
      <c r="T731" s="105">
        <f t="shared" si="376"/>
        <v>0</v>
      </c>
      <c r="U731" s="105">
        <f t="shared" si="376"/>
        <v>0</v>
      </c>
      <c r="V731" s="104">
        <f>SUM(표4_256[[#This Row],[1월]:[12월]])</f>
        <v>269.97608268810001</v>
      </c>
      <c r="W731" s="117">
        <f t="shared" ref="W731:W770" si="377">AVERAGE(J731:U731)</f>
        <v>6539.4016666666685</v>
      </c>
    </row>
    <row r="732" spans="2:23" x14ac:dyDescent="0.3">
      <c r="B732" s="116" t="s">
        <v>433</v>
      </c>
      <c r="C732" s="102" t="s">
        <v>26</v>
      </c>
      <c r="D732" s="102" t="s">
        <v>427</v>
      </c>
      <c r="E732" s="102"/>
      <c r="F732" s="102"/>
      <c r="G732" s="102"/>
      <c r="H732" s="102" t="s">
        <v>389</v>
      </c>
      <c r="I732" s="102" t="s">
        <v>20</v>
      </c>
      <c r="J732" s="105">
        <f t="shared" ref="J732:U732" si="378">J730*0.86</f>
        <v>26.341885999999999</v>
      </c>
      <c r="K732" s="105">
        <f t="shared" si="378"/>
        <v>24.72155140000002</v>
      </c>
      <c r="L732" s="105">
        <f t="shared" si="378"/>
        <v>11.259455399999972</v>
      </c>
      <c r="M732" s="105">
        <f t="shared" si="378"/>
        <v>4.4395522000000085</v>
      </c>
      <c r="N732" s="105">
        <f t="shared" si="378"/>
        <v>0.5247977999999911</v>
      </c>
      <c r="O732" s="105">
        <f t="shared" si="378"/>
        <v>0.19938240000001797</v>
      </c>
      <c r="P732" s="105">
        <f t="shared" si="378"/>
        <v>0</v>
      </c>
      <c r="Q732" s="105">
        <f t="shared" si="378"/>
        <v>0</v>
      </c>
      <c r="R732" s="105">
        <f t="shared" si="378"/>
        <v>0</v>
      </c>
      <c r="S732" s="105">
        <f t="shared" si="378"/>
        <v>0</v>
      </c>
      <c r="T732" s="105">
        <f t="shared" si="378"/>
        <v>0</v>
      </c>
      <c r="U732" s="105">
        <f t="shared" si="378"/>
        <v>0</v>
      </c>
      <c r="V732" s="104">
        <f>SUM(표4_256[[#This Row],[1월]:[12월]])</f>
        <v>559.64037751982994</v>
      </c>
      <c r="W732" s="117">
        <f t="shared" si="377"/>
        <v>5.6238854333333341</v>
      </c>
    </row>
    <row r="733" spans="2:23" x14ac:dyDescent="0.3">
      <c r="B733" s="116" t="s">
        <v>433</v>
      </c>
      <c r="C733" s="102" t="s">
        <v>26</v>
      </c>
      <c r="D733" s="102" t="s">
        <v>427</v>
      </c>
      <c r="E733" s="102"/>
      <c r="F733" s="102"/>
      <c r="G733" s="102"/>
      <c r="H733" s="102" t="s">
        <v>389</v>
      </c>
      <c r="I733" s="102" t="s">
        <v>15</v>
      </c>
      <c r="J733" s="105">
        <f t="shared" ref="J733:U733" si="379">J732*0.1</f>
        <v>2.6341885999999999</v>
      </c>
      <c r="K733" s="105">
        <f t="shared" si="379"/>
        <v>2.4721551400000021</v>
      </c>
      <c r="L733" s="105">
        <f t="shared" si="379"/>
        <v>1.1259455399999971</v>
      </c>
      <c r="M733" s="105">
        <f t="shared" si="379"/>
        <v>0.44395522000000087</v>
      </c>
      <c r="N733" s="105">
        <f t="shared" si="379"/>
        <v>5.2479779999999115E-2</v>
      </c>
      <c r="O733" s="105">
        <f t="shared" si="379"/>
        <v>1.99382400000018E-2</v>
      </c>
      <c r="P733" s="105">
        <f t="shared" si="379"/>
        <v>0</v>
      </c>
      <c r="Q733" s="105">
        <f t="shared" si="379"/>
        <v>0</v>
      </c>
      <c r="R733" s="105">
        <f t="shared" si="379"/>
        <v>0</v>
      </c>
      <c r="S733" s="105">
        <f t="shared" si="379"/>
        <v>0</v>
      </c>
      <c r="T733" s="105">
        <f t="shared" si="379"/>
        <v>0</v>
      </c>
      <c r="U733" s="105">
        <f t="shared" si="379"/>
        <v>0</v>
      </c>
      <c r="V733" s="104">
        <f>SUM(표4_256[[#This Row],[1월]:[12월]])</f>
        <v>1475312277.3743999</v>
      </c>
      <c r="W733" s="117">
        <f t="shared" si="377"/>
        <v>0.56238854333333343</v>
      </c>
    </row>
    <row r="734" spans="2:23" x14ac:dyDescent="0.3">
      <c r="B734" s="116" t="s">
        <v>433</v>
      </c>
      <c r="C734" s="102" t="s">
        <v>26</v>
      </c>
      <c r="D734" s="102" t="s">
        <v>427</v>
      </c>
      <c r="E734" s="102"/>
      <c r="F734" s="102"/>
      <c r="G734" s="102"/>
      <c r="H734" s="102" t="s">
        <v>389</v>
      </c>
      <c r="I734" s="103" t="s">
        <v>96</v>
      </c>
      <c r="J734" s="106">
        <f t="shared" ref="J734:O734" si="380">J730*0.0036*(31788+0.5756*21+0.0576*310)/1000</f>
        <v>3.5085124593444958</v>
      </c>
      <c r="K734" s="106">
        <f t="shared" si="380"/>
        <v>3.2926978387661929</v>
      </c>
      <c r="L734" s="106">
        <f t="shared" si="380"/>
        <v>1.4996625357931308</v>
      </c>
      <c r="M734" s="106">
        <f t="shared" si="380"/>
        <v>0.59131013654870035</v>
      </c>
      <c r="N734" s="106">
        <f t="shared" si="380"/>
        <v>6.9898549402899621E-2</v>
      </c>
      <c r="O734" s="106">
        <f t="shared" si="380"/>
        <v>2.6556019359208791E-2</v>
      </c>
      <c r="P734" s="106">
        <f t="shared" ref="P734:U734" si="381">P730*0.0036*(34866+0.6237*21+0.0624*310)/1000</f>
        <v>0</v>
      </c>
      <c r="Q734" s="106">
        <f t="shared" si="381"/>
        <v>0</v>
      </c>
      <c r="R734" s="106">
        <f t="shared" si="381"/>
        <v>0</v>
      </c>
      <c r="S734" s="106">
        <f t="shared" si="381"/>
        <v>0</v>
      </c>
      <c r="T734" s="106">
        <f t="shared" si="381"/>
        <v>0</v>
      </c>
      <c r="U734" s="106">
        <f t="shared" si="381"/>
        <v>0</v>
      </c>
      <c r="V734" s="104">
        <f>SUM(표4_256[[#This Row],[1월]:[12월]])</f>
        <v>9611870</v>
      </c>
      <c r="W734" s="117">
        <f t="shared" si="377"/>
        <v>0.74905312826788573</v>
      </c>
    </row>
    <row r="735" spans="2:23" x14ac:dyDescent="0.3">
      <c r="B735" s="114" t="s">
        <v>433</v>
      </c>
      <c r="C735" s="97" t="s">
        <v>26</v>
      </c>
      <c r="D735" s="97" t="s">
        <v>427</v>
      </c>
      <c r="E735" s="97"/>
      <c r="F735" s="97"/>
      <c r="G735" s="97"/>
      <c r="H735" s="97" t="s">
        <v>422</v>
      </c>
      <c r="I735" s="97" t="s">
        <v>13</v>
      </c>
      <c r="J735" s="100">
        <v>1125299202</v>
      </c>
      <c r="K735" s="100">
        <v>1052335572</v>
      </c>
      <c r="L735" s="100">
        <v>601991638</v>
      </c>
      <c r="M735" s="100">
        <v>243344282</v>
      </c>
      <c r="N735" s="100">
        <v>109248161</v>
      </c>
      <c r="O735" s="100">
        <v>45874275</v>
      </c>
      <c r="P735" s="100"/>
      <c r="Q735" s="100"/>
      <c r="R735" s="100"/>
      <c r="S735" s="100"/>
      <c r="T735" s="100"/>
      <c r="U735" s="100"/>
      <c r="V735" s="99">
        <f>SUM(표4_256[[#This Row],[1월]:[12월]])</f>
        <v>2201.11823</v>
      </c>
      <c r="W735" s="115">
        <f t="shared" si="377"/>
        <v>529682188.33333331</v>
      </c>
    </row>
    <row r="736" spans="2:23" x14ac:dyDescent="0.3">
      <c r="B736" s="114" t="s">
        <v>433</v>
      </c>
      <c r="C736" s="97" t="s">
        <v>26</v>
      </c>
      <c r="D736" s="97" t="s">
        <v>427</v>
      </c>
      <c r="E736" s="97"/>
      <c r="F736" s="97"/>
      <c r="G736" s="97"/>
      <c r="H736" s="97" t="s">
        <v>422</v>
      </c>
      <c r="I736" s="97" t="s">
        <v>19</v>
      </c>
      <c r="J736" s="100">
        <v>7031.9900000000034</v>
      </c>
      <c r="K736" s="100">
        <v>6571.7599999999966</v>
      </c>
      <c r="L736" s="100">
        <v>3731.1499999999987</v>
      </c>
      <c r="M736" s="100">
        <v>1710.8200000000065</v>
      </c>
      <c r="N736" s="100">
        <v>764.05999999999494</v>
      </c>
      <c r="O736" s="100">
        <v>424.36000000000075</v>
      </c>
      <c r="P736" s="100"/>
      <c r="Q736" s="100"/>
      <c r="R736" s="100"/>
      <c r="S736" s="100"/>
      <c r="T736" s="100"/>
      <c r="U736" s="100"/>
      <c r="V736" s="99">
        <f>SUM(표4_256[[#This Row],[1월]:[12월]])</f>
        <v>4562.7546890000003</v>
      </c>
      <c r="W736" s="115">
        <f t="shared" si="377"/>
        <v>3372.3566666666666</v>
      </c>
    </row>
    <row r="737" spans="2:23" x14ac:dyDescent="0.3">
      <c r="B737" s="116" t="s">
        <v>433</v>
      </c>
      <c r="C737" s="102" t="s">
        <v>26</v>
      </c>
      <c r="D737" s="102" t="s">
        <v>427</v>
      </c>
      <c r="E737" s="102"/>
      <c r="F737" s="102"/>
      <c r="G737" s="102"/>
      <c r="H737" s="102" t="s">
        <v>422</v>
      </c>
      <c r="I737" s="102" t="s">
        <v>14</v>
      </c>
      <c r="J737" s="105">
        <f t="shared" ref="J737:U737" si="382">J736*1000</f>
        <v>7031990.0000000037</v>
      </c>
      <c r="K737" s="105">
        <f t="shared" si="382"/>
        <v>6571759.9999999963</v>
      </c>
      <c r="L737" s="105">
        <f t="shared" si="382"/>
        <v>3731149.9999999986</v>
      </c>
      <c r="M737" s="105">
        <f t="shared" si="382"/>
        <v>1710820.0000000065</v>
      </c>
      <c r="N737" s="105">
        <f t="shared" si="382"/>
        <v>764059.99999999499</v>
      </c>
      <c r="O737" s="105">
        <f t="shared" si="382"/>
        <v>424360.00000000076</v>
      </c>
      <c r="P737" s="105">
        <f t="shared" si="382"/>
        <v>0</v>
      </c>
      <c r="Q737" s="105">
        <f t="shared" si="382"/>
        <v>0</v>
      </c>
      <c r="R737" s="105">
        <f t="shared" si="382"/>
        <v>0</v>
      </c>
      <c r="S737" s="105">
        <f t="shared" si="382"/>
        <v>0</v>
      </c>
      <c r="T737" s="105">
        <f t="shared" si="382"/>
        <v>0</v>
      </c>
      <c r="U737" s="105">
        <f t="shared" si="382"/>
        <v>0</v>
      </c>
      <c r="V737" s="104">
        <f>SUM(표4_256[[#This Row],[1월]:[12월]])</f>
        <v>80894295.211199999</v>
      </c>
      <c r="W737" s="117">
        <f t="shared" si="377"/>
        <v>1686178.3333333337</v>
      </c>
    </row>
    <row r="738" spans="2:23" x14ac:dyDescent="0.3">
      <c r="B738" s="116" t="s">
        <v>433</v>
      </c>
      <c r="C738" s="102" t="s">
        <v>26</v>
      </c>
      <c r="D738" s="102" t="s">
        <v>427</v>
      </c>
      <c r="E738" s="102"/>
      <c r="F738" s="102"/>
      <c r="G738" s="102"/>
      <c r="H738" s="102" t="s">
        <v>422</v>
      </c>
      <c r="I738" s="102" t="s">
        <v>20</v>
      </c>
      <c r="J738" s="105">
        <f t="shared" ref="J738:U738" si="383">J736*0.86</f>
        <v>6047.5114000000031</v>
      </c>
      <c r="K738" s="105">
        <f t="shared" si="383"/>
        <v>5651.7135999999973</v>
      </c>
      <c r="L738" s="105">
        <f t="shared" si="383"/>
        <v>3208.7889999999989</v>
      </c>
      <c r="M738" s="105">
        <f t="shared" si="383"/>
        <v>1471.3052000000057</v>
      </c>
      <c r="N738" s="105">
        <f t="shared" si="383"/>
        <v>657.09159999999565</v>
      </c>
      <c r="O738" s="105">
        <f t="shared" si="383"/>
        <v>364.94960000000066</v>
      </c>
      <c r="P738" s="105">
        <f t="shared" si="383"/>
        <v>0</v>
      </c>
      <c r="Q738" s="105">
        <f t="shared" si="383"/>
        <v>0</v>
      </c>
      <c r="R738" s="105">
        <f t="shared" si="383"/>
        <v>0</v>
      </c>
      <c r="S738" s="105">
        <f t="shared" si="383"/>
        <v>0</v>
      </c>
      <c r="T738" s="105">
        <f t="shared" si="383"/>
        <v>0</v>
      </c>
      <c r="U738" s="105">
        <f t="shared" si="383"/>
        <v>0</v>
      </c>
      <c r="V738" s="104">
        <f>SUM(표4_256[[#This Row],[1월]:[12월]])</f>
        <v>543279</v>
      </c>
      <c r="W738" s="117">
        <f t="shared" si="377"/>
        <v>1450.1133666666667</v>
      </c>
    </row>
    <row r="739" spans="2:23" x14ac:dyDescent="0.3">
      <c r="B739" s="116" t="s">
        <v>433</v>
      </c>
      <c r="C739" s="102" t="s">
        <v>26</v>
      </c>
      <c r="D739" s="102" t="s">
        <v>427</v>
      </c>
      <c r="E739" s="102"/>
      <c r="F739" s="102"/>
      <c r="G739" s="102"/>
      <c r="H739" s="102" t="s">
        <v>422</v>
      </c>
      <c r="I739" s="102" t="s">
        <v>15</v>
      </c>
      <c r="J739" s="105">
        <f t="shared" ref="J739:U739" si="384">J738*0.1</f>
        <v>604.75114000000031</v>
      </c>
      <c r="K739" s="105">
        <f t="shared" si="384"/>
        <v>565.17135999999971</v>
      </c>
      <c r="L739" s="105">
        <f t="shared" si="384"/>
        <v>320.87889999999993</v>
      </c>
      <c r="M739" s="105">
        <f t="shared" si="384"/>
        <v>147.13052000000059</v>
      </c>
      <c r="N739" s="105">
        <f t="shared" si="384"/>
        <v>65.709159999999571</v>
      </c>
      <c r="O739" s="105">
        <f t="shared" si="384"/>
        <v>36.49496000000007</v>
      </c>
      <c r="P739" s="105">
        <f t="shared" si="384"/>
        <v>0</v>
      </c>
      <c r="Q739" s="105">
        <f t="shared" si="384"/>
        <v>0</v>
      </c>
      <c r="R739" s="105">
        <f t="shared" si="384"/>
        <v>0</v>
      </c>
      <c r="S739" s="105">
        <f t="shared" si="384"/>
        <v>0</v>
      </c>
      <c r="T739" s="105">
        <f t="shared" si="384"/>
        <v>0</v>
      </c>
      <c r="U739" s="105">
        <f t="shared" si="384"/>
        <v>0</v>
      </c>
      <c r="V739" s="104">
        <f>SUM(표4_256[[#This Row],[1월]:[12월]])</f>
        <v>124.41089100000001</v>
      </c>
      <c r="W739" s="117">
        <f t="shared" si="377"/>
        <v>145.01133666666669</v>
      </c>
    </row>
    <row r="740" spans="2:23" x14ac:dyDescent="0.3">
      <c r="B740" s="116" t="s">
        <v>433</v>
      </c>
      <c r="C740" s="102" t="s">
        <v>26</v>
      </c>
      <c r="D740" s="102" t="s">
        <v>427</v>
      </c>
      <c r="E740" s="102"/>
      <c r="F740" s="102"/>
      <c r="G740" s="102"/>
      <c r="H740" s="102" t="s">
        <v>422</v>
      </c>
      <c r="I740" s="103" t="s">
        <v>96</v>
      </c>
      <c r="J740" s="106">
        <f t="shared" ref="J740:O740" si="385">J736*0.0036*(31788+0.5756*21+0.0576*310)/1000</f>
        <v>805.47646037675065</v>
      </c>
      <c r="K740" s="106">
        <f t="shared" si="385"/>
        <v>752.75960051784921</v>
      </c>
      <c r="L740" s="106">
        <f t="shared" si="385"/>
        <v>427.38307294730384</v>
      </c>
      <c r="M740" s="106">
        <f t="shared" si="385"/>
        <v>195.96518737110793</v>
      </c>
      <c r="N740" s="106">
        <f t="shared" si="385"/>
        <v>87.518944753257017</v>
      </c>
      <c r="O740" s="106">
        <f t="shared" si="385"/>
        <v>48.608145165945679</v>
      </c>
      <c r="P740" s="106">
        <f t="shared" ref="P740:U740" si="386">P736*0.0036*(34866+0.6237*21+0.0624*310)/1000</f>
        <v>0</v>
      </c>
      <c r="Q740" s="106">
        <f t="shared" si="386"/>
        <v>0</v>
      </c>
      <c r="R740" s="106">
        <f t="shared" si="386"/>
        <v>0</v>
      </c>
      <c r="S740" s="106">
        <f t="shared" si="386"/>
        <v>0</v>
      </c>
      <c r="T740" s="106">
        <f t="shared" si="386"/>
        <v>0</v>
      </c>
      <c r="U740" s="106">
        <f t="shared" si="386"/>
        <v>0</v>
      </c>
      <c r="V740" s="104">
        <f>SUM(표4_256[[#This Row],[1월]:[12월]])</f>
        <v>257.89454129999996</v>
      </c>
      <c r="W740" s="117">
        <f t="shared" si="377"/>
        <v>193.14261759435121</v>
      </c>
    </row>
    <row r="741" spans="2:23" x14ac:dyDescent="0.3">
      <c r="B741" s="114" t="s">
        <v>433</v>
      </c>
      <c r="C741" s="97" t="s">
        <v>26</v>
      </c>
      <c r="D741" s="97" t="s">
        <v>427</v>
      </c>
      <c r="E741" s="97"/>
      <c r="F741" s="97"/>
      <c r="G741" s="97"/>
      <c r="H741" s="97" t="s">
        <v>175</v>
      </c>
      <c r="I741" s="97" t="s">
        <v>13</v>
      </c>
      <c r="J741" s="100">
        <v>109867751</v>
      </c>
      <c r="K741" s="100">
        <v>123589879</v>
      </c>
      <c r="L741" s="100">
        <v>81074428</v>
      </c>
      <c r="M741" s="100">
        <v>36364016</v>
      </c>
      <c r="N741" s="100">
        <v>22285773</v>
      </c>
      <c r="O741" s="100">
        <v>13110371</v>
      </c>
      <c r="P741" s="100"/>
      <c r="Q741" s="100"/>
      <c r="R741" s="100"/>
      <c r="S741" s="100"/>
      <c r="T741" s="100"/>
      <c r="U741" s="100"/>
      <c r="V741" s="99">
        <f>SUM(표4_256[[#This Row],[1월]:[12월]])</f>
        <v>353080540.29040003</v>
      </c>
      <c r="W741" s="115">
        <f t="shared" si="377"/>
        <v>64382036.333333336</v>
      </c>
    </row>
    <row r="742" spans="2:23" x14ac:dyDescent="0.3">
      <c r="B742" s="114" t="s">
        <v>433</v>
      </c>
      <c r="C742" s="97" t="s">
        <v>26</v>
      </c>
      <c r="D742" s="97" t="s">
        <v>427</v>
      </c>
      <c r="E742" s="97"/>
      <c r="F742" s="97"/>
      <c r="G742" s="97"/>
      <c r="H742" s="97" t="s">
        <v>175</v>
      </c>
      <c r="I742" s="97" t="s">
        <v>19</v>
      </c>
      <c r="J742" s="100">
        <v>680.76</v>
      </c>
      <c r="K742" s="100">
        <v>767.1500000000002</v>
      </c>
      <c r="L742" s="100">
        <v>499.09000000000003</v>
      </c>
      <c r="M742" s="100">
        <v>252.63000000000019</v>
      </c>
      <c r="N742" s="100">
        <v>149.2800000000002</v>
      </c>
      <c r="O742" s="100">
        <v>106.45999999999981</v>
      </c>
      <c r="P742" s="100"/>
      <c r="Q742" s="100"/>
      <c r="R742" s="100"/>
      <c r="S742" s="100"/>
      <c r="T742" s="100"/>
      <c r="U742" s="100"/>
      <c r="V742" s="99">
        <f>SUM(표4_256[[#This Row],[1월]:[12월]])</f>
        <v>2386748</v>
      </c>
      <c r="W742" s="115">
        <f t="shared" si="377"/>
        <v>409.22833333333347</v>
      </c>
    </row>
    <row r="743" spans="2:23" x14ac:dyDescent="0.3">
      <c r="B743" s="116" t="s">
        <v>433</v>
      </c>
      <c r="C743" s="102" t="s">
        <v>26</v>
      </c>
      <c r="D743" s="102" t="s">
        <v>427</v>
      </c>
      <c r="E743" s="102"/>
      <c r="F743" s="102"/>
      <c r="G743" s="102"/>
      <c r="H743" s="102" t="s">
        <v>175</v>
      </c>
      <c r="I743" s="102" t="s">
        <v>14</v>
      </c>
      <c r="J743" s="105">
        <f t="shared" ref="J743:U743" si="387">J742*1000</f>
        <v>680760</v>
      </c>
      <c r="K743" s="105">
        <f t="shared" si="387"/>
        <v>767150.00000000023</v>
      </c>
      <c r="L743" s="105">
        <f t="shared" si="387"/>
        <v>499090.00000000006</v>
      </c>
      <c r="M743" s="105">
        <f t="shared" si="387"/>
        <v>252630.0000000002</v>
      </c>
      <c r="N743" s="105">
        <f t="shared" si="387"/>
        <v>149280.0000000002</v>
      </c>
      <c r="O743" s="105">
        <f t="shared" si="387"/>
        <v>106459.99999999981</v>
      </c>
      <c r="P743" s="105">
        <f t="shared" si="387"/>
        <v>0</v>
      </c>
      <c r="Q743" s="105">
        <f t="shared" si="387"/>
        <v>0</v>
      </c>
      <c r="R743" s="105">
        <f t="shared" si="387"/>
        <v>0</v>
      </c>
      <c r="S743" s="105">
        <f t="shared" si="387"/>
        <v>0</v>
      </c>
      <c r="T743" s="105">
        <f t="shared" si="387"/>
        <v>0</v>
      </c>
      <c r="U743" s="105">
        <f t="shared" si="387"/>
        <v>0</v>
      </c>
      <c r="V743" s="104">
        <f>SUM(표4_256[[#This Row],[1월]:[12월]])</f>
        <v>546.565292</v>
      </c>
      <c r="W743" s="117">
        <f t="shared" si="377"/>
        <v>204614.16666666672</v>
      </c>
    </row>
    <row r="744" spans="2:23" x14ac:dyDescent="0.3">
      <c r="B744" s="116" t="s">
        <v>433</v>
      </c>
      <c r="C744" s="102" t="s">
        <v>26</v>
      </c>
      <c r="D744" s="102" t="s">
        <v>427</v>
      </c>
      <c r="E744" s="102"/>
      <c r="F744" s="102"/>
      <c r="G744" s="102"/>
      <c r="H744" s="102" t="s">
        <v>175</v>
      </c>
      <c r="I744" s="102" t="s">
        <v>20</v>
      </c>
      <c r="J744" s="105">
        <f t="shared" ref="J744:U744" si="388">J742*0.86</f>
        <v>585.45359999999994</v>
      </c>
      <c r="K744" s="105">
        <f t="shared" si="388"/>
        <v>659.74900000000014</v>
      </c>
      <c r="L744" s="105">
        <f t="shared" si="388"/>
        <v>429.2174</v>
      </c>
      <c r="M744" s="105">
        <f t="shared" si="388"/>
        <v>217.26180000000016</v>
      </c>
      <c r="N744" s="105">
        <f t="shared" si="388"/>
        <v>128.38080000000016</v>
      </c>
      <c r="O744" s="105">
        <f t="shared" si="388"/>
        <v>91.555599999999828</v>
      </c>
      <c r="P744" s="105">
        <f t="shared" si="388"/>
        <v>0</v>
      </c>
      <c r="Q744" s="105">
        <f t="shared" si="388"/>
        <v>0</v>
      </c>
      <c r="R744" s="105">
        <f t="shared" si="388"/>
        <v>0</v>
      </c>
      <c r="S744" s="105">
        <f t="shared" si="388"/>
        <v>0</v>
      </c>
      <c r="T744" s="105">
        <f t="shared" si="388"/>
        <v>0</v>
      </c>
      <c r="U744" s="105">
        <f t="shared" si="388"/>
        <v>0</v>
      </c>
      <c r="V744" s="104">
        <f>SUM(표4_256[[#This Row],[1월]:[12월]])</f>
        <v>1132.9892755999999</v>
      </c>
      <c r="W744" s="117">
        <f t="shared" si="377"/>
        <v>175.96818333333337</v>
      </c>
    </row>
    <row r="745" spans="2:23" x14ac:dyDescent="0.3">
      <c r="B745" s="116" t="s">
        <v>433</v>
      </c>
      <c r="C745" s="102" t="s">
        <v>26</v>
      </c>
      <c r="D745" s="102" t="s">
        <v>427</v>
      </c>
      <c r="E745" s="102"/>
      <c r="F745" s="102"/>
      <c r="G745" s="102"/>
      <c r="H745" s="102" t="s">
        <v>175</v>
      </c>
      <c r="I745" s="102" t="s">
        <v>15</v>
      </c>
      <c r="J745" s="105">
        <f t="shared" ref="J745:U745" si="389">J744*0.1</f>
        <v>58.545359999999995</v>
      </c>
      <c r="K745" s="105">
        <f t="shared" si="389"/>
        <v>65.974900000000019</v>
      </c>
      <c r="L745" s="105">
        <f t="shared" si="389"/>
        <v>42.92174</v>
      </c>
      <c r="M745" s="105">
        <f t="shared" si="389"/>
        <v>21.726180000000017</v>
      </c>
      <c r="N745" s="105">
        <f t="shared" si="389"/>
        <v>12.838080000000017</v>
      </c>
      <c r="O745" s="105">
        <f t="shared" si="389"/>
        <v>9.1555599999999835</v>
      </c>
      <c r="P745" s="105">
        <f t="shared" si="389"/>
        <v>0</v>
      </c>
      <c r="Q745" s="105">
        <f t="shared" si="389"/>
        <v>0</v>
      </c>
      <c r="R745" s="105">
        <f t="shared" si="389"/>
        <v>0</v>
      </c>
      <c r="S745" s="105">
        <f t="shared" si="389"/>
        <v>0</v>
      </c>
      <c r="T745" s="105">
        <f t="shared" si="389"/>
        <v>0</v>
      </c>
      <c r="U745" s="105">
        <f t="shared" si="389"/>
        <v>0</v>
      </c>
      <c r="V745" s="104">
        <f>SUM(표4_256[[#This Row],[1월]:[12월]])</f>
        <v>2753537580.1240001</v>
      </c>
      <c r="W745" s="117">
        <f t="shared" si="377"/>
        <v>17.596818333333335</v>
      </c>
    </row>
    <row r="746" spans="2:23" x14ac:dyDescent="0.3">
      <c r="B746" s="116" t="s">
        <v>433</v>
      </c>
      <c r="C746" s="102" t="s">
        <v>26</v>
      </c>
      <c r="D746" s="102" t="s">
        <v>427</v>
      </c>
      <c r="E746" s="102"/>
      <c r="F746" s="102"/>
      <c r="G746" s="102"/>
      <c r="H746" s="102" t="s">
        <v>175</v>
      </c>
      <c r="I746" s="103" t="s">
        <v>96</v>
      </c>
      <c r="J746" s="106">
        <f t="shared" ref="J746:O746" si="390">J742*0.0036*(31788+0.5756*21+0.0576*310)/1000</f>
        <v>77.97737982648961</v>
      </c>
      <c r="K746" s="106">
        <f t="shared" si="390"/>
        <v>87.872887557864019</v>
      </c>
      <c r="L746" s="106">
        <f t="shared" si="390"/>
        <v>57.168062896766394</v>
      </c>
      <c r="M746" s="106">
        <f t="shared" si="390"/>
        <v>28.937401530004824</v>
      </c>
      <c r="N746" s="106">
        <f t="shared" si="390"/>
        <v>17.099217434188819</v>
      </c>
      <c r="O746" s="106">
        <f t="shared" si="390"/>
        <v>12.194417792361577</v>
      </c>
      <c r="P746" s="106">
        <f t="shared" ref="P746:U746" si="391">P742*0.0036*(34866+0.6237*21+0.0624*310)/1000</f>
        <v>0</v>
      </c>
      <c r="Q746" s="106">
        <f t="shared" si="391"/>
        <v>0</v>
      </c>
      <c r="R746" s="106">
        <f t="shared" si="391"/>
        <v>0</v>
      </c>
      <c r="S746" s="106">
        <f t="shared" si="391"/>
        <v>0</v>
      </c>
      <c r="T746" s="106">
        <f t="shared" si="391"/>
        <v>0</v>
      </c>
      <c r="U746" s="106">
        <f t="shared" si="391"/>
        <v>0</v>
      </c>
      <c r="V746" s="104">
        <f>SUM(표4_256[[#This Row],[1월]:[12월]])</f>
        <v>18178677</v>
      </c>
      <c r="W746" s="117">
        <f t="shared" si="377"/>
        <v>23.437447253139606</v>
      </c>
    </row>
    <row r="747" spans="2:23" x14ac:dyDescent="0.3">
      <c r="B747" s="114" t="s">
        <v>433</v>
      </c>
      <c r="C747" s="97" t="s">
        <v>26</v>
      </c>
      <c r="D747" s="97" t="s">
        <v>427</v>
      </c>
      <c r="E747" s="97"/>
      <c r="F747" s="97"/>
      <c r="G747" s="97"/>
      <c r="H747" s="97" t="s">
        <v>188</v>
      </c>
      <c r="I747" s="97" t="s">
        <v>13</v>
      </c>
      <c r="J747" s="100">
        <v>89060331</v>
      </c>
      <c r="K747" s="100">
        <v>85705291</v>
      </c>
      <c r="L747" s="100">
        <v>49300969</v>
      </c>
      <c r="M747" s="100">
        <v>20888154</v>
      </c>
      <c r="N747" s="100">
        <v>9116215</v>
      </c>
      <c r="O747" s="100">
        <v>4050803</v>
      </c>
      <c r="P747" s="100"/>
      <c r="Q747" s="100"/>
      <c r="R747" s="100"/>
      <c r="S747" s="100"/>
      <c r="T747" s="100"/>
      <c r="U747" s="100"/>
      <c r="V747" s="99">
        <f>SUM(표4_256[[#This Row],[1월]:[12월]])</f>
        <v>4162.9170330000006</v>
      </c>
      <c r="W747" s="115">
        <f t="shared" si="377"/>
        <v>43020293.833333336</v>
      </c>
    </row>
    <row r="748" spans="2:23" x14ac:dyDescent="0.3">
      <c r="B748" s="114" t="s">
        <v>433</v>
      </c>
      <c r="C748" s="97" t="s">
        <v>26</v>
      </c>
      <c r="D748" s="97" t="s">
        <v>427</v>
      </c>
      <c r="E748" s="97"/>
      <c r="F748" s="97"/>
      <c r="G748" s="97"/>
      <c r="H748" s="97" t="s">
        <v>188</v>
      </c>
      <c r="I748" s="97" t="s">
        <v>19</v>
      </c>
      <c r="J748" s="100">
        <v>554.16999999999996</v>
      </c>
      <c r="K748" s="100">
        <v>533.01</v>
      </c>
      <c r="L748" s="100">
        <v>303.58999999999997</v>
      </c>
      <c r="M748" s="100">
        <v>145.02000000000001</v>
      </c>
      <c r="N748" s="100">
        <v>65.599999999999994</v>
      </c>
      <c r="O748" s="100">
        <v>43.580000000000005</v>
      </c>
      <c r="P748" s="100"/>
      <c r="Q748" s="100"/>
      <c r="R748" s="100"/>
      <c r="S748" s="100"/>
      <c r="T748" s="100"/>
      <c r="U748" s="100"/>
      <c r="V748" s="99">
        <f>SUM(표4_256[[#This Row],[1월]:[12월]])</f>
        <v>8629.4179719000003</v>
      </c>
      <c r="W748" s="115">
        <f t="shared" si="377"/>
        <v>274.16166666666658</v>
      </c>
    </row>
    <row r="749" spans="2:23" x14ac:dyDescent="0.3">
      <c r="B749" s="116" t="s">
        <v>433</v>
      </c>
      <c r="C749" s="102" t="s">
        <v>26</v>
      </c>
      <c r="D749" s="102" t="s">
        <v>427</v>
      </c>
      <c r="E749" s="102"/>
      <c r="F749" s="102"/>
      <c r="G749" s="102"/>
      <c r="H749" s="102" t="s">
        <v>188</v>
      </c>
      <c r="I749" s="102" t="s">
        <v>14</v>
      </c>
      <c r="J749" s="105">
        <f t="shared" ref="J749:U749" si="392">J748*1000</f>
        <v>554170</v>
      </c>
      <c r="K749" s="105">
        <f t="shared" si="392"/>
        <v>533010</v>
      </c>
      <c r="L749" s="105">
        <f t="shared" si="392"/>
        <v>303590</v>
      </c>
      <c r="M749" s="105">
        <f t="shared" si="392"/>
        <v>145020</v>
      </c>
      <c r="N749" s="105">
        <f t="shared" si="392"/>
        <v>65600</v>
      </c>
      <c r="O749" s="105">
        <f t="shared" si="392"/>
        <v>43580.000000000007</v>
      </c>
      <c r="P749" s="105">
        <f t="shared" si="392"/>
        <v>0</v>
      </c>
      <c r="Q749" s="105">
        <f t="shared" si="392"/>
        <v>0</v>
      </c>
      <c r="R749" s="105">
        <f t="shared" si="392"/>
        <v>0</v>
      </c>
      <c r="S749" s="105">
        <f t="shared" si="392"/>
        <v>0</v>
      </c>
      <c r="T749" s="105">
        <f t="shared" si="392"/>
        <v>0</v>
      </c>
      <c r="U749" s="105">
        <f t="shared" si="392"/>
        <v>0</v>
      </c>
      <c r="V749" s="104">
        <f>SUM(표4_256[[#This Row],[1월]:[12월]])</f>
        <v>348148706</v>
      </c>
      <c r="W749" s="117">
        <f t="shared" si="377"/>
        <v>137080.83333333334</v>
      </c>
    </row>
    <row r="750" spans="2:23" x14ac:dyDescent="0.3">
      <c r="B750" s="116" t="s">
        <v>433</v>
      </c>
      <c r="C750" s="102" t="s">
        <v>26</v>
      </c>
      <c r="D750" s="102" t="s">
        <v>427</v>
      </c>
      <c r="E750" s="102"/>
      <c r="F750" s="102"/>
      <c r="G750" s="102"/>
      <c r="H750" s="102" t="s">
        <v>188</v>
      </c>
      <c r="I750" s="102" t="s">
        <v>20</v>
      </c>
      <c r="J750" s="105">
        <f t="shared" ref="J750:U750" si="393">J748*0.86</f>
        <v>476.58619999999996</v>
      </c>
      <c r="K750" s="105">
        <f t="shared" si="393"/>
        <v>458.3886</v>
      </c>
      <c r="L750" s="105">
        <f t="shared" si="393"/>
        <v>261.0874</v>
      </c>
      <c r="M750" s="105">
        <f t="shared" si="393"/>
        <v>124.71720000000001</v>
      </c>
      <c r="N750" s="105">
        <f t="shared" si="393"/>
        <v>56.415999999999997</v>
      </c>
      <c r="O750" s="105">
        <f t="shared" si="393"/>
        <v>37.478800000000007</v>
      </c>
      <c r="P750" s="105">
        <f t="shared" si="393"/>
        <v>0</v>
      </c>
      <c r="Q750" s="105">
        <f t="shared" si="393"/>
        <v>0</v>
      </c>
      <c r="R750" s="105">
        <f t="shared" si="393"/>
        <v>0</v>
      </c>
      <c r="S750" s="105">
        <f t="shared" si="393"/>
        <v>0</v>
      </c>
      <c r="T750" s="105">
        <f t="shared" si="393"/>
        <v>0</v>
      </c>
      <c r="U750" s="105">
        <f t="shared" si="393"/>
        <v>0</v>
      </c>
      <c r="V750" s="104">
        <f>SUM(표4_256[[#This Row],[1월]:[12월]])</f>
        <v>2395.9800000000005</v>
      </c>
      <c r="W750" s="117">
        <f t="shared" si="377"/>
        <v>117.88951666666667</v>
      </c>
    </row>
    <row r="751" spans="2:23" x14ac:dyDescent="0.3">
      <c r="B751" s="116" t="s">
        <v>433</v>
      </c>
      <c r="C751" s="102" t="s">
        <v>26</v>
      </c>
      <c r="D751" s="102" t="s">
        <v>427</v>
      </c>
      <c r="E751" s="102"/>
      <c r="F751" s="102"/>
      <c r="G751" s="102"/>
      <c r="H751" s="102" t="s">
        <v>188</v>
      </c>
      <c r="I751" s="102" t="s">
        <v>15</v>
      </c>
      <c r="J751" s="105">
        <f t="shared" ref="J751:U751" si="394">J750*0.1</f>
        <v>47.658619999999999</v>
      </c>
      <c r="K751" s="105">
        <f t="shared" si="394"/>
        <v>45.838860000000004</v>
      </c>
      <c r="L751" s="105">
        <f t="shared" si="394"/>
        <v>26.108740000000001</v>
      </c>
      <c r="M751" s="105">
        <f t="shared" si="394"/>
        <v>12.471720000000001</v>
      </c>
      <c r="N751" s="105">
        <f t="shared" si="394"/>
        <v>5.6416000000000004</v>
      </c>
      <c r="O751" s="105">
        <f t="shared" si="394"/>
        <v>3.7478800000000008</v>
      </c>
      <c r="P751" s="105">
        <f t="shared" si="394"/>
        <v>0</v>
      </c>
      <c r="Q751" s="105">
        <f t="shared" si="394"/>
        <v>0</v>
      </c>
      <c r="R751" s="105">
        <f t="shared" si="394"/>
        <v>0</v>
      </c>
      <c r="S751" s="105">
        <f t="shared" si="394"/>
        <v>0</v>
      </c>
      <c r="T751" s="105">
        <f t="shared" si="394"/>
        <v>0</v>
      </c>
      <c r="U751" s="105">
        <f t="shared" si="394"/>
        <v>0</v>
      </c>
      <c r="V751" s="104">
        <f>SUM(표4_256[[#This Row],[1월]:[12월]])</f>
        <v>2395980</v>
      </c>
      <c r="W751" s="117">
        <f t="shared" si="377"/>
        <v>11.788951666666668</v>
      </c>
    </row>
    <row r="752" spans="2:23" x14ac:dyDescent="0.3">
      <c r="B752" s="116" t="s">
        <v>433</v>
      </c>
      <c r="C752" s="102" t="s">
        <v>26</v>
      </c>
      <c r="D752" s="102" t="s">
        <v>427</v>
      </c>
      <c r="E752" s="102"/>
      <c r="F752" s="102"/>
      <c r="G752" s="102"/>
      <c r="H752" s="102" t="s">
        <v>188</v>
      </c>
      <c r="I752" s="103" t="s">
        <v>96</v>
      </c>
      <c r="J752" s="106">
        <f t="shared" ref="J752:O752" si="395">J748*0.0036*(31788+0.5756*21+0.0576*310)/1000</f>
        <v>63.47717929732319</v>
      </c>
      <c r="K752" s="106">
        <f t="shared" si="395"/>
        <v>61.053415625649599</v>
      </c>
      <c r="L752" s="106">
        <f t="shared" si="395"/>
        <v>34.774594191086393</v>
      </c>
      <c r="M752" s="106">
        <f t="shared" si="395"/>
        <v>16.611257451139199</v>
      </c>
      <c r="N752" s="106">
        <f t="shared" si="395"/>
        <v>7.5141255605759989</v>
      </c>
      <c r="O752" s="106">
        <f t="shared" si="395"/>
        <v>4.9918535355168006</v>
      </c>
      <c r="P752" s="106">
        <f t="shared" ref="P752:U752" si="396">P748*0.0036*(34866+0.6237*21+0.0624*310)/1000</f>
        <v>0</v>
      </c>
      <c r="Q752" s="106">
        <f t="shared" si="396"/>
        <v>0</v>
      </c>
      <c r="R752" s="106">
        <f t="shared" si="396"/>
        <v>0</v>
      </c>
      <c r="S752" s="106">
        <f t="shared" si="396"/>
        <v>0</v>
      </c>
      <c r="T752" s="106">
        <f t="shared" si="396"/>
        <v>0</v>
      </c>
      <c r="U752" s="106">
        <f t="shared" si="396"/>
        <v>0</v>
      </c>
      <c r="V752" s="104">
        <f>SUM(표4_256[[#This Row],[1월]:[12월]])</f>
        <v>2060.5427999999997</v>
      </c>
      <c r="W752" s="117">
        <f t="shared" si="377"/>
        <v>15.701868805107601</v>
      </c>
    </row>
    <row r="753" spans="2:23" x14ac:dyDescent="0.3">
      <c r="B753" s="114" t="s">
        <v>433</v>
      </c>
      <c r="C753" s="97" t="s">
        <v>26</v>
      </c>
      <c r="D753" s="97" t="s">
        <v>445</v>
      </c>
      <c r="E753" s="97"/>
      <c r="F753" s="97"/>
      <c r="G753" s="97"/>
      <c r="H753" s="97" t="s">
        <v>176</v>
      </c>
      <c r="I753" s="97" t="s">
        <v>13</v>
      </c>
      <c r="J753" s="100">
        <v>131408657</v>
      </c>
      <c r="K753" s="100">
        <v>137072332</v>
      </c>
      <c r="L753" s="100">
        <v>77537880</v>
      </c>
      <c r="M753" s="100">
        <v>29496088</v>
      </c>
      <c r="N753" s="100">
        <v>12169022</v>
      </c>
      <c r="O753" s="100">
        <v>7527225</v>
      </c>
      <c r="P753" s="100"/>
      <c r="Q753" s="100"/>
      <c r="R753" s="100"/>
      <c r="S753" s="100"/>
      <c r="T753" s="100"/>
      <c r="U753" s="100"/>
      <c r="V753" s="99">
        <f>SUM(표4_256[[#This Row],[1월]:[12월]])</f>
        <v>206.05428000000001</v>
      </c>
      <c r="W753" s="115">
        <f t="shared" si="377"/>
        <v>65868534</v>
      </c>
    </row>
    <row r="754" spans="2:23" x14ac:dyDescent="0.3">
      <c r="B754" s="114" t="s">
        <v>433</v>
      </c>
      <c r="C754" s="97" t="s">
        <v>26</v>
      </c>
      <c r="D754" s="97" t="s">
        <v>427</v>
      </c>
      <c r="E754" s="97"/>
      <c r="F754" s="97"/>
      <c r="G754" s="97"/>
      <c r="H754" s="97" t="s">
        <v>176</v>
      </c>
      <c r="I754" s="97" t="s">
        <v>19</v>
      </c>
      <c r="J754" s="100">
        <v>812.80000000000052</v>
      </c>
      <c r="K754" s="100">
        <v>848.5999999999998</v>
      </c>
      <c r="L754" s="100">
        <v>472.99999999999943</v>
      </c>
      <c r="M754" s="100">
        <v>197.80000000000035</v>
      </c>
      <c r="N754" s="100">
        <v>77.699999999999676</v>
      </c>
      <c r="O754" s="100">
        <v>47.400000000000183</v>
      </c>
      <c r="P754" s="100"/>
      <c r="Q754" s="100"/>
      <c r="R754" s="100"/>
      <c r="S754" s="100"/>
      <c r="T754" s="100"/>
      <c r="U754" s="100"/>
      <c r="V754" s="99">
        <f>SUM(표4_256[[#This Row],[1월]:[12월]])</f>
        <v>274.44656342422076</v>
      </c>
      <c r="W754" s="115">
        <f t="shared" si="377"/>
        <v>409.54999999999995</v>
      </c>
    </row>
    <row r="755" spans="2:23" x14ac:dyDescent="0.3">
      <c r="B755" s="116" t="s">
        <v>433</v>
      </c>
      <c r="C755" s="102" t="s">
        <v>26</v>
      </c>
      <c r="D755" s="102" t="s">
        <v>427</v>
      </c>
      <c r="E755" s="102"/>
      <c r="F755" s="102"/>
      <c r="G755" s="102"/>
      <c r="H755" s="102" t="s">
        <v>176</v>
      </c>
      <c r="I755" s="102" t="s">
        <v>14</v>
      </c>
      <c r="J755" s="105">
        <f t="shared" ref="J755:U755" si="397">J754*1000</f>
        <v>812800.00000000047</v>
      </c>
      <c r="K755" s="105">
        <f t="shared" si="397"/>
        <v>848599.99999999977</v>
      </c>
      <c r="L755" s="105">
        <f t="shared" si="397"/>
        <v>472999.99999999942</v>
      </c>
      <c r="M755" s="105">
        <f t="shared" si="397"/>
        <v>197800.00000000035</v>
      </c>
      <c r="N755" s="105">
        <f t="shared" si="397"/>
        <v>77699.99999999968</v>
      </c>
      <c r="O755" s="105">
        <f t="shared" si="397"/>
        <v>47400.000000000182</v>
      </c>
      <c r="P755" s="105">
        <f t="shared" si="397"/>
        <v>0</v>
      </c>
      <c r="Q755" s="105">
        <f t="shared" si="397"/>
        <v>0</v>
      </c>
      <c r="R755" s="105">
        <f t="shared" si="397"/>
        <v>0</v>
      </c>
      <c r="S755" s="105">
        <f t="shared" si="397"/>
        <v>0</v>
      </c>
      <c r="T755" s="105">
        <f t="shared" si="397"/>
        <v>0</v>
      </c>
      <c r="U755" s="105">
        <f t="shared" si="397"/>
        <v>0</v>
      </c>
      <c r="V755" s="104">
        <f>SUM(표4_256[[#This Row],[1월]:[12월]])</f>
        <v>498811410</v>
      </c>
      <c r="W755" s="117">
        <f t="shared" si="377"/>
        <v>204774.99999999997</v>
      </c>
    </row>
    <row r="756" spans="2:23" x14ac:dyDescent="0.3">
      <c r="B756" s="116" t="s">
        <v>433</v>
      </c>
      <c r="C756" s="102" t="s">
        <v>26</v>
      </c>
      <c r="D756" s="102" t="s">
        <v>427</v>
      </c>
      <c r="E756" s="102"/>
      <c r="F756" s="102"/>
      <c r="G756" s="102"/>
      <c r="H756" s="102" t="s">
        <v>176</v>
      </c>
      <c r="I756" s="102" t="s">
        <v>20</v>
      </c>
      <c r="J756" s="105">
        <f t="shared" ref="J756:U756" si="398">J754*0.86</f>
        <v>699.00800000000049</v>
      </c>
      <c r="K756" s="105">
        <f t="shared" si="398"/>
        <v>729.79599999999982</v>
      </c>
      <c r="L756" s="105">
        <f t="shared" si="398"/>
        <v>406.77999999999952</v>
      </c>
      <c r="M756" s="105">
        <f t="shared" si="398"/>
        <v>170.10800000000029</v>
      </c>
      <c r="N756" s="105">
        <f t="shared" si="398"/>
        <v>66.821999999999719</v>
      </c>
      <c r="O756" s="105">
        <f t="shared" si="398"/>
        <v>40.764000000000159</v>
      </c>
      <c r="P756" s="105">
        <f t="shared" si="398"/>
        <v>0</v>
      </c>
      <c r="Q756" s="105">
        <f t="shared" si="398"/>
        <v>0</v>
      </c>
      <c r="R756" s="105">
        <f t="shared" si="398"/>
        <v>0</v>
      </c>
      <c r="S756" s="105">
        <f t="shared" si="398"/>
        <v>0</v>
      </c>
      <c r="T756" s="105">
        <f t="shared" si="398"/>
        <v>0</v>
      </c>
      <c r="U756" s="105">
        <f t="shared" si="398"/>
        <v>0</v>
      </c>
      <c r="V756" s="104">
        <f>SUM(표4_256[[#This Row],[1월]:[12월]])</f>
        <v>3381.4600000000009</v>
      </c>
      <c r="W756" s="117">
        <f t="shared" si="377"/>
        <v>176.10649999999998</v>
      </c>
    </row>
    <row r="757" spans="2:23" x14ac:dyDescent="0.3">
      <c r="B757" s="116" t="s">
        <v>433</v>
      </c>
      <c r="C757" s="102" t="s">
        <v>26</v>
      </c>
      <c r="D757" s="102" t="s">
        <v>427</v>
      </c>
      <c r="E757" s="102"/>
      <c r="F757" s="102"/>
      <c r="G757" s="102"/>
      <c r="H757" s="102" t="s">
        <v>176</v>
      </c>
      <c r="I757" s="102" t="s">
        <v>15</v>
      </c>
      <c r="J757" s="105">
        <f t="shared" ref="J757:U757" si="399">J756*0.1</f>
        <v>69.900800000000046</v>
      </c>
      <c r="K757" s="105">
        <f t="shared" si="399"/>
        <v>72.979599999999991</v>
      </c>
      <c r="L757" s="105">
        <f t="shared" si="399"/>
        <v>40.677999999999955</v>
      </c>
      <c r="M757" s="105">
        <f t="shared" si="399"/>
        <v>17.010800000000028</v>
      </c>
      <c r="N757" s="105">
        <f t="shared" si="399"/>
        <v>6.6821999999999724</v>
      </c>
      <c r="O757" s="105">
        <f t="shared" si="399"/>
        <v>4.0764000000000165</v>
      </c>
      <c r="P757" s="105">
        <f t="shared" si="399"/>
        <v>0</v>
      </c>
      <c r="Q757" s="105">
        <f t="shared" si="399"/>
        <v>0</v>
      </c>
      <c r="R757" s="105">
        <f t="shared" si="399"/>
        <v>0</v>
      </c>
      <c r="S757" s="105">
        <f t="shared" si="399"/>
        <v>0</v>
      </c>
      <c r="T757" s="105">
        <f t="shared" si="399"/>
        <v>0</v>
      </c>
      <c r="U757" s="105">
        <f t="shared" si="399"/>
        <v>0</v>
      </c>
      <c r="V757" s="104">
        <f>SUM(표4_256[[#This Row],[1월]:[12월]])</f>
        <v>3381460</v>
      </c>
      <c r="W757" s="117">
        <f t="shared" si="377"/>
        <v>17.61065</v>
      </c>
    </row>
    <row r="758" spans="2:23" x14ac:dyDescent="0.3">
      <c r="B758" s="116" t="s">
        <v>433</v>
      </c>
      <c r="C758" s="102" t="s">
        <v>26</v>
      </c>
      <c r="D758" s="102" t="s">
        <v>427</v>
      </c>
      <c r="E758" s="102"/>
      <c r="F758" s="102"/>
      <c r="G758" s="102"/>
      <c r="H758" s="102" t="s">
        <v>176</v>
      </c>
      <c r="I758" s="103" t="s">
        <v>96</v>
      </c>
      <c r="J758" s="106">
        <f t="shared" ref="J758:O758" si="400">J754*0.0036*(31788+0.5756*21+0.0576*310)/1000</f>
        <v>93.101848409088063</v>
      </c>
      <c r="K758" s="106">
        <f t="shared" si="400"/>
        <v>97.202544980255965</v>
      </c>
      <c r="L758" s="106">
        <f t="shared" si="400"/>
        <v>54.179594362079932</v>
      </c>
      <c r="M758" s="106">
        <f t="shared" si="400"/>
        <v>22.656921278688039</v>
      </c>
      <c r="N758" s="106">
        <f t="shared" si="400"/>
        <v>8.9001151837919625</v>
      </c>
      <c r="O758" s="106">
        <f t="shared" si="400"/>
        <v>5.4294138959040206</v>
      </c>
      <c r="P758" s="106">
        <f t="shared" ref="P758:U758" si="401">P754*0.0036*(34866+0.6237*21+0.0624*310)/1000</f>
        <v>0</v>
      </c>
      <c r="Q758" s="106">
        <f t="shared" si="401"/>
        <v>0</v>
      </c>
      <c r="R758" s="106">
        <f t="shared" si="401"/>
        <v>0</v>
      </c>
      <c r="S758" s="106">
        <f t="shared" si="401"/>
        <v>0</v>
      </c>
      <c r="T758" s="106">
        <f t="shared" si="401"/>
        <v>0</v>
      </c>
      <c r="U758" s="106">
        <f t="shared" si="401"/>
        <v>0</v>
      </c>
      <c r="V758" s="104">
        <f>SUM(표4_256[[#This Row],[1월]:[12월]])</f>
        <v>2908.0556000000001</v>
      </c>
      <c r="W758" s="117">
        <f t="shared" si="377"/>
        <v>23.455869842484002</v>
      </c>
    </row>
    <row r="759" spans="2:23" x14ac:dyDescent="0.3">
      <c r="B759" s="114" t="s">
        <v>433</v>
      </c>
      <c r="C759" s="97" t="s">
        <v>26</v>
      </c>
      <c r="D759" s="97" t="s">
        <v>428</v>
      </c>
      <c r="E759" s="97"/>
      <c r="F759" s="97"/>
      <c r="G759" s="97"/>
      <c r="H759" s="97" t="s">
        <v>177</v>
      </c>
      <c r="I759" s="97" t="s">
        <v>13</v>
      </c>
      <c r="J759" s="100">
        <v>24717217</v>
      </c>
      <c r="K759" s="100">
        <v>26961712</v>
      </c>
      <c r="L759" s="100">
        <v>13583511</v>
      </c>
      <c r="M759" s="100">
        <v>4561573</v>
      </c>
      <c r="N759" s="100">
        <v>2037668</v>
      </c>
      <c r="O759" s="100">
        <v>1027966</v>
      </c>
      <c r="P759" s="100"/>
      <c r="Q759" s="100"/>
      <c r="R759" s="100"/>
      <c r="S759" s="100"/>
      <c r="T759" s="100"/>
      <c r="U759" s="100"/>
      <c r="V759" s="99">
        <f>SUM(표4_256[[#This Row],[1월]:[12월]])</f>
        <v>290.80556000000001</v>
      </c>
      <c r="W759" s="115">
        <f t="shared" si="377"/>
        <v>12148274.5</v>
      </c>
    </row>
    <row r="760" spans="2:23" x14ac:dyDescent="0.3">
      <c r="B760" s="114" t="s">
        <v>433</v>
      </c>
      <c r="C760" s="97" t="s">
        <v>26</v>
      </c>
      <c r="D760" s="97" t="s">
        <v>428</v>
      </c>
      <c r="E760" s="97"/>
      <c r="F760" s="97"/>
      <c r="G760" s="97"/>
      <c r="H760" s="97" t="s">
        <v>177</v>
      </c>
      <c r="I760" s="97" t="s">
        <v>19</v>
      </c>
      <c r="J760" s="100">
        <v>153.80000000000001</v>
      </c>
      <c r="K760" s="100">
        <v>167.9</v>
      </c>
      <c r="L760" s="100">
        <v>83.7</v>
      </c>
      <c r="M760" s="100">
        <v>31.1</v>
      </c>
      <c r="N760" s="100">
        <v>15.399999999999999</v>
      </c>
      <c r="O760" s="100">
        <v>7.2000000000000011</v>
      </c>
      <c r="P760" s="100"/>
      <c r="Q760" s="100"/>
      <c r="R760" s="100"/>
      <c r="S760" s="100"/>
      <c r="T760" s="100"/>
      <c r="U760" s="100"/>
      <c r="V760" s="99">
        <f>SUM(표4_256[[#This Row],[1월]:[12월]])</f>
        <v>387.3279728363616</v>
      </c>
      <c r="W760" s="115">
        <f t="shared" si="377"/>
        <v>76.516666666666666</v>
      </c>
    </row>
    <row r="761" spans="2:23" x14ac:dyDescent="0.3">
      <c r="B761" s="116" t="s">
        <v>433</v>
      </c>
      <c r="C761" s="102" t="s">
        <v>26</v>
      </c>
      <c r="D761" s="102" t="s">
        <v>428</v>
      </c>
      <c r="E761" s="102"/>
      <c r="F761" s="102"/>
      <c r="G761" s="102"/>
      <c r="H761" s="102" t="s">
        <v>177</v>
      </c>
      <c r="I761" s="102" t="s">
        <v>14</v>
      </c>
      <c r="J761" s="105">
        <f t="shared" ref="J761:U761" si="402">J760*1000</f>
        <v>153800</v>
      </c>
      <c r="K761" s="105">
        <f t="shared" si="402"/>
        <v>167900</v>
      </c>
      <c r="L761" s="105">
        <f t="shared" si="402"/>
        <v>83700</v>
      </c>
      <c r="M761" s="105">
        <f t="shared" si="402"/>
        <v>31100</v>
      </c>
      <c r="N761" s="105">
        <f t="shared" si="402"/>
        <v>15399.999999999998</v>
      </c>
      <c r="O761" s="105">
        <f t="shared" si="402"/>
        <v>7200.0000000000009</v>
      </c>
      <c r="P761" s="105">
        <f t="shared" si="402"/>
        <v>0</v>
      </c>
      <c r="Q761" s="105">
        <f t="shared" si="402"/>
        <v>0</v>
      </c>
      <c r="R761" s="105">
        <f t="shared" si="402"/>
        <v>0</v>
      </c>
      <c r="S761" s="105">
        <f t="shared" si="402"/>
        <v>0</v>
      </c>
      <c r="T761" s="105">
        <f t="shared" si="402"/>
        <v>0</v>
      </c>
      <c r="U761" s="105">
        <f t="shared" si="402"/>
        <v>0</v>
      </c>
      <c r="V761" s="104">
        <f>SUM(표4_256[[#This Row],[1월]:[12월]])</f>
        <v>586188885</v>
      </c>
      <c r="W761" s="117">
        <f t="shared" si="377"/>
        <v>38258.333333333336</v>
      </c>
    </row>
    <row r="762" spans="2:23" x14ac:dyDescent="0.3">
      <c r="B762" s="116" t="s">
        <v>433</v>
      </c>
      <c r="C762" s="102" t="s">
        <v>26</v>
      </c>
      <c r="D762" s="102" t="s">
        <v>428</v>
      </c>
      <c r="E762" s="102"/>
      <c r="F762" s="102"/>
      <c r="G762" s="102"/>
      <c r="H762" s="102" t="s">
        <v>177</v>
      </c>
      <c r="I762" s="102" t="s">
        <v>20</v>
      </c>
      <c r="J762" s="105">
        <f t="shared" ref="J762:U762" si="403">J760*0.86</f>
        <v>132.268</v>
      </c>
      <c r="K762" s="105">
        <f t="shared" si="403"/>
        <v>144.39400000000001</v>
      </c>
      <c r="L762" s="105">
        <f t="shared" si="403"/>
        <v>71.981999999999999</v>
      </c>
      <c r="M762" s="105">
        <f t="shared" si="403"/>
        <v>26.746000000000002</v>
      </c>
      <c r="N762" s="105">
        <f t="shared" si="403"/>
        <v>13.243999999999998</v>
      </c>
      <c r="O762" s="105">
        <f t="shared" si="403"/>
        <v>6.1920000000000011</v>
      </c>
      <c r="P762" s="105">
        <f t="shared" si="403"/>
        <v>0</v>
      </c>
      <c r="Q762" s="105">
        <f t="shared" si="403"/>
        <v>0</v>
      </c>
      <c r="R762" s="105">
        <f t="shared" si="403"/>
        <v>0</v>
      </c>
      <c r="S762" s="105">
        <f t="shared" si="403"/>
        <v>0</v>
      </c>
      <c r="T762" s="105">
        <f t="shared" si="403"/>
        <v>0</v>
      </c>
      <c r="U762" s="105">
        <f t="shared" si="403"/>
        <v>0</v>
      </c>
      <c r="V762" s="104">
        <f>SUM(표4_256[[#This Row],[1월]:[12월]])</f>
        <v>3701.9775199999999</v>
      </c>
      <c r="W762" s="117">
        <f t="shared" si="377"/>
        <v>32.902166666666666</v>
      </c>
    </row>
    <row r="763" spans="2:23" x14ac:dyDescent="0.3">
      <c r="B763" s="116" t="s">
        <v>433</v>
      </c>
      <c r="C763" s="102" t="s">
        <v>26</v>
      </c>
      <c r="D763" s="102" t="s">
        <v>428</v>
      </c>
      <c r="E763" s="102"/>
      <c r="F763" s="102"/>
      <c r="G763" s="102"/>
      <c r="H763" s="102" t="s">
        <v>177</v>
      </c>
      <c r="I763" s="102" t="s">
        <v>15</v>
      </c>
      <c r="J763" s="105">
        <f t="shared" ref="J763:U763" si="404">J762*0.1</f>
        <v>13.226800000000001</v>
      </c>
      <c r="K763" s="105">
        <f t="shared" si="404"/>
        <v>14.439400000000001</v>
      </c>
      <c r="L763" s="105">
        <f t="shared" si="404"/>
        <v>7.1981999999999999</v>
      </c>
      <c r="M763" s="105">
        <f t="shared" si="404"/>
        <v>2.6746000000000003</v>
      </c>
      <c r="N763" s="105">
        <f t="shared" si="404"/>
        <v>1.3243999999999998</v>
      </c>
      <c r="O763" s="105">
        <f t="shared" si="404"/>
        <v>0.61920000000000019</v>
      </c>
      <c r="P763" s="105">
        <f t="shared" si="404"/>
        <v>0</v>
      </c>
      <c r="Q763" s="105">
        <f t="shared" si="404"/>
        <v>0</v>
      </c>
      <c r="R763" s="105">
        <f t="shared" si="404"/>
        <v>0</v>
      </c>
      <c r="S763" s="105">
        <f t="shared" si="404"/>
        <v>0</v>
      </c>
      <c r="T763" s="105">
        <f t="shared" si="404"/>
        <v>0</v>
      </c>
      <c r="U763" s="105">
        <f t="shared" si="404"/>
        <v>0</v>
      </c>
      <c r="V763" s="104">
        <f>SUM(표4_256[[#This Row],[1월]:[12월]])</f>
        <v>3701977.5199999996</v>
      </c>
      <c r="W763" s="117">
        <f t="shared" si="377"/>
        <v>3.2902166666666663</v>
      </c>
    </row>
    <row r="764" spans="2:23" x14ac:dyDescent="0.3">
      <c r="B764" s="116" t="s">
        <v>433</v>
      </c>
      <c r="C764" s="102" t="s">
        <v>26</v>
      </c>
      <c r="D764" s="102" t="s">
        <v>428</v>
      </c>
      <c r="E764" s="102"/>
      <c r="F764" s="102"/>
      <c r="G764" s="102"/>
      <c r="H764" s="102" t="s">
        <v>177</v>
      </c>
      <c r="I764" s="103" t="s">
        <v>96</v>
      </c>
      <c r="J764" s="106">
        <f t="shared" ref="J764:O764" si="405">J760*0.0036*(31788+0.5756*21+0.0576*310)/1000</f>
        <v>17.616959012448003</v>
      </c>
      <c r="K764" s="106">
        <f t="shared" si="405"/>
        <v>19.232037829583998</v>
      </c>
      <c r="L764" s="106">
        <f t="shared" si="405"/>
        <v>9.5873827655519985</v>
      </c>
      <c r="M764" s="106">
        <f t="shared" si="405"/>
        <v>3.5623369654560002</v>
      </c>
      <c r="N764" s="106">
        <f t="shared" si="405"/>
        <v>1.7639867931839999</v>
      </c>
      <c r="O764" s="106">
        <f t="shared" si="405"/>
        <v>0.82472109811200001</v>
      </c>
      <c r="P764" s="106">
        <f t="shared" ref="P764:U764" si="406">P760*0.0036*(34866+0.6237*21+0.0624*310)/1000</f>
        <v>0</v>
      </c>
      <c r="Q764" s="106">
        <f t="shared" si="406"/>
        <v>0</v>
      </c>
      <c r="R764" s="106">
        <f t="shared" si="406"/>
        <v>0</v>
      </c>
      <c r="S764" s="106">
        <f t="shared" si="406"/>
        <v>0</v>
      </c>
      <c r="T764" s="106">
        <f t="shared" si="406"/>
        <v>0</v>
      </c>
      <c r="U764" s="106">
        <f t="shared" si="406"/>
        <v>0</v>
      </c>
      <c r="V764" s="104">
        <f>SUM(표4_256[[#This Row],[1월]:[12월]])</f>
        <v>3183.7006671999998</v>
      </c>
      <c r="W764" s="117">
        <f t="shared" si="377"/>
        <v>4.3822853720279999</v>
      </c>
    </row>
    <row r="765" spans="2:23" x14ac:dyDescent="0.3">
      <c r="B765" s="114" t="s">
        <v>433</v>
      </c>
      <c r="C765" s="97" t="s">
        <v>26</v>
      </c>
      <c r="D765" s="97" t="s">
        <v>428</v>
      </c>
      <c r="E765" s="97"/>
      <c r="F765" s="97"/>
      <c r="G765" s="97"/>
      <c r="H765" s="97" t="s">
        <v>423</v>
      </c>
      <c r="I765" s="97" t="s">
        <v>13</v>
      </c>
      <c r="J765" s="100">
        <v>117378358</v>
      </c>
      <c r="K765" s="100">
        <v>127654627</v>
      </c>
      <c r="L765" s="100">
        <v>64237983</v>
      </c>
      <c r="M765" s="100">
        <v>21428980</v>
      </c>
      <c r="N765" s="100">
        <v>8874312</v>
      </c>
      <c r="O765" s="100">
        <v>5786490</v>
      </c>
      <c r="P765" s="100"/>
      <c r="Q765" s="100"/>
      <c r="R765" s="100"/>
      <c r="S765" s="100"/>
      <c r="T765" s="100"/>
      <c r="U765" s="100"/>
      <c r="V765" s="99">
        <f>SUM(표4_256[[#This Row],[1월]:[12월]])</f>
        <v>318.37006672000001</v>
      </c>
      <c r="W765" s="115">
        <f t="shared" si="377"/>
        <v>57560125</v>
      </c>
    </row>
    <row r="766" spans="2:23" x14ac:dyDescent="0.3">
      <c r="B766" s="114" t="s">
        <v>433</v>
      </c>
      <c r="C766" s="97" t="s">
        <v>26</v>
      </c>
      <c r="D766" s="97" t="s">
        <v>428</v>
      </c>
      <c r="E766" s="97"/>
      <c r="F766" s="97"/>
      <c r="G766" s="97"/>
      <c r="H766" s="97" t="s">
        <v>423</v>
      </c>
      <c r="I766" s="97" t="s">
        <v>19</v>
      </c>
      <c r="J766" s="100">
        <v>730.5</v>
      </c>
      <c r="K766" s="100">
        <v>795.29999999999973</v>
      </c>
      <c r="L766" s="100">
        <v>395.4</v>
      </c>
      <c r="M766" s="100">
        <v>145.99999999999991</v>
      </c>
      <c r="N766" s="100">
        <v>63.800000000000722</v>
      </c>
      <c r="O766" s="100">
        <v>48.499999999999545</v>
      </c>
      <c r="P766" s="100"/>
      <c r="Q766" s="100"/>
      <c r="R766" s="100"/>
      <c r="S766" s="100"/>
      <c r="T766" s="100"/>
      <c r="U766" s="100"/>
      <c r="V766" s="99">
        <f>SUM(표4_256[[#This Row],[1월]:[12월]])</f>
        <v>424.04152298338028</v>
      </c>
      <c r="W766" s="115">
        <f t="shared" si="377"/>
        <v>363.25</v>
      </c>
    </row>
    <row r="767" spans="2:23" x14ac:dyDescent="0.3">
      <c r="B767" s="116" t="s">
        <v>433</v>
      </c>
      <c r="C767" s="102" t="s">
        <v>26</v>
      </c>
      <c r="D767" s="102" t="s">
        <v>428</v>
      </c>
      <c r="E767" s="102"/>
      <c r="F767" s="102"/>
      <c r="G767" s="102"/>
      <c r="H767" s="102" t="s">
        <v>423</v>
      </c>
      <c r="I767" s="102" t="s">
        <v>14</v>
      </c>
      <c r="J767" s="105">
        <f t="shared" ref="J767:U767" si="407">J766*1000</f>
        <v>730500</v>
      </c>
      <c r="K767" s="105">
        <f t="shared" si="407"/>
        <v>795299.99999999977</v>
      </c>
      <c r="L767" s="105">
        <f t="shared" si="407"/>
        <v>395400</v>
      </c>
      <c r="M767" s="105">
        <f t="shared" si="407"/>
        <v>145999.99999999991</v>
      </c>
      <c r="N767" s="105">
        <f t="shared" si="407"/>
        <v>63800.00000000072</v>
      </c>
      <c r="O767" s="105">
        <f t="shared" si="407"/>
        <v>48499.999999999549</v>
      </c>
      <c r="P767" s="105">
        <f t="shared" si="407"/>
        <v>0</v>
      </c>
      <c r="Q767" s="105">
        <f t="shared" si="407"/>
        <v>0</v>
      </c>
      <c r="R767" s="105">
        <f t="shared" si="407"/>
        <v>0</v>
      </c>
      <c r="S767" s="105">
        <f t="shared" si="407"/>
        <v>0</v>
      </c>
      <c r="T767" s="105">
        <f t="shared" si="407"/>
        <v>0</v>
      </c>
      <c r="U767" s="105">
        <f t="shared" si="407"/>
        <v>0</v>
      </c>
      <c r="V767" s="104">
        <f>SUM(표4_256[[#This Row],[1월]:[12월]])</f>
        <v>17223394</v>
      </c>
      <c r="W767" s="117">
        <f t="shared" si="377"/>
        <v>181625</v>
      </c>
    </row>
    <row r="768" spans="2:23" x14ac:dyDescent="0.3">
      <c r="B768" s="116" t="s">
        <v>433</v>
      </c>
      <c r="C768" s="102" t="s">
        <v>26</v>
      </c>
      <c r="D768" s="102" t="s">
        <v>428</v>
      </c>
      <c r="E768" s="102"/>
      <c r="F768" s="102"/>
      <c r="G768" s="102"/>
      <c r="H768" s="102" t="s">
        <v>423</v>
      </c>
      <c r="I768" s="102" t="s">
        <v>20</v>
      </c>
      <c r="J768" s="105">
        <f t="shared" ref="J768:U768" si="408">J766*0.86</f>
        <v>628.23</v>
      </c>
      <c r="K768" s="105">
        <f t="shared" si="408"/>
        <v>683.95799999999974</v>
      </c>
      <c r="L768" s="105">
        <f t="shared" si="408"/>
        <v>340.04399999999998</v>
      </c>
      <c r="M768" s="105">
        <f t="shared" si="408"/>
        <v>125.55999999999993</v>
      </c>
      <c r="N768" s="105">
        <f t="shared" si="408"/>
        <v>54.86800000000062</v>
      </c>
      <c r="O768" s="105">
        <f t="shared" si="408"/>
        <v>41.70999999999961</v>
      </c>
      <c r="P768" s="105">
        <f t="shared" si="408"/>
        <v>0</v>
      </c>
      <c r="Q768" s="105">
        <f t="shared" si="408"/>
        <v>0</v>
      </c>
      <c r="R768" s="105">
        <f t="shared" si="408"/>
        <v>0</v>
      </c>
      <c r="S768" s="105">
        <f t="shared" si="408"/>
        <v>0</v>
      </c>
      <c r="T768" s="105">
        <f t="shared" si="408"/>
        <v>0</v>
      </c>
      <c r="U768" s="105">
        <f t="shared" si="408"/>
        <v>0</v>
      </c>
      <c r="V768" s="104">
        <f>SUM(표4_256[[#This Row],[1월]:[12월]])</f>
        <v>108.77247999999997</v>
      </c>
      <c r="W768" s="117">
        <f t="shared" si="377"/>
        <v>156.19749999999996</v>
      </c>
    </row>
    <row r="769" spans="2:23" x14ac:dyDescent="0.3">
      <c r="B769" s="116" t="s">
        <v>433</v>
      </c>
      <c r="C769" s="102" t="s">
        <v>26</v>
      </c>
      <c r="D769" s="102" t="s">
        <v>428</v>
      </c>
      <c r="E769" s="102"/>
      <c r="F769" s="102"/>
      <c r="G769" s="102"/>
      <c r="H769" s="102" t="s">
        <v>423</v>
      </c>
      <c r="I769" s="102" t="s">
        <v>15</v>
      </c>
      <c r="J769" s="105">
        <f t="shared" ref="J769:U769" si="409">J768*0.1</f>
        <v>62.823000000000008</v>
      </c>
      <c r="K769" s="105">
        <f t="shared" si="409"/>
        <v>68.39579999999998</v>
      </c>
      <c r="L769" s="105">
        <f t="shared" si="409"/>
        <v>34.004399999999997</v>
      </c>
      <c r="M769" s="105">
        <f t="shared" si="409"/>
        <v>12.555999999999994</v>
      </c>
      <c r="N769" s="105">
        <f t="shared" si="409"/>
        <v>5.4868000000000627</v>
      </c>
      <c r="O769" s="105">
        <f t="shared" si="409"/>
        <v>4.1709999999999612</v>
      </c>
      <c r="P769" s="105">
        <f t="shared" si="409"/>
        <v>0</v>
      </c>
      <c r="Q769" s="105">
        <f t="shared" si="409"/>
        <v>0</v>
      </c>
      <c r="R769" s="105">
        <f t="shared" si="409"/>
        <v>0</v>
      </c>
      <c r="S769" s="105">
        <f t="shared" si="409"/>
        <v>0</v>
      </c>
      <c r="T769" s="105">
        <f t="shared" si="409"/>
        <v>0</v>
      </c>
      <c r="U769" s="105">
        <f t="shared" si="409"/>
        <v>0</v>
      </c>
      <c r="V769" s="104">
        <f>SUM(표4_256[[#This Row],[1월]:[12월]])</f>
        <v>108772.48000000001</v>
      </c>
      <c r="W769" s="117">
        <f t="shared" si="377"/>
        <v>15.619750000000002</v>
      </c>
    </row>
    <row r="770" spans="2:23" x14ac:dyDescent="0.3">
      <c r="B770" s="116" t="s">
        <v>433</v>
      </c>
      <c r="C770" s="102" t="s">
        <v>26</v>
      </c>
      <c r="D770" s="102" t="s">
        <v>428</v>
      </c>
      <c r="E770" s="102"/>
      <c r="F770" s="102"/>
      <c r="G770" s="102"/>
      <c r="H770" s="102" t="s">
        <v>423</v>
      </c>
      <c r="I770" s="103" t="s">
        <v>96</v>
      </c>
      <c r="J770" s="106">
        <f t="shared" ref="J770:O770" si="410">J766*0.0036*(31788+0.5756*21+0.0576*310)/1000</f>
        <v>83.67482807927999</v>
      </c>
      <c r="K770" s="106">
        <f t="shared" si="410"/>
        <v>91.09731796228796</v>
      </c>
      <c r="L770" s="106">
        <f t="shared" si="410"/>
        <v>45.290933637983997</v>
      </c>
      <c r="M770" s="106">
        <f t="shared" si="410"/>
        <v>16.72351115615999</v>
      </c>
      <c r="N770" s="106">
        <f t="shared" si="410"/>
        <v>7.3079452860480822</v>
      </c>
      <c r="O770" s="106">
        <f t="shared" si="410"/>
        <v>5.5554129525599487</v>
      </c>
      <c r="P770" s="106">
        <f t="shared" ref="P770:U770" si="411">P766*0.0036*(34866+0.6237*21+0.0624*310)/1000</f>
        <v>0</v>
      </c>
      <c r="Q770" s="106">
        <f t="shared" si="411"/>
        <v>0</v>
      </c>
      <c r="R770" s="106">
        <f t="shared" si="411"/>
        <v>0</v>
      </c>
      <c r="S770" s="106">
        <f t="shared" si="411"/>
        <v>0</v>
      </c>
      <c r="T770" s="106">
        <f t="shared" si="411"/>
        <v>0</v>
      </c>
      <c r="U770" s="106">
        <f t="shared" si="411"/>
        <v>0</v>
      </c>
      <c r="V770" s="104">
        <f>SUM(표4_256[[#This Row],[1월]:[12월]])</f>
        <v>93.544332799999992</v>
      </c>
      <c r="W770" s="117">
        <f t="shared" si="377"/>
        <v>20.804162422859999</v>
      </c>
    </row>
    <row r="771" spans="2:23" x14ac:dyDescent="0.3">
      <c r="B771" s="114" t="s">
        <v>433</v>
      </c>
      <c r="C771" s="97" t="s">
        <v>26</v>
      </c>
      <c r="D771" s="97" t="s">
        <v>428</v>
      </c>
      <c r="E771" s="97"/>
      <c r="F771" s="97"/>
      <c r="G771" s="97"/>
      <c r="H771" s="97" t="s">
        <v>95</v>
      </c>
      <c r="I771" s="97" t="s">
        <v>13</v>
      </c>
      <c r="J771" s="100">
        <v>89879982</v>
      </c>
      <c r="K771" s="100">
        <v>97816767</v>
      </c>
      <c r="L771" s="100">
        <v>56671953</v>
      </c>
      <c r="M771" s="100">
        <v>21335792</v>
      </c>
      <c r="N771" s="100">
        <v>8338307</v>
      </c>
      <c r="O771" s="100">
        <v>4790059</v>
      </c>
      <c r="P771" s="100"/>
      <c r="Q771" s="100"/>
      <c r="R771" s="100"/>
      <c r="S771" s="100"/>
      <c r="T771" s="100"/>
      <c r="U771" s="100"/>
      <c r="V771" s="99">
        <f>SUM(표4_256[[#This Row],[1월]:[12월]])</f>
        <v>9.3544332800000003</v>
      </c>
      <c r="W771" s="115">
        <f>AVERAGE(J771:U771)</f>
        <v>46472143.333333336</v>
      </c>
    </row>
    <row r="772" spans="2:23" x14ac:dyDescent="0.3">
      <c r="B772" s="114" t="s">
        <v>433</v>
      </c>
      <c r="C772" s="97" t="s">
        <v>26</v>
      </c>
      <c r="D772" s="97" t="s">
        <v>428</v>
      </c>
      <c r="E772" s="97"/>
      <c r="F772" s="97"/>
      <c r="G772" s="97"/>
      <c r="H772" s="97" t="s">
        <v>95</v>
      </c>
      <c r="I772" s="97" t="s">
        <v>19</v>
      </c>
      <c r="J772" s="100">
        <v>555.39999999999986</v>
      </c>
      <c r="K772" s="100">
        <v>605.39999999999986</v>
      </c>
      <c r="L772" s="100">
        <v>345.90000000000055</v>
      </c>
      <c r="M772" s="100">
        <v>143.19999999999945</v>
      </c>
      <c r="N772" s="100">
        <v>53.499999999999908</v>
      </c>
      <c r="O772" s="100">
        <v>28.20000000000018</v>
      </c>
      <c r="P772" s="100"/>
      <c r="Q772" s="100"/>
      <c r="R772" s="100"/>
      <c r="S772" s="100"/>
      <c r="T772" s="100"/>
      <c r="U772" s="100"/>
      <c r="V772" s="99">
        <f>SUM(표4_256[[#This Row],[1월]:[12월]])</f>
        <v>12.459299881939661</v>
      </c>
      <c r="W772" s="115">
        <f t="shared" ref="W772:W835" si="412">AVERAGE(J772:U772)</f>
        <v>288.59999999999997</v>
      </c>
    </row>
    <row r="773" spans="2:23" x14ac:dyDescent="0.3">
      <c r="B773" s="116" t="s">
        <v>433</v>
      </c>
      <c r="C773" s="102" t="s">
        <v>26</v>
      </c>
      <c r="D773" s="102" t="s">
        <v>428</v>
      </c>
      <c r="E773" s="102"/>
      <c r="F773" s="102"/>
      <c r="G773" s="102"/>
      <c r="H773" s="102" t="s">
        <v>95</v>
      </c>
      <c r="I773" s="102" t="s">
        <v>14</v>
      </c>
      <c r="J773" s="105">
        <f t="shared" ref="J773:U773" si="413">J772*1000</f>
        <v>555399.99999999988</v>
      </c>
      <c r="K773" s="105">
        <f t="shared" si="413"/>
        <v>605399.99999999988</v>
      </c>
      <c r="L773" s="105">
        <f t="shared" si="413"/>
        <v>345900.00000000052</v>
      </c>
      <c r="M773" s="105">
        <f t="shared" si="413"/>
        <v>143199.99999999945</v>
      </c>
      <c r="N773" s="105">
        <f t="shared" si="413"/>
        <v>53499.999999999905</v>
      </c>
      <c r="O773" s="105">
        <f t="shared" si="413"/>
        <v>28200.000000000182</v>
      </c>
      <c r="P773" s="105">
        <f t="shared" si="413"/>
        <v>0</v>
      </c>
      <c r="Q773" s="105">
        <f t="shared" si="413"/>
        <v>0</v>
      </c>
      <c r="R773" s="105">
        <f t="shared" si="413"/>
        <v>0</v>
      </c>
      <c r="S773" s="105">
        <f t="shared" si="413"/>
        <v>0</v>
      </c>
      <c r="T773" s="105">
        <f t="shared" si="413"/>
        <v>0</v>
      </c>
      <c r="U773" s="105">
        <f t="shared" si="413"/>
        <v>0</v>
      </c>
      <c r="V773" s="104">
        <f>SUM(표4_256[[#This Row],[1월]:[12월]])</f>
        <v>5090831162</v>
      </c>
      <c r="W773" s="117">
        <f t="shared" si="412"/>
        <v>144300</v>
      </c>
    </row>
    <row r="774" spans="2:23" x14ac:dyDescent="0.3">
      <c r="B774" s="116" t="s">
        <v>433</v>
      </c>
      <c r="C774" s="102" t="s">
        <v>26</v>
      </c>
      <c r="D774" s="102" t="s">
        <v>428</v>
      </c>
      <c r="E774" s="102"/>
      <c r="F774" s="102"/>
      <c r="G774" s="102"/>
      <c r="H774" s="102" t="s">
        <v>95</v>
      </c>
      <c r="I774" s="102" t="s">
        <v>20</v>
      </c>
      <c r="J774" s="105">
        <f t="shared" ref="J774:U774" si="414">J772*0.86</f>
        <v>477.64399999999989</v>
      </c>
      <c r="K774" s="105">
        <f t="shared" si="414"/>
        <v>520.64399999999989</v>
      </c>
      <c r="L774" s="105">
        <f t="shared" si="414"/>
        <v>297.47400000000044</v>
      </c>
      <c r="M774" s="105">
        <f t="shared" si="414"/>
        <v>123.15199999999952</v>
      </c>
      <c r="N774" s="105">
        <f t="shared" si="414"/>
        <v>46.00999999999992</v>
      </c>
      <c r="O774" s="105">
        <f t="shared" si="414"/>
        <v>24.252000000000155</v>
      </c>
      <c r="P774" s="105">
        <f t="shared" si="414"/>
        <v>0</v>
      </c>
      <c r="Q774" s="105">
        <f t="shared" si="414"/>
        <v>0</v>
      </c>
      <c r="R774" s="105">
        <f t="shared" si="414"/>
        <v>0</v>
      </c>
      <c r="S774" s="105">
        <f t="shared" si="414"/>
        <v>0</v>
      </c>
      <c r="T774" s="105">
        <f t="shared" si="414"/>
        <v>0</v>
      </c>
      <c r="U774" s="105">
        <f t="shared" si="414"/>
        <v>0</v>
      </c>
      <c r="V774" s="104">
        <f>SUM(표4_256[[#This Row],[1월]:[12월]])</f>
        <v>34929.61</v>
      </c>
      <c r="W774" s="117">
        <f t="shared" si="412"/>
        <v>124.098</v>
      </c>
    </row>
    <row r="775" spans="2:23" x14ac:dyDescent="0.3">
      <c r="B775" s="116" t="s">
        <v>433</v>
      </c>
      <c r="C775" s="102" t="s">
        <v>26</v>
      </c>
      <c r="D775" s="102" t="s">
        <v>428</v>
      </c>
      <c r="E775" s="102"/>
      <c r="F775" s="102"/>
      <c r="G775" s="102"/>
      <c r="H775" s="102" t="s">
        <v>95</v>
      </c>
      <c r="I775" s="102" t="s">
        <v>15</v>
      </c>
      <c r="J775" s="105">
        <f t="shared" ref="J775:U775" si="415">J774*0.1</f>
        <v>47.764399999999995</v>
      </c>
      <c r="K775" s="105">
        <f t="shared" si="415"/>
        <v>52.064399999999992</v>
      </c>
      <c r="L775" s="105">
        <f t="shared" si="415"/>
        <v>29.747400000000045</v>
      </c>
      <c r="M775" s="105">
        <f t="shared" si="415"/>
        <v>12.315199999999953</v>
      </c>
      <c r="N775" s="105">
        <f t="shared" si="415"/>
        <v>4.600999999999992</v>
      </c>
      <c r="O775" s="105">
        <f t="shared" si="415"/>
        <v>2.4252000000000158</v>
      </c>
      <c r="P775" s="105">
        <f t="shared" si="415"/>
        <v>0</v>
      </c>
      <c r="Q775" s="105">
        <f t="shared" si="415"/>
        <v>0</v>
      </c>
      <c r="R775" s="105">
        <f t="shared" si="415"/>
        <v>0</v>
      </c>
      <c r="S775" s="105">
        <f t="shared" si="415"/>
        <v>0</v>
      </c>
      <c r="T775" s="105">
        <f t="shared" si="415"/>
        <v>0</v>
      </c>
      <c r="U775" s="105">
        <f t="shared" si="415"/>
        <v>0</v>
      </c>
      <c r="V775" s="104">
        <f>SUM(표4_256[[#This Row],[1월]:[12월]])</f>
        <v>34929610.000000007</v>
      </c>
      <c r="W775" s="117">
        <f t="shared" si="412"/>
        <v>12.409799999999999</v>
      </c>
    </row>
    <row r="776" spans="2:23" x14ac:dyDescent="0.3">
      <c r="B776" s="116" t="s">
        <v>433</v>
      </c>
      <c r="C776" s="102" t="s">
        <v>26</v>
      </c>
      <c r="D776" s="102" t="s">
        <v>428</v>
      </c>
      <c r="E776" s="102"/>
      <c r="F776" s="102"/>
      <c r="G776" s="102"/>
      <c r="H776" s="102" t="s">
        <v>95</v>
      </c>
      <c r="I776" s="103" t="s">
        <v>96</v>
      </c>
      <c r="J776" s="106">
        <f t="shared" ref="J776:O776" si="416">J772*0.0036*(31788+0.5756*21+0.0576*310)/1000</f>
        <v>63.618069151583981</v>
      </c>
      <c r="K776" s="106">
        <f t="shared" si="416"/>
        <v>69.345298999583989</v>
      </c>
      <c r="L776" s="106">
        <f t="shared" si="416"/>
        <v>39.620976088464054</v>
      </c>
      <c r="M776" s="106">
        <f t="shared" si="416"/>
        <v>16.402786284671937</v>
      </c>
      <c r="N776" s="106">
        <f t="shared" si="416"/>
        <v>6.1281359373599891</v>
      </c>
      <c r="O776" s="106">
        <f t="shared" si="416"/>
        <v>3.2301576342720204</v>
      </c>
      <c r="P776" s="106">
        <f t="shared" ref="P776:U776" si="417">P772*0.0036*(34866+0.6237*21+0.0624*310)/1000</f>
        <v>0</v>
      </c>
      <c r="Q776" s="106">
        <f t="shared" si="417"/>
        <v>0</v>
      </c>
      <c r="R776" s="106">
        <f t="shared" si="417"/>
        <v>0</v>
      </c>
      <c r="S776" s="106">
        <f t="shared" si="417"/>
        <v>0</v>
      </c>
      <c r="T776" s="106">
        <f t="shared" si="417"/>
        <v>0</v>
      </c>
      <c r="U776" s="106">
        <f t="shared" si="417"/>
        <v>0</v>
      </c>
      <c r="V776" s="104">
        <f>SUM(표4_256[[#This Row],[1월]:[12월]])</f>
        <v>30039.464600000003</v>
      </c>
      <c r="W776" s="117">
        <f t="shared" si="412"/>
        <v>16.528785341328</v>
      </c>
    </row>
    <row r="777" spans="2:23" x14ac:dyDescent="0.3">
      <c r="B777" s="114" t="s">
        <v>433</v>
      </c>
      <c r="C777" s="97" t="s">
        <v>21</v>
      </c>
      <c r="D777" s="101" t="s">
        <v>427</v>
      </c>
      <c r="E777" s="101"/>
      <c r="F777" s="101"/>
      <c r="G777" s="97"/>
      <c r="H777" s="97" t="s">
        <v>425</v>
      </c>
      <c r="I777" s="97" t="s">
        <v>13</v>
      </c>
      <c r="J777" s="100">
        <v>12538200</v>
      </c>
      <c r="K777" s="100">
        <v>11531388</v>
      </c>
      <c r="L777" s="100">
        <v>9559821</v>
      </c>
      <c r="M777" s="100">
        <v>7968256</v>
      </c>
      <c r="N777" s="100">
        <v>3444826</v>
      </c>
      <c r="O777" s="100">
        <v>1066352</v>
      </c>
      <c r="P777" s="100"/>
      <c r="Q777" s="100"/>
      <c r="R777" s="100"/>
      <c r="S777" s="100"/>
      <c r="T777" s="100"/>
      <c r="U777" s="100"/>
      <c r="V777" s="99">
        <f>SUM(표4_256[[#This Row],[1월]:[12월]])</f>
        <v>3003.946460000001</v>
      </c>
      <c r="W777" s="115">
        <f t="shared" si="412"/>
        <v>7684807.166666667</v>
      </c>
    </row>
    <row r="778" spans="2:23" x14ac:dyDescent="0.3">
      <c r="B778" s="114" t="s">
        <v>433</v>
      </c>
      <c r="C778" s="97" t="s">
        <v>21</v>
      </c>
      <c r="D778" s="101" t="s">
        <v>427</v>
      </c>
      <c r="E778" s="101"/>
      <c r="F778" s="101"/>
      <c r="G778" s="97"/>
      <c r="H778" s="97" t="s">
        <v>425</v>
      </c>
      <c r="I778" s="97" t="s">
        <v>22</v>
      </c>
      <c r="J778" s="100">
        <v>13334</v>
      </c>
      <c r="K778" s="100">
        <v>12312</v>
      </c>
      <c r="L778" s="100">
        <v>10209</v>
      </c>
      <c r="M778" s="100">
        <v>8548</v>
      </c>
      <c r="N778" s="100">
        <v>3676</v>
      </c>
      <c r="O778" s="100">
        <v>1136</v>
      </c>
      <c r="P778" s="100"/>
      <c r="Q778" s="100"/>
      <c r="R778" s="100"/>
      <c r="S778" s="100"/>
      <c r="T778" s="100"/>
      <c r="U778" s="100"/>
      <c r="V778" s="99">
        <f>SUM(표4_256[[#This Row],[1월]:[12월]])</f>
        <v>4000.9980994199859</v>
      </c>
      <c r="W778" s="115">
        <f t="shared" si="412"/>
        <v>8202.5</v>
      </c>
    </row>
    <row r="779" spans="2:23" x14ac:dyDescent="0.3">
      <c r="B779" s="116" t="s">
        <v>433</v>
      </c>
      <c r="C779" s="102" t="s">
        <v>21</v>
      </c>
      <c r="D779" s="107" t="s">
        <v>427</v>
      </c>
      <c r="E779" s="107"/>
      <c r="F779" s="107"/>
      <c r="G779" s="102"/>
      <c r="H779" s="102" t="s">
        <v>425</v>
      </c>
      <c r="I779" s="102" t="s">
        <v>15</v>
      </c>
      <c r="J779" s="105">
        <f t="shared" ref="J779:U779" si="418">(J778/1000)*1.019</f>
        <v>13.587345999999998</v>
      </c>
      <c r="K779" s="105">
        <f t="shared" si="418"/>
        <v>12.545927999999998</v>
      </c>
      <c r="L779" s="105">
        <f t="shared" si="418"/>
        <v>10.402970999999999</v>
      </c>
      <c r="M779" s="105">
        <f t="shared" si="418"/>
        <v>8.7104119999999998</v>
      </c>
      <c r="N779" s="105">
        <f t="shared" si="418"/>
        <v>3.745844</v>
      </c>
      <c r="O779" s="105">
        <f t="shared" si="418"/>
        <v>1.1575839999999997</v>
      </c>
      <c r="P779" s="105">
        <f t="shared" si="418"/>
        <v>0</v>
      </c>
      <c r="Q779" s="105">
        <f t="shared" si="418"/>
        <v>0</v>
      </c>
      <c r="R779" s="105">
        <f t="shared" si="418"/>
        <v>0</v>
      </c>
      <c r="S779" s="105">
        <f t="shared" si="418"/>
        <v>0</v>
      </c>
      <c r="T779" s="105">
        <f t="shared" si="418"/>
        <v>0</v>
      </c>
      <c r="U779" s="105">
        <f t="shared" si="418"/>
        <v>0</v>
      </c>
      <c r="V779" s="104">
        <f>SUM(표4_256[[#This Row],[1월]:[12월]])</f>
        <v>578839558</v>
      </c>
      <c r="W779" s="117">
        <f t="shared" si="412"/>
        <v>4.1791737499999995</v>
      </c>
    </row>
    <row r="780" spans="2:23" x14ac:dyDescent="0.3">
      <c r="B780" s="116" t="s">
        <v>433</v>
      </c>
      <c r="C780" s="102" t="s">
        <v>21</v>
      </c>
      <c r="D780" s="107" t="s">
        <v>427</v>
      </c>
      <c r="E780" s="107"/>
      <c r="F780" s="107"/>
      <c r="G780" s="102"/>
      <c r="H780" s="102" t="s">
        <v>425</v>
      </c>
      <c r="I780" s="103" t="s">
        <v>96</v>
      </c>
      <c r="J780" s="103">
        <f t="shared" ref="J780:U780" si="419">J778*(38.5/1000000)*15.236*(44/12)</f>
        <v>28.678971654666668</v>
      </c>
      <c r="K780" s="103">
        <f t="shared" si="419"/>
        <v>26.480838383999998</v>
      </c>
      <c r="L780" s="103">
        <f t="shared" si="419"/>
        <v>21.957673738</v>
      </c>
      <c r="M780" s="103">
        <f t="shared" si="419"/>
        <v>18.385169469333334</v>
      </c>
      <c r="N780" s="103">
        <f t="shared" si="419"/>
        <v>7.9063971653333347</v>
      </c>
      <c r="O780" s="103">
        <f t="shared" si="419"/>
        <v>2.4433262186666669</v>
      </c>
      <c r="P780" s="103">
        <f t="shared" si="419"/>
        <v>0</v>
      </c>
      <c r="Q780" s="103">
        <f t="shared" si="419"/>
        <v>0</v>
      </c>
      <c r="R780" s="103">
        <f t="shared" si="419"/>
        <v>0</v>
      </c>
      <c r="S780" s="103">
        <f t="shared" si="419"/>
        <v>0</v>
      </c>
      <c r="T780" s="103">
        <f t="shared" si="419"/>
        <v>0</v>
      </c>
      <c r="U780" s="103">
        <f t="shared" si="419"/>
        <v>0</v>
      </c>
      <c r="V780" s="104">
        <f>SUM(표4_256[[#This Row],[1월]:[12월]])</f>
        <v>3817.3800000000015</v>
      </c>
      <c r="W780" s="117">
        <f t="shared" si="412"/>
        <v>8.8210313858333329</v>
      </c>
    </row>
    <row r="781" spans="2:23" x14ac:dyDescent="0.3">
      <c r="B781" s="114" t="s">
        <v>433</v>
      </c>
      <c r="C781" s="97" t="s">
        <v>21</v>
      </c>
      <c r="D781" s="101" t="s">
        <v>427</v>
      </c>
      <c r="E781" s="101"/>
      <c r="F781" s="101"/>
      <c r="G781" s="97"/>
      <c r="H781" s="97" t="s">
        <v>173</v>
      </c>
      <c r="I781" s="97" t="s">
        <v>13</v>
      </c>
      <c r="J781" s="100">
        <v>14284954</v>
      </c>
      <c r="K781" s="100">
        <v>11073875</v>
      </c>
      <c r="L781" s="100">
        <v>9720083</v>
      </c>
      <c r="M781" s="100">
        <v>8945235</v>
      </c>
      <c r="N781" s="100">
        <v>5765228</v>
      </c>
      <c r="O781" s="100">
        <v>3423062</v>
      </c>
      <c r="P781" s="100"/>
      <c r="Q781" s="100"/>
      <c r="R781" s="100"/>
      <c r="S781" s="100"/>
      <c r="T781" s="100"/>
      <c r="U781" s="100"/>
      <c r="V781" s="99">
        <f>SUM(표4_256[[#This Row],[1월]:[12월]])</f>
        <v>3817380.0000000009</v>
      </c>
      <c r="W781" s="115">
        <f t="shared" si="412"/>
        <v>8868739.5</v>
      </c>
    </row>
    <row r="782" spans="2:23" x14ac:dyDescent="0.3">
      <c r="B782" s="114" t="s">
        <v>433</v>
      </c>
      <c r="C782" s="97" t="s">
        <v>21</v>
      </c>
      <c r="D782" s="101" t="s">
        <v>427</v>
      </c>
      <c r="E782" s="101"/>
      <c r="F782" s="101"/>
      <c r="G782" s="97"/>
      <c r="H782" s="97" t="s">
        <v>173</v>
      </c>
      <c r="I782" s="97" t="s">
        <v>22</v>
      </c>
      <c r="J782" s="100">
        <v>15180</v>
      </c>
      <c r="K782" s="100">
        <v>11825</v>
      </c>
      <c r="L782" s="100">
        <v>10383</v>
      </c>
      <c r="M782" s="100">
        <v>9599</v>
      </c>
      <c r="N782" s="100">
        <v>6165</v>
      </c>
      <c r="O782" s="100">
        <v>3666</v>
      </c>
      <c r="P782" s="100"/>
      <c r="Q782" s="100"/>
      <c r="R782" s="100"/>
      <c r="S782" s="100"/>
      <c r="T782" s="100"/>
      <c r="U782" s="100"/>
      <c r="V782" s="99">
        <f>SUM(표4_256[[#This Row],[1월]:[12월]])</f>
        <v>3282.9468000000006</v>
      </c>
      <c r="W782" s="115">
        <f t="shared" si="412"/>
        <v>9469.6666666666661</v>
      </c>
    </row>
    <row r="783" spans="2:23" x14ac:dyDescent="0.3">
      <c r="B783" s="116" t="s">
        <v>433</v>
      </c>
      <c r="C783" s="102" t="s">
        <v>21</v>
      </c>
      <c r="D783" s="107" t="s">
        <v>427</v>
      </c>
      <c r="E783" s="107"/>
      <c r="F783" s="107"/>
      <c r="G783" s="102"/>
      <c r="H783" s="102" t="s">
        <v>173</v>
      </c>
      <c r="I783" s="102" t="s">
        <v>15</v>
      </c>
      <c r="J783" s="105">
        <f t="shared" ref="J783:U783" si="420">(J782/1000)*1.019</f>
        <v>15.468419999999998</v>
      </c>
      <c r="K783" s="105">
        <f t="shared" si="420"/>
        <v>12.049674999999999</v>
      </c>
      <c r="L783" s="105">
        <f t="shared" si="420"/>
        <v>10.580276999999999</v>
      </c>
      <c r="M783" s="105">
        <f t="shared" si="420"/>
        <v>9.7813809999999997</v>
      </c>
      <c r="N783" s="105">
        <f t="shared" si="420"/>
        <v>6.2821349999999994</v>
      </c>
      <c r="O783" s="105">
        <f t="shared" si="420"/>
        <v>3.7356539999999994</v>
      </c>
      <c r="P783" s="105">
        <f t="shared" si="420"/>
        <v>0</v>
      </c>
      <c r="Q783" s="105">
        <f t="shared" si="420"/>
        <v>0</v>
      </c>
      <c r="R783" s="105">
        <f t="shared" si="420"/>
        <v>0</v>
      </c>
      <c r="S783" s="105">
        <f t="shared" si="420"/>
        <v>0</v>
      </c>
      <c r="T783" s="105">
        <f t="shared" si="420"/>
        <v>0</v>
      </c>
      <c r="U783" s="105">
        <f t="shared" si="420"/>
        <v>0</v>
      </c>
      <c r="V783" s="104">
        <f>SUM(표4_256[[#This Row],[1월]:[12월]])</f>
        <v>328.29468000000008</v>
      </c>
      <c r="W783" s="117">
        <f t="shared" si="412"/>
        <v>4.8247951666666653</v>
      </c>
    </row>
    <row r="784" spans="2:23" x14ac:dyDescent="0.3">
      <c r="B784" s="116" t="s">
        <v>433</v>
      </c>
      <c r="C784" s="102" t="s">
        <v>21</v>
      </c>
      <c r="D784" s="107" t="s">
        <v>427</v>
      </c>
      <c r="E784" s="107"/>
      <c r="F784" s="107"/>
      <c r="G784" s="102"/>
      <c r="H784" s="102" t="s">
        <v>173</v>
      </c>
      <c r="I784" s="103" t="s">
        <v>96</v>
      </c>
      <c r="J784" s="103">
        <f t="shared" ref="J784:U784" si="421">J782*(38.5/1000000)*15.236*(44/12)</f>
        <v>32.649376760000003</v>
      </c>
      <c r="K784" s="103">
        <f t="shared" si="421"/>
        <v>25.433391316666668</v>
      </c>
      <c r="L784" s="103">
        <f t="shared" si="421"/>
        <v>22.331915606000003</v>
      </c>
      <c r="M784" s="103">
        <f t="shared" si="421"/>
        <v>20.645676384666665</v>
      </c>
      <c r="N784" s="103">
        <f t="shared" si="421"/>
        <v>13.25977653</v>
      </c>
      <c r="O784" s="103">
        <f t="shared" si="421"/>
        <v>7.8848890119999995</v>
      </c>
      <c r="P784" s="103">
        <f t="shared" si="421"/>
        <v>0</v>
      </c>
      <c r="Q784" s="103">
        <f t="shared" si="421"/>
        <v>0</v>
      </c>
      <c r="R784" s="103">
        <f t="shared" si="421"/>
        <v>0</v>
      </c>
      <c r="S784" s="103">
        <f t="shared" si="421"/>
        <v>0</v>
      </c>
      <c r="T784" s="103">
        <f t="shared" si="421"/>
        <v>0</v>
      </c>
      <c r="U784" s="103">
        <f t="shared" si="421"/>
        <v>0</v>
      </c>
      <c r="V784" s="104">
        <f>SUM(표4_256[[#This Row],[1월]:[12월]])</f>
        <v>437.26025354316488</v>
      </c>
      <c r="W784" s="117">
        <f t="shared" si="412"/>
        <v>10.183752134111112</v>
      </c>
    </row>
    <row r="785" spans="2:23" x14ac:dyDescent="0.3">
      <c r="B785" s="114" t="s">
        <v>433</v>
      </c>
      <c r="C785" s="97" t="s">
        <v>21</v>
      </c>
      <c r="D785" s="101" t="s">
        <v>427</v>
      </c>
      <c r="E785" s="101"/>
      <c r="F785" s="101"/>
      <c r="G785" s="97"/>
      <c r="H785" s="97" t="s">
        <v>410</v>
      </c>
      <c r="I785" s="97" t="s">
        <v>13</v>
      </c>
      <c r="J785" s="100">
        <v>1387720</v>
      </c>
      <c r="K785" s="100">
        <v>427330</v>
      </c>
      <c r="L785" s="100">
        <v>405978</v>
      </c>
      <c r="M785" s="100">
        <v>499497</v>
      </c>
      <c r="N785" s="100">
        <v>528238</v>
      </c>
      <c r="O785" s="100">
        <v>451624</v>
      </c>
      <c r="P785" s="100"/>
      <c r="Q785" s="100"/>
      <c r="R785" s="100"/>
      <c r="S785" s="100"/>
      <c r="T785" s="100"/>
      <c r="U785" s="100"/>
      <c r="V785" s="99">
        <f>SUM(표4_256[[#This Row],[1월]:[12월]])</f>
        <v>413068934</v>
      </c>
      <c r="W785" s="115">
        <f t="shared" si="412"/>
        <v>616731.16666666663</v>
      </c>
    </row>
    <row r="786" spans="2:23" x14ac:dyDescent="0.3">
      <c r="B786" s="114" t="s">
        <v>433</v>
      </c>
      <c r="C786" s="97" t="s">
        <v>21</v>
      </c>
      <c r="D786" s="101" t="s">
        <v>427</v>
      </c>
      <c r="E786" s="101"/>
      <c r="F786" s="101"/>
      <c r="G786" s="97"/>
      <c r="H786" s="97" t="s">
        <v>410</v>
      </c>
      <c r="I786" s="97" t="s">
        <v>22</v>
      </c>
      <c r="J786" s="100">
        <v>1469</v>
      </c>
      <c r="K786" s="100">
        <v>454</v>
      </c>
      <c r="L786" s="100">
        <v>432</v>
      </c>
      <c r="M786" s="100">
        <v>535</v>
      </c>
      <c r="N786" s="100">
        <v>564</v>
      </c>
      <c r="O786" s="100">
        <v>483</v>
      </c>
      <c r="P786" s="100"/>
      <c r="Q786" s="100"/>
      <c r="R786" s="100"/>
      <c r="S786" s="100"/>
      <c r="T786" s="100"/>
      <c r="U786" s="100"/>
      <c r="V786" s="99">
        <f>SUM(표4_256[[#This Row],[1월]:[12월]])</f>
        <v>2959.82</v>
      </c>
      <c r="W786" s="115">
        <f t="shared" si="412"/>
        <v>656.16666666666663</v>
      </c>
    </row>
    <row r="787" spans="2:23" x14ac:dyDescent="0.3">
      <c r="B787" s="116" t="s">
        <v>433</v>
      </c>
      <c r="C787" s="102" t="s">
        <v>21</v>
      </c>
      <c r="D787" s="107" t="s">
        <v>427</v>
      </c>
      <c r="E787" s="107"/>
      <c r="F787" s="107"/>
      <c r="G787" s="102"/>
      <c r="H787" s="102" t="s">
        <v>410</v>
      </c>
      <c r="I787" s="102" t="s">
        <v>437</v>
      </c>
      <c r="J787" s="105">
        <f t="shared" ref="J787:U787" si="422">(J786/1000)*1.019</f>
        <v>1.4969109999999999</v>
      </c>
      <c r="K787" s="105">
        <f t="shared" si="422"/>
        <v>0.46262599999999998</v>
      </c>
      <c r="L787" s="105">
        <f t="shared" si="422"/>
        <v>0.44020799999999993</v>
      </c>
      <c r="M787" s="105">
        <f t="shared" si="422"/>
        <v>0.54516500000000001</v>
      </c>
      <c r="N787" s="105">
        <f t="shared" si="422"/>
        <v>0.57471599999999989</v>
      </c>
      <c r="O787" s="105">
        <f t="shared" si="422"/>
        <v>0.49217699999999992</v>
      </c>
      <c r="P787" s="105">
        <f t="shared" si="422"/>
        <v>0</v>
      </c>
      <c r="Q787" s="105">
        <f t="shared" si="422"/>
        <v>0</v>
      </c>
      <c r="R787" s="105">
        <f t="shared" si="422"/>
        <v>0</v>
      </c>
      <c r="S787" s="105">
        <f t="shared" si="422"/>
        <v>0</v>
      </c>
      <c r="T787" s="105">
        <f t="shared" si="422"/>
        <v>0</v>
      </c>
      <c r="U787" s="105">
        <f t="shared" si="422"/>
        <v>0</v>
      </c>
      <c r="V787" s="104">
        <f>SUM(표4_256[[#This Row],[1월]:[12월]])</f>
        <v>2959820</v>
      </c>
      <c r="W787" s="117">
        <f t="shared" si="412"/>
        <v>0.33431691666666663</v>
      </c>
    </row>
    <row r="788" spans="2:23" x14ac:dyDescent="0.3">
      <c r="B788" s="116" t="s">
        <v>433</v>
      </c>
      <c r="C788" s="102" t="s">
        <v>21</v>
      </c>
      <c r="D788" s="107" t="s">
        <v>427</v>
      </c>
      <c r="E788" s="107"/>
      <c r="F788" s="107"/>
      <c r="G788" s="102"/>
      <c r="H788" s="102" t="s">
        <v>410</v>
      </c>
      <c r="I788" s="103" t="s">
        <v>96</v>
      </c>
      <c r="J788" s="103">
        <f t="shared" ref="J788:U788" si="423">J786*(38.5/1000000)*15.236*(44/12)</f>
        <v>3.159547724666667</v>
      </c>
      <c r="K788" s="103">
        <f t="shared" si="423"/>
        <v>0.97647016133333342</v>
      </c>
      <c r="L788" s="103">
        <f t="shared" si="423"/>
        <v>0.92915222400000008</v>
      </c>
      <c r="M788" s="103">
        <f t="shared" si="423"/>
        <v>1.1506862033333334</v>
      </c>
      <c r="N788" s="103">
        <f t="shared" si="423"/>
        <v>1.2130598480000001</v>
      </c>
      <c r="O788" s="103">
        <f t="shared" si="423"/>
        <v>1.038843806</v>
      </c>
      <c r="P788" s="103">
        <f t="shared" si="423"/>
        <v>0</v>
      </c>
      <c r="Q788" s="103">
        <f t="shared" si="423"/>
        <v>0</v>
      </c>
      <c r="R788" s="103">
        <f t="shared" si="423"/>
        <v>0</v>
      </c>
      <c r="S788" s="103">
        <f t="shared" si="423"/>
        <v>0</v>
      </c>
      <c r="T788" s="103">
        <f t="shared" si="423"/>
        <v>0</v>
      </c>
      <c r="U788" s="103">
        <f t="shared" si="423"/>
        <v>0</v>
      </c>
      <c r="V788" s="104">
        <f>SUM(표4_256[[#This Row],[1월]:[12월]])</f>
        <v>2545.4451999999997</v>
      </c>
      <c r="W788" s="117">
        <f t="shared" si="412"/>
        <v>0.70564666394444453</v>
      </c>
    </row>
    <row r="789" spans="2:23" x14ac:dyDescent="0.3">
      <c r="B789" s="114" t="s">
        <v>433</v>
      </c>
      <c r="C789" s="97" t="s">
        <v>21</v>
      </c>
      <c r="D789" s="101" t="s">
        <v>427</v>
      </c>
      <c r="E789" s="101"/>
      <c r="F789" s="101"/>
      <c r="G789" s="97"/>
      <c r="H789" s="97" t="s">
        <v>389</v>
      </c>
      <c r="I789" s="97" t="s">
        <v>13</v>
      </c>
      <c r="J789" s="100">
        <v>6116</v>
      </c>
      <c r="K789" s="100">
        <v>7933</v>
      </c>
      <c r="L789" s="100">
        <v>7003</v>
      </c>
      <c r="M789" s="100">
        <v>8770</v>
      </c>
      <c r="N789" s="100">
        <v>8275</v>
      </c>
      <c r="O789" s="100">
        <v>6932</v>
      </c>
      <c r="P789" s="100"/>
      <c r="Q789" s="100"/>
      <c r="R789" s="100"/>
      <c r="S789" s="100"/>
      <c r="T789" s="100"/>
      <c r="U789" s="100"/>
      <c r="V789" s="99">
        <f>SUM(표4_256[[#This Row],[1월]:[12월]])</f>
        <v>254.54451999999998</v>
      </c>
      <c r="W789" s="115">
        <f t="shared" si="412"/>
        <v>7504.833333333333</v>
      </c>
    </row>
    <row r="790" spans="2:23" x14ac:dyDescent="0.3">
      <c r="B790" s="114" t="s">
        <v>433</v>
      </c>
      <c r="C790" s="97" t="s">
        <v>21</v>
      </c>
      <c r="D790" s="101" t="s">
        <v>427</v>
      </c>
      <c r="E790" s="101"/>
      <c r="F790" s="101"/>
      <c r="G790" s="97"/>
      <c r="H790" s="97" t="s">
        <v>389</v>
      </c>
      <c r="I790" s="97" t="s">
        <v>22</v>
      </c>
      <c r="J790" s="100">
        <v>6</v>
      </c>
      <c r="K790" s="100">
        <v>8</v>
      </c>
      <c r="L790" s="100">
        <v>7</v>
      </c>
      <c r="M790" s="100">
        <v>10</v>
      </c>
      <c r="N790" s="100">
        <v>9</v>
      </c>
      <c r="O790" s="100">
        <v>7</v>
      </c>
      <c r="P790" s="100"/>
      <c r="Q790" s="100"/>
      <c r="R790" s="100"/>
      <c r="S790" s="100"/>
      <c r="T790" s="100"/>
      <c r="U790" s="100"/>
      <c r="V790" s="99">
        <f>SUM(표4_256[[#This Row],[1월]:[12월]])</f>
        <v>339.03138897414721</v>
      </c>
      <c r="W790" s="115">
        <f t="shared" si="412"/>
        <v>7.833333333333333</v>
      </c>
    </row>
    <row r="791" spans="2:23" x14ac:dyDescent="0.3">
      <c r="B791" s="116" t="s">
        <v>433</v>
      </c>
      <c r="C791" s="102" t="s">
        <v>21</v>
      </c>
      <c r="D791" s="107" t="s">
        <v>427</v>
      </c>
      <c r="E791" s="107"/>
      <c r="F791" s="107"/>
      <c r="G791" s="102"/>
      <c r="H791" s="102" t="s">
        <v>389</v>
      </c>
      <c r="I791" s="102" t="s">
        <v>15</v>
      </c>
      <c r="J791" s="105">
        <f t="shared" ref="J791:U791" si="424">(J790/1000)*1.019</f>
        <v>6.1139999999999996E-3</v>
      </c>
      <c r="K791" s="105">
        <f t="shared" si="424"/>
        <v>8.1519999999999995E-3</v>
      </c>
      <c r="L791" s="105">
        <f t="shared" si="424"/>
        <v>7.1329999999999996E-3</v>
      </c>
      <c r="M791" s="105">
        <f t="shared" si="424"/>
        <v>1.0189999999999999E-2</v>
      </c>
      <c r="N791" s="105">
        <f t="shared" si="424"/>
        <v>9.1709999999999986E-3</v>
      </c>
      <c r="O791" s="105">
        <f t="shared" si="424"/>
        <v>7.1329999999999996E-3</v>
      </c>
      <c r="P791" s="105">
        <f t="shared" si="424"/>
        <v>0</v>
      </c>
      <c r="Q791" s="105">
        <f t="shared" si="424"/>
        <v>0</v>
      </c>
      <c r="R791" s="105">
        <f t="shared" si="424"/>
        <v>0</v>
      </c>
      <c r="S791" s="105">
        <f t="shared" si="424"/>
        <v>0</v>
      </c>
      <c r="T791" s="105">
        <f t="shared" si="424"/>
        <v>0</v>
      </c>
      <c r="U791" s="105">
        <f t="shared" si="424"/>
        <v>0</v>
      </c>
      <c r="V791" s="104">
        <f>SUM(표4_256[[#This Row],[1월]:[12월]])</f>
        <v>583717462</v>
      </c>
      <c r="W791" s="117">
        <f t="shared" si="412"/>
        <v>3.9910833333333335E-3</v>
      </c>
    </row>
    <row r="792" spans="2:23" x14ac:dyDescent="0.3">
      <c r="B792" s="116" t="s">
        <v>433</v>
      </c>
      <c r="C792" s="102" t="s">
        <v>21</v>
      </c>
      <c r="D792" s="107" t="s">
        <v>427</v>
      </c>
      <c r="E792" s="107"/>
      <c r="F792" s="107"/>
      <c r="G792" s="102"/>
      <c r="H792" s="102" t="s">
        <v>389</v>
      </c>
      <c r="I792" s="103" t="s">
        <v>96</v>
      </c>
      <c r="J792" s="103">
        <f t="shared" ref="J792:U792" si="425">J790*(38.5/1000000)*15.236*(44/12)</f>
        <v>1.2904892000000001E-2</v>
      </c>
      <c r="K792" s="103">
        <f t="shared" si="425"/>
        <v>1.7206522666666668E-2</v>
      </c>
      <c r="L792" s="103">
        <f t="shared" si="425"/>
        <v>1.5055707333333335E-2</v>
      </c>
      <c r="M792" s="103">
        <f t="shared" si="425"/>
        <v>2.1508153333333335E-2</v>
      </c>
      <c r="N792" s="103">
        <f t="shared" si="425"/>
        <v>1.9357338000000002E-2</v>
      </c>
      <c r="O792" s="103">
        <f t="shared" si="425"/>
        <v>1.5055707333333335E-2</v>
      </c>
      <c r="P792" s="103">
        <f t="shared" si="425"/>
        <v>0</v>
      </c>
      <c r="Q792" s="103">
        <f t="shared" si="425"/>
        <v>0</v>
      </c>
      <c r="R792" s="103">
        <f t="shared" si="425"/>
        <v>0</v>
      </c>
      <c r="S792" s="103">
        <f t="shared" si="425"/>
        <v>0</v>
      </c>
      <c r="T792" s="103">
        <f t="shared" si="425"/>
        <v>0</v>
      </c>
      <c r="U792" s="103">
        <f t="shared" si="425"/>
        <v>0</v>
      </c>
      <c r="V792" s="104">
        <f>SUM(표4_256[[#This Row],[1월]:[12월]])</f>
        <v>3666.3</v>
      </c>
      <c r="W792" s="117">
        <f t="shared" si="412"/>
        <v>8.4240267222222224E-3</v>
      </c>
    </row>
    <row r="793" spans="2:23" x14ac:dyDescent="0.3">
      <c r="B793" s="114" t="s">
        <v>433</v>
      </c>
      <c r="C793" s="97" t="s">
        <v>21</v>
      </c>
      <c r="D793" s="101" t="s">
        <v>427</v>
      </c>
      <c r="E793" s="101"/>
      <c r="F793" s="101"/>
      <c r="G793" s="97"/>
      <c r="H793" s="97" t="s">
        <v>422</v>
      </c>
      <c r="I793" s="97" t="s">
        <v>13</v>
      </c>
      <c r="J793" s="100">
        <v>67201383</v>
      </c>
      <c r="K793" s="100">
        <v>65196089</v>
      </c>
      <c r="L793" s="100">
        <v>61302115</v>
      </c>
      <c r="M793" s="100">
        <v>43220654</v>
      </c>
      <c r="N793" s="100">
        <v>35487855</v>
      </c>
      <c r="O793" s="100">
        <v>33448927</v>
      </c>
      <c r="P793" s="100"/>
      <c r="Q793" s="100"/>
      <c r="R793" s="100"/>
      <c r="S793" s="100"/>
      <c r="T793" s="100"/>
      <c r="U793" s="100"/>
      <c r="V793" s="99">
        <f>SUM(표4_256[[#This Row],[1월]:[12월]])</f>
        <v>3666300</v>
      </c>
      <c r="W793" s="115">
        <f t="shared" si="412"/>
        <v>50976170.5</v>
      </c>
    </row>
    <row r="794" spans="2:23" x14ac:dyDescent="0.3">
      <c r="B794" s="114" t="s">
        <v>433</v>
      </c>
      <c r="C794" s="97" t="s">
        <v>21</v>
      </c>
      <c r="D794" s="101" t="s">
        <v>427</v>
      </c>
      <c r="E794" s="101"/>
      <c r="F794" s="101"/>
      <c r="G794" s="97"/>
      <c r="H794" s="97" t="s">
        <v>422</v>
      </c>
      <c r="I794" s="97" t="s">
        <v>22</v>
      </c>
      <c r="J794" s="100">
        <v>71520</v>
      </c>
      <c r="K794" s="100">
        <v>69650</v>
      </c>
      <c r="L794" s="100">
        <v>65527</v>
      </c>
      <c r="M794" s="100">
        <v>46409</v>
      </c>
      <c r="N794" s="100">
        <v>37984</v>
      </c>
      <c r="O794" s="100">
        <v>35891</v>
      </c>
      <c r="P794" s="100"/>
      <c r="Q794" s="100"/>
      <c r="R794" s="100"/>
      <c r="S794" s="100"/>
      <c r="T794" s="100"/>
      <c r="U794" s="100"/>
      <c r="V794" s="99">
        <f>SUM(표4_256[[#This Row],[1월]:[12월]])</f>
        <v>3153.018</v>
      </c>
      <c r="W794" s="115">
        <f t="shared" si="412"/>
        <v>54496.833333333336</v>
      </c>
    </row>
    <row r="795" spans="2:23" x14ac:dyDescent="0.3">
      <c r="B795" s="116" t="s">
        <v>433</v>
      </c>
      <c r="C795" s="102" t="s">
        <v>21</v>
      </c>
      <c r="D795" s="107" t="s">
        <v>427</v>
      </c>
      <c r="E795" s="107"/>
      <c r="F795" s="107"/>
      <c r="G795" s="102"/>
      <c r="H795" s="102" t="s">
        <v>422</v>
      </c>
      <c r="I795" s="102" t="s">
        <v>15</v>
      </c>
      <c r="J795" s="105">
        <f t="shared" ref="J795:U795" si="426">(J794/1000)*1.019</f>
        <v>72.878879999999995</v>
      </c>
      <c r="K795" s="105">
        <f t="shared" si="426"/>
        <v>70.973349999999996</v>
      </c>
      <c r="L795" s="105">
        <f t="shared" si="426"/>
        <v>66.772013000000001</v>
      </c>
      <c r="M795" s="105">
        <f t="shared" si="426"/>
        <v>47.290770999999992</v>
      </c>
      <c r="N795" s="105">
        <f t="shared" si="426"/>
        <v>38.705695999999996</v>
      </c>
      <c r="O795" s="105">
        <f t="shared" si="426"/>
        <v>36.572928999999995</v>
      </c>
      <c r="P795" s="105">
        <f t="shared" si="426"/>
        <v>0</v>
      </c>
      <c r="Q795" s="105">
        <f t="shared" si="426"/>
        <v>0</v>
      </c>
      <c r="R795" s="105">
        <f t="shared" si="426"/>
        <v>0</v>
      </c>
      <c r="S795" s="105">
        <f t="shared" si="426"/>
        <v>0</v>
      </c>
      <c r="T795" s="105">
        <f t="shared" si="426"/>
        <v>0</v>
      </c>
      <c r="U795" s="105">
        <f t="shared" si="426"/>
        <v>0</v>
      </c>
      <c r="V795" s="104">
        <f>SUM(표4_256[[#This Row],[1월]:[12월]])</f>
        <v>315.30180000000007</v>
      </c>
      <c r="W795" s="117">
        <f t="shared" si="412"/>
        <v>27.766136583333331</v>
      </c>
    </row>
    <row r="796" spans="2:23" x14ac:dyDescent="0.3">
      <c r="B796" s="116" t="s">
        <v>433</v>
      </c>
      <c r="C796" s="102" t="s">
        <v>21</v>
      </c>
      <c r="D796" s="107" t="s">
        <v>427</v>
      </c>
      <c r="E796" s="107"/>
      <c r="F796" s="107"/>
      <c r="G796" s="102"/>
      <c r="H796" s="102" t="s">
        <v>422</v>
      </c>
      <c r="I796" s="103" t="s">
        <v>96</v>
      </c>
      <c r="J796" s="103">
        <f t="shared" ref="J796:U796" si="427">J794*(38.5/1000000)*15.236*(44/12)</f>
        <v>153.82631264</v>
      </c>
      <c r="K796" s="103">
        <f t="shared" si="427"/>
        <v>149.80428796666666</v>
      </c>
      <c r="L796" s="103">
        <f t="shared" si="427"/>
        <v>140.93647634733333</v>
      </c>
      <c r="M796" s="103">
        <f t="shared" si="427"/>
        <v>99.817188804666671</v>
      </c>
      <c r="N796" s="103">
        <f t="shared" si="427"/>
        <v>81.696569621333339</v>
      </c>
      <c r="O796" s="103">
        <f t="shared" si="427"/>
        <v>77.194913128666656</v>
      </c>
      <c r="P796" s="103">
        <f t="shared" si="427"/>
        <v>0</v>
      </c>
      <c r="Q796" s="103">
        <f t="shared" si="427"/>
        <v>0</v>
      </c>
      <c r="R796" s="103">
        <f t="shared" si="427"/>
        <v>0</v>
      </c>
      <c r="S796" s="103">
        <f t="shared" si="427"/>
        <v>0</v>
      </c>
      <c r="T796" s="103">
        <f t="shared" si="427"/>
        <v>0</v>
      </c>
      <c r="U796" s="103">
        <f t="shared" si="427"/>
        <v>0</v>
      </c>
      <c r="V796" s="104">
        <f>SUM(표4_256[[#This Row],[1월]:[12월]])</f>
        <v>419.9548558344481</v>
      </c>
      <c r="W796" s="117">
        <f t="shared" si="412"/>
        <v>58.606312375722233</v>
      </c>
    </row>
    <row r="797" spans="2:23" x14ac:dyDescent="0.3">
      <c r="B797" s="114" t="s">
        <v>433</v>
      </c>
      <c r="C797" s="97" t="s">
        <v>21</v>
      </c>
      <c r="D797" s="101" t="s">
        <v>427</v>
      </c>
      <c r="E797" s="101"/>
      <c r="F797" s="101"/>
      <c r="G797" s="97"/>
      <c r="H797" s="97" t="s">
        <v>175</v>
      </c>
      <c r="I797" s="97" t="s">
        <v>13</v>
      </c>
      <c r="J797" s="100">
        <v>6251313</v>
      </c>
      <c r="K797" s="100">
        <v>10184847</v>
      </c>
      <c r="L797" s="100">
        <v>9023996</v>
      </c>
      <c r="M797" s="100">
        <v>9523917</v>
      </c>
      <c r="N797" s="100">
        <v>7284905</v>
      </c>
      <c r="O797" s="100">
        <v>5039150</v>
      </c>
      <c r="P797" s="100"/>
      <c r="Q797" s="100"/>
      <c r="R797" s="100"/>
      <c r="S797" s="100"/>
      <c r="T797" s="100"/>
      <c r="U797" s="100"/>
      <c r="V797" s="99">
        <f>SUM(표4_256[[#This Row],[1월]:[12월]])</f>
        <v>105623931</v>
      </c>
      <c r="W797" s="115">
        <f t="shared" si="412"/>
        <v>7884688</v>
      </c>
    </row>
    <row r="798" spans="2:23" x14ac:dyDescent="0.3">
      <c r="B798" s="114" t="s">
        <v>433</v>
      </c>
      <c r="C798" s="97" t="s">
        <v>21</v>
      </c>
      <c r="D798" s="101" t="s">
        <v>427</v>
      </c>
      <c r="E798" s="101"/>
      <c r="F798" s="101"/>
      <c r="G798" s="97"/>
      <c r="H798" s="97" t="s">
        <v>175</v>
      </c>
      <c r="I798" s="97" t="s">
        <v>22</v>
      </c>
      <c r="J798" s="100">
        <v>6650</v>
      </c>
      <c r="K798" s="100">
        <v>10857</v>
      </c>
      <c r="L798" s="100">
        <v>9621</v>
      </c>
      <c r="M798" s="100">
        <v>10204</v>
      </c>
      <c r="N798" s="100">
        <v>7776</v>
      </c>
      <c r="O798" s="100">
        <v>5385</v>
      </c>
      <c r="P798" s="100"/>
      <c r="Q798" s="100"/>
      <c r="R798" s="100"/>
      <c r="S798" s="100"/>
      <c r="T798" s="100"/>
      <c r="U798" s="100"/>
      <c r="V798" s="99">
        <f>SUM(표4_256[[#This Row],[1월]:[12월]])</f>
        <v>666.2</v>
      </c>
      <c r="W798" s="115">
        <f t="shared" si="412"/>
        <v>8415.5</v>
      </c>
    </row>
    <row r="799" spans="2:23" x14ac:dyDescent="0.3">
      <c r="B799" s="116" t="s">
        <v>433</v>
      </c>
      <c r="C799" s="102" t="s">
        <v>21</v>
      </c>
      <c r="D799" s="107" t="s">
        <v>427</v>
      </c>
      <c r="E799" s="107"/>
      <c r="F799" s="107"/>
      <c r="G799" s="102"/>
      <c r="H799" s="102" t="s">
        <v>175</v>
      </c>
      <c r="I799" s="102" t="s">
        <v>15</v>
      </c>
      <c r="J799" s="105">
        <f t="shared" ref="J799:U799" si="428">(J798/1000)*1.019</f>
        <v>6.7763499999999999</v>
      </c>
      <c r="K799" s="105">
        <f t="shared" si="428"/>
        <v>11.063282999999998</v>
      </c>
      <c r="L799" s="105">
        <f t="shared" si="428"/>
        <v>9.8037989999999997</v>
      </c>
      <c r="M799" s="105">
        <f t="shared" si="428"/>
        <v>10.397876</v>
      </c>
      <c r="N799" s="105">
        <f t="shared" si="428"/>
        <v>7.9237439999999992</v>
      </c>
      <c r="O799" s="105">
        <f t="shared" si="428"/>
        <v>5.4873149999999988</v>
      </c>
      <c r="P799" s="105">
        <f t="shared" si="428"/>
        <v>0</v>
      </c>
      <c r="Q799" s="105">
        <f t="shared" si="428"/>
        <v>0</v>
      </c>
      <c r="R799" s="105">
        <f t="shared" si="428"/>
        <v>0</v>
      </c>
      <c r="S799" s="105">
        <f t="shared" si="428"/>
        <v>0</v>
      </c>
      <c r="T799" s="105">
        <f t="shared" si="428"/>
        <v>0</v>
      </c>
      <c r="U799" s="105">
        <f t="shared" si="428"/>
        <v>0</v>
      </c>
      <c r="V799" s="104">
        <f>SUM(표4_256[[#This Row],[1월]:[12월]])</f>
        <v>666200</v>
      </c>
      <c r="W799" s="117">
        <f t="shared" si="412"/>
        <v>4.2876972499999999</v>
      </c>
    </row>
    <row r="800" spans="2:23" x14ac:dyDescent="0.3">
      <c r="B800" s="116" t="s">
        <v>433</v>
      </c>
      <c r="C800" s="102" t="s">
        <v>21</v>
      </c>
      <c r="D800" s="107" t="s">
        <v>427</v>
      </c>
      <c r="E800" s="107"/>
      <c r="F800" s="107"/>
      <c r="G800" s="102"/>
      <c r="H800" s="102" t="s">
        <v>175</v>
      </c>
      <c r="I800" s="103" t="s">
        <v>96</v>
      </c>
      <c r="J800" s="103">
        <f t="shared" ref="J800:U800" si="429">J798*(38.5/1000000)*15.236*(44/12)</f>
        <v>14.302921966666666</v>
      </c>
      <c r="K800" s="103">
        <f t="shared" si="429"/>
        <v>23.351402073999999</v>
      </c>
      <c r="L800" s="103">
        <f t="shared" si="429"/>
        <v>20.692994322000001</v>
      </c>
      <c r="M800" s="103">
        <f t="shared" si="429"/>
        <v>21.946919661333332</v>
      </c>
      <c r="N800" s="103">
        <f t="shared" si="429"/>
        <v>16.724740032</v>
      </c>
      <c r="O800" s="103">
        <f t="shared" si="429"/>
        <v>11.58214057</v>
      </c>
      <c r="P800" s="103">
        <f t="shared" si="429"/>
        <v>0</v>
      </c>
      <c r="Q800" s="103">
        <f t="shared" si="429"/>
        <v>0</v>
      </c>
      <c r="R800" s="103">
        <f t="shared" si="429"/>
        <v>0</v>
      </c>
      <c r="S800" s="103">
        <f t="shared" si="429"/>
        <v>0</v>
      </c>
      <c r="T800" s="103">
        <f t="shared" si="429"/>
        <v>0</v>
      </c>
      <c r="U800" s="103">
        <f t="shared" si="429"/>
        <v>0</v>
      </c>
      <c r="V800" s="104">
        <f>SUM(표4_256[[#This Row],[1월]:[12월]])</f>
        <v>572.93200000000002</v>
      </c>
      <c r="W800" s="117">
        <f t="shared" si="412"/>
        <v>9.0500932188333341</v>
      </c>
    </row>
    <row r="801" spans="2:23" x14ac:dyDescent="0.3">
      <c r="B801" s="114" t="s">
        <v>433</v>
      </c>
      <c r="C801" s="97" t="s">
        <v>21</v>
      </c>
      <c r="D801" s="101" t="s">
        <v>427</v>
      </c>
      <c r="E801" s="101"/>
      <c r="F801" s="101"/>
      <c r="G801" s="97"/>
      <c r="H801" s="97" t="s">
        <v>188</v>
      </c>
      <c r="I801" s="97" t="s">
        <v>13</v>
      </c>
      <c r="J801" s="100">
        <v>1419649</v>
      </c>
      <c r="K801" s="100">
        <v>1160055</v>
      </c>
      <c r="L801" s="100">
        <v>1221538</v>
      </c>
      <c r="M801" s="100">
        <v>2307281</v>
      </c>
      <c r="N801" s="100">
        <v>3606247</v>
      </c>
      <c r="O801" s="100">
        <v>4260318</v>
      </c>
      <c r="P801" s="100"/>
      <c r="Q801" s="100"/>
      <c r="R801" s="100"/>
      <c r="S801" s="100"/>
      <c r="T801" s="100"/>
      <c r="U801" s="100"/>
      <c r="V801" s="99">
        <f>SUM(표4_256[[#This Row],[1월]:[12월]])</f>
        <v>57.293199999999999</v>
      </c>
      <c r="W801" s="115">
        <f t="shared" si="412"/>
        <v>2329181.3333333335</v>
      </c>
    </row>
    <row r="802" spans="2:23" x14ac:dyDescent="0.3">
      <c r="B802" s="114" t="s">
        <v>433</v>
      </c>
      <c r="C802" s="97" t="s">
        <v>21</v>
      </c>
      <c r="D802" s="101" t="s">
        <v>427</v>
      </c>
      <c r="E802" s="101"/>
      <c r="F802" s="101"/>
      <c r="G802" s="97"/>
      <c r="H802" s="97" t="s">
        <v>188</v>
      </c>
      <c r="I802" s="97" t="s">
        <v>22</v>
      </c>
      <c r="J802" s="100">
        <v>1510</v>
      </c>
      <c r="K802" s="100">
        <v>1237</v>
      </c>
      <c r="L802" s="100">
        <v>1305</v>
      </c>
      <c r="M802" s="100">
        <v>2477</v>
      </c>
      <c r="N802" s="100">
        <v>3861</v>
      </c>
      <c r="O802" s="100">
        <v>4571</v>
      </c>
      <c r="P802" s="100"/>
      <c r="Q802" s="100"/>
      <c r="R802" s="100"/>
      <c r="S802" s="100"/>
      <c r="T802" s="100"/>
      <c r="U802" s="100"/>
      <c r="V802" s="99">
        <f>SUM(표4_256[[#This Row],[1월]:[12월]])</f>
        <v>76.309610494751993</v>
      </c>
      <c r="W802" s="115">
        <f t="shared" si="412"/>
        <v>2493.5</v>
      </c>
    </row>
    <row r="803" spans="2:23" x14ac:dyDescent="0.3">
      <c r="B803" s="116" t="s">
        <v>433</v>
      </c>
      <c r="C803" s="102" t="s">
        <v>21</v>
      </c>
      <c r="D803" s="107" t="s">
        <v>427</v>
      </c>
      <c r="E803" s="107"/>
      <c r="F803" s="107"/>
      <c r="G803" s="102"/>
      <c r="H803" s="102" t="s">
        <v>188</v>
      </c>
      <c r="I803" s="102" t="s">
        <v>15</v>
      </c>
      <c r="J803" s="105">
        <f t="shared" ref="J803:U803" si="430">(J802/1000)*1.019</f>
        <v>1.5386899999999999</v>
      </c>
      <c r="K803" s="105">
        <f t="shared" si="430"/>
        <v>1.2605029999999999</v>
      </c>
      <c r="L803" s="105">
        <f t="shared" si="430"/>
        <v>1.3297949999999998</v>
      </c>
      <c r="M803" s="105">
        <f t="shared" si="430"/>
        <v>2.5240629999999995</v>
      </c>
      <c r="N803" s="105">
        <f t="shared" si="430"/>
        <v>3.9343589999999997</v>
      </c>
      <c r="O803" s="105">
        <f t="shared" si="430"/>
        <v>4.6578489999999997</v>
      </c>
      <c r="P803" s="105">
        <f t="shared" si="430"/>
        <v>0</v>
      </c>
      <c r="Q803" s="105">
        <f t="shared" si="430"/>
        <v>0</v>
      </c>
      <c r="R803" s="105">
        <f t="shared" si="430"/>
        <v>0</v>
      </c>
      <c r="S803" s="105">
        <f t="shared" si="430"/>
        <v>0</v>
      </c>
      <c r="T803" s="105">
        <f t="shared" si="430"/>
        <v>0</v>
      </c>
      <c r="U803" s="105">
        <f t="shared" si="430"/>
        <v>0</v>
      </c>
      <c r="V803" s="104">
        <f>SUM(표4_256[[#This Row],[1월]:[12월]])</f>
        <v>565544010</v>
      </c>
      <c r="W803" s="117">
        <f t="shared" si="412"/>
        <v>1.2704382499999998</v>
      </c>
    </row>
    <row r="804" spans="2:23" x14ac:dyDescent="0.3">
      <c r="B804" s="116" t="s">
        <v>433</v>
      </c>
      <c r="C804" s="102" t="s">
        <v>21</v>
      </c>
      <c r="D804" s="107" t="s">
        <v>427</v>
      </c>
      <c r="E804" s="107"/>
      <c r="F804" s="107"/>
      <c r="G804" s="102"/>
      <c r="H804" s="102" t="s">
        <v>188</v>
      </c>
      <c r="I804" s="103" t="s">
        <v>96</v>
      </c>
      <c r="J804" s="103">
        <f t="shared" ref="J804:U804" si="431">J802*(38.5/1000000)*15.236*(44/12)</f>
        <v>3.2477311533333335</v>
      </c>
      <c r="K804" s="103">
        <f t="shared" si="431"/>
        <v>2.6605585673333332</v>
      </c>
      <c r="L804" s="103">
        <f t="shared" si="431"/>
        <v>2.8068140100000005</v>
      </c>
      <c r="M804" s="103">
        <f t="shared" si="431"/>
        <v>5.3275695806666672</v>
      </c>
      <c r="N804" s="103">
        <f t="shared" si="431"/>
        <v>8.3042980019999995</v>
      </c>
      <c r="O804" s="103">
        <f t="shared" si="431"/>
        <v>9.8313768886666661</v>
      </c>
      <c r="P804" s="103">
        <f t="shared" si="431"/>
        <v>0</v>
      </c>
      <c r="Q804" s="103">
        <f t="shared" si="431"/>
        <v>0</v>
      </c>
      <c r="R804" s="103">
        <f t="shared" si="431"/>
        <v>0</v>
      </c>
      <c r="S804" s="103">
        <f t="shared" si="431"/>
        <v>0</v>
      </c>
      <c r="T804" s="103">
        <f t="shared" si="431"/>
        <v>0</v>
      </c>
      <c r="U804" s="103">
        <f t="shared" si="431"/>
        <v>0</v>
      </c>
      <c r="V804" s="104">
        <f>SUM(표4_256[[#This Row],[1월]:[12월]])</f>
        <v>4184.3999999999996</v>
      </c>
      <c r="W804" s="117">
        <f t="shared" si="412"/>
        <v>2.6815290168333337</v>
      </c>
    </row>
    <row r="805" spans="2:23" x14ac:dyDescent="0.3">
      <c r="B805" s="114" t="s">
        <v>433</v>
      </c>
      <c r="C805" s="97" t="s">
        <v>21</v>
      </c>
      <c r="D805" s="101" t="s">
        <v>428</v>
      </c>
      <c r="E805" s="101"/>
      <c r="F805" s="101"/>
      <c r="G805" s="97"/>
      <c r="H805" s="97" t="s">
        <v>176</v>
      </c>
      <c r="I805" s="97" t="s">
        <v>13</v>
      </c>
      <c r="J805" s="100">
        <v>1629883</v>
      </c>
      <c r="K805" s="100">
        <v>1843744</v>
      </c>
      <c r="L805" s="100">
        <v>1815618</v>
      </c>
      <c r="M805" s="100">
        <v>1927071</v>
      </c>
      <c r="N805" s="100">
        <v>1796359</v>
      </c>
      <c r="O805" s="100">
        <v>1658432</v>
      </c>
      <c r="P805" s="100"/>
      <c r="Q805" s="100"/>
      <c r="R805" s="100"/>
      <c r="S805" s="100"/>
      <c r="T805" s="100"/>
      <c r="U805" s="100"/>
      <c r="V805" s="99">
        <f>SUM(표4_256[[#This Row],[1월]:[12월]])</f>
        <v>4184399.9999999995</v>
      </c>
      <c r="W805" s="115">
        <f t="shared" si="412"/>
        <v>1778517.8333333333</v>
      </c>
    </row>
    <row r="806" spans="2:23" x14ac:dyDescent="0.3">
      <c r="B806" s="114" t="s">
        <v>433</v>
      </c>
      <c r="C806" s="97" t="s">
        <v>21</v>
      </c>
      <c r="D806" s="101" t="s">
        <v>428</v>
      </c>
      <c r="E806" s="101"/>
      <c r="F806" s="101"/>
      <c r="G806" s="97"/>
      <c r="H806" s="97" t="s">
        <v>176</v>
      </c>
      <c r="I806" s="97" t="s">
        <v>22</v>
      </c>
      <c r="J806" s="100">
        <v>1678</v>
      </c>
      <c r="K806" s="100">
        <v>1913</v>
      </c>
      <c r="L806" s="100">
        <v>1886</v>
      </c>
      <c r="M806" s="100">
        <v>2018</v>
      </c>
      <c r="N806" s="100">
        <v>1869</v>
      </c>
      <c r="O806" s="100">
        <v>1727</v>
      </c>
      <c r="P806" s="100"/>
      <c r="Q806" s="100"/>
      <c r="R806" s="100"/>
      <c r="S806" s="100"/>
      <c r="T806" s="100"/>
      <c r="U806" s="100"/>
      <c r="V806" s="99">
        <f>SUM(표4_256[[#This Row],[1월]:[12월]])</f>
        <v>3598.5839999999994</v>
      </c>
      <c r="W806" s="115">
        <f t="shared" si="412"/>
        <v>1848.5</v>
      </c>
    </row>
    <row r="807" spans="2:23" x14ac:dyDescent="0.3">
      <c r="B807" s="116" t="s">
        <v>433</v>
      </c>
      <c r="C807" s="102" t="s">
        <v>21</v>
      </c>
      <c r="D807" s="107" t="s">
        <v>428</v>
      </c>
      <c r="E807" s="107"/>
      <c r="F807" s="107"/>
      <c r="G807" s="102"/>
      <c r="H807" s="102" t="s">
        <v>176</v>
      </c>
      <c r="I807" s="102" t="s">
        <v>15</v>
      </c>
      <c r="J807" s="105">
        <f t="shared" ref="J807:U807" si="432">(J806/1000)*1.019</f>
        <v>1.7098819999999997</v>
      </c>
      <c r="K807" s="105">
        <f t="shared" si="432"/>
        <v>1.9493469999999999</v>
      </c>
      <c r="L807" s="105">
        <f t="shared" si="432"/>
        <v>1.9218339999999998</v>
      </c>
      <c r="M807" s="105">
        <f t="shared" si="432"/>
        <v>2.0563419999999994</v>
      </c>
      <c r="N807" s="105">
        <f t="shared" si="432"/>
        <v>1.9045109999999998</v>
      </c>
      <c r="O807" s="105">
        <f t="shared" si="432"/>
        <v>1.7598129999999998</v>
      </c>
      <c r="P807" s="105">
        <f t="shared" si="432"/>
        <v>0</v>
      </c>
      <c r="Q807" s="105">
        <f t="shared" si="432"/>
        <v>0</v>
      </c>
      <c r="R807" s="105">
        <f t="shared" si="432"/>
        <v>0</v>
      </c>
      <c r="S807" s="105">
        <f t="shared" si="432"/>
        <v>0</v>
      </c>
      <c r="T807" s="105">
        <f t="shared" si="432"/>
        <v>0</v>
      </c>
      <c r="U807" s="105">
        <f t="shared" si="432"/>
        <v>0</v>
      </c>
      <c r="V807" s="104">
        <f>SUM(표4_256[[#This Row],[1월]:[12월]])</f>
        <v>359.85839999999996</v>
      </c>
      <c r="W807" s="117">
        <f t="shared" si="412"/>
        <v>0.94181074999999981</v>
      </c>
    </row>
    <row r="808" spans="2:23" x14ac:dyDescent="0.3">
      <c r="B808" s="116" t="s">
        <v>433</v>
      </c>
      <c r="C808" s="102" t="s">
        <v>21</v>
      </c>
      <c r="D808" s="107" t="s">
        <v>428</v>
      </c>
      <c r="E808" s="107"/>
      <c r="F808" s="107"/>
      <c r="G808" s="102"/>
      <c r="H808" s="102" t="s">
        <v>176</v>
      </c>
      <c r="I808" s="103" t="s">
        <v>96</v>
      </c>
      <c r="J808" s="103">
        <f t="shared" ref="J808:U808" si="433">J806*(38.5/1000000)*15.236*(44/12)</f>
        <v>3.609068129333334</v>
      </c>
      <c r="K808" s="103">
        <f t="shared" si="433"/>
        <v>4.1145097326666669</v>
      </c>
      <c r="L808" s="103">
        <f t="shared" si="433"/>
        <v>4.0564377186666665</v>
      </c>
      <c r="M808" s="103">
        <f t="shared" si="433"/>
        <v>4.3403453426666667</v>
      </c>
      <c r="N808" s="103">
        <f t="shared" si="433"/>
        <v>4.0198738580000004</v>
      </c>
      <c r="O808" s="103">
        <f t="shared" si="433"/>
        <v>3.7144580806666676</v>
      </c>
      <c r="P808" s="103">
        <f t="shared" si="433"/>
        <v>0</v>
      </c>
      <c r="Q808" s="103">
        <f t="shared" si="433"/>
        <v>0</v>
      </c>
      <c r="R808" s="103">
        <f t="shared" si="433"/>
        <v>0</v>
      </c>
      <c r="S808" s="103">
        <f t="shared" si="433"/>
        <v>0</v>
      </c>
      <c r="T808" s="103">
        <f t="shared" si="433"/>
        <v>0</v>
      </c>
      <c r="U808" s="103">
        <f t="shared" si="433"/>
        <v>0</v>
      </c>
      <c r="V808" s="104">
        <f>SUM(표4_256[[#This Row],[1월]:[12월]])</f>
        <v>479.30041151942396</v>
      </c>
      <c r="W808" s="117">
        <f t="shared" si="412"/>
        <v>1.9878910718333334</v>
      </c>
    </row>
    <row r="809" spans="2:23" x14ac:dyDescent="0.3">
      <c r="B809" s="114" t="s">
        <v>433</v>
      </c>
      <c r="C809" s="97" t="s">
        <v>21</v>
      </c>
      <c r="D809" s="101" t="s">
        <v>428</v>
      </c>
      <c r="E809" s="101"/>
      <c r="F809" s="101"/>
      <c r="G809" s="97"/>
      <c r="H809" s="97" t="s">
        <v>177</v>
      </c>
      <c r="I809" s="97" t="s">
        <v>13</v>
      </c>
      <c r="J809" s="100">
        <v>547411</v>
      </c>
      <c r="K809" s="100">
        <v>580014</v>
      </c>
      <c r="L809" s="100">
        <v>533578</v>
      </c>
      <c r="M809" s="100">
        <v>543745</v>
      </c>
      <c r="N809" s="100">
        <v>480937</v>
      </c>
      <c r="O809" s="100">
        <v>451695</v>
      </c>
      <c r="P809" s="100"/>
      <c r="Q809" s="100"/>
      <c r="R809" s="100"/>
      <c r="S809" s="100"/>
      <c r="T809" s="100"/>
      <c r="U809" s="100"/>
      <c r="V809" s="99">
        <f>SUM(표4_256[[#This Row],[1월]:[12월]])</f>
        <v>480146570</v>
      </c>
      <c r="W809" s="115">
        <f t="shared" si="412"/>
        <v>522896.66666666669</v>
      </c>
    </row>
    <row r="810" spans="2:23" x14ac:dyDescent="0.3">
      <c r="B810" s="114" t="s">
        <v>433</v>
      </c>
      <c r="C810" s="97" t="s">
        <v>21</v>
      </c>
      <c r="D810" s="101" t="s">
        <v>428</v>
      </c>
      <c r="E810" s="101"/>
      <c r="F810" s="101"/>
      <c r="G810" s="97"/>
      <c r="H810" s="97" t="s">
        <v>177</v>
      </c>
      <c r="I810" s="97" t="s">
        <v>22</v>
      </c>
      <c r="J810" s="100">
        <v>564</v>
      </c>
      <c r="K810" s="100">
        <v>602</v>
      </c>
      <c r="L810" s="100">
        <v>554</v>
      </c>
      <c r="M810" s="100">
        <v>569</v>
      </c>
      <c r="N810" s="100">
        <v>500</v>
      </c>
      <c r="O810" s="100">
        <v>470</v>
      </c>
      <c r="P810" s="100"/>
      <c r="Q810" s="100"/>
      <c r="R810" s="100"/>
      <c r="S810" s="100"/>
      <c r="T810" s="100"/>
      <c r="U810" s="100"/>
      <c r="V810" s="99">
        <f>SUM(표4_256[[#This Row],[1월]:[12월]])</f>
        <v>3696.7</v>
      </c>
      <c r="W810" s="115">
        <f t="shared" si="412"/>
        <v>543.16666666666663</v>
      </c>
    </row>
    <row r="811" spans="2:23" x14ac:dyDescent="0.3">
      <c r="B811" s="116" t="s">
        <v>433</v>
      </c>
      <c r="C811" s="102" t="s">
        <v>21</v>
      </c>
      <c r="D811" s="107" t="s">
        <v>428</v>
      </c>
      <c r="E811" s="107"/>
      <c r="F811" s="107"/>
      <c r="G811" s="102"/>
      <c r="H811" s="102" t="s">
        <v>177</v>
      </c>
      <c r="I811" s="102" t="s">
        <v>15</v>
      </c>
      <c r="J811" s="105">
        <f t="shared" ref="J811:U811" si="434">(J810/1000)*1.019</f>
        <v>0.57471599999999989</v>
      </c>
      <c r="K811" s="105">
        <f t="shared" si="434"/>
        <v>0.61343799999999993</v>
      </c>
      <c r="L811" s="105">
        <f t="shared" si="434"/>
        <v>0.56452599999999997</v>
      </c>
      <c r="M811" s="105">
        <f t="shared" si="434"/>
        <v>0.57981099999999985</v>
      </c>
      <c r="N811" s="105">
        <f t="shared" si="434"/>
        <v>0.50949999999999995</v>
      </c>
      <c r="O811" s="105">
        <f t="shared" si="434"/>
        <v>0.47892999999999991</v>
      </c>
      <c r="P811" s="105">
        <f t="shared" si="434"/>
        <v>0</v>
      </c>
      <c r="Q811" s="105">
        <f t="shared" si="434"/>
        <v>0</v>
      </c>
      <c r="R811" s="105">
        <f t="shared" si="434"/>
        <v>0</v>
      </c>
      <c r="S811" s="105">
        <f t="shared" si="434"/>
        <v>0</v>
      </c>
      <c r="T811" s="105">
        <f t="shared" si="434"/>
        <v>0</v>
      </c>
      <c r="U811" s="105">
        <f t="shared" si="434"/>
        <v>0</v>
      </c>
      <c r="V811" s="104">
        <f>SUM(표4_256[[#This Row],[1월]:[12월]])</f>
        <v>3696699.9999999995</v>
      </c>
      <c r="W811" s="117">
        <f t="shared" si="412"/>
        <v>0.27674341666666663</v>
      </c>
    </row>
    <row r="812" spans="2:23" x14ac:dyDescent="0.3">
      <c r="B812" s="116" t="s">
        <v>433</v>
      </c>
      <c r="C812" s="102" t="s">
        <v>21</v>
      </c>
      <c r="D812" s="107" t="s">
        <v>428</v>
      </c>
      <c r="E812" s="107"/>
      <c r="F812" s="107"/>
      <c r="G812" s="102"/>
      <c r="H812" s="102" t="s">
        <v>177</v>
      </c>
      <c r="I812" s="103" t="s">
        <v>96</v>
      </c>
      <c r="J812" s="103">
        <f t="shared" ref="J812:U812" si="435">J810*(38.5/1000000)*15.236*(44/12)</f>
        <v>1.2130598480000001</v>
      </c>
      <c r="K812" s="103">
        <f t="shared" si="435"/>
        <v>1.2947908306666667</v>
      </c>
      <c r="L812" s="103">
        <f t="shared" si="435"/>
        <v>1.1915516946666667</v>
      </c>
      <c r="M812" s="103">
        <f t="shared" si="435"/>
        <v>1.2238139246666666</v>
      </c>
      <c r="N812" s="103">
        <f t="shared" si="435"/>
        <v>1.0754076666666668</v>
      </c>
      <c r="O812" s="103">
        <f t="shared" si="435"/>
        <v>1.0108832066666666</v>
      </c>
      <c r="P812" s="103">
        <f t="shared" si="435"/>
        <v>0</v>
      </c>
      <c r="Q812" s="103">
        <f t="shared" si="435"/>
        <v>0</v>
      </c>
      <c r="R812" s="103">
        <f t="shared" si="435"/>
        <v>0</v>
      </c>
      <c r="S812" s="103">
        <f t="shared" si="435"/>
        <v>0</v>
      </c>
      <c r="T812" s="103">
        <f t="shared" si="435"/>
        <v>0</v>
      </c>
      <c r="U812" s="103">
        <f t="shared" si="435"/>
        <v>0</v>
      </c>
      <c r="V812" s="104">
        <f>SUM(표4_256[[#This Row],[1월]:[12월]])</f>
        <v>3179.1619999999994</v>
      </c>
      <c r="W812" s="117">
        <f t="shared" si="412"/>
        <v>0.58412559761111116</v>
      </c>
    </row>
    <row r="813" spans="2:23" x14ac:dyDescent="0.3">
      <c r="B813" s="114" t="s">
        <v>433</v>
      </c>
      <c r="C813" s="97" t="s">
        <v>21</v>
      </c>
      <c r="D813" s="101" t="s">
        <v>428</v>
      </c>
      <c r="E813" s="101"/>
      <c r="F813" s="101"/>
      <c r="G813" s="97"/>
      <c r="H813" s="97" t="s">
        <v>423</v>
      </c>
      <c r="I813" s="97" t="s">
        <v>13</v>
      </c>
      <c r="J813" s="100">
        <v>2815253</v>
      </c>
      <c r="K813" s="100">
        <v>3257067</v>
      </c>
      <c r="L813" s="100">
        <v>3349047</v>
      </c>
      <c r="M813" s="100">
        <v>3565138</v>
      </c>
      <c r="N813" s="100">
        <v>2947797</v>
      </c>
      <c r="O813" s="100">
        <v>2700594</v>
      </c>
      <c r="P813" s="100"/>
      <c r="Q813" s="100"/>
      <c r="R813" s="100"/>
      <c r="S813" s="100"/>
      <c r="T813" s="100"/>
      <c r="U813" s="100"/>
      <c r="V813" s="99">
        <f>SUM(표4_256[[#This Row],[1월]:[12월]])</f>
        <v>317.91619999999995</v>
      </c>
      <c r="W813" s="115">
        <f t="shared" si="412"/>
        <v>3105816</v>
      </c>
    </row>
    <row r="814" spans="2:23" x14ac:dyDescent="0.3">
      <c r="B814" s="114" t="s">
        <v>433</v>
      </c>
      <c r="C814" s="97" t="s">
        <v>21</v>
      </c>
      <c r="D814" s="101" t="s">
        <v>428</v>
      </c>
      <c r="E814" s="101"/>
      <c r="F814" s="101"/>
      <c r="G814" s="97"/>
      <c r="H814" s="97" t="s">
        <v>423</v>
      </c>
      <c r="I814" s="97" t="s">
        <v>22</v>
      </c>
      <c r="J814" s="100">
        <v>2898</v>
      </c>
      <c r="K814" s="100">
        <v>3380</v>
      </c>
      <c r="L814" s="100">
        <v>3480</v>
      </c>
      <c r="M814" s="100">
        <v>3733</v>
      </c>
      <c r="N814" s="100">
        <v>3067</v>
      </c>
      <c r="O814" s="100">
        <v>2811</v>
      </c>
      <c r="P814" s="100"/>
      <c r="Q814" s="100"/>
      <c r="R814" s="100"/>
      <c r="S814" s="100"/>
      <c r="T814" s="100"/>
      <c r="U814" s="100"/>
      <c r="V814" s="99">
        <f>SUM(표4_256[[#This Row],[1월]:[12월]])</f>
        <v>423.43701158203197</v>
      </c>
      <c r="W814" s="115">
        <f t="shared" si="412"/>
        <v>3228.1666666666665</v>
      </c>
    </row>
    <row r="815" spans="2:23" x14ac:dyDescent="0.3">
      <c r="B815" s="116" t="s">
        <v>433</v>
      </c>
      <c r="C815" s="102" t="s">
        <v>21</v>
      </c>
      <c r="D815" s="107" t="s">
        <v>428</v>
      </c>
      <c r="E815" s="107"/>
      <c r="F815" s="107"/>
      <c r="G815" s="102"/>
      <c r="H815" s="102" t="s">
        <v>423</v>
      </c>
      <c r="I815" s="102" t="s">
        <v>15</v>
      </c>
      <c r="J815" s="105">
        <f t="shared" ref="J815:U815" si="436">(J814/1000)*1.019</f>
        <v>2.9530620000000001</v>
      </c>
      <c r="K815" s="105">
        <f t="shared" si="436"/>
        <v>3.4442199999999996</v>
      </c>
      <c r="L815" s="105">
        <f t="shared" si="436"/>
        <v>3.5461199999999997</v>
      </c>
      <c r="M815" s="105">
        <f t="shared" si="436"/>
        <v>3.8039269999999998</v>
      </c>
      <c r="N815" s="105">
        <f t="shared" si="436"/>
        <v>3.125273</v>
      </c>
      <c r="O815" s="105">
        <f t="shared" si="436"/>
        <v>2.8644089999999998</v>
      </c>
      <c r="P815" s="105">
        <f t="shared" si="436"/>
        <v>0</v>
      </c>
      <c r="Q815" s="105">
        <f t="shared" si="436"/>
        <v>0</v>
      </c>
      <c r="R815" s="105">
        <f t="shared" si="436"/>
        <v>0</v>
      </c>
      <c r="S815" s="105">
        <f t="shared" si="436"/>
        <v>0</v>
      </c>
      <c r="T815" s="105">
        <f t="shared" si="436"/>
        <v>0</v>
      </c>
      <c r="U815" s="105">
        <f t="shared" si="436"/>
        <v>0</v>
      </c>
      <c r="V815" s="104">
        <f>SUM(표4_256[[#This Row],[1월]:[12월]])</f>
        <v>68127349</v>
      </c>
      <c r="W815" s="117">
        <f t="shared" si="412"/>
        <v>1.6447509166666665</v>
      </c>
    </row>
    <row r="816" spans="2:23" x14ac:dyDescent="0.3">
      <c r="B816" s="116" t="s">
        <v>433</v>
      </c>
      <c r="C816" s="102" t="s">
        <v>21</v>
      </c>
      <c r="D816" s="107" t="s">
        <v>428</v>
      </c>
      <c r="E816" s="107"/>
      <c r="F816" s="107"/>
      <c r="G816" s="102"/>
      <c r="H816" s="102" t="s">
        <v>423</v>
      </c>
      <c r="I816" s="103" t="s">
        <v>96</v>
      </c>
      <c r="J816" s="103">
        <f t="shared" ref="J816:U816" si="437">J814*(38.5/1000000)*15.236*(44/12)</f>
        <v>6.2330628360000011</v>
      </c>
      <c r="K816" s="103">
        <f t="shared" si="437"/>
        <v>7.2697558266666666</v>
      </c>
      <c r="L816" s="103">
        <f t="shared" si="437"/>
        <v>7.4848373600000002</v>
      </c>
      <c r="M816" s="103">
        <f t="shared" si="437"/>
        <v>8.0289936393333345</v>
      </c>
      <c r="N816" s="103">
        <f t="shared" si="437"/>
        <v>6.5965506273333334</v>
      </c>
      <c r="O816" s="103">
        <f t="shared" si="437"/>
        <v>6.045941902</v>
      </c>
      <c r="P816" s="103">
        <f t="shared" si="437"/>
        <v>0</v>
      </c>
      <c r="Q816" s="103">
        <f t="shared" si="437"/>
        <v>0</v>
      </c>
      <c r="R816" s="103">
        <f t="shared" si="437"/>
        <v>0</v>
      </c>
      <c r="S816" s="103">
        <f t="shared" si="437"/>
        <v>0</v>
      </c>
      <c r="T816" s="103">
        <f t="shared" si="437"/>
        <v>0</v>
      </c>
      <c r="U816" s="103">
        <f t="shared" si="437"/>
        <v>0</v>
      </c>
      <c r="V816" s="104">
        <f>SUM(표4_256[[#This Row],[1월]:[12월]])</f>
        <v>72730</v>
      </c>
      <c r="W816" s="117">
        <f t="shared" si="412"/>
        <v>3.4715951826111122</v>
      </c>
    </row>
    <row r="817" spans="2:23" x14ac:dyDescent="0.3">
      <c r="B817" s="114" t="s">
        <v>433</v>
      </c>
      <c r="C817" s="97" t="s">
        <v>21</v>
      </c>
      <c r="D817" s="101" t="s">
        <v>428</v>
      </c>
      <c r="E817" s="101"/>
      <c r="F817" s="101"/>
      <c r="G817" s="97"/>
      <c r="H817" s="97" t="s">
        <v>178</v>
      </c>
      <c r="I817" s="97" t="s">
        <v>13</v>
      </c>
      <c r="J817" s="100">
        <v>3239187</v>
      </c>
      <c r="K817" s="100">
        <v>3496598</v>
      </c>
      <c r="L817" s="100">
        <v>3562043</v>
      </c>
      <c r="M817" s="100">
        <v>3849248</v>
      </c>
      <c r="N817" s="100">
        <v>3440285</v>
      </c>
      <c r="O817" s="100">
        <v>3131734</v>
      </c>
      <c r="P817" s="100"/>
      <c r="Q817" s="100"/>
      <c r="R817" s="100"/>
      <c r="S817" s="100"/>
      <c r="T817" s="100"/>
      <c r="U817" s="100"/>
      <c r="V817" s="99">
        <f>SUM(표4_256[[#This Row],[1월]:[12월]])</f>
        <v>74.111869999999982</v>
      </c>
      <c r="W817" s="115">
        <f t="shared" si="412"/>
        <v>3453182.5</v>
      </c>
    </row>
    <row r="818" spans="2:23" x14ac:dyDescent="0.3">
      <c r="B818" s="114" t="s">
        <v>433</v>
      </c>
      <c r="C818" s="97" t="s">
        <v>21</v>
      </c>
      <c r="D818" s="101" t="s">
        <v>428</v>
      </c>
      <c r="E818" s="101"/>
      <c r="F818" s="101"/>
      <c r="G818" s="97"/>
      <c r="H818" s="97" t="s">
        <v>178</v>
      </c>
      <c r="I818" s="97" t="s">
        <v>22</v>
      </c>
      <c r="J818" s="100">
        <v>3334</v>
      </c>
      <c r="K818" s="100">
        <v>3627</v>
      </c>
      <c r="L818" s="100">
        <v>3700</v>
      </c>
      <c r="M818" s="100">
        <v>4029</v>
      </c>
      <c r="N818" s="100">
        <v>3579</v>
      </c>
      <c r="O818" s="100">
        <v>3259</v>
      </c>
      <c r="P818" s="100"/>
      <c r="Q818" s="100"/>
      <c r="R818" s="100"/>
      <c r="S818" s="100"/>
      <c r="T818" s="100"/>
      <c r="U818" s="100"/>
      <c r="V818" s="99">
        <f>SUM(표4_256[[#This Row],[1월]:[12월]])</f>
        <v>156.42879919333333</v>
      </c>
      <c r="W818" s="115">
        <f t="shared" si="412"/>
        <v>3588</v>
      </c>
    </row>
    <row r="819" spans="2:23" x14ac:dyDescent="0.3">
      <c r="B819" s="116" t="s">
        <v>433</v>
      </c>
      <c r="C819" s="102" t="s">
        <v>21</v>
      </c>
      <c r="D819" s="107" t="s">
        <v>428</v>
      </c>
      <c r="E819" s="107"/>
      <c r="F819" s="107"/>
      <c r="G819" s="102"/>
      <c r="H819" s="102" t="s">
        <v>178</v>
      </c>
      <c r="I819" s="102" t="s">
        <v>15</v>
      </c>
      <c r="J819" s="105">
        <f t="shared" ref="J819:U819" si="438">(J818/1000)*1.019</f>
        <v>3.3973459999999998</v>
      </c>
      <c r="K819" s="105">
        <f t="shared" si="438"/>
        <v>3.6959129999999996</v>
      </c>
      <c r="L819" s="105">
        <f t="shared" si="438"/>
        <v>3.7702999999999998</v>
      </c>
      <c r="M819" s="105">
        <f t="shared" si="438"/>
        <v>4.1055509999999993</v>
      </c>
      <c r="N819" s="105">
        <f t="shared" si="438"/>
        <v>3.6470009999999999</v>
      </c>
      <c r="O819" s="105">
        <f t="shared" si="438"/>
        <v>3.3209209999999998</v>
      </c>
      <c r="P819" s="105">
        <f t="shared" si="438"/>
        <v>0</v>
      </c>
      <c r="Q819" s="105">
        <f t="shared" si="438"/>
        <v>0</v>
      </c>
      <c r="R819" s="105">
        <f t="shared" si="438"/>
        <v>0</v>
      </c>
      <c r="S819" s="105">
        <f t="shared" si="438"/>
        <v>0</v>
      </c>
      <c r="T819" s="105">
        <f t="shared" si="438"/>
        <v>0</v>
      </c>
      <c r="U819" s="105">
        <f t="shared" si="438"/>
        <v>0</v>
      </c>
      <c r="V819" s="104">
        <f>SUM(표4_256[[#This Row],[1월]:[12월]])</f>
        <v>90614119</v>
      </c>
      <c r="W819" s="117">
        <f t="shared" si="412"/>
        <v>1.8280859999999997</v>
      </c>
    </row>
    <row r="820" spans="2:23" x14ac:dyDescent="0.3">
      <c r="B820" s="116" t="s">
        <v>433</v>
      </c>
      <c r="C820" s="102" t="s">
        <v>21</v>
      </c>
      <c r="D820" s="107" t="s">
        <v>428</v>
      </c>
      <c r="E820" s="107"/>
      <c r="F820" s="107"/>
      <c r="G820" s="102"/>
      <c r="H820" s="102" t="s">
        <v>178</v>
      </c>
      <c r="I820" s="103" t="s">
        <v>96</v>
      </c>
      <c r="J820" s="103">
        <f t="shared" ref="J820:U820" si="439">J818*(38.5/1000000)*15.236*(44/12)</f>
        <v>7.170818321333333</v>
      </c>
      <c r="K820" s="103">
        <f t="shared" si="439"/>
        <v>7.8010072140000002</v>
      </c>
      <c r="L820" s="103">
        <f t="shared" si="439"/>
        <v>7.9580167333333325</v>
      </c>
      <c r="M820" s="103">
        <f t="shared" si="439"/>
        <v>8.6656349779999982</v>
      </c>
      <c r="N820" s="103">
        <f t="shared" si="439"/>
        <v>7.6977680780000002</v>
      </c>
      <c r="O820" s="103">
        <f t="shared" si="439"/>
        <v>7.0095071713333343</v>
      </c>
      <c r="P820" s="103">
        <f t="shared" si="439"/>
        <v>0</v>
      </c>
      <c r="Q820" s="103">
        <f t="shared" si="439"/>
        <v>0</v>
      </c>
      <c r="R820" s="103">
        <f t="shared" si="439"/>
        <v>0</v>
      </c>
      <c r="S820" s="103">
        <f t="shared" si="439"/>
        <v>0</v>
      </c>
      <c r="T820" s="103">
        <f t="shared" si="439"/>
        <v>0</v>
      </c>
      <c r="U820" s="103">
        <f t="shared" si="439"/>
        <v>0</v>
      </c>
      <c r="V820" s="104">
        <f>SUM(표4_256[[#This Row],[1월]:[12월]])</f>
        <v>96789</v>
      </c>
      <c r="W820" s="117">
        <f t="shared" si="412"/>
        <v>3.8585627080000005</v>
      </c>
    </row>
    <row r="821" spans="2:23" x14ac:dyDescent="0.3">
      <c r="B821" s="114" t="s">
        <v>433</v>
      </c>
      <c r="C821" s="97" t="s">
        <v>27</v>
      </c>
      <c r="D821" s="101" t="s">
        <v>427</v>
      </c>
      <c r="E821" s="101"/>
      <c r="F821" s="101"/>
      <c r="G821" s="98"/>
      <c r="H821" s="98" t="s">
        <v>425</v>
      </c>
      <c r="I821" s="97" t="s">
        <v>13</v>
      </c>
      <c r="J821" s="98">
        <v>8560994</v>
      </c>
      <c r="K821" s="98">
        <v>9380542</v>
      </c>
      <c r="L821" s="98">
        <v>7754727</v>
      </c>
      <c r="M821" s="98">
        <v>11436847</v>
      </c>
      <c r="N821" s="98">
        <v>11181794</v>
      </c>
      <c r="O821" s="98">
        <v>16191993</v>
      </c>
      <c r="P821" s="98"/>
      <c r="Q821" s="98"/>
      <c r="R821" s="98"/>
      <c r="S821" s="98"/>
      <c r="T821" s="98"/>
      <c r="U821" s="98"/>
      <c r="V821" s="99">
        <f>SUM(표4_256[[#This Row],[1월]:[12월]])</f>
        <v>98.62799099999998</v>
      </c>
      <c r="W821" s="115">
        <f t="shared" si="412"/>
        <v>10751149.5</v>
      </c>
    </row>
    <row r="822" spans="2:23" x14ac:dyDescent="0.3">
      <c r="B822" s="114" t="s">
        <v>433</v>
      </c>
      <c r="C822" s="97" t="s">
        <v>27</v>
      </c>
      <c r="D822" s="101" t="s">
        <v>427</v>
      </c>
      <c r="E822" s="101"/>
      <c r="F822" s="101"/>
      <c r="G822" s="98"/>
      <c r="H822" s="98" t="s">
        <v>425</v>
      </c>
      <c r="I822" s="97" t="s">
        <v>22</v>
      </c>
      <c r="J822" s="98">
        <v>2442</v>
      </c>
      <c r="K822" s="98">
        <v>2676.6698999999999</v>
      </c>
      <c r="L822" s="98">
        <v>2215.3636999999999</v>
      </c>
      <c r="M822" s="98">
        <v>3270.8159999999998</v>
      </c>
      <c r="N822" s="98">
        <v>3196.1657</v>
      </c>
      <c r="O822" s="98">
        <v>4637.8981000000003</v>
      </c>
      <c r="P822" s="98"/>
      <c r="Q822" s="98"/>
      <c r="R822" s="98"/>
      <c r="S822" s="98"/>
      <c r="T822" s="98"/>
      <c r="U822" s="98"/>
      <c r="V822" s="99">
        <f>SUM(표4_256[[#This Row],[1월]:[12월]])</f>
        <v>208.175265298</v>
      </c>
      <c r="W822" s="115">
        <f t="shared" si="412"/>
        <v>3073.1522333333328</v>
      </c>
    </row>
    <row r="823" spans="2:23" x14ac:dyDescent="0.3">
      <c r="B823" s="114" t="s">
        <v>433</v>
      </c>
      <c r="C823" s="97" t="s">
        <v>27</v>
      </c>
      <c r="D823" s="101" t="s">
        <v>427</v>
      </c>
      <c r="E823" s="101"/>
      <c r="F823" s="101"/>
      <c r="G823" s="98"/>
      <c r="H823" s="98" t="s">
        <v>173</v>
      </c>
      <c r="I823" s="97" t="s">
        <v>13</v>
      </c>
      <c r="J823" s="98">
        <v>28085142</v>
      </c>
      <c r="K823" s="98">
        <v>24554318</v>
      </c>
      <c r="L823" s="98">
        <v>22159459</v>
      </c>
      <c r="M823" s="98">
        <v>27286369</v>
      </c>
      <c r="N823" s="98">
        <v>27222970</v>
      </c>
      <c r="O823" s="98">
        <v>35712381</v>
      </c>
      <c r="P823" s="98"/>
      <c r="Q823" s="98"/>
      <c r="R823" s="98"/>
      <c r="S823" s="98"/>
      <c r="T823" s="98"/>
      <c r="U823" s="98"/>
      <c r="V823" s="99">
        <f>SUM(표4_256[[#This Row],[1월]:[12월]])</f>
        <v>7294625</v>
      </c>
      <c r="W823" s="115">
        <f t="shared" si="412"/>
        <v>27503439.833333332</v>
      </c>
    </row>
    <row r="824" spans="2:23" x14ac:dyDescent="0.3">
      <c r="B824" s="114" t="s">
        <v>433</v>
      </c>
      <c r="C824" s="97" t="s">
        <v>27</v>
      </c>
      <c r="D824" s="101" t="s">
        <v>427</v>
      </c>
      <c r="E824" s="101"/>
      <c r="F824" s="101"/>
      <c r="G824" s="98"/>
      <c r="H824" s="98" t="s">
        <v>173</v>
      </c>
      <c r="I824" s="97" t="s">
        <v>22</v>
      </c>
      <c r="J824" s="98">
        <v>8013</v>
      </c>
      <c r="K824" s="98">
        <v>7009.2362000000003</v>
      </c>
      <c r="L824" s="98">
        <v>6324.7429000000002</v>
      </c>
      <c r="M824" s="98">
        <v>7802.8388999999997</v>
      </c>
      <c r="N824" s="98">
        <v>7777.4866000000002</v>
      </c>
      <c r="O824" s="98">
        <v>10231.194100000001</v>
      </c>
      <c r="P824" s="98"/>
      <c r="Q824" s="98"/>
      <c r="R824" s="98"/>
      <c r="S824" s="98"/>
      <c r="T824" s="98"/>
      <c r="U824" s="98"/>
      <c r="V824" s="99">
        <f>SUM(표4_256[[#This Row],[1월]:[12월]])</f>
        <v>7768</v>
      </c>
      <c r="W824" s="115">
        <f t="shared" si="412"/>
        <v>7859.7497833333337</v>
      </c>
    </row>
    <row r="825" spans="2:23" x14ac:dyDescent="0.3">
      <c r="B825" s="114" t="s">
        <v>433</v>
      </c>
      <c r="C825" s="97" t="s">
        <v>27</v>
      </c>
      <c r="D825" s="101" t="s">
        <v>427</v>
      </c>
      <c r="E825" s="101"/>
      <c r="F825" s="101"/>
      <c r="G825" s="98"/>
      <c r="H825" s="98" t="s">
        <v>410</v>
      </c>
      <c r="I825" s="97" t="s">
        <v>13</v>
      </c>
      <c r="J825" s="98">
        <v>411552</v>
      </c>
      <c r="K825" s="98">
        <v>2029854</v>
      </c>
      <c r="L825" s="98">
        <v>1306164</v>
      </c>
      <c r="M825" s="98">
        <v>2409781</v>
      </c>
      <c r="N825" s="98">
        <v>2974948</v>
      </c>
      <c r="O825" s="98">
        <v>7254502</v>
      </c>
      <c r="P825" s="98"/>
      <c r="Q825" s="98"/>
      <c r="R825" s="98"/>
      <c r="S825" s="98"/>
      <c r="T825" s="98"/>
      <c r="U825" s="98"/>
      <c r="V825" s="99">
        <f>SUM(표4_256[[#This Row],[1월]:[12월]])</f>
        <v>7.9155919999999993</v>
      </c>
      <c r="W825" s="115">
        <f t="shared" si="412"/>
        <v>2731133.5</v>
      </c>
    </row>
    <row r="826" spans="2:23" x14ac:dyDescent="0.3">
      <c r="B826" s="114" t="s">
        <v>433</v>
      </c>
      <c r="C826" s="97" t="s">
        <v>27</v>
      </c>
      <c r="D826" s="101" t="s">
        <v>427</v>
      </c>
      <c r="E826" s="101"/>
      <c r="F826" s="101"/>
      <c r="G826" s="98"/>
      <c r="H826" s="98" t="s">
        <v>410</v>
      </c>
      <c r="I826" s="97" t="s">
        <v>22</v>
      </c>
      <c r="J826" s="98">
        <v>116.3272</v>
      </c>
      <c r="K826" s="98">
        <v>580.79650000000004</v>
      </c>
      <c r="L826" s="98">
        <v>373.05039999999997</v>
      </c>
      <c r="M826" s="98">
        <v>687.74770000000001</v>
      </c>
      <c r="N826" s="98">
        <v>849.96190000000001</v>
      </c>
      <c r="O826" s="98">
        <v>2077.6995000000002</v>
      </c>
      <c r="P826" s="98"/>
      <c r="Q826" s="98"/>
      <c r="R826" s="98"/>
      <c r="S826" s="98"/>
      <c r="T826" s="98"/>
      <c r="U826" s="98"/>
      <c r="V826" s="99">
        <f>SUM(표4_256[[#This Row],[1월]:[12월]])</f>
        <v>16.707533509333334</v>
      </c>
      <c r="W826" s="115">
        <f t="shared" si="412"/>
        <v>780.93053333333353</v>
      </c>
    </row>
    <row r="827" spans="2:23" x14ac:dyDescent="0.3">
      <c r="B827" s="114" t="s">
        <v>433</v>
      </c>
      <c r="C827" s="97" t="s">
        <v>27</v>
      </c>
      <c r="D827" s="101" t="s">
        <v>427</v>
      </c>
      <c r="E827" s="101"/>
      <c r="F827" s="101"/>
      <c r="G827" s="98"/>
      <c r="H827" s="98" t="s">
        <v>389</v>
      </c>
      <c r="I827" s="97" t="s">
        <v>13</v>
      </c>
      <c r="J827" s="98">
        <v>-6302</v>
      </c>
      <c r="K827" s="98">
        <v>29464</v>
      </c>
      <c r="L827" s="98">
        <v>5277</v>
      </c>
      <c r="M827" s="98">
        <v>38064</v>
      </c>
      <c r="N827" s="98">
        <v>34728</v>
      </c>
      <c r="O827" s="98">
        <v>172258</v>
      </c>
      <c r="P827" s="98"/>
      <c r="Q827" s="98"/>
      <c r="R827" s="98"/>
      <c r="S827" s="98"/>
      <c r="T827" s="98"/>
      <c r="U827" s="98"/>
      <c r="V827" s="99">
        <f>SUM(표4_256[[#This Row],[1월]:[12월]])</f>
        <v>118633</v>
      </c>
      <c r="W827" s="115">
        <f t="shared" si="412"/>
        <v>45581.5</v>
      </c>
    </row>
    <row r="828" spans="2:23" x14ac:dyDescent="0.3">
      <c r="B828" s="114" t="s">
        <v>433</v>
      </c>
      <c r="C828" s="97" t="s">
        <v>27</v>
      </c>
      <c r="D828" s="101" t="s">
        <v>427</v>
      </c>
      <c r="E828" s="101"/>
      <c r="F828" s="101"/>
      <c r="G828" s="98"/>
      <c r="H828" s="98" t="s">
        <v>389</v>
      </c>
      <c r="I828" s="97" t="s">
        <v>22</v>
      </c>
      <c r="J828" s="98">
        <v>-2.3271999999999999</v>
      </c>
      <c r="K828" s="98">
        <v>8.4628999999999994</v>
      </c>
      <c r="L828" s="98">
        <v>0.5793999999999988</v>
      </c>
      <c r="M828" s="98">
        <v>10.755000000000001</v>
      </c>
      <c r="N828" s="98">
        <v>9.7106999999999992</v>
      </c>
      <c r="O828" s="98">
        <v>49.684100000000001</v>
      </c>
      <c r="P828" s="98"/>
      <c r="Q828" s="98"/>
      <c r="R828" s="98"/>
      <c r="S828" s="98"/>
      <c r="T828" s="98"/>
      <c r="U828" s="98"/>
      <c r="V828" s="99">
        <f>SUM(표4_256[[#This Row],[1월]:[12월]])</f>
        <v>126</v>
      </c>
      <c r="W828" s="115">
        <f t="shared" si="412"/>
        <v>12.810816666666668</v>
      </c>
    </row>
    <row r="829" spans="2:23" x14ac:dyDescent="0.3">
      <c r="B829" s="114" t="s">
        <v>433</v>
      </c>
      <c r="C829" s="97" t="s">
        <v>27</v>
      </c>
      <c r="D829" s="101" t="s">
        <v>427</v>
      </c>
      <c r="E829" s="101"/>
      <c r="F829" s="101"/>
      <c r="G829" s="98"/>
      <c r="H829" s="98" t="s">
        <v>422</v>
      </c>
      <c r="I829" s="97" t="s">
        <v>13</v>
      </c>
      <c r="J829" s="98">
        <v>49915444</v>
      </c>
      <c r="K829" s="98">
        <v>49400824</v>
      </c>
      <c r="L829" s="98">
        <v>54903806</v>
      </c>
      <c r="M829" s="98">
        <v>59955859</v>
      </c>
      <c r="N829" s="98">
        <v>51457868</v>
      </c>
      <c r="O829" s="98">
        <v>70941520</v>
      </c>
      <c r="P829" s="98"/>
      <c r="Q829" s="98"/>
      <c r="R829" s="98"/>
      <c r="S829" s="98"/>
      <c r="T829" s="98"/>
      <c r="U829" s="98"/>
      <c r="V829" s="99">
        <f>SUM(표4_256[[#This Row],[1월]:[12월]])</f>
        <v>0.12839400000000001</v>
      </c>
      <c r="W829" s="115">
        <f t="shared" si="412"/>
        <v>56095886.833333336</v>
      </c>
    </row>
    <row r="830" spans="2:23" x14ac:dyDescent="0.3">
      <c r="B830" s="114" t="s">
        <v>433</v>
      </c>
      <c r="C830" s="97" t="s">
        <v>27</v>
      </c>
      <c r="D830" s="101" t="s">
        <v>427</v>
      </c>
      <c r="E830" s="101"/>
      <c r="F830" s="101"/>
      <c r="G830" s="98"/>
      <c r="H830" s="98" t="s">
        <v>422</v>
      </c>
      <c r="I830" s="97" t="s">
        <v>22</v>
      </c>
      <c r="J830" s="98">
        <v>14242</v>
      </c>
      <c r="K830" s="98">
        <v>14099.7359</v>
      </c>
      <c r="L830" s="98">
        <v>15675.8567</v>
      </c>
      <c r="M830" s="98">
        <v>17146.3259</v>
      </c>
      <c r="N830" s="98">
        <v>14704.0934</v>
      </c>
      <c r="O830" s="98">
        <v>20325.1188</v>
      </c>
      <c r="P830" s="98"/>
      <c r="Q830" s="98"/>
      <c r="R830" s="98"/>
      <c r="S830" s="98"/>
      <c r="T830" s="98"/>
      <c r="U830" s="98"/>
      <c r="V830" s="99">
        <f>SUM(표4_256[[#This Row],[1월]:[12월]])</f>
        <v>0.27100273200000002</v>
      </c>
      <c r="W830" s="115">
        <f t="shared" si="412"/>
        <v>16032.18845</v>
      </c>
    </row>
    <row r="831" spans="2:23" x14ac:dyDescent="0.3">
      <c r="B831" s="114" t="s">
        <v>433</v>
      </c>
      <c r="C831" s="97" t="s">
        <v>27</v>
      </c>
      <c r="D831" s="101" t="s">
        <v>427</v>
      </c>
      <c r="E831" s="101"/>
      <c r="F831" s="101"/>
      <c r="G831" s="98"/>
      <c r="H831" s="98" t="s">
        <v>175</v>
      </c>
      <c r="I831" s="97" t="s">
        <v>13</v>
      </c>
      <c r="J831" s="98">
        <v>9227303</v>
      </c>
      <c r="K831" s="98">
        <v>15344650</v>
      </c>
      <c r="L831" s="98">
        <v>16761152</v>
      </c>
      <c r="M831" s="98">
        <v>21939691</v>
      </c>
      <c r="N831" s="98">
        <v>18553664</v>
      </c>
      <c r="O831" s="98">
        <v>27716167</v>
      </c>
      <c r="P831" s="98"/>
      <c r="Q831" s="98"/>
      <c r="R831" s="98"/>
      <c r="S831" s="98"/>
      <c r="T831" s="98"/>
      <c r="U831" s="98"/>
      <c r="V831" s="99">
        <f>SUM(표4_256[[#This Row],[1월]:[12월]])</f>
        <v>567152008</v>
      </c>
      <c r="W831" s="115">
        <f t="shared" si="412"/>
        <v>18257104.5</v>
      </c>
    </row>
    <row r="832" spans="2:23" x14ac:dyDescent="0.3">
      <c r="B832" s="114" t="s">
        <v>433</v>
      </c>
      <c r="C832" s="97" t="s">
        <v>27</v>
      </c>
      <c r="D832" s="101" t="s">
        <v>427</v>
      </c>
      <c r="E832" s="101"/>
      <c r="F832" s="101"/>
      <c r="G832" s="98"/>
      <c r="H832" s="98" t="s">
        <v>175</v>
      </c>
      <c r="I832" s="97" t="s">
        <v>22</v>
      </c>
      <c r="J832" s="98">
        <v>2634</v>
      </c>
      <c r="K832" s="98">
        <v>4379.5712000000003</v>
      </c>
      <c r="L832" s="98">
        <v>4785.7249000000002</v>
      </c>
      <c r="M832" s="98">
        <v>6273.7536</v>
      </c>
      <c r="N832" s="98">
        <v>5301.9174000000003</v>
      </c>
      <c r="O832" s="98">
        <v>7942.9555</v>
      </c>
      <c r="P832" s="98"/>
      <c r="Q832" s="98"/>
      <c r="R832" s="98"/>
      <c r="S832" s="98"/>
      <c r="T832" s="98"/>
      <c r="U832" s="98"/>
      <c r="V832" s="99">
        <f>SUM(표4_256[[#This Row],[1월]:[12월]])</f>
        <v>606502</v>
      </c>
      <c r="W832" s="115">
        <f t="shared" si="412"/>
        <v>5219.6537666666673</v>
      </c>
    </row>
    <row r="833" spans="2:23" x14ac:dyDescent="0.3">
      <c r="B833" s="114" t="s">
        <v>433</v>
      </c>
      <c r="C833" s="97" t="s">
        <v>27</v>
      </c>
      <c r="D833" s="101" t="s">
        <v>427</v>
      </c>
      <c r="E833" s="101"/>
      <c r="F833" s="101"/>
      <c r="G833" s="98"/>
      <c r="H833" s="98" t="s">
        <v>188</v>
      </c>
      <c r="I833" s="97" t="s">
        <v>13</v>
      </c>
      <c r="J833" s="98">
        <v>857167</v>
      </c>
      <c r="K833" s="98">
        <v>1169648</v>
      </c>
      <c r="L833" s="98">
        <v>1177055</v>
      </c>
      <c r="M833" s="98">
        <v>2754459</v>
      </c>
      <c r="N833" s="98">
        <v>2434008</v>
      </c>
      <c r="O833" s="98">
        <v>8229989</v>
      </c>
      <c r="P833" s="98"/>
      <c r="Q833" s="98"/>
      <c r="R833" s="98"/>
      <c r="S833" s="98"/>
      <c r="T833" s="98"/>
      <c r="U833" s="98"/>
      <c r="V833" s="99">
        <f>SUM(표4_256[[#This Row],[1월]:[12월]])</f>
        <v>618.02553799999998</v>
      </c>
      <c r="W833" s="115">
        <f t="shared" si="412"/>
        <v>2770387.6666666665</v>
      </c>
    </row>
    <row r="834" spans="2:23" x14ac:dyDescent="0.3">
      <c r="B834" s="114" t="s">
        <v>433</v>
      </c>
      <c r="C834" s="97" t="s">
        <v>27</v>
      </c>
      <c r="D834" s="101" t="s">
        <v>427</v>
      </c>
      <c r="E834" s="101"/>
      <c r="F834" s="101"/>
      <c r="G834" s="98"/>
      <c r="H834" s="98" t="s">
        <v>188</v>
      </c>
      <c r="I834" s="97" t="s">
        <v>22</v>
      </c>
      <c r="J834" s="98">
        <v>245</v>
      </c>
      <c r="K834" s="98">
        <v>335.6275</v>
      </c>
      <c r="L834" s="98">
        <v>336.88210000000004</v>
      </c>
      <c r="M834" s="98">
        <v>789.16309999999999</v>
      </c>
      <c r="N834" s="98">
        <v>694.76430000000005</v>
      </c>
      <c r="O834" s="98">
        <v>2358.0500000000002</v>
      </c>
      <c r="P834" s="98"/>
      <c r="Q834" s="98"/>
      <c r="R834" s="98"/>
      <c r="S834" s="98"/>
      <c r="T834" s="98"/>
      <c r="U834" s="98"/>
      <c r="V834" s="99">
        <f>SUM(표4_256[[#This Row],[1월]:[12월]])</f>
        <v>1304.4738012973335</v>
      </c>
      <c r="W834" s="115">
        <f t="shared" si="412"/>
        <v>793.24783333333335</v>
      </c>
    </row>
    <row r="835" spans="2:23" x14ac:dyDescent="0.3">
      <c r="B835" s="114" t="s">
        <v>433</v>
      </c>
      <c r="C835" s="97" t="s">
        <v>27</v>
      </c>
      <c r="D835" s="97" t="s">
        <v>445</v>
      </c>
      <c r="E835" s="101"/>
      <c r="F835" s="101"/>
      <c r="G835" s="98"/>
      <c r="H835" s="98" t="s">
        <v>176</v>
      </c>
      <c r="I835" s="97" t="s">
        <v>13</v>
      </c>
      <c r="J835" s="98">
        <v>14910589</v>
      </c>
      <c r="K835" s="98">
        <v>27336673</v>
      </c>
      <c r="L835" s="98">
        <v>6130398</v>
      </c>
      <c r="M835" s="98">
        <v>19698998</v>
      </c>
      <c r="N835" s="98">
        <v>15687760</v>
      </c>
      <c r="O835" s="98">
        <v>20798279</v>
      </c>
      <c r="P835" s="98"/>
      <c r="Q835" s="98"/>
      <c r="R835" s="98"/>
      <c r="S835" s="98"/>
      <c r="T835" s="98"/>
      <c r="U835" s="98"/>
      <c r="V835" s="99">
        <f>SUM(표4_256[[#This Row],[1월]:[12월]])</f>
        <v>95932030</v>
      </c>
      <c r="W835" s="115">
        <f t="shared" si="412"/>
        <v>17427116.166666668</v>
      </c>
    </row>
    <row r="836" spans="2:23" x14ac:dyDescent="0.3">
      <c r="B836" s="114" t="s">
        <v>433</v>
      </c>
      <c r="C836" s="97" t="s">
        <v>27</v>
      </c>
      <c r="D836" s="101" t="s">
        <v>427</v>
      </c>
      <c r="E836" s="101"/>
      <c r="F836" s="101"/>
      <c r="G836" s="98"/>
      <c r="H836" s="98" t="s">
        <v>176</v>
      </c>
      <c r="I836" s="97" t="s">
        <v>22</v>
      </c>
      <c r="J836" s="98">
        <v>4298</v>
      </c>
      <c r="K836" s="98">
        <v>7879</v>
      </c>
      <c r="L836" s="98">
        <v>4553</v>
      </c>
      <c r="M836" s="98">
        <v>5678</v>
      </c>
      <c r="N836" s="98">
        <v>4522</v>
      </c>
      <c r="O836" s="98">
        <v>5995</v>
      </c>
      <c r="P836" s="98"/>
      <c r="Q836" s="98"/>
      <c r="R836" s="98"/>
      <c r="S836" s="98"/>
      <c r="T836" s="98"/>
      <c r="U836" s="98"/>
      <c r="V836" s="99">
        <f>SUM(표4_256[[#This Row],[1월]:[12월]])</f>
        <v>102377</v>
      </c>
      <c r="W836" s="115">
        <f t="shared" ref="W836:W864" si="440">AVERAGE(J836:U836)</f>
        <v>5487.5</v>
      </c>
    </row>
    <row r="837" spans="2:23" x14ac:dyDescent="0.3">
      <c r="B837" s="114" t="s">
        <v>433</v>
      </c>
      <c r="C837" s="97" t="s">
        <v>27</v>
      </c>
      <c r="D837" s="101" t="s">
        <v>428</v>
      </c>
      <c r="E837" s="101"/>
      <c r="F837" s="101"/>
      <c r="G837" s="98"/>
      <c r="H837" s="98" t="s">
        <v>177</v>
      </c>
      <c r="I837" s="97" t="s">
        <v>13</v>
      </c>
      <c r="J837" s="98">
        <v>3197520</v>
      </c>
      <c r="K837" s="98">
        <v>5862246</v>
      </c>
      <c r="L837" s="98">
        <v>1314640</v>
      </c>
      <c r="M837" s="98">
        <v>4224375</v>
      </c>
      <c r="N837" s="98">
        <v>3364180</v>
      </c>
      <c r="O837" s="98">
        <v>4460112</v>
      </c>
      <c r="P837" s="98"/>
      <c r="Q837" s="98"/>
      <c r="R837" s="98"/>
      <c r="S837" s="98"/>
      <c r="T837" s="98"/>
      <c r="U837" s="98"/>
      <c r="V837" s="99">
        <f>SUM(표4_256[[#This Row],[1월]:[12월]])</f>
        <v>104.32216299999999</v>
      </c>
      <c r="W837" s="115">
        <f t="shared" si="440"/>
        <v>3737178.8333333335</v>
      </c>
    </row>
    <row r="838" spans="2:23" x14ac:dyDescent="0.3">
      <c r="B838" s="114" t="s">
        <v>433</v>
      </c>
      <c r="C838" s="97" t="s">
        <v>27</v>
      </c>
      <c r="D838" s="101" t="s">
        <v>428</v>
      </c>
      <c r="E838" s="101"/>
      <c r="F838" s="101"/>
      <c r="G838" s="98"/>
      <c r="H838" s="98" t="s">
        <v>177</v>
      </c>
      <c r="I838" s="97" t="s">
        <v>22</v>
      </c>
      <c r="J838" s="98">
        <v>922</v>
      </c>
      <c r="K838" s="98">
        <v>1690</v>
      </c>
      <c r="L838" s="98">
        <v>976</v>
      </c>
      <c r="M838" s="98">
        <v>1218</v>
      </c>
      <c r="N838" s="98">
        <v>970</v>
      </c>
      <c r="O838" s="98">
        <v>1286</v>
      </c>
      <c r="P838" s="98"/>
      <c r="Q838" s="98"/>
      <c r="R838" s="98"/>
      <c r="S838" s="98"/>
      <c r="T838" s="98"/>
      <c r="U838" s="98"/>
      <c r="V838" s="99">
        <f>SUM(표4_256[[#This Row],[1월]:[12월]])</f>
        <v>220.19402138066667</v>
      </c>
      <c r="W838" s="115">
        <f t="shared" si="440"/>
        <v>1177</v>
      </c>
    </row>
    <row r="839" spans="2:23" x14ac:dyDescent="0.3">
      <c r="B839" s="114" t="s">
        <v>433</v>
      </c>
      <c r="C839" s="97" t="s">
        <v>27</v>
      </c>
      <c r="D839" s="101" t="s">
        <v>428</v>
      </c>
      <c r="E839" s="101"/>
      <c r="F839" s="101"/>
      <c r="G839" s="98"/>
      <c r="H839" s="98" t="s">
        <v>423</v>
      </c>
      <c r="I839" s="97" t="s">
        <v>13</v>
      </c>
      <c r="J839" s="98">
        <v>14872295</v>
      </c>
      <c r="K839" s="98">
        <v>27266467</v>
      </c>
      <c r="L839" s="98">
        <v>6114654</v>
      </c>
      <c r="M839" s="98">
        <v>19648408</v>
      </c>
      <c r="N839" s="98">
        <v>15647471</v>
      </c>
      <c r="O839" s="98">
        <v>20744864</v>
      </c>
      <c r="P839" s="98"/>
      <c r="Q839" s="98"/>
      <c r="R839" s="98"/>
      <c r="S839" s="98"/>
      <c r="T839" s="98"/>
      <c r="U839" s="98"/>
      <c r="V839" s="99">
        <f>SUM(표4_256[[#This Row],[1월]:[12월]])</f>
        <v>24498533</v>
      </c>
      <c r="W839" s="115">
        <f t="shared" si="440"/>
        <v>17382359.833333332</v>
      </c>
    </row>
    <row r="840" spans="2:23" x14ac:dyDescent="0.3">
      <c r="B840" s="114" t="s">
        <v>433</v>
      </c>
      <c r="C840" s="97" t="s">
        <v>27</v>
      </c>
      <c r="D840" s="101" t="s">
        <v>428</v>
      </c>
      <c r="E840" s="101"/>
      <c r="F840" s="101"/>
      <c r="G840" s="98"/>
      <c r="H840" s="98" t="s">
        <v>423</v>
      </c>
      <c r="I840" s="97" t="s">
        <v>22</v>
      </c>
      <c r="J840" s="98">
        <v>4287</v>
      </c>
      <c r="K840" s="98">
        <v>7859</v>
      </c>
      <c r="L840" s="98">
        <v>4541</v>
      </c>
      <c r="M840" s="98">
        <v>5663</v>
      </c>
      <c r="N840" s="98">
        <v>4510</v>
      </c>
      <c r="O840" s="98">
        <v>5979</v>
      </c>
      <c r="P840" s="98"/>
      <c r="Q840" s="98"/>
      <c r="R840" s="98"/>
      <c r="S840" s="98"/>
      <c r="T840" s="98"/>
      <c r="U840" s="98"/>
      <c r="V840" s="99">
        <f>SUM(표4_256[[#This Row],[1월]:[12월]])</f>
        <v>26193</v>
      </c>
      <c r="W840" s="115">
        <f t="shared" si="440"/>
        <v>5473.166666666667</v>
      </c>
    </row>
    <row r="841" spans="2:23" x14ac:dyDescent="0.3">
      <c r="B841" s="114" t="s">
        <v>433</v>
      </c>
      <c r="C841" s="97" t="s">
        <v>27</v>
      </c>
      <c r="D841" s="101" t="s">
        <v>428</v>
      </c>
      <c r="E841" s="101"/>
      <c r="F841" s="101"/>
      <c r="G841" s="98"/>
      <c r="H841" s="98" t="s">
        <v>178</v>
      </c>
      <c r="I841" s="97" t="s">
        <v>13</v>
      </c>
      <c r="J841" s="98">
        <v>14886656</v>
      </c>
      <c r="K841" s="98">
        <v>27292794</v>
      </c>
      <c r="L841" s="98">
        <v>6120558</v>
      </c>
      <c r="M841" s="98">
        <v>19667379</v>
      </c>
      <c r="N841" s="98">
        <v>15662579</v>
      </c>
      <c r="O841" s="98">
        <v>20764895</v>
      </c>
      <c r="P841" s="98"/>
      <c r="Q841" s="98"/>
      <c r="R841" s="98"/>
      <c r="S841" s="98"/>
      <c r="T841" s="98"/>
      <c r="U841" s="98"/>
      <c r="V841" s="99">
        <f>SUM(표4_256[[#This Row],[1월]:[12월]])</f>
        <v>26.690666999999998</v>
      </c>
      <c r="W841" s="115">
        <f t="shared" si="440"/>
        <v>17399143.5</v>
      </c>
    </row>
    <row r="842" spans="2:23" x14ac:dyDescent="0.3">
      <c r="B842" s="114" t="s">
        <v>433</v>
      </c>
      <c r="C842" s="97" t="s">
        <v>27</v>
      </c>
      <c r="D842" s="101" t="s">
        <v>428</v>
      </c>
      <c r="E842" s="101"/>
      <c r="F842" s="101"/>
      <c r="G842" s="98"/>
      <c r="H842" s="98" t="s">
        <v>178</v>
      </c>
      <c r="I842" s="97" t="s">
        <v>22</v>
      </c>
      <c r="J842" s="98">
        <v>4291</v>
      </c>
      <c r="K842" s="98">
        <v>7866</v>
      </c>
      <c r="L842" s="98">
        <v>4545</v>
      </c>
      <c r="M842" s="98">
        <v>5669</v>
      </c>
      <c r="N842" s="98">
        <v>4515</v>
      </c>
      <c r="O842" s="98">
        <v>5985</v>
      </c>
      <c r="P842" s="98"/>
      <c r="Q842" s="98"/>
      <c r="R842" s="98"/>
      <c r="S842" s="98"/>
      <c r="T842" s="98"/>
      <c r="U842" s="98"/>
      <c r="V842" s="99">
        <f>SUM(표4_256[[#This Row],[1월]:[12월]])</f>
        <v>56.336306025999995</v>
      </c>
      <c r="W842" s="115">
        <f t="shared" si="440"/>
        <v>5478.5</v>
      </c>
    </row>
    <row r="843" spans="2:23" x14ac:dyDescent="0.3">
      <c r="B843" s="114" t="s">
        <v>433</v>
      </c>
      <c r="C843" s="97" t="s">
        <v>28</v>
      </c>
      <c r="D843" s="101" t="s">
        <v>427</v>
      </c>
      <c r="E843" s="101"/>
      <c r="F843" s="101"/>
      <c r="G843" s="98"/>
      <c r="H843" s="98" t="s">
        <v>425</v>
      </c>
      <c r="I843" s="97" t="s">
        <v>13</v>
      </c>
      <c r="J843" s="98">
        <v>37958</v>
      </c>
      <c r="K843" s="98">
        <v>34658</v>
      </c>
      <c r="L843" s="98">
        <v>63975</v>
      </c>
      <c r="M843" s="98">
        <v>45043</v>
      </c>
      <c r="N843" s="98">
        <v>32307</v>
      </c>
      <c r="O843" s="98">
        <v>32101</v>
      </c>
      <c r="P843" s="98"/>
      <c r="Q843" s="98"/>
      <c r="R843" s="98"/>
      <c r="S843" s="98"/>
      <c r="T843" s="98"/>
      <c r="U843" s="98"/>
      <c r="V843" s="99">
        <f>SUM(표4_256[[#This Row],[1월]:[12월]])</f>
        <v>21815272</v>
      </c>
      <c r="W843" s="115">
        <f t="shared" si="440"/>
        <v>41007</v>
      </c>
    </row>
    <row r="844" spans="2:23" x14ac:dyDescent="0.3">
      <c r="B844" s="114" t="s">
        <v>433</v>
      </c>
      <c r="C844" s="97" t="s">
        <v>28</v>
      </c>
      <c r="D844" s="101" t="s">
        <v>427</v>
      </c>
      <c r="E844" s="101"/>
      <c r="F844" s="101"/>
      <c r="G844" s="98"/>
      <c r="H844" s="98" t="s">
        <v>425</v>
      </c>
      <c r="I844" s="97" t="s">
        <v>22</v>
      </c>
      <c r="J844" s="98">
        <v>16</v>
      </c>
      <c r="K844" s="98">
        <v>14</v>
      </c>
      <c r="L844" s="98">
        <v>25</v>
      </c>
      <c r="M844" s="98">
        <v>18</v>
      </c>
      <c r="N844" s="98">
        <v>13</v>
      </c>
      <c r="O844" s="98">
        <v>13</v>
      </c>
      <c r="P844" s="98"/>
      <c r="Q844" s="98"/>
      <c r="R844" s="98"/>
      <c r="S844" s="98"/>
      <c r="T844" s="98"/>
      <c r="U844" s="98"/>
      <c r="V844" s="99">
        <f>SUM(표4_256[[#This Row],[1월]:[12월]])</f>
        <v>22683</v>
      </c>
      <c r="W844" s="115">
        <f t="shared" si="440"/>
        <v>16.5</v>
      </c>
    </row>
    <row r="845" spans="2:23" x14ac:dyDescent="0.3">
      <c r="B845" s="114" t="s">
        <v>433</v>
      </c>
      <c r="C845" s="97" t="s">
        <v>28</v>
      </c>
      <c r="D845" s="101" t="s">
        <v>427</v>
      </c>
      <c r="E845" s="101"/>
      <c r="F845" s="101"/>
      <c r="G845" s="98"/>
      <c r="H845" s="98" t="s">
        <v>173</v>
      </c>
      <c r="I845" s="97" t="s">
        <v>13</v>
      </c>
      <c r="J845" s="98">
        <v>543259</v>
      </c>
      <c r="K845" s="98">
        <v>496026</v>
      </c>
      <c r="L845" s="98">
        <v>1048272</v>
      </c>
      <c r="M845" s="98">
        <v>738054</v>
      </c>
      <c r="N845" s="98">
        <v>529371</v>
      </c>
      <c r="O845" s="98">
        <v>526005</v>
      </c>
      <c r="P845" s="98"/>
      <c r="Q845" s="98"/>
      <c r="R845" s="98"/>
      <c r="S845" s="98"/>
      <c r="T845" s="98"/>
      <c r="U845" s="98"/>
      <c r="V845" s="99">
        <f>SUM(표4_256[[#This Row],[1월]:[12월]])</f>
        <v>23.113976999999995</v>
      </c>
      <c r="W845" s="115">
        <f t="shared" si="440"/>
        <v>646831.16666666663</v>
      </c>
    </row>
    <row r="846" spans="2:23" x14ac:dyDescent="0.3">
      <c r="B846" s="114" t="s">
        <v>433</v>
      </c>
      <c r="C846" s="97" t="s">
        <v>28</v>
      </c>
      <c r="D846" s="101" t="s">
        <v>427</v>
      </c>
      <c r="E846" s="101"/>
      <c r="F846" s="101"/>
      <c r="G846" s="98"/>
      <c r="H846" s="98" t="s">
        <v>173</v>
      </c>
      <c r="I846" s="97" t="s">
        <v>22</v>
      </c>
      <c r="J846" s="98">
        <v>225</v>
      </c>
      <c r="K846" s="98">
        <v>206</v>
      </c>
      <c r="L846" s="98">
        <v>416</v>
      </c>
      <c r="M846" s="98">
        <v>298</v>
      </c>
      <c r="N846" s="98">
        <v>218</v>
      </c>
      <c r="O846" s="98">
        <v>217</v>
      </c>
      <c r="P846" s="98"/>
      <c r="Q846" s="98"/>
      <c r="R846" s="98"/>
      <c r="S846" s="98"/>
      <c r="T846" s="98"/>
      <c r="U846" s="98"/>
      <c r="V846" s="99">
        <f>SUM(표4_256[[#This Row],[1월]:[12월]])</f>
        <v>48.786944205999994</v>
      </c>
      <c r="W846" s="115">
        <f t="shared" si="440"/>
        <v>263.33333333333331</v>
      </c>
    </row>
    <row r="847" spans="2:23" x14ac:dyDescent="0.3">
      <c r="B847" s="114" t="s">
        <v>433</v>
      </c>
      <c r="C847" s="97" t="s">
        <v>28</v>
      </c>
      <c r="D847" s="101" t="s">
        <v>427</v>
      </c>
      <c r="E847" s="101"/>
      <c r="F847" s="101"/>
      <c r="G847" s="98"/>
      <c r="H847" s="98" t="s">
        <v>410</v>
      </c>
      <c r="I847" s="97" t="s">
        <v>13</v>
      </c>
      <c r="J847" s="98">
        <v>112907</v>
      </c>
      <c r="K847" s="98">
        <v>103090</v>
      </c>
      <c r="L847" s="98">
        <v>321702</v>
      </c>
      <c r="M847" s="98">
        <v>226500</v>
      </c>
      <c r="N847" s="98">
        <v>162457</v>
      </c>
      <c r="O847" s="98">
        <v>161425</v>
      </c>
      <c r="P847" s="98"/>
      <c r="Q847" s="98"/>
      <c r="R847" s="98"/>
      <c r="S847" s="98"/>
      <c r="T847" s="98"/>
      <c r="U847" s="98"/>
      <c r="V847" s="99">
        <f>SUM(표4_256[[#This Row],[1월]:[12월]])</f>
        <v>6081799</v>
      </c>
      <c r="W847" s="115">
        <f t="shared" si="440"/>
        <v>181346.83333333334</v>
      </c>
    </row>
    <row r="848" spans="2:23" x14ac:dyDescent="0.3">
      <c r="B848" s="114" t="s">
        <v>433</v>
      </c>
      <c r="C848" s="97" t="s">
        <v>28</v>
      </c>
      <c r="D848" s="101" t="s">
        <v>427</v>
      </c>
      <c r="E848" s="101"/>
      <c r="F848" s="101"/>
      <c r="G848" s="98"/>
      <c r="H848" s="98" t="s">
        <v>410</v>
      </c>
      <c r="I848" s="97" t="s">
        <v>22</v>
      </c>
      <c r="J848" s="98">
        <v>47</v>
      </c>
      <c r="K848" s="98">
        <v>43</v>
      </c>
      <c r="L848" s="98">
        <v>128</v>
      </c>
      <c r="M848" s="98">
        <v>91</v>
      </c>
      <c r="N848" s="98">
        <v>67</v>
      </c>
      <c r="O848" s="98">
        <v>67</v>
      </c>
      <c r="P848" s="98"/>
      <c r="Q848" s="98"/>
      <c r="R848" s="98"/>
      <c r="S848" s="98"/>
      <c r="T848" s="98"/>
      <c r="U848" s="98"/>
      <c r="V848" s="99">
        <f>SUM(표4_256[[#This Row],[1월]:[12월]])</f>
        <v>6322</v>
      </c>
      <c r="W848" s="115">
        <f t="shared" si="440"/>
        <v>73.833333333333329</v>
      </c>
    </row>
    <row r="849" spans="2:23" x14ac:dyDescent="0.3">
      <c r="B849" s="114" t="s">
        <v>433</v>
      </c>
      <c r="C849" s="97" t="s">
        <v>28</v>
      </c>
      <c r="D849" s="101" t="s">
        <v>427</v>
      </c>
      <c r="E849" s="101"/>
      <c r="F849" s="101"/>
      <c r="G849" s="98"/>
      <c r="H849" s="98" t="s">
        <v>389</v>
      </c>
      <c r="I849" s="97" t="s">
        <v>13</v>
      </c>
      <c r="J849" s="98">
        <v>1187</v>
      </c>
      <c r="K849" s="98">
        <v>1084</v>
      </c>
      <c r="L849" s="98">
        <v>3656</v>
      </c>
      <c r="M849" s="98">
        <v>2574</v>
      </c>
      <c r="N849" s="98">
        <v>1847</v>
      </c>
      <c r="O849" s="98">
        <v>1835</v>
      </c>
      <c r="P849" s="98"/>
      <c r="Q849" s="98"/>
      <c r="R849" s="98"/>
      <c r="S849" s="98"/>
      <c r="T849" s="98"/>
      <c r="U849" s="98"/>
      <c r="V849" s="99">
        <f>SUM(표4_256[[#This Row],[1월]:[12월]])</f>
        <v>6.4421179999999989</v>
      </c>
      <c r="W849" s="115">
        <f t="shared" si="440"/>
        <v>2030.5</v>
      </c>
    </row>
    <row r="850" spans="2:23" x14ac:dyDescent="0.3">
      <c r="B850" s="114" t="s">
        <v>433</v>
      </c>
      <c r="C850" s="97" t="s">
        <v>28</v>
      </c>
      <c r="D850" s="101" t="s">
        <v>427</v>
      </c>
      <c r="E850" s="101"/>
      <c r="F850" s="101"/>
      <c r="G850" s="98"/>
      <c r="H850" s="98" t="s">
        <v>389</v>
      </c>
      <c r="I850" s="97" t="s">
        <v>22</v>
      </c>
      <c r="J850" s="98">
        <v>1</v>
      </c>
      <c r="K850" s="98">
        <v>1</v>
      </c>
      <c r="L850" s="98">
        <v>2</v>
      </c>
      <c r="M850" s="98">
        <v>2</v>
      </c>
      <c r="N850" s="98">
        <v>1</v>
      </c>
      <c r="O850" s="98">
        <v>1</v>
      </c>
      <c r="P850" s="98"/>
      <c r="Q850" s="98"/>
      <c r="R850" s="98"/>
      <c r="S850" s="98"/>
      <c r="T850" s="98"/>
      <c r="U850" s="98"/>
      <c r="V850" s="99">
        <f>SUM(표4_256[[#This Row],[1월]:[12월]])</f>
        <v>13.597454537333334</v>
      </c>
      <c r="W850" s="115">
        <f t="shared" si="440"/>
        <v>1.3333333333333333</v>
      </c>
    </row>
    <row r="851" spans="2:23" x14ac:dyDescent="0.3">
      <c r="B851" s="114" t="s">
        <v>433</v>
      </c>
      <c r="C851" s="97" t="s">
        <v>28</v>
      </c>
      <c r="D851" s="101" t="s">
        <v>427</v>
      </c>
      <c r="E851" s="101"/>
      <c r="F851" s="101"/>
      <c r="G851" s="98"/>
      <c r="H851" s="98" t="s">
        <v>422</v>
      </c>
      <c r="I851" s="97" t="s">
        <v>13</v>
      </c>
      <c r="J851" s="98">
        <v>601841</v>
      </c>
      <c r="K851" s="98">
        <v>549516</v>
      </c>
      <c r="L851" s="98">
        <v>1393737</v>
      </c>
      <c r="M851" s="98">
        <v>981283</v>
      </c>
      <c r="N851" s="98">
        <v>703829</v>
      </c>
      <c r="O851" s="98">
        <v>699354</v>
      </c>
      <c r="P851" s="98"/>
      <c r="Q851" s="98"/>
      <c r="R851" s="98"/>
      <c r="S851" s="98"/>
      <c r="T851" s="98"/>
      <c r="U851" s="98"/>
      <c r="V851" s="99">
        <f>SUM(표4_256[[#This Row],[1월]:[12월]])</f>
        <v>36386711</v>
      </c>
      <c r="W851" s="115">
        <f t="shared" si="440"/>
        <v>821593.33333333337</v>
      </c>
    </row>
    <row r="852" spans="2:23" x14ac:dyDescent="0.3">
      <c r="B852" s="114" t="s">
        <v>433</v>
      </c>
      <c r="C852" s="97" t="s">
        <v>28</v>
      </c>
      <c r="D852" s="101" t="s">
        <v>427</v>
      </c>
      <c r="E852" s="101"/>
      <c r="F852" s="101"/>
      <c r="G852" s="98"/>
      <c r="H852" s="98" t="s">
        <v>422</v>
      </c>
      <c r="I852" s="97" t="s">
        <v>22</v>
      </c>
      <c r="J852" s="98">
        <v>249</v>
      </c>
      <c r="K852" s="98">
        <v>228</v>
      </c>
      <c r="L852" s="98">
        <v>554</v>
      </c>
      <c r="M852" s="98">
        <v>396</v>
      </c>
      <c r="N852" s="98">
        <v>290</v>
      </c>
      <c r="O852" s="98">
        <v>289</v>
      </c>
      <c r="P852" s="98"/>
      <c r="Q852" s="98"/>
      <c r="R852" s="98"/>
      <c r="S852" s="98"/>
      <c r="T852" s="98"/>
      <c r="U852" s="98"/>
      <c r="V852" s="99">
        <f>SUM(표4_256[[#This Row],[1월]:[12월]])</f>
        <v>37835</v>
      </c>
      <c r="W852" s="115">
        <f t="shared" si="440"/>
        <v>334.33333333333331</v>
      </c>
    </row>
    <row r="853" spans="2:23" x14ac:dyDescent="0.3">
      <c r="B853" s="114" t="s">
        <v>433</v>
      </c>
      <c r="C853" s="97" t="s">
        <v>28</v>
      </c>
      <c r="D853" s="101" t="s">
        <v>427</v>
      </c>
      <c r="E853" s="101"/>
      <c r="F853" s="101"/>
      <c r="G853" s="98"/>
      <c r="H853" s="98" t="s">
        <v>175</v>
      </c>
      <c r="I853" s="97" t="s">
        <v>13</v>
      </c>
      <c r="J853" s="98">
        <v>836610</v>
      </c>
      <c r="K853" s="98">
        <v>763874</v>
      </c>
      <c r="L853" s="98">
        <v>1869892</v>
      </c>
      <c r="M853" s="98">
        <v>1316528</v>
      </c>
      <c r="N853" s="98">
        <v>944284</v>
      </c>
      <c r="O853" s="98">
        <v>938280</v>
      </c>
      <c r="P853" s="98"/>
      <c r="Q853" s="98"/>
      <c r="R853" s="98"/>
      <c r="S853" s="98"/>
      <c r="T853" s="98"/>
      <c r="U853" s="98"/>
      <c r="V853" s="99">
        <f>SUM(표4_256[[#This Row],[1월]:[12월]])</f>
        <v>38.553864999999995</v>
      </c>
      <c r="W853" s="115">
        <f t="shared" si="440"/>
        <v>1111578</v>
      </c>
    </row>
    <row r="854" spans="2:23" x14ac:dyDescent="0.3">
      <c r="B854" s="114" t="s">
        <v>433</v>
      </c>
      <c r="C854" s="97" t="s">
        <v>28</v>
      </c>
      <c r="D854" s="101" t="s">
        <v>427</v>
      </c>
      <c r="E854" s="101"/>
      <c r="F854" s="101"/>
      <c r="G854" s="98"/>
      <c r="H854" s="98" t="s">
        <v>175</v>
      </c>
      <c r="I854" s="97" t="s">
        <v>22</v>
      </c>
      <c r="J854" s="98">
        <v>347</v>
      </c>
      <c r="K854" s="98">
        <v>319</v>
      </c>
      <c r="L854" s="98">
        <v>743</v>
      </c>
      <c r="M854" s="98">
        <v>532</v>
      </c>
      <c r="N854" s="98">
        <v>390</v>
      </c>
      <c r="O854" s="98">
        <v>387</v>
      </c>
      <c r="P854" s="98"/>
      <c r="Q854" s="98"/>
      <c r="R854" s="98"/>
      <c r="S854" s="98"/>
      <c r="T854" s="98"/>
      <c r="U854" s="98"/>
      <c r="V854" s="99">
        <f>SUM(표4_256[[#This Row],[1월]:[12월]])</f>
        <v>81.376098136666684</v>
      </c>
      <c r="W854" s="115">
        <f t="shared" si="440"/>
        <v>453</v>
      </c>
    </row>
    <row r="855" spans="2:23" x14ac:dyDescent="0.3">
      <c r="B855" s="114" t="s">
        <v>433</v>
      </c>
      <c r="C855" s="97" t="s">
        <v>28</v>
      </c>
      <c r="D855" s="101" t="s">
        <v>427</v>
      </c>
      <c r="E855" s="101"/>
      <c r="F855" s="101"/>
      <c r="G855" s="98"/>
      <c r="H855" s="98" t="s">
        <v>188</v>
      </c>
      <c r="I855" s="97" t="s">
        <v>13</v>
      </c>
      <c r="J855" s="98">
        <v>60338</v>
      </c>
      <c r="K855" s="98">
        <v>55092</v>
      </c>
      <c r="L855" s="98">
        <v>194666</v>
      </c>
      <c r="M855" s="98">
        <v>137058</v>
      </c>
      <c r="N855" s="98">
        <v>98305</v>
      </c>
      <c r="O855" s="98">
        <v>97680</v>
      </c>
      <c r="P855" s="98"/>
      <c r="Q855" s="98"/>
      <c r="R855" s="98"/>
      <c r="S855" s="98"/>
      <c r="T855" s="98"/>
      <c r="U855" s="98"/>
      <c r="V855" s="99">
        <f>SUM(표4_256[[#This Row],[1월]:[12월]])</f>
        <v>42113447</v>
      </c>
      <c r="W855" s="115">
        <f t="shared" si="440"/>
        <v>107189.83333333333</v>
      </c>
    </row>
    <row r="856" spans="2:23" x14ac:dyDescent="0.3">
      <c r="B856" s="114" t="s">
        <v>433</v>
      </c>
      <c r="C856" s="97" t="s">
        <v>28</v>
      </c>
      <c r="D856" s="101" t="s">
        <v>427</v>
      </c>
      <c r="E856" s="101"/>
      <c r="F856" s="101"/>
      <c r="G856" s="98"/>
      <c r="H856" s="98" t="s">
        <v>188</v>
      </c>
      <c r="I856" s="97" t="s">
        <v>22</v>
      </c>
      <c r="J856" s="98">
        <v>25</v>
      </c>
      <c r="K856" s="98">
        <v>23</v>
      </c>
      <c r="L856" s="98">
        <v>77</v>
      </c>
      <c r="M856" s="98">
        <v>55</v>
      </c>
      <c r="N856" s="98">
        <v>41</v>
      </c>
      <c r="O856" s="98">
        <v>40</v>
      </c>
      <c r="P856" s="98"/>
      <c r="Q856" s="98"/>
      <c r="R856" s="98"/>
      <c r="S856" s="98"/>
      <c r="T856" s="98"/>
      <c r="U856" s="98"/>
      <c r="V856" s="99">
        <f>SUM(표4_256[[#This Row],[1월]:[12월]])</f>
        <v>43783</v>
      </c>
      <c r="W856" s="115">
        <f t="shared" si="440"/>
        <v>43.5</v>
      </c>
    </row>
    <row r="857" spans="2:23" x14ac:dyDescent="0.3">
      <c r="B857" s="114" t="s">
        <v>433</v>
      </c>
      <c r="C857" s="97" t="s">
        <v>28</v>
      </c>
      <c r="D857" s="101" t="s">
        <v>428</v>
      </c>
      <c r="E857" s="101"/>
      <c r="F857" s="101"/>
      <c r="G857" s="98"/>
      <c r="H857" s="98" t="s">
        <v>176</v>
      </c>
      <c r="I857" s="97" t="s">
        <v>13</v>
      </c>
      <c r="J857" s="98">
        <v>0</v>
      </c>
      <c r="K857" s="98">
        <v>0</v>
      </c>
      <c r="L857" s="98">
        <v>0</v>
      </c>
      <c r="M857" s="98">
        <v>26922</v>
      </c>
      <c r="N857" s="98">
        <v>853238</v>
      </c>
      <c r="O857" s="98">
        <v>783653</v>
      </c>
      <c r="P857" s="98"/>
      <c r="Q857" s="98"/>
      <c r="R857" s="98"/>
      <c r="S857" s="98"/>
      <c r="T857" s="98"/>
      <c r="U857" s="98"/>
      <c r="V857" s="99">
        <f>SUM(표4_256[[#This Row],[1월]:[12월]])</f>
        <v>44.614877</v>
      </c>
      <c r="W857" s="115">
        <f t="shared" si="440"/>
        <v>277302.16666666669</v>
      </c>
    </row>
    <row r="858" spans="2:23" x14ac:dyDescent="0.3">
      <c r="B858" s="114" t="s">
        <v>433</v>
      </c>
      <c r="C858" s="97" t="s">
        <v>28</v>
      </c>
      <c r="D858" s="101" t="s">
        <v>428</v>
      </c>
      <c r="E858" s="101"/>
      <c r="F858" s="101"/>
      <c r="G858" s="98"/>
      <c r="H858" s="98" t="s">
        <v>176</v>
      </c>
      <c r="I858" s="97" t="s">
        <v>22</v>
      </c>
      <c r="J858" s="98">
        <v>0</v>
      </c>
      <c r="K858" s="98">
        <v>0</v>
      </c>
      <c r="L858" s="98">
        <v>0</v>
      </c>
      <c r="M858" s="98">
        <v>24</v>
      </c>
      <c r="N858" s="98">
        <v>362</v>
      </c>
      <c r="O858" s="98">
        <v>334</v>
      </c>
      <c r="P858" s="98"/>
      <c r="Q858" s="98"/>
      <c r="R858" s="98"/>
      <c r="S858" s="98"/>
      <c r="T858" s="98"/>
      <c r="U858" s="98"/>
      <c r="V858" s="99">
        <f>SUM(표4_256[[#This Row],[1월]:[12월]])</f>
        <v>94.16914773933334</v>
      </c>
      <c r="W858" s="115">
        <f t="shared" si="440"/>
        <v>120</v>
      </c>
    </row>
    <row r="859" spans="2:23" x14ac:dyDescent="0.3">
      <c r="B859" s="114" t="s">
        <v>433</v>
      </c>
      <c r="C859" s="97" t="s">
        <v>28</v>
      </c>
      <c r="D859" s="101" t="s">
        <v>428</v>
      </c>
      <c r="E859" s="101"/>
      <c r="F859" s="101"/>
      <c r="G859" s="98"/>
      <c r="H859" s="98" t="s">
        <v>177</v>
      </c>
      <c r="I859" s="97" t="s">
        <v>13</v>
      </c>
      <c r="J859" s="98">
        <v>0</v>
      </c>
      <c r="K859" s="98">
        <v>0</v>
      </c>
      <c r="L859" s="98">
        <v>0</v>
      </c>
      <c r="M859" s="98">
        <v>5774</v>
      </c>
      <c r="N859" s="98">
        <v>182974</v>
      </c>
      <c r="O859" s="98">
        <v>168051</v>
      </c>
      <c r="P859" s="98"/>
      <c r="Q859" s="98"/>
      <c r="R859" s="98"/>
      <c r="S859" s="98"/>
      <c r="T859" s="98"/>
      <c r="U859" s="98"/>
      <c r="V859" s="99">
        <f>SUM(표4_256[[#This Row],[1월]:[12월]])</f>
        <v>163045317</v>
      </c>
      <c r="W859" s="115">
        <f t="shared" si="440"/>
        <v>59466.5</v>
      </c>
    </row>
    <row r="860" spans="2:23" x14ac:dyDescent="0.3">
      <c r="B860" s="114" t="s">
        <v>433</v>
      </c>
      <c r="C860" s="97" t="s">
        <v>28</v>
      </c>
      <c r="D860" s="101" t="s">
        <v>428</v>
      </c>
      <c r="E860" s="101"/>
      <c r="F860" s="101"/>
      <c r="G860" s="98"/>
      <c r="H860" s="98" t="s">
        <v>177</v>
      </c>
      <c r="I860" s="97" t="s">
        <v>22</v>
      </c>
      <c r="J860" s="98">
        <v>0</v>
      </c>
      <c r="K860" s="98">
        <v>0</v>
      </c>
      <c r="L860" s="98">
        <v>0</v>
      </c>
      <c r="M860" s="98">
        <v>5</v>
      </c>
      <c r="N860" s="98">
        <v>78</v>
      </c>
      <c r="O860" s="98">
        <v>72</v>
      </c>
      <c r="P860" s="98"/>
      <c r="Q860" s="98"/>
      <c r="R860" s="98"/>
      <c r="S860" s="98"/>
      <c r="T860" s="98"/>
      <c r="U860" s="98"/>
      <c r="V860" s="99">
        <f>SUM(표4_256[[#This Row],[1월]:[12월]])</f>
        <v>46654.752899999992</v>
      </c>
      <c r="W860" s="115">
        <f t="shared" si="440"/>
        <v>25.833333333333332</v>
      </c>
    </row>
    <row r="861" spans="2:23" x14ac:dyDescent="0.3">
      <c r="B861" s="114" t="s">
        <v>433</v>
      </c>
      <c r="C861" s="97" t="s">
        <v>28</v>
      </c>
      <c r="D861" s="101" t="s">
        <v>428</v>
      </c>
      <c r="E861" s="101"/>
      <c r="F861" s="101"/>
      <c r="G861" s="98"/>
      <c r="H861" s="98" t="s">
        <v>423</v>
      </c>
      <c r="I861" s="97" t="s">
        <v>13</v>
      </c>
      <c r="J861" s="98">
        <v>0</v>
      </c>
      <c r="K861" s="98">
        <v>0</v>
      </c>
      <c r="L861" s="98">
        <v>0</v>
      </c>
      <c r="M861" s="98">
        <v>26854</v>
      </c>
      <c r="N861" s="98">
        <v>851048</v>
      </c>
      <c r="O861" s="98">
        <v>781640</v>
      </c>
      <c r="P861" s="98"/>
      <c r="Q861" s="98"/>
      <c r="R861" s="98"/>
      <c r="S861" s="98"/>
      <c r="T861" s="98"/>
      <c r="U861" s="98"/>
      <c r="V861" s="99">
        <f>SUM(표4_256[[#This Row],[1월]:[12월]])</f>
        <v>329926323</v>
      </c>
      <c r="W861" s="115">
        <f t="shared" si="440"/>
        <v>276590.33333333331</v>
      </c>
    </row>
    <row r="862" spans="2:23" x14ac:dyDescent="0.3">
      <c r="B862" s="114" t="s">
        <v>433</v>
      </c>
      <c r="C862" s="97" t="s">
        <v>28</v>
      </c>
      <c r="D862" s="101" t="s">
        <v>428</v>
      </c>
      <c r="E862" s="101"/>
      <c r="F862" s="101"/>
      <c r="G862" s="98"/>
      <c r="H862" s="98" t="s">
        <v>423</v>
      </c>
      <c r="I862" s="97" t="s">
        <v>22</v>
      </c>
      <c r="J862" s="98">
        <v>0</v>
      </c>
      <c r="K862" s="98">
        <v>0</v>
      </c>
      <c r="L862" s="98">
        <v>0</v>
      </c>
      <c r="M862" s="98">
        <v>24</v>
      </c>
      <c r="N862" s="98">
        <v>361</v>
      </c>
      <c r="O862" s="98">
        <v>334</v>
      </c>
      <c r="P862" s="98"/>
      <c r="Q862" s="98"/>
      <c r="R862" s="98"/>
      <c r="S862" s="98"/>
      <c r="T862" s="98"/>
      <c r="U862" s="98"/>
      <c r="V862" s="99">
        <f>SUM(표4_256[[#This Row],[1월]:[12월]])</f>
        <v>94384.69660000001</v>
      </c>
      <c r="W862" s="115">
        <f t="shared" si="440"/>
        <v>119.83333333333333</v>
      </c>
    </row>
    <row r="863" spans="2:23" x14ac:dyDescent="0.3">
      <c r="B863" s="114" t="s">
        <v>433</v>
      </c>
      <c r="C863" s="97" t="s">
        <v>28</v>
      </c>
      <c r="D863" s="101" t="s">
        <v>428</v>
      </c>
      <c r="E863" s="101"/>
      <c r="F863" s="101"/>
      <c r="G863" s="98"/>
      <c r="H863" s="98" t="s">
        <v>178</v>
      </c>
      <c r="I863" s="97" t="s">
        <v>13</v>
      </c>
      <c r="J863" s="98">
        <v>0</v>
      </c>
      <c r="K863" s="98">
        <v>0</v>
      </c>
      <c r="L863" s="98">
        <v>0</v>
      </c>
      <c r="M863" s="98">
        <v>26880</v>
      </c>
      <c r="N863" s="98">
        <v>851870</v>
      </c>
      <c r="O863" s="98">
        <v>782396</v>
      </c>
      <c r="P863" s="98"/>
      <c r="Q863" s="98"/>
      <c r="R863" s="98"/>
      <c r="S863" s="98"/>
      <c r="T863" s="98"/>
      <c r="U863" s="98"/>
      <c r="V863" s="99">
        <f>SUM(표4_256[[#This Row],[1월]:[12월]])</f>
        <v>50781628</v>
      </c>
      <c r="W863" s="115">
        <f t="shared" si="440"/>
        <v>276857.66666666669</v>
      </c>
    </row>
    <row r="864" spans="2:23" ht="17.25" thickBot="1" x14ac:dyDescent="0.35">
      <c r="B864" s="118" t="s">
        <v>433</v>
      </c>
      <c r="C864" s="119" t="s">
        <v>28</v>
      </c>
      <c r="D864" s="120" t="s">
        <v>428</v>
      </c>
      <c r="E864" s="120"/>
      <c r="F864" s="120"/>
      <c r="G864" s="121"/>
      <c r="H864" s="121" t="s">
        <v>178</v>
      </c>
      <c r="I864" s="119" t="s">
        <v>22</v>
      </c>
      <c r="J864" s="121">
        <v>0</v>
      </c>
      <c r="K864" s="121">
        <v>0</v>
      </c>
      <c r="L864" s="121">
        <v>0</v>
      </c>
      <c r="M864" s="121">
        <v>24</v>
      </c>
      <c r="N864" s="121">
        <v>362</v>
      </c>
      <c r="O864" s="121">
        <v>334</v>
      </c>
      <c r="P864" s="121"/>
      <c r="Q864" s="121"/>
      <c r="R864" s="121"/>
      <c r="S864" s="121"/>
      <c r="T864" s="121"/>
      <c r="U864" s="121"/>
      <c r="V864" s="122">
        <f>SUM(표4_256[[#This Row],[1월]:[12월]])</f>
        <v>14536.744100000002</v>
      </c>
      <c r="W864" s="123">
        <f t="shared" si="440"/>
        <v>120</v>
      </c>
    </row>
  </sheetData>
  <protectedRanges>
    <protectedRange sqref="H261 H263 H273 H275 H279 H297 H299 H303 H321 H323 H327 H329 H333 H335 H339 H341 H345 H347 H351 H353 H357 H359 H363 H365 H405 H407 H417 H419 H429 H431 H441 H443 H453 H455 H465 H467 H489 H493 H497 H505 H509 H513 H517 H521 H525 H537 H545 H281 H285 H287 H291 H293 H501 H305 H309 H311 H315 H317 C82:F82 C90:F90 C114:F114 C118:F118 C126:F126 C130:F130 C179:H181 C138:F138 C142:F142 C150:F150 C154:F154 C162:F162 C166:F166 C174:F174 C178:F178 C210:F210 C226:F226 C242:F242 C246:F246 C250:F250 C254:F254 C258:F258 H259 H271 H277 H283 H289 H295 H301 H307 H313 H319 H325 H331 H337 H343 H349 H355 H361 H403 H415 H427 H439 H451 H463 C255:H257 C251:H253 C247:H249 C243:H245 C239:H241 C223:H225 C207:H209 C175:H177 C171:H173 C163:H165 C159:H161 C151:H153 C147:H149 C139:H141 C135:H137 C167:H169 C127:H129 C123:H125 C115:H117 C111:H113 C87:H89 C79:H81 H447 H449 H445 H459 H461 H457 H411 H413 H409 H423 H425 H421 H541 H549 C214:F214 C211:H213 C218:F218 C215:H217 C219:H221 C222:F222 C230:F230 C227:H229 C234:F234 C231:H233 C235:H237 C238:F238 H435 H437 H433 H471 H473 H469 H477 H479 H475 H483 H485 H481 C83:H85 C86:F86 C95:H97 C98:F98 C110:F110 C107:H109 C91:H93 C94:F94 C102:F106 G103:H105 C99:H101 H267 H269 H265 C119:H121 C122:F122 C131:H133 C134:F134 C143:H145 C146:F146 C155:H157 C158:F158 C170:F170 C182:F206 H553 H557 C638:F638 C642:F642 C639:H641 C635:H637 C643:H645 C646:F646 H649 H651 H655 H657 H647 H653 H661" name="범위1"/>
    <protectedRange sqref="I675:I677 I679:I681 I683:I685 I687:I689 I691:I693 I671:I673 I667:I669 I695:I697 C667:H710 I699:I701 I703:I705 I707:I709 I713 I715 I711 I719 I721 I717 I725 I727 I723 I731 I733 I729 I737 I739 I735 I743 I745 I741 I749 I751 I747 I755 I757 I753 I761 I763 I759 I767 I769 I765 I771 I773 I775 I779 I783 I787 I791 I795 I799 I803 I807 I811 I815 I819 H843:H862 H711:H840 D711:F864" name="범위1_1"/>
  </protectedRanges>
  <autoFilter ref="H30:U74" xr:uid="{00000000-0009-0000-0000-000005000000}">
    <filterColumn colId="0">
      <filters>
        <filter val="23년 SP 총 에너지비용"/>
      </filters>
    </filterColumn>
  </autoFilter>
  <phoneticPr fontId="1" type="noConversion"/>
  <conditionalFormatting sqref="G573:G576">
    <cfRule type="uniqueValues" dxfId="49" priority="2"/>
  </conditionalFormatting>
  <conditionalFormatting sqref="G577:G578">
    <cfRule type="uniqueValues" dxfId="48" priority="1"/>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filterMode="1">
    <tabColor theme="7" tint="0.79998168889431442"/>
  </sheetPr>
  <dimension ref="A1:AO698"/>
  <sheetViews>
    <sheetView zoomScale="55" zoomScaleNormal="55" workbookViewId="0">
      <selection activeCell="G697" sqref="G697"/>
    </sheetView>
  </sheetViews>
  <sheetFormatPr defaultColWidth="9" defaultRowHeight="16.5" x14ac:dyDescent="0.3"/>
  <cols>
    <col min="1" max="1" width="21.875" style="6" customWidth="1"/>
    <col min="2" max="2" width="15.375" style="12" customWidth="1"/>
    <col min="3" max="3" width="9.875" style="6" customWidth="1"/>
    <col min="4" max="4" width="9" style="6"/>
    <col min="5" max="5" width="10.25" style="6" bestFit="1" customWidth="1"/>
    <col min="6" max="6" width="10.25" style="6" customWidth="1"/>
    <col min="7" max="7" width="18.25" style="6" customWidth="1"/>
    <col min="8" max="8" width="25.25" style="6" customWidth="1"/>
    <col min="9" max="13" width="15.375" style="6" customWidth="1"/>
    <col min="14" max="14" width="16.625" style="6" customWidth="1"/>
    <col min="15" max="15" width="15.375" style="6" customWidth="1"/>
    <col min="16" max="20" width="15.375" style="6" bestFit="1" customWidth="1"/>
    <col min="21" max="21" width="16.625" style="42" bestFit="1" customWidth="1"/>
    <col min="22" max="22" width="13.625" style="43" bestFit="1" customWidth="1"/>
    <col min="23" max="26" width="9" style="6"/>
    <col min="27" max="27" width="28.375" style="6" bestFit="1" customWidth="1"/>
    <col min="28" max="28" width="9" style="6"/>
    <col min="29" max="40" width="15.375" style="6" bestFit="1" customWidth="1"/>
    <col min="41" max="41" width="15.625" style="6" bestFit="1" customWidth="1"/>
    <col min="42" max="16384" width="9" style="6"/>
  </cols>
  <sheetData>
    <row r="1" spans="22:41" x14ac:dyDescent="0.3">
      <c r="AC1" s="58" t="s">
        <v>24</v>
      </c>
      <c r="AD1" s="58" t="s">
        <v>10</v>
      </c>
      <c r="AE1" s="58" t="s">
        <v>0</v>
      </c>
      <c r="AF1" s="58" t="s">
        <v>1</v>
      </c>
      <c r="AG1" s="58" t="s">
        <v>2</v>
      </c>
      <c r="AH1" s="58" t="s">
        <v>3</v>
      </c>
      <c r="AI1" s="58" t="s">
        <v>4</v>
      </c>
      <c r="AJ1" s="58" t="s">
        <v>5</v>
      </c>
      <c r="AK1" s="58" t="s">
        <v>6</v>
      </c>
      <c r="AL1" s="58" t="s">
        <v>7</v>
      </c>
      <c r="AM1" s="58" t="s">
        <v>8</v>
      </c>
      <c r="AN1" s="58" t="s">
        <v>9</v>
      </c>
      <c r="AO1" s="58" t="s">
        <v>68</v>
      </c>
    </row>
    <row r="2" spans="22:41" x14ac:dyDescent="0.3">
      <c r="AA2" s="6" t="s">
        <v>281</v>
      </c>
      <c r="AC2" s="59">
        <v>3522036318.1739998</v>
      </c>
      <c r="AD2" s="59">
        <v>3187944250</v>
      </c>
      <c r="AE2" s="59">
        <v>2380030530</v>
      </c>
      <c r="AF2" s="59">
        <v>2236123532.3000002</v>
      </c>
      <c r="AG2" s="59">
        <v>2324765060.3800001</v>
      </c>
      <c r="AH2" s="59">
        <v>3047833170.1000004</v>
      </c>
      <c r="AI2" s="59">
        <v>3548888405</v>
      </c>
      <c r="AJ2" s="59">
        <v>3712155513.2000003</v>
      </c>
      <c r="AK2" s="59">
        <v>2467500516.3999996</v>
      </c>
      <c r="AL2" s="59">
        <v>2672697886.3999996</v>
      </c>
      <c r="AM2" s="59">
        <v>3249829285</v>
      </c>
      <c r="AN2" s="59">
        <v>4792427967</v>
      </c>
      <c r="AO2" s="59">
        <v>37142232433.954002</v>
      </c>
    </row>
    <row r="3" spans="22:41" x14ac:dyDescent="0.3">
      <c r="AA3" s="81" t="s">
        <v>269</v>
      </c>
      <c r="AC3" s="6">
        <v>87391001</v>
      </c>
      <c r="AD3" s="6">
        <v>86333671</v>
      </c>
      <c r="AE3" s="6">
        <v>73859116</v>
      </c>
      <c r="AF3" s="6">
        <v>58747480</v>
      </c>
      <c r="AG3" s="6">
        <v>58339953</v>
      </c>
      <c r="AH3" s="6">
        <v>53297728</v>
      </c>
      <c r="AI3" s="6">
        <v>54371017</v>
      </c>
      <c r="AJ3" s="6">
        <v>58066449</v>
      </c>
      <c r="AK3" s="6">
        <v>55515484</v>
      </c>
      <c r="AL3" s="6">
        <v>80758894</v>
      </c>
      <c r="AM3" s="6">
        <v>95534739</v>
      </c>
      <c r="AN3" s="6">
        <v>134033023</v>
      </c>
      <c r="AO3" s="6">
        <v>896248555</v>
      </c>
    </row>
    <row r="4" spans="22:41" x14ac:dyDescent="0.3">
      <c r="AA4" s="81" t="s">
        <v>270</v>
      </c>
      <c r="AC4" s="6">
        <v>168384050</v>
      </c>
      <c r="AD4" s="6">
        <v>167770075</v>
      </c>
      <c r="AE4" s="6">
        <v>159980300</v>
      </c>
      <c r="AF4" s="6">
        <v>244507500</v>
      </c>
      <c r="AG4" s="6">
        <v>229271700</v>
      </c>
      <c r="AH4" s="6">
        <v>319292900</v>
      </c>
      <c r="AI4" s="6">
        <v>305782350</v>
      </c>
      <c r="AJ4" s="6">
        <v>412861750</v>
      </c>
      <c r="AK4" s="6">
        <v>281421150</v>
      </c>
      <c r="AL4" s="6">
        <v>241643250</v>
      </c>
      <c r="AM4" s="6">
        <v>191252550</v>
      </c>
      <c r="AN4" s="6">
        <v>264682300</v>
      </c>
      <c r="AO4" s="6">
        <v>2986849875</v>
      </c>
    </row>
    <row r="5" spans="22:41" x14ac:dyDescent="0.3">
      <c r="AA5" s="81" t="s">
        <v>271</v>
      </c>
      <c r="AC5" s="59">
        <v>12776800</v>
      </c>
      <c r="AD5" s="59">
        <v>7393850</v>
      </c>
      <c r="AE5" s="59">
        <v>14035870</v>
      </c>
      <c r="AF5" s="59">
        <v>9909050</v>
      </c>
      <c r="AG5" s="59">
        <v>16891120</v>
      </c>
      <c r="AH5" s="59">
        <v>12634380</v>
      </c>
      <c r="AI5" s="59">
        <v>14154100</v>
      </c>
      <c r="AJ5" s="59">
        <v>13858040</v>
      </c>
      <c r="AK5" s="59">
        <v>12052300</v>
      </c>
      <c r="AL5" s="59">
        <v>17834690</v>
      </c>
      <c r="AM5" s="59">
        <v>20822950</v>
      </c>
      <c r="AN5" s="59">
        <v>17180640</v>
      </c>
      <c r="AO5" s="6">
        <v>169543790</v>
      </c>
    </row>
    <row r="6" spans="22:41" x14ac:dyDescent="0.3">
      <c r="V6" s="6"/>
      <c r="AA6" s="81" t="s">
        <v>272</v>
      </c>
      <c r="AC6" s="6">
        <v>1866746573</v>
      </c>
      <c r="AD6" s="6">
        <v>1722552929</v>
      </c>
      <c r="AE6" s="6">
        <v>1452345075</v>
      </c>
      <c r="AF6" s="6">
        <v>1626787187</v>
      </c>
      <c r="AG6" s="6">
        <v>1766361548</v>
      </c>
      <c r="AH6" s="6">
        <v>2410395009</v>
      </c>
      <c r="AI6" s="6">
        <v>2818834746</v>
      </c>
      <c r="AJ6" s="6">
        <v>2862419662</v>
      </c>
      <c r="AK6" s="6">
        <v>1937705978</v>
      </c>
      <c r="AL6" s="6">
        <v>1972141194</v>
      </c>
      <c r="AM6" s="6">
        <v>2344230278</v>
      </c>
      <c r="AN6" s="6">
        <v>2348216315</v>
      </c>
      <c r="AO6" s="6">
        <v>25128736494</v>
      </c>
    </row>
    <row r="7" spans="22:41" x14ac:dyDescent="0.3">
      <c r="V7" s="6"/>
      <c r="AA7" s="81" t="s">
        <v>273</v>
      </c>
      <c r="AC7" s="6">
        <v>1386737894.174</v>
      </c>
      <c r="AD7" s="6">
        <v>1203893725</v>
      </c>
      <c r="AE7" s="6">
        <v>679810169</v>
      </c>
      <c r="AF7" s="6">
        <v>296172315.29999995</v>
      </c>
      <c r="AG7" s="6">
        <v>253900739.38</v>
      </c>
      <c r="AH7" s="6">
        <v>252213153.09999999</v>
      </c>
      <c r="AI7" s="6">
        <v>355746192</v>
      </c>
      <c r="AJ7" s="6">
        <v>364949612.19999999</v>
      </c>
      <c r="AK7" s="6">
        <v>180805604.39999998</v>
      </c>
      <c r="AL7" s="6">
        <v>360319858.40000004</v>
      </c>
      <c r="AM7" s="6">
        <v>597988768</v>
      </c>
      <c r="AN7" s="6">
        <v>2028315689</v>
      </c>
      <c r="AO7" s="6">
        <v>7960853719.9539995</v>
      </c>
    </row>
    <row r="8" spans="22:41" x14ac:dyDescent="0.3">
      <c r="V8" s="6"/>
      <c r="AA8" s="81" t="s">
        <v>274</v>
      </c>
      <c r="AC8" s="6">
        <v>140125</v>
      </c>
      <c r="AD8" s="6">
        <v>138906</v>
      </c>
      <c r="AE8" s="6">
        <v>119381</v>
      </c>
      <c r="AF8" s="6">
        <v>95517</v>
      </c>
      <c r="AG8" s="6">
        <v>90399</v>
      </c>
      <c r="AH8" s="6">
        <v>77480.100000000006</v>
      </c>
      <c r="AI8" s="6">
        <v>75690</v>
      </c>
      <c r="AJ8" s="6">
        <v>79964</v>
      </c>
      <c r="AK8" s="6">
        <v>76663</v>
      </c>
      <c r="AL8" s="6">
        <v>96126</v>
      </c>
      <c r="AM8" s="6">
        <v>113086</v>
      </c>
      <c r="AN8" s="6">
        <v>153790</v>
      </c>
      <c r="AO8" s="6">
        <v>1257127.1000000001</v>
      </c>
    </row>
    <row r="9" spans="22:41" x14ac:dyDescent="0.3">
      <c r="V9" s="6"/>
      <c r="AA9" s="81" t="s">
        <v>275</v>
      </c>
      <c r="AC9" s="6">
        <v>50043</v>
      </c>
      <c r="AD9" s="6">
        <v>49743</v>
      </c>
      <c r="AE9" s="6">
        <v>47450</v>
      </c>
      <c r="AF9" s="6">
        <v>82500</v>
      </c>
      <c r="AG9" s="6">
        <v>68102</v>
      </c>
      <c r="AH9" s="6">
        <v>94974</v>
      </c>
      <c r="AI9" s="6">
        <v>90942</v>
      </c>
      <c r="AJ9" s="6">
        <v>122905</v>
      </c>
      <c r="AK9" s="6">
        <v>83669</v>
      </c>
      <c r="AL9" s="6">
        <v>71795</v>
      </c>
      <c r="AM9" s="6">
        <v>56753</v>
      </c>
      <c r="AN9" s="6">
        <v>78593</v>
      </c>
      <c r="AO9" s="6">
        <v>897469</v>
      </c>
    </row>
    <row r="10" spans="22:41" x14ac:dyDescent="0.3">
      <c r="V10" s="6"/>
      <c r="AA10" s="81" t="s">
        <v>276</v>
      </c>
      <c r="AC10" s="6">
        <v>5128</v>
      </c>
      <c r="AD10" s="6">
        <v>2958</v>
      </c>
      <c r="AE10" s="6">
        <v>5149</v>
      </c>
      <c r="AF10" s="6">
        <v>3942</v>
      </c>
      <c r="AG10" s="6">
        <v>6602</v>
      </c>
      <c r="AH10" s="6">
        <v>4970</v>
      </c>
      <c r="AI10" s="6">
        <v>5555</v>
      </c>
      <c r="AJ10" s="6">
        <v>5442</v>
      </c>
      <c r="AK10" s="6">
        <v>4748</v>
      </c>
      <c r="AL10" s="6">
        <v>7066</v>
      </c>
      <c r="AM10" s="6">
        <v>8210</v>
      </c>
      <c r="AN10" s="6">
        <v>6796</v>
      </c>
      <c r="AO10" s="6">
        <v>66566</v>
      </c>
    </row>
    <row r="11" spans="22:41" x14ac:dyDescent="0.3">
      <c r="V11" s="6"/>
      <c r="AA11" s="81" t="s">
        <v>277</v>
      </c>
      <c r="AC11" s="6">
        <v>16315337.2882296</v>
      </c>
      <c r="AD11" s="6">
        <v>15452686</v>
      </c>
      <c r="AE11" s="6">
        <v>15489940</v>
      </c>
      <c r="AF11" s="6">
        <v>15287922</v>
      </c>
      <c r="AG11" s="6">
        <v>16919084</v>
      </c>
      <c r="AH11" s="6">
        <v>18989382</v>
      </c>
      <c r="AI11" s="6">
        <v>22169581</v>
      </c>
      <c r="AJ11" s="6">
        <v>22114772</v>
      </c>
      <c r="AK11" s="6">
        <v>17653180</v>
      </c>
      <c r="AL11" s="6">
        <v>16661872</v>
      </c>
      <c r="AM11" s="6">
        <v>16160814</v>
      </c>
      <c r="AN11" s="6">
        <v>15833454</v>
      </c>
      <c r="AO11" s="6">
        <v>209048024.28822958</v>
      </c>
    </row>
    <row r="12" spans="22:41" x14ac:dyDescent="0.3">
      <c r="V12" s="6"/>
      <c r="AA12" s="81" t="s">
        <v>278</v>
      </c>
      <c r="AC12" s="6">
        <v>14869.800000000003</v>
      </c>
      <c r="AD12" s="6">
        <v>12768.199999999999</v>
      </c>
      <c r="AE12" s="6">
        <v>7254.1</v>
      </c>
      <c r="AF12" s="6">
        <v>3616.6000000000004</v>
      </c>
      <c r="AG12" s="6">
        <v>3443.3</v>
      </c>
      <c r="AH12" s="6">
        <v>4712.199999999998</v>
      </c>
      <c r="AI12" s="6">
        <v>6885.9000000000015</v>
      </c>
      <c r="AJ12" s="6">
        <v>7142.2000000000007</v>
      </c>
      <c r="AK12" s="6">
        <v>2940.8</v>
      </c>
      <c r="AL12" s="6">
        <v>3237.7000000000007</v>
      </c>
      <c r="AM12" s="6">
        <v>5225.5</v>
      </c>
      <c r="AN12" s="6">
        <v>15934.9</v>
      </c>
      <c r="AO12" s="6">
        <v>88031.2</v>
      </c>
    </row>
    <row r="13" spans="22:41" x14ac:dyDescent="0.3">
      <c r="V13" s="6"/>
      <c r="AA13" s="6" t="s">
        <v>284</v>
      </c>
      <c r="AC13" s="6">
        <v>2545603232</v>
      </c>
      <c r="AD13" s="6">
        <v>2310528064</v>
      </c>
      <c r="AE13" s="6">
        <v>1711107434</v>
      </c>
      <c r="AF13" s="6">
        <v>1558301388.3000002</v>
      </c>
      <c r="AG13" s="6">
        <v>1627070704.3800001</v>
      </c>
      <c r="AH13" s="6">
        <v>2126372750.0999999</v>
      </c>
      <c r="AI13" s="6">
        <v>2497669342</v>
      </c>
      <c r="AJ13" s="6">
        <v>2564968585.1999998</v>
      </c>
      <c r="AK13" s="6">
        <v>1678223477.3999999</v>
      </c>
      <c r="AL13" s="6">
        <v>1889260918.3999996</v>
      </c>
      <c r="AM13" s="6">
        <v>2276613723</v>
      </c>
      <c r="AN13" s="6">
        <v>3420264714</v>
      </c>
      <c r="AO13" s="6">
        <v>26205984332.779999</v>
      </c>
    </row>
    <row r="14" spans="22:41" x14ac:dyDescent="0.3">
      <c r="V14" s="6"/>
      <c r="AA14" s="81" t="s">
        <v>286</v>
      </c>
      <c r="AC14" s="6">
        <v>63850142</v>
      </c>
      <c r="AD14" s="6">
        <v>65638848</v>
      </c>
      <c r="AE14" s="6">
        <v>52197905</v>
      </c>
      <c r="AF14" s="6">
        <v>39896947</v>
      </c>
      <c r="AG14" s="6">
        <v>38737627</v>
      </c>
      <c r="AH14" s="6">
        <v>33046344</v>
      </c>
      <c r="AI14" s="6">
        <v>33575062</v>
      </c>
      <c r="AJ14" s="6">
        <v>37620019</v>
      </c>
      <c r="AK14" s="6">
        <v>37074582</v>
      </c>
      <c r="AL14" s="6">
        <v>57643706</v>
      </c>
      <c r="AM14" s="6">
        <v>66066470</v>
      </c>
      <c r="AN14" s="6">
        <v>95508950</v>
      </c>
      <c r="AO14" s="6">
        <v>620856602</v>
      </c>
    </row>
    <row r="15" spans="22:41" x14ac:dyDescent="0.3">
      <c r="AA15" s="81" t="s">
        <v>288</v>
      </c>
      <c r="AC15" s="86">
        <v>107691300</v>
      </c>
      <c r="AD15" s="86">
        <v>111742475</v>
      </c>
      <c r="AE15" s="86">
        <v>101121950</v>
      </c>
      <c r="AF15" s="86">
        <v>163787050</v>
      </c>
      <c r="AG15" s="86">
        <v>146052150</v>
      </c>
      <c r="AH15" s="86">
        <v>218425550</v>
      </c>
      <c r="AI15" s="86">
        <v>203585050</v>
      </c>
      <c r="AJ15" s="86">
        <v>285961550</v>
      </c>
      <c r="AK15" s="86">
        <v>193340750</v>
      </c>
      <c r="AL15" s="86">
        <v>158339950</v>
      </c>
      <c r="AM15" s="86">
        <v>122913700</v>
      </c>
      <c r="AN15" s="86">
        <v>200376570</v>
      </c>
      <c r="AO15" s="87">
        <v>2013338045</v>
      </c>
    </row>
    <row r="16" spans="22:41" x14ac:dyDescent="0.3">
      <c r="AA16" s="81" t="s">
        <v>290</v>
      </c>
      <c r="AC16" s="86">
        <v>1970710</v>
      </c>
      <c r="AD16" s="86">
        <v>1418510</v>
      </c>
      <c r="AE16" s="86">
        <v>3009500</v>
      </c>
      <c r="AF16" s="86">
        <v>1945610</v>
      </c>
      <c r="AG16" s="86">
        <v>4906380</v>
      </c>
      <c r="AH16" s="86">
        <v>2123820</v>
      </c>
      <c r="AI16" s="86">
        <v>2430480</v>
      </c>
      <c r="AJ16" s="86">
        <v>2535280</v>
      </c>
      <c r="AK16" s="86">
        <v>2133860</v>
      </c>
      <c r="AL16" s="86">
        <v>3095960</v>
      </c>
      <c r="AM16" s="86">
        <v>2551000</v>
      </c>
      <c r="AN16" s="86">
        <v>695630</v>
      </c>
      <c r="AO16" s="87">
        <v>28816740</v>
      </c>
    </row>
    <row r="17" spans="7:41" x14ac:dyDescent="0.3">
      <c r="AA17" s="81" t="s">
        <v>292</v>
      </c>
      <c r="AC17" s="86">
        <v>1334160102</v>
      </c>
      <c r="AD17" s="86">
        <v>1238708189</v>
      </c>
      <c r="AE17" s="86">
        <v>1044483430</v>
      </c>
      <c r="AF17" s="86">
        <v>1116118163</v>
      </c>
      <c r="AG17" s="86">
        <v>1216075329</v>
      </c>
      <c r="AH17" s="86">
        <v>1651994028</v>
      </c>
      <c r="AI17" s="86">
        <v>1970540186</v>
      </c>
      <c r="AJ17" s="86">
        <v>1951192203</v>
      </c>
      <c r="AK17" s="86">
        <v>1320325918</v>
      </c>
      <c r="AL17" s="86">
        <v>1352279071</v>
      </c>
      <c r="AM17" s="86">
        <v>1586511925</v>
      </c>
      <c r="AN17" s="86">
        <v>1552246505</v>
      </c>
      <c r="AO17" s="87">
        <v>17334635049</v>
      </c>
    </row>
    <row r="18" spans="7:41" x14ac:dyDescent="0.3">
      <c r="AA18" s="81" t="s">
        <v>294</v>
      </c>
      <c r="AC18" s="86">
        <v>1037930978</v>
      </c>
      <c r="AD18" s="86">
        <v>893020042</v>
      </c>
      <c r="AE18" s="86">
        <v>510294649</v>
      </c>
      <c r="AF18" s="86">
        <v>236553618.29999998</v>
      </c>
      <c r="AG18" s="86">
        <v>221299218.38</v>
      </c>
      <c r="AH18" s="86">
        <v>220783008.09999996</v>
      </c>
      <c r="AI18" s="86">
        <v>287538564</v>
      </c>
      <c r="AJ18" s="86">
        <v>287659533.19999999</v>
      </c>
      <c r="AK18" s="86">
        <v>125348367.39999999</v>
      </c>
      <c r="AL18" s="86">
        <v>317902231.40000004</v>
      </c>
      <c r="AM18" s="86">
        <v>498570628</v>
      </c>
      <c r="AN18" s="86">
        <v>1571437059</v>
      </c>
      <c r="AO18" s="87">
        <v>6208337896.7800007</v>
      </c>
    </row>
    <row r="19" spans="7:41" x14ac:dyDescent="0.3">
      <c r="AA19" s="81" t="s">
        <v>296</v>
      </c>
      <c r="AC19" s="86">
        <v>104565</v>
      </c>
      <c r="AD19" s="86">
        <v>107625</v>
      </c>
      <c r="AE19" s="86">
        <v>85341</v>
      </c>
      <c r="AF19" s="86">
        <v>65090</v>
      </c>
      <c r="AG19" s="86">
        <v>61113</v>
      </c>
      <c r="AH19" s="86">
        <v>49379.1</v>
      </c>
      <c r="AI19" s="86">
        <v>46680</v>
      </c>
      <c r="AJ19" s="86">
        <v>52475</v>
      </c>
      <c r="AK19" s="86">
        <v>51738</v>
      </c>
      <c r="AL19" s="86">
        <v>69070</v>
      </c>
      <c r="AM19" s="86">
        <v>79405</v>
      </c>
      <c r="AN19" s="86">
        <v>113393</v>
      </c>
      <c r="AO19" s="87">
        <v>885874.1</v>
      </c>
    </row>
    <row r="20" spans="7:41" x14ac:dyDescent="0.3">
      <c r="AA20" s="81" t="s">
        <v>298</v>
      </c>
      <c r="AC20" s="6">
        <v>31858</v>
      </c>
      <c r="AD20" s="6">
        <v>33067</v>
      </c>
      <c r="AE20" s="6">
        <v>29929</v>
      </c>
      <c r="AF20" s="6">
        <v>48603</v>
      </c>
      <c r="AG20" s="6">
        <v>43309</v>
      </c>
      <c r="AH20" s="6">
        <v>64913</v>
      </c>
      <c r="AI20" s="6">
        <v>60484</v>
      </c>
      <c r="AJ20" s="6">
        <v>85073</v>
      </c>
      <c r="AK20" s="6">
        <v>57425</v>
      </c>
      <c r="AL20" s="6">
        <v>46977</v>
      </c>
      <c r="AM20" s="6">
        <v>36402</v>
      </c>
      <c r="AN20" s="6">
        <v>59469</v>
      </c>
      <c r="AO20" s="6">
        <v>597509</v>
      </c>
    </row>
    <row r="21" spans="7:41" x14ac:dyDescent="0.3">
      <c r="AA21" s="81" t="s">
        <v>300</v>
      </c>
      <c r="AC21" s="6">
        <v>821</v>
      </c>
      <c r="AD21" s="6">
        <v>601</v>
      </c>
      <c r="AE21" s="6">
        <v>1225</v>
      </c>
      <c r="AF21" s="6">
        <v>811</v>
      </c>
      <c r="AG21" s="6">
        <v>1949</v>
      </c>
      <c r="AH21" s="6">
        <v>882</v>
      </c>
      <c r="AI21" s="6">
        <v>1004</v>
      </c>
      <c r="AJ21" s="6">
        <v>1044</v>
      </c>
      <c r="AK21" s="6">
        <v>886</v>
      </c>
      <c r="AL21" s="6">
        <v>1258</v>
      </c>
      <c r="AM21" s="6">
        <v>1050</v>
      </c>
      <c r="AN21" s="6">
        <v>313</v>
      </c>
      <c r="AO21" s="6">
        <v>11844</v>
      </c>
    </row>
    <row r="22" spans="7:41" x14ac:dyDescent="0.3">
      <c r="AA22" s="81" t="s">
        <v>302</v>
      </c>
      <c r="AC22" s="6">
        <v>11433670.2882296</v>
      </c>
      <c r="AD22" s="6">
        <v>11071659</v>
      </c>
      <c r="AE22" s="6">
        <v>10826337</v>
      </c>
      <c r="AF22" s="6">
        <v>10607465</v>
      </c>
      <c r="AG22" s="6">
        <v>11670541</v>
      </c>
      <c r="AH22" s="6">
        <v>13220424</v>
      </c>
      <c r="AI22" s="6">
        <v>15574650</v>
      </c>
      <c r="AJ22" s="6">
        <v>15437425</v>
      </c>
      <c r="AK22" s="6">
        <v>12013665</v>
      </c>
      <c r="AL22" s="6">
        <v>11596766</v>
      </c>
      <c r="AM22" s="6">
        <v>11075527</v>
      </c>
      <c r="AN22" s="6">
        <v>10469277</v>
      </c>
      <c r="AO22" s="6">
        <v>144997406.28822958</v>
      </c>
    </row>
    <row r="23" spans="7:41" x14ac:dyDescent="0.3">
      <c r="AA23" s="81" t="s">
        <v>304</v>
      </c>
      <c r="AC23" s="6">
        <v>11080.300000000001</v>
      </c>
      <c r="AD23" s="6">
        <v>9506.6999999999989</v>
      </c>
      <c r="AE23" s="6">
        <v>5525.8</v>
      </c>
      <c r="AF23" s="6">
        <v>2895.1000000000004</v>
      </c>
      <c r="AG23" s="6">
        <v>3070.0999999999995</v>
      </c>
      <c r="AH23" s="6">
        <v>4296.7999999999993</v>
      </c>
      <c r="AI23" s="6">
        <v>5625.3</v>
      </c>
      <c r="AJ23" s="6">
        <v>5659.4000000000005</v>
      </c>
      <c r="AK23" s="6">
        <v>1970.7</v>
      </c>
      <c r="AL23" s="6">
        <v>2913.1</v>
      </c>
      <c r="AM23" s="6">
        <v>4412</v>
      </c>
      <c r="AN23" s="6">
        <v>12512</v>
      </c>
      <c r="AO23" s="6">
        <v>69467.3</v>
      </c>
    </row>
    <row r="24" spans="7:41" x14ac:dyDescent="0.3">
      <c r="AA24" s="6" t="s">
        <v>306</v>
      </c>
      <c r="AC24" s="6">
        <v>591565763.17400002</v>
      </c>
      <c r="AD24" s="6">
        <v>534311530</v>
      </c>
      <c r="AE24" s="6">
        <v>415206728</v>
      </c>
      <c r="AF24" s="6">
        <v>383537107</v>
      </c>
      <c r="AG24" s="6">
        <v>386143402</v>
      </c>
      <c r="AH24" s="6">
        <v>501421711</v>
      </c>
      <c r="AI24" s="6">
        <v>560762945</v>
      </c>
      <c r="AJ24" s="6">
        <v>636949776</v>
      </c>
      <c r="AK24" s="6">
        <v>433182508</v>
      </c>
      <c r="AL24" s="6">
        <v>433705853</v>
      </c>
      <c r="AM24" s="6">
        <v>540483239</v>
      </c>
      <c r="AN24" s="6">
        <v>782960230</v>
      </c>
      <c r="AO24" s="6">
        <v>6200230792.1739998</v>
      </c>
    </row>
    <row r="25" spans="7:41" x14ac:dyDescent="0.3">
      <c r="AA25" s="81" t="s">
        <v>308</v>
      </c>
      <c r="AC25" s="6">
        <v>5271224</v>
      </c>
      <c r="AD25" s="6">
        <v>4467653</v>
      </c>
      <c r="AE25" s="6">
        <v>5479587</v>
      </c>
      <c r="AF25" s="6">
        <v>5205402</v>
      </c>
      <c r="AG25" s="6">
        <v>5838039</v>
      </c>
      <c r="AH25" s="6">
        <v>5928604</v>
      </c>
      <c r="AI25" s="6">
        <v>6271631</v>
      </c>
      <c r="AJ25" s="6">
        <v>6062164</v>
      </c>
      <c r="AK25" s="6">
        <v>5594627</v>
      </c>
      <c r="AL25" s="6">
        <v>6599159</v>
      </c>
      <c r="AM25" s="6">
        <v>7883024</v>
      </c>
      <c r="AN25" s="6">
        <v>6811006</v>
      </c>
      <c r="AO25" s="6">
        <v>71412120</v>
      </c>
    </row>
    <row r="26" spans="7:41" x14ac:dyDescent="0.3">
      <c r="AA26" s="81" t="s">
        <v>310</v>
      </c>
      <c r="AC26" s="6">
        <v>30923850</v>
      </c>
      <c r="AD26" s="6">
        <v>30322250</v>
      </c>
      <c r="AE26" s="6">
        <v>32985500</v>
      </c>
      <c r="AF26" s="6">
        <v>50770650</v>
      </c>
      <c r="AG26" s="6">
        <v>50683550</v>
      </c>
      <c r="AH26" s="6">
        <v>66127050</v>
      </c>
      <c r="AI26" s="6">
        <v>68559150</v>
      </c>
      <c r="AJ26" s="6">
        <v>81396350</v>
      </c>
      <c r="AK26" s="6">
        <v>52954850</v>
      </c>
      <c r="AL26" s="6">
        <v>54345100</v>
      </c>
      <c r="AM26" s="6">
        <v>42110900</v>
      </c>
      <c r="AN26" s="6">
        <v>38757910</v>
      </c>
      <c r="AO26" s="6">
        <v>599937110</v>
      </c>
    </row>
    <row r="27" spans="7:41" x14ac:dyDescent="0.3">
      <c r="AA27" s="81" t="s">
        <v>312</v>
      </c>
      <c r="AC27" s="6">
        <v>2066650</v>
      </c>
      <c r="AD27" s="6">
        <v>0</v>
      </c>
      <c r="AE27" s="6">
        <v>2176890</v>
      </c>
      <c r="AF27" s="6">
        <v>28340</v>
      </c>
      <c r="AG27" s="6">
        <v>4360</v>
      </c>
      <c r="AH27" s="6">
        <v>0</v>
      </c>
      <c r="AI27" s="6">
        <v>0</v>
      </c>
      <c r="AJ27" s="6">
        <v>0</v>
      </c>
      <c r="AK27" s="6">
        <v>0</v>
      </c>
      <c r="AL27" s="6">
        <v>2061430</v>
      </c>
      <c r="AM27" s="6">
        <v>2267250</v>
      </c>
      <c r="AN27" s="6">
        <v>2568450</v>
      </c>
      <c r="AO27" s="6">
        <v>11173370</v>
      </c>
    </row>
    <row r="28" spans="7:41" x14ac:dyDescent="0.3">
      <c r="AA28" s="81" t="s">
        <v>314</v>
      </c>
      <c r="AC28" s="6">
        <v>315175369</v>
      </c>
      <c r="AD28" s="6">
        <v>286947599</v>
      </c>
      <c r="AE28" s="6">
        <v>251804929</v>
      </c>
      <c r="AF28" s="6">
        <v>280897209</v>
      </c>
      <c r="AG28" s="6">
        <v>301257327</v>
      </c>
      <c r="AH28" s="6">
        <v>405764852</v>
      </c>
      <c r="AI28" s="6">
        <v>425540096</v>
      </c>
      <c r="AJ28" s="6">
        <v>480738663</v>
      </c>
      <c r="AK28" s="6">
        <v>326322565</v>
      </c>
      <c r="AL28" s="6">
        <v>335482817</v>
      </c>
      <c r="AM28" s="6">
        <v>404022469</v>
      </c>
      <c r="AN28" s="6">
        <v>408578294</v>
      </c>
      <c r="AO28" s="6">
        <v>4222532189</v>
      </c>
    </row>
    <row r="29" spans="7:41" x14ac:dyDescent="0.3">
      <c r="H29" s="85" t="s">
        <v>282</v>
      </c>
      <c r="I29" s="7"/>
      <c r="N29" s="7"/>
      <c r="U29" s="43"/>
      <c r="AA29" s="81" t="s">
        <v>316</v>
      </c>
      <c r="AC29" s="6">
        <v>238128670.17399999</v>
      </c>
      <c r="AD29" s="6">
        <v>212574028</v>
      </c>
      <c r="AE29" s="6">
        <v>122759822</v>
      </c>
      <c r="AF29" s="6">
        <v>46635506</v>
      </c>
      <c r="AG29" s="6">
        <v>28360126</v>
      </c>
      <c r="AH29" s="6">
        <v>23601205</v>
      </c>
      <c r="AI29" s="6">
        <v>60392068</v>
      </c>
      <c r="AJ29" s="6">
        <v>68752599</v>
      </c>
      <c r="AK29" s="6">
        <v>48310466</v>
      </c>
      <c r="AL29" s="6">
        <v>35217347</v>
      </c>
      <c r="AM29" s="6">
        <v>84199596</v>
      </c>
      <c r="AN29" s="6">
        <v>326244570</v>
      </c>
      <c r="AO29" s="6">
        <v>1295176003.174</v>
      </c>
    </row>
    <row r="30" spans="7:41" x14ac:dyDescent="0.3">
      <c r="G30" s="8" t="s">
        <v>279</v>
      </c>
      <c r="H30" s="8" t="s">
        <v>197</v>
      </c>
      <c r="I30" s="9"/>
      <c r="J30" s="9"/>
      <c r="K30" s="9"/>
      <c r="L30" s="9"/>
      <c r="M30" s="9"/>
      <c r="N30" s="9"/>
      <c r="O30" s="9"/>
      <c r="P30" s="9"/>
      <c r="Q30" s="9"/>
      <c r="R30" s="9"/>
      <c r="S30" s="9"/>
      <c r="T30" s="9"/>
      <c r="U30" s="82"/>
      <c r="AA30" s="81" t="s">
        <v>318</v>
      </c>
      <c r="AC30" s="6">
        <v>8186</v>
      </c>
      <c r="AD30" s="6">
        <v>6868</v>
      </c>
      <c r="AE30" s="6">
        <v>8546</v>
      </c>
      <c r="AF30" s="6">
        <v>8078</v>
      </c>
      <c r="AG30" s="6">
        <v>8368</v>
      </c>
      <c r="AH30" s="6">
        <v>8510</v>
      </c>
      <c r="AI30" s="6">
        <v>8400</v>
      </c>
      <c r="AJ30" s="6">
        <v>8121</v>
      </c>
      <c r="AK30" s="6">
        <v>7466</v>
      </c>
      <c r="AL30" s="6">
        <v>7598</v>
      </c>
      <c r="AM30" s="6">
        <v>9168</v>
      </c>
      <c r="AN30" s="6">
        <v>7760</v>
      </c>
      <c r="AO30" s="6">
        <v>97069</v>
      </c>
    </row>
    <row r="31" spans="7:41" hidden="1" x14ac:dyDescent="0.3">
      <c r="G31" s="8"/>
      <c r="H31" s="8" t="s">
        <v>281</v>
      </c>
      <c r="I31" s="9">
        <f t="shared" ref="I31:I41" si="0">AC2</f>
        <v>3522036318.1739998</v>
      </c>
      <c r="J31" s="9">
        <f t="shared" ref="J31:J41" si="1">AD2</f>
        <v>3187944250</v>
      </c>
      <c r="K31" s="9">
        <f t="shared" ref="K31:K41" si="2">AE2</f>
        <v>2380030530</v>
      </c>
      <c r="L31" s="9">
        <f t="shared" ref="L31:L41" si="3">AF2</f>
        <v>2236123532.3000002</v>
      </c>
      <c r="M31" s="9">
        <f t="shared" ref="M31:M41" si="4">AG2</f>
        <v>2324765060.3800001</v>
      </c>
      <c r="N31" s="9">
        <f t="shared" ref="N31:N41" si="5">AH2</f>
        <v>3047833170.1000004</v>
      </c>
      <c r="O31" s="9">
        <f t="shared" ref="O31:O41" si="6">AI2</f>
        <v>3548888405</v>
      </c>
      <c r="P31" s="9">
        <f t="shared" ref="P31:P41" si="7">AJ2</f>
        <v>3712155513.2000003</v>
      </c>
      <c r="Q31" s="9">
        <f t="shared" ref="Q31:Q41" si="8">AK2</f>
        <v>2467500516.3999996</v>
      </c>
      <c r="R31" s="9">
        <f t="shared" ref="R31:R41" si="9">AL2</f>
        <v>2672697886.3999996</v>
      </c>
      <c r="S31" s="9">
        <f t="shared" ref="S31:S41" si="10">AM2</f>
        <v>3249829285</v>
      </c>
      <c r="T31" s="9">
        <f t="shared" ref="T31:T41" si="11">AN2</f>
        <v>4792427967</v>
      </c>
      <c r="U31" s="82">
        <f t="shared" ref="U31:U41" si="12">AO2</f>
        <v>37142232433.954002</v>
      </c>
      <c r="AA31" s="81" t="s">
        <v>320</v>
      </c>
      <c r="AC31" s="6">
        <v>9351</v>
      </c>
      <c r="AD31" s="6">
        <v>9055</v>
      </c>
      <c r="AE31" s="6">
        <v>9850</v>
      </c>
      <c r="AF31" s="6">
        <v>25009</v>
      </c>
      <c r="AG31" s="6">
        <v>15133</v>
      </c>
      <c r="AH31" s="6">
        <v>19743</v>
      </c>
      <c r="AI31" s="6">
        <v>20469</v>
      </c>
      <c r="AJ31" s="6">
        <v>24301</v>
      </c>
      <c r="AK31" s="6">
        <v>15811</v>
      </c>
      <c r="AL31" s="6">
        <v>16226</v>
      </c>
      <c r="AM31" s="6">
        <v>12574</v>
      </c>
      <c r="AN31" s="6">
        <v>11559</v>
      </c>
      <c r="AO31" s="6">
        <v>189081</v>
      </c>
    </row>
    <row r="32" spans="7:41" hidden="1" x14ac:dyDescent="0.3">
      <c r="G32" s="8"/>
      <c r="H32" s="84" t="s">
        <v>269</v>
      </c>
      <c r="I32" s="9">
        <f t="shared" si="0"/>
        <v>87391001</v>
      </c>
      <c r="J32" s="9">
        <f t="shared" si="1"/>
        <v>86333671</v>
      </c>
      <c r="K32" s="9">
        <f t="shared" si="2"/>
        <v>73859116</v>
      </c>
      <c r="L32" s="9">
        <f t="shared" si="3"/>
        <v>58747480</v>
      </c>
      <c r="M32" s="9">
        <f t="shared" si="4"/>
        <v>58339953</v>
      </c>
      <c r="N32" s="9">
        <f t="shared" si="5"/>
        <v>53297728</v>
      </c>
      <c r="O32" s="9">
        <f t="shared" si="6"/>
        <v>54371017</v>
      </c>
      <c r="P32" s="9">
        <f t="shared" si="7"/>
        <v>58066449</v>
      </c>
      <c r="Q32" s="9">
        <f t="shared" si="8"/>
        <v>55515484</v>
      </c>
      <c r="R32" s="9">
        <f t="shared" si="9"/>
        <v>80758894</v>
      </c>
      <c r="S32" s="9">
        <f t="shared" si="10"/>
        <v>95534739</v>
      </c>
      <c r="T32" s="9">
        <f t="shared" si="11"/>
        <v>134033023</v>
      </c>
      <c r="U32" s="82">
        <f t="shared" si="12"/>
        <v>896248555</v>
      </c>
      <c r="AA32" s="81" t="s">
        <v>322</v>
      </c>
      <c r="AC32" s="6">
        <v>895</v>
      </c>
      <c r="AD32" s="6">
        <v>0</v>
      </c>
      <c r="AE32" s="6">
        <v>470</v>
      </c>
      <c r="AF32" s="6">
        <v>26</v>
      </c>
      <c r="AG32" s="6">
        <v>4</v>
      </c>
      <c r="AH32" s="6">
        <v>0</v>
      </c>
      <c r="AI32" s="6">
        <v>0</v>
      </c>
      <c r="AJ32" s="6">
        <v>0</v>
      </c>
      <c r="AK32" s="6">
        <v>0</v>
      </c>
      <c r="AL32" s="6">
        <v>893</v>
      </c>
      <c r="AM32" s="6">
        <v>975</v>
      </c>
      <c r="AN32" s="6">
        <v>1095</v>
      </c>
      <c r="AO32" s="6">
        <v>4358</v>
      </c>
    </row>
    <row r="33" spans="7:41" hidden="1" x14ac:dyDescent="0.3">
      <c r="G33" s="8"/>
      <c r="H33" s="84" t="s">
        <v>270</v>
      </c>
      <c r="I33" s="9">
        <f t="shared" si="0"/>
        <v>168384050</v>
      </c>
      <c r="J33" s="9">
        <f t="shared" si="1"/>
        <v>167770075</v>
      </c>
      <c r="K33" s="9">
        <f t="shared" si="2"/>
        <v>159980300</v>
      </c>
      <c r="L33" s="9">
        <f t="shared" si="3"/>
        <v>244507500</v>
      </c>
      <c r="M33" s="9">
        <f t="shared" si="4"/>
        <v>229271700</v>
      </c>
      <c r="N33" s="9">
        <f t="shared" si="5"/>
        <v>319292900</v>
      </c>
      <c r="O33" s="9">
        <f t="shared" si="6"/>
        <v>305782350</v>
      </c>
      <c r="P33" s="9">
        <f t="shared" si="7"/>
        <v>412861750</v>
      </c>
      <c r="Q33" s="9">
        <f t="shared" si="8"/>
        <v>281421150</v>
      </c>
      <c r="R33" s="9">
        <f t="shared" si="9"/>
        <v>241643250</v>
      </c>
      <c r="S33" s="9">
        <f t="shared" si="10"/>
        <v>191252550</v>
      </c>
      <c r="T33" s="9">
        <f t="shared" si="11"/>
        <v>264682300</v>
      </c>
      <c r="U33" s="82">
        <f t="shared" si="12"/>
        <v>2986849875</v>
      </c>
      <c r="AA33" s="81" t="s">
        <v>324</v>
      </c>
      <c r="AC33" s="6">
        <v>2554752</v>
      </c>
      <c r="AD33" s="6">
        <v>2266368</v>
      </c>
      <c r="AE33" s="6">
        <v>2461536</v>
      </c>
      <c r="AF33" s="6">
        <v>2592672</v>
      </c>
      <c r="AG33" s="6">
        <v>2903052</v>
      </c>
      <c r="AH33" s="6">
        <v>3123947</v>
      </c>
      <c r="AI33" s="6">
        <v>3517056</v>
      </c>
      <c r="AJ33" s="6">
        <v>3544608</v>
      </c>
      <c r="AK33" s="6">
        <v>2995368</v>
      </c>
      <c r="AL33" s="6">
        <v>2794495</v>
      </c>
      <c r="AM33" s="6">
        <v>2752324</v>
      </c>
      <c r="AN33" s="6">
        <v>2736734</v>
      </c>
      <c r="AO33" s="6">
        <v>34242912</v>
      </c>
    </row>
    <row r="34" spans="7:41" hidden="1" x14ac:dyDescent="0.3">
      <c r="G34" s="8"/>
      <c r="H34" s="84" t="s">
        <v>271</v>
      </c>
      <c r="I34" s="9">
        <f t="shared" si="0"/>
        <v>12776800</v>
      </c>
      <c r="J34" s="9">
        <f t="shared" si="1"/>
        <v>7393850</v>
      </c>
      <c r="K34" s="9">
        <f t="shared" si="2"/>
        <v>14035870</v>
      </c>
      <c r="L34" s="9">
        <f t="shared" si="3"/>
        <v>9909050</v>
      </c>
      <c r="M34" s="9">
        <f t="shared" si="4"/>
        <v>16891120</v>
      </c>
      <c r="N34" s="9">
        <f t="shared" si="5"/>
        <v>12634380</v>
      </c>
      <c r="O34" s="9">
        <f t="shared" si="6"/>
        <v>14154100</v>
      </c>
      <c r="P34" s="9">
        <f t="shared" si="7"/>
        <v>13858040</v>
      </c>
      <c r="Q34" s="9">
        <f t="shared" si="8"/>
        <v>12052300</v>
      </c>
      <c r="R34" s="9">
        <f t="shared" si="9"/>
        <v>17834690</v>
      </c>
      <c r="S34" s="9">
        <f t="shared" si="10"/>
        <v>20822950</v>
      </c>
      <c r="T34" s="9">
        <f t="shared" si="11"/>
        <v>17180640</v>
      </c>
      <c r="U34" s="82">
        <f t="shared" si="12"/>
        <v>169543790</v>
      </c>
      <c r="AA34" s="81" t="s">
        <v>326</v>
      </c>
      <c r="AC34" s="6">
        <v>2635.8000000000011</v>
      </c>
      <c r="AD34" s="6">
        <v>2240.5</v>
      </c>
      <c r="AE34" s="6">
        <v>1265.3</v>
      </c>
      <c r="AF34" s="6">
        <v>614.69999999999993</v>
      </c>
      <c r="AG34" s="6">
        <v>320.8</v>
      </c>
      <c r="AH34" s="6">
        <v>372.5</v>
      </c>
      <c r="AI34" s="6">
        <v>1222.2</v>
      </c>
      <c r="AJ34" s="6">
        <v>1426.6</v>
      </c>
      <c r="AK34" s="6">
        <v>931.10000000000014</v>
      </c>
      <c r="AL34" s="6">
        <v>266.70000000000005</v>
      </c>
      <c r="AM34" s="6">
        <v>714.59999999999991</v>
      </c>
      <c r="AN34" s="6">
        <v>2521.9</v>
      </c>
      <c r="AO34" s="6">
        <v>14532.700000000003</v>
      </c>
    </row>
    <row r="35" spans="7:41" hidden="1" x14ac:dyDescent="0.3">
      <c r="G35" s="8"/>
      <c r="H35" s="84" t="s">
        <v>272</v>
      </c>
      <c r="I35" s="9">
        <f t="shared" si="0"/>
        <v>1866746573</v>
      </c>
      <c r="J35" s="9">
        <f t="shared" si="1"/>
        <v>1722552929</v>
      </c>
      <c r="K35" s="9">
        <f t="shared" si="2"/>
        <v>1452345075</v>
      </c>
      <c r="L35" s="9">
        <f t="shared" si="3"/>
        <v>1626787187</v>
      </c>
      <c r="M35" s="9">
        <f t="shared" si="4"/>
        <v>1766361548</v>
      </c>
      <c r="N35" s="9">
        <f t="shared" si="5"/>
        <v>2410395009</v>
      </c>
      <c r="O35" s="9">
        <f t="shared" si="6"/>
        <v>2818834746</v>
      </c>
      <c r="P35" s="9">
        <f t="shared" si="7"/>
        <v>2862419662</v>
      </c>
      <c r="Q35" s="9">
        <f t="shared" si="8"/>
        <v>1937705978</v>
      </c>
      <c r="R35" s="9">
        <f t="shared" si="9"/>
        <v>1972141194</v>
      </c>
      <c r="S35" s="9">
        <f t="shared" si="10"/>
        <v>2344230278</v>
      </c>
      <c r="T35" s="9">
        <f t="shared" si="11"/>
        <v>2348216315</v>
      </c>
      <c r="U35" s="82">
        <f t="shared" si="12"/>
        <v>25128736494</v>
      </c>
      <c r="AA35" s="6" t="s">
        <v>328</v>
      </c>
      <c r="AC35" s="6">
        <v>384867323</v>
      </c>
      <c r="AD35" s="6">
        <v>343104656</v>
      </c>
      <c r="AE35" s="6">
        <v>253716368</v>
      </c>
      <c r="AF35" s="6">
        <v>294285037</v>
      </c>
      <c r="AG35" s="6">
        <v>311550954</v>
      </c>
      <c r="AH35" s="6">
        <v>420038709</v>
      </c>
      <c r="AI35" s="6">
        <v>490456118</v>
      </c>
      <c r="AJ35" s="6">
        <v>510237152</v>
      </c>
      <c r="AK35" s="6">
        <v>356094531</v>
      </c>
      <c r="AL35" s="6">
        <v>349731115</v>
      </c>
      <c r="AM35" s="6">
        <v>432732323</v>
      </c>
      <c r="AN35" s="6">
        <v>589203023</v>
      </c>
      <c r="AO35" s="6">
        <v>4736017309</v>
      </c>
    </row>
    <row r="36" spans="7:41" hidden="1" x14ac:dyDescent="0.3">
      <c r="G36" s="8"/>
      <c r="H36" s="84" t="s">
        <v>273</v>
      </c>
      <c r="I36" s="9">
        <f t="shared" si="0"/>
        <v>1386737894.174</v>
      </c>
      <c r="J36" s="9">
        <f t="shared" si="1"/>
        <v>1203893725</v>
      </c>
      <c r="K36" s="9">
        <f t="shared" si="2"/>
        <v>679810169</v>
      </c>
      <c r="L36" s="9">
        <f t="shared" si="3"/>
        <v>296172315.29999995</v>
      </c>
      <c r="M36" s="9">
        <f t="shared" si="4"/>
        <v>253900739.38</v>
      </c>
      <c r="N36" s="9">
        <f t="shared" si="5"/>
        <v>252213153.09999999</v>
      </c>
      <c r="O36" s="9">
        <f t="shared" si="6"/>
        <v>355746192</v>
      </c>
      <c r="P36" s="9">
        <f t="shared" si="7"/>
        <v>364949612.19999999</v>
      </c>
      <c r="Q36" s="9">
        <f t="shared" si="8"/>
        <v>180805604.39999998</v>
      </c>
      <c r="R36" s="9">
        <f t="shared" si="9"/>
        <v>360319858.40000004</v>
      </c>
      <c r="S36" s="9">
        <f t="shared" si="10"/>
        <v>597988768</v>
      </c>
      <c r="T36" s="9">
        <f t="shared" si="11"/>
        <v>2028315689</v>
      </c>
      <c r="U36" s="82">
        <f t="shared" si="12"/>
        <v>7960853719.9539995</v>
      </c>
      <c r="AA36" s="81" t="s">
        <v>330</v>
      </c>
      <c r="AC36" s="6">
        <v>18269635</v>
      </c>
      <c r="AD36" s="6">
        <v>16227170</v>
      </c>
      <c r="AE36" s="6">
        <v>16181624</v>
      </c>
      <c r="AF36" s="6">
        <v>13645131</v>
      </c>
      <c r="AG36" s="6">
        <v>13764287</v>
      </c>
      <c r="AH36" s="6">
        <v>14322780</v>
      </c>
      <c r="AI36" s="6">
        <v>14524324</v>
      </c>
      <c r="AJ36" s="6">
        <v>14384266</v>
      </c>
      <c r="AK36" s="6">
        <v>12846275</v>
      </c>
      <c r="AL36" s="6">
        <v>16516029</v>
      </c>
      <c r="AM36" s="6">
        <v>21585245</v>
      </c>
      <c r="AN36" s="6">
        <v>31713067</v>
      </c>
      <c r="AO36" s="6">
        <v>203979833</v>
      </c>
    </row>
    <row r="37" spans="7:41" hidden="1" x14ac:dyDescent="0.3">
      <c r="G37" s="8"/>
      <c r="H37" s="84" t="s">
        <v>274</v>
      </c>
      <c r="I37" s="9">
        <f t="shared" si="0"/>
        <v>140125</v>
      </c>
      <c r="J37" s="9">
        <f t="shared" si="1"/>
        <v>138906</v>
      </c>
      <c r="K37" s="9">
        <f t="shared" si="2"/>
        <v>119381</v>
      </c>
      <c r="L37" s="9">
        <f t="shared" si="3"/>
        <v>95517</v>
      </c>
      <c r="M37" s="9">
        <f t="shared" si="4"/>
        <v>90399</v>
      </c>
      <c r="N37" s="9">
        <f t="shared" si="5"/>
        <v>77480.100000000006</v>
      </c>
      <c r="O37" s="9">
        <f t="shared" si="6"/>
        <v>75690</v>
      </c>
      <c r="P37" s="9">
        <f t="shared" si="7"/>
        <v>79964</v>
      </c>
      <c r="Q37" s="9">
        <f t="shared" si="8"/>
        <v>76663</v>
      </c>
      <c r="R37" s="9">
        <f t="shared" si="9"/>
        <v>96126</v>
      </c>
      <c r="S37" s="9">
        <f t="shared" si="10"/>
        <v>113086</v>
      </c>
      <c r="T37" s="9">
        <f t="shared" si="11"/>
        <v>153790</v>
      </c>
      <c r="U37" s="82">
        <f t="shared" si="12"/>
        <v>1257127.1000000001</v>
      </c>
      <c r="AA37" s="81" t="s">
        <v>332</v>
      </c>
      <c r="AC37" s="6">
        <v>29768900</v>
      </c>
      <c r="AD37" s="6">
        <v>25705350</v>
      </c>
      <c r="AE37" s="6">
        <v>25872850</v>
      </c>
      <c r="AF37" s="6">
        <v>29949800</v>
      </c>
      <c r="AG37" s="6">
        <v>32536000</v>
      </c>
      <c r="AH37" s="6">
        <v>34740300</v>
      </c>
      <c r="AI37" s="6">
        <v>33638150</v>
      </c>
      <c r="AJ37" s="6">
        <v>45503850</v>
      </c>
      <c r="AK37" s="6">
        <v>35125550</v>
      </c>
      <c r="AL37" s="6">
        <v>28958200</v>
      </c>
      <c r="AM37" s="6">
        <v>26227950</v>
      </c>
      <c r="AN37" s="6">
        <v>25547820</v>
      </c>
      <c r="AO37" s="6">
        <v>373574720</v>
      </c>
    </row>
    <row r="38" spans="7:41" hidden="1" x14ac:dyDescent="0.3">
      <c r="G38" s="8"/>
      <c r="H38" s="84" t="s">
        <v>275</v>
      </c>
      <c r="I38" s="9">
        <f t="shared" si="0"/>
        <v>50043</v>
      </c>
      <c r="J38" s="9">
        <f t="shared" si="1"/>
        <v>49743</v>
      </c>
      <c r="K38" s="9">
        <f t="shared" si="2"/>
        <v>47450</v>
      </c>
      <c r="L38" s="9">
        <f t="shared" si="3"/>
        <v>82500</v>
      </c>
      <c r="M38" s="9">
        <f t="shared" si="4"/>
        <v>68102</v>
      </c>
      <c r="N38" s="9">
        <f t="shared" si="5"/>
        <v>94974</v>
      </c>
      <c r="O38" s="9">
        <f t="shared" si="6"/>
        <v>90942</v>
      </c>
      <c r="P38" s="9">
        <f t="shared" si="7"/>
        <v>122905</v>
      </c>
      <c r="Q38" s="9">
        <f t="shared" si="8"/>
        <v>83669</v>
      </c>
      <c r="R38" s="9">
        <f t="shared" si="9"/>
        <v>71795</v>
      </c>
      <c r="S38" s="9">
        <f t="shared" si="10"/>
        <v>56753</v>
      </c>
      <c r="T38" s="9">
        <f t="shared" si="11"/>
        <v>78593</v>
      </c>
      <c r="U38" s="82">
        <f t="shared" si="12"/>
        <v>897469</v>
      </c>
      <c r="AA38" s="81" t="s">
        <v>334</v>
      </c>
      <c r="AC38" s="6">
        <v>8739440</v>
      </c>
      <c r="AD38" s="6">
        <v>5975340</v>
      </c>
      <c r="AE38" s="6">
        <v>8849480</v>
      </c>
      <c r="AF38" s="6">
        <v>7935100</v>
      </c>
      <c r="AG38" s="6">
        <v>11980380</v>
      </c>
      <c r="AH38" s="6">
        <v>10510560</v>
      </c>
      <c r="AI38" s="6">
        <v>11723620</v>
      </c>
      <c r="AJ38" s="6">
        <v>11322760</v>
      </c>
      <c r="AK38" s="6">
        <v>9918440</v>
      </c>
      <c r="AL38" s="6">
        <v>12677300</v>
      </c>
      <c r="AM38" s="6">
        <v>16004700</v>
      </c>
      <c r="AN38" s="6">
        <v>13916560</v>
      </c>
      <c r="AO38" s="6">
        <v>129553680</v>
      </c>
    </row>
    <row r="39" spans="7:41" hidden="1" x14ac:dyDescent="0.3">
      <c r="G39" s="8"/>
      <c r="H39" s="84" t="s">
        <v>276</v>
      </c>
      <c r="I39" s="9">
        <f t="shared" si="0"/>
        <v>5128</v>
      </c>
      <c r="J39" s="9">
        <f t="shared" si="1"/>
        <v>2958</v>
      </c>
      <c r="K39" s="9">
        <f t="shared" si="2"/>
        <v>5149</v>
      </c>
      <c r="L39" s="9">
        <f t="shared" si="3"/>
        <v>3942</v>
      </c>
      <c r="M39" s="9">
        <f t="shared" si="4"/>
        <v>6602</v>
      </c>
      <c r="N39" s="9">
        <f t="shared" si="5"/>
        <v>4970</v>
      </c>
      <c r="O39" s="9">
        <f t="shared" si="6"/>
        <v>5555</v>
      </c>
      <c r="P39" s="9">
        <f t="shared" si="7"/>
        <v>5442</v>
      </c>
      <c r="Q39" s="9">
        <f t="shared" si="8"/>
        <v>4748</v>
      </c>
      <c r="R39" s="9">
        <f t="shared" si="9"/>
        <v>7066</v>
      </c>
      <c r="S39" s="9">
        <f t="shared" si="10"/>
        <v>8210</v>
      </c>
      <c r="T39" s="9">
        <f t="shared" si="11"/>
        <v>6796</v>
      </c>
      <c r="U39" s="82">
        <f t="shared" si="12"/>
        <v>66566</v>
      </c>
      <c r="AA39" s="81" t="s">
        <v>336</v>
      </c>
      <c r="AC39" s="6">
        <v>217411102</v>
      </c>
      <c r="AD39" s="6">
        <v>196897141</v>
      </c>
      <c r="AE39" s="6">
        <v>156056716</v>
      </c>
      <c r="AF39" s="6">
        <v>229771815</v>
      </c>
      <c r="AG39" s="6">
        <v>249028892</v>
      </c>
      <c r="AH39" s="6">
        <v>352636129</v>
      </c>
      <c r="AI39" s="6">
        <v>422754464</v>
      </c>
      <c r="AJ39" s="6">
        <v>430488796</v>
      </c>
      <c r="AK39" s="6">
        <v>291057495</v>
      </c>
      <c r="AL39" s="6">
        <v>284379306</v>
      </c>
      <c r="AM39" s="6">
        <v>353695884</v>
      </c>
      <c r="AN39" s="6">
        <v>387391516</v>
      </c>
      <c r="AO39" s="6">
        <v>3571569256</v>
      </c>
    </row>
    <row r="40" spans="7:41" hidden="1" x14ac:dyDescent="0.3">
      <c r="G40" s="8"/>
      <c r="H40" s="84" t="s">
        <v>277</v>
      </c>
      <c r="I40" s="9">
        <f t="shared" si="0"/>
        <v>16315337.2882296</v>
      </c>
      <c r="J40" s="9">
        <f t="shared" si="1"/>
        <v>15452686</v>
      </c>
      <c r="K40" s="9">
        <f t="shared" si="2"/>
        <v>15489940</v>
      </c>
      <c r="L40" s="9">
        <f t="shared" si="3"/>
        <v>15287922</v>
      </c>
      <c r="M40" s="9">
        <f t="shared" si="4"/>
        <v>16919084</v>
      </c>
      <c r="N40" s="9">
        <f t="shared" si="5"/>
        <v>18989382</v>
      </c>
      <c r="O40" s="9">
        <f t="shared" si="6"/>
        <v>22169581</v>
      </c>
      <c r="P40" s="9">
        <f t="shared" si="7"/>
        <v>22114772</v>
      </c>
      <c r="Q40" s="9">
        <f t="shared" si="8"/>
        <v>17653180</v>
      </c>
      <c r="R40" s="9">
        <f t="shared" si="9"/>
        <v>16661872</v>
      </c>
      <c r="S40" s="9">
        <f t="shared" si="10"/>
        <v>16160814</v>
      </c>
      <c r="T40" s="9">
        <f t="shared" si="11"/>
        <v>15833454</v>
      </c>
      <c r="U40" s="82">
        <f t="shared" si="12"/>
        <v>209048024.28822958</v>
      </c>
      <c r="AA40" s="81" t="s">
        <v>338</v>
      </c>
      <c r="AC40" s="6">
        <v>110678246</v>
      </c>
      <c r="AD40" s="6">
        <v>98299655</v>
      </c>
      <c r="AE40" s="6">
        <v>46755698</v>
      </c>
      <c r="AF40" s="6">
        <v>12983191</v>
      </c>
      <c r="AG40" s="6">
        <v>4241395</v>
      </c>
      <c r="AH40" s="6">
        <v>7828940</v>
      </c>
      <c r="AI40" s="6">
        <v>7815560</v>
      </c>
      <c r="AJ40" s="6">
        <v>8537480</v>
      </c>
      <c r="AK40" s="6">
        <v>7146771</v>
      </c>
      <c r="AL40" s="6">
        <v>7200280</v>
      </c>
      <c r="AM40" s="6">
        <v>15218544</v>
      </c>
      <c r="AN40" s="6">
        <v>130634060</v>
      </c>
      <c r="AO40" s="6">
        <v>457339820</v>
      </c>
    </row>
    <row r="41" spans="7:41" hidden="1" x14ac:dyDescent="0.3">
      <c r="G41" s="8"/>
      <c r="H41" s="84" t="s">
        <v>278</v>
      </c>
      <c r="I41" s="9">
        <f t="shared" si="0"/>
        <v>14869.800000000003</v>
      </c>
      <c r="J41" s="9">
        <f t="shared" si="1"/>
        <v>12768.199999999999</v>
      </c>
      <c r="K41" s="9">
        <f t="shared" si="2"/>
        <v>7254.1</v>
      </c>
      <c r="L41" s="9">
        <f t="shared" si="3"/>
        <v>3616.6000000000004</v>
      </c>
      <c r="M41" s="9">
        <f t="shared" si="4"/>
        <v>3443.3</v>
      </c>
      <c r="N41" s="9">
        <f t="shared" si="5"/>
        <v>4712.199999999998</v>
      </c>
      <c r="O41" s="9">
        <f t="shared" si="6"/>
        <v>6885.9000000000015</v>
      </c>
      <c r="P41" s="9">
        <f t="shared" si="7"/>
        <v>7142.2000000000007</v>
      </c>
      <c r="Q41" s="9">
        <f t="shared" si="8"/>
        <v>2940.8</v>
      </c>
      <c r="R41" s="9">
        <f t="shared" si="9"/>
        <v>3237.7000000000007</v>
      </c>
      <c r="S41" s="9">
        <f t="shared" si="10"/>
        <v>5225.5</v>
      </c>
      <c r="T41" s="9">
        <f t="shared" si="11"/>
        <v>15934.9</v>
      </c>
      <c r="U41" s="82">
        <f t="shared" si="12"/>
        <v>88031.2</v>
      </c>
      <c r="AA41" s="81" t="s">
        <v>340</v>
      </c>
      <c r="AC41" s="6">
        <v>27374</v>
      </c>
      <c r="AD41" s="6">
        <v>24413</v>
      </c>
      <c r="AE41" s="6">
        <v>25494</v>
      </c>
      <c r="AF41" s="6">
        <v>22349</v>
      </c>
      <c r="AG41" s="6">
        <v>20918</v>
      </c>
      <c r="AH41" s="6">
        <v>19591</v>
      </c>
      <c r="AI41" s="6">
        <v>20610</v>
      </c>
      <c r="AJ41" s="6">
        <v>19368</v>
      </c>
      <c r="AK41" s="6">
        <v>17459</v>
      </c>
      <c r="AL41" s="6">
        <v>19458</v>
      </c>
      <c r="AM41" s="6">
        <v>24513</v>
      </c>
      <c r="AN41" s="6">
        <v>32637</v>
      </c>
      <c r="AO41" s="6">
        <v>274184</v>
      </c>
    </row>
    <row r="42" spans="7:41" hidden="1" x14ac:dyDescent="0.3">
      <c r="G42" s="8"/>
      <c r="H42" s="84" t="s">
        <v>283</v>
      </c>
      <c r="I42" s="9">
        <f t="shared" ref="I42:U42" si="13">AC13</f>
        <v>2545603232</v>
      </c>
      <c r="J42" s="9">
        <f t="shared" si="13"/>
        <v>2310528064</v>
      </c>
      <c r="K42" s="9">
        <f t="shared" si="13"/>
        <v>1711107434</v>
      </c>
      <c r="L42" s="9">
        <f t="shared" si="13"/>
        <v>1558301388.3000002</v>
      </c>
      <c r="M42" s="9">
        <f t="shared" si="13"/>
        <v>1627070704.3800001</v>
      </c>
      <c r="N42" s="9">
        <f t="shared" si="13"/>
        <v>2126372750.0999999</v>
      </c>
      <c r="O42" s="9">
        <f t="shared" si="13"/>
        <v>2497669342</v>
      </c>
      <c r="P42" s="9">
        <f t="shared" si="13"/>
        <v>2564968585.1999998</v>
      </c>
      <c r="Q42" s="9">
        <f t="shared" si="13"/>
        <v>1678223477.3999999</v>
      </c>
      <c r="R42" s="9">
        <f t="shared" si="13"/>
        <v>1889260918.3999996</v>
      </c>
      <c r="S42" s="9">
        <f t="shared" si="13"/>
        <v>2276613723</v>
      </c>
      <c r="T42" s="9">
        <f t="shared" si="13"/>
        <v>3420264714</v>
      </c>
      <c r="U42" s="82">
        <f t="shared" si="13"/>
        <v>26205984332.779999</v>
      </c>
      <c r="AA42" s="81"/>
    </row>
    <row r="43" spans="7:41" hidden="1" x14ac:dyDescent="0.3">
      <c r="G43" s="8"/>
      <c r="H43" s="84" t="s">
        <v>285</v>
      </c>
      <c r="I43" s="9">
        <f t="shared" ref="I43:U43" si="14">AC14</f>
        <v>63850142</v>
      </c>
      <c r="J43" s="9">
        <f t="shared" si="14"/>
        <v>65638848</v>
      </c>
      <c r="K43" s="9">
        <f t="shared" si="14"/>
        <v>52197905</v>
      </c>
      <c r="L43" s="9">
        <f t="shared" si="14"/>
        <v>39896947</v>
      </c>
      <c r="M43" s="9">
        <f t="shared" si="14"/>
        <v>38737627</v>
      </c>
      <c r="N43" s="9">
        <f t="shared" si="14"/>
        <v>33046344</v>
      </c>
      <c r="O43" s="9">
        <f t="shared" si="14"/>
        <v>33575062</v>
      </c>
      <c r="P43" s="9">
        <f t="shared" si="14"/>
        <v>37620019</v>
      </c>
      <c r="Q43" s="9">
        <f t="shared" si="14"/>
        <v>37074582</v>
      </c>
      <c r="R43" s="9">
        <f t="shared" si="14"/>
        <v>57643706</v>
      </c>
      <c r="S43" s="9">
        <f t="shared" si="14"/>
        <v>66066470</v>
      </c>
      <c r="T43" s="9">
        <f t="shared" si="14"/>
        <v>95508950</v>
      </c>
      <c r="U43" s="82">
        <f t="shared" si="14"/>
        <v>620856602</v>
      </c>
      <c r="AA43" s="81"/>
    </row>
    <row r="44" spans="7:41" hidden="1" x14ac:dyDescent="0.3">
      <c r="G44" s="8"/>
      <c r="H44" s="84" t="s">
        <v>287</v>
      </c>
      <c r="I44" s="9">
        <f t="shared" ref="I44:U44" si="15">AC15</f>
        <v>107691300</v>
      </c>
      <c r="J44" s="9">
        <f t="shared" si="15"/>
        <v>111742475</v>
      </c>
      <c r="K44" s="9">
        <f t="shared" si="15"/>
        <v>101121950</v>
      </c>
      <c r="L44" s="9">
        <f t="shared" si="15"/>
        <v>163787050</v>
      </c>
      <c r="M44" s="9">
        <f t="shared" si="15"/>
        <v>146052150</v>
      </c>
      <c r="N44" s="9">
        <f t="shared" si="15"/>
        <v>218425550</v>
      </c>
      <c r="O44" s="9">
        <f t="shared" si="15"/>
        <v>203585050</v>
      </c>
      <c r="P44" s="9">
        <f t="shared" si="15"/>
        <v>285961550</v>
      </c>
      <c r="Q44" s="9">
        <f t="shared" si="15"/>
        <v>193340750</v>
      </c>
      <c r="R44" s="9">
        <f t="shared" si="15"/>
        <v>158339950</v>
      </c>
      <c r="S44" s="9">
        <f t="shared" si="15"/>
        <v>122913700</v>
      </c>
      <c r="T44" s="9">
        <f t="shared" si="15"/>
        <v>200376570</v>
      </c>
      <c r="U44" s="82">
        <f t="shared" si="15"/>
        <v>2013338045</v>
      </c>
      <c r="AA44" s="81"/>
    </row>
    <row r="45" spans="7:41" hidden="1" x14ac:dyDescent="0.3">
      <c r="G45" s="8"/>
      <c r="H45" s="84" t="s">
        <v>289</v>
      </c>
      <c r="I45" s="9">
        <f t="shared" ref="I45:U45" si="16">AC16</f>
        <v>1970710</v>
      </c>
      <c r="J45" s="9">
        <f t="shared" si="16"/>
        <v>1418510</v>
      </c>
      <c r="K45" s="9">
        <f t="shared" si="16"/>
        <v>3009500</v>
      </c>
      <c r="L45" s="9">
        <f t="shared" si="16"/>
        <v>1945610</v>
      </c>
      <c r="M45" s="9">
        <f t="shared" si="16"/>
        <v>4906380</v>
      </c>
      <c r="N45" s="9">
        <f t="shared" si="16"/>
        <v>2123820</v>
      </c>
      <c r="O45" s="9">
        <f t="shared" si="16"/>
        <v>2430480</v>
      </c>
      <c r="P45" s="9">
        <f t="shared" si="16"/>
        <v>2535280</v>
      </c>
      <c r="Q45" s="9">
        <f t="shared" si="16"/>
        <v>2133860</v>
      </c>
      <c r="R45" s="9">
        <f t="shared" si="16"/>
        <v>3095960</v>
      </c>
      <c r="S45" s="9">
        <f t="shared" si="16"/>
        <v>2551000</v>
      </c>
      <c r="T45" s="9">
        <f t="shared" si="16"/>
        <v>695630</v>
      </c>
      <c r="U45" s="82">
        <f t="shared" si="16"/>
        <v>28816740</v>
      </c>
      <c r="AA45" s="81"/>
    </row>
    <row r="46" spans="7:41" hidden="1" x14ac:dyDescent="0.3">
      <c r="G46" s="8"/>
      <c r="H46" s="84" t="s">
        <v>291</v>
      </c>
      <c r="I46" s="9">
        <f t="shared" ref="I46:U46" si="17">AC17</f>
        <v>1334160102</v>
      </c>
      <c r="J46" s="9">
        <f t="shared" si="17"/>
        <v>1238708189</v>
      </c>
      <c r="K46" s="9">
        <f t="shared" si="17"/>
        <v>1044483430</v>
      </c>
      <c r="L46" s="9">
        <f t="shared" si="17"/>
        <v>1116118163</v>
      </c>
      <c r="M46" s="9">
        <f t="shared" si="17"/>
        <v>1216075329</v>
      </c>
      <c r="N46" s="9">
        <f t="shared" si="17"/>
        <v>1651994028</v>
      </c>
      <c r="O46" s="9">
        <f t="shared" si="17"/>
        <v>1970540186</v>
      </c>
      <c r="P46" s="9">
        <f t="shared" si="17"/>
        <v>1951192203</v>
      </c>
      <c r="Q46" s="9">
        <f t="shared" si="17"/>
        <v>1320325918</v>
      </c>
      <c r="R46" s="9">
        <f t="shared" si="17"/>
        <v>1352279071</v>
      </c>
      <c r="S46" s="9">
        <f t="shared" si="17"/>
        <v>1586511925</v>
      </c>
      <c r="T46" s="9">
        <f t="shared" si="17"/>
        <v>1552246505</v>
      </c>
      <c r="U46" s="82">
        <f t="shared" si="17"/>
        <v>17334635049</v>
      </c>
      <c r="AA46" s="81"/>
    </row>
    <row r="47" spans="7:41" hidden="1" x14ac:dyDescent="0.3">
      <c r="G47" s="8"/>
      <c r="H47" s="84" t="s">
        <v>293</v>
      </c>
      <c r="I47" s="9">
        <f t="shared" ref="I47:U47" si="18">AC18</f>
        <v>1037930978</v>
      </c>
      <c r="J47" s="9">
        <f t="shared" si="18"/>
        <v>893020042</v>
      </c>
      <c r="K47" s="9">
        <f t="shared" si="18"/>
        <v>510294649</v>
      </c>
      <c r="L47" s="9">
        <f t="shared" si="18"/>
        <v>236553618.29999998</v>
      </c>
      <c r="M47" s="9">
        <f t="shared" si="18"/>
        <v>221299218.38</v>
      </c>
      <c r="N47" s="9">
        <f t="shared" si="18"/>
        <v>220783008.09999996</v>
      </c>
      <c r="O47" s="9">
        <f t="shared" si="18"/>
        <v>287538564</v>
      </c>
      <c r="P47" s="9">
        <f t="shared" si="18"/>
        <v>287659533.19999999</v>
      </c>
      <c r="Q47" s="9">
        <f t="shared" si="18"/>
        <v>125348367.39999999</v>
      </c>
      <c r="R47" s="9">
        <f t="shared" si="18"/>
        <v>317902231.40000004</v>
      </c>
      <c r="S47" s="9">
        <f t="shared" si="18"/>
        <v>498570628</v>
      </c>
      <c r="T47" s="9">
        <f t="shared" si="18"/>
        <v>1571437059</v>
      </c>
      <c r="U47" s="82">
        <f t="shared" si="18"/>
        <v>6208337896.7800007</v>
      </c>
      <c r="AA47" s="81"/>
    </row>
    <row r="48" spans="7:41" hidden="1" x14ac:dyDescent="0.3">
      <c r="G48" s="8"/>
      <c r="H48" s="84" t="s">
        <v>295</v>
      </c>
      <c r="I48" s="9">
        <f t="shared" ref="I48:U48" si="19">AC19</f>
        <v>104565</v>
      </c>
      <c r="J48" s="9">
        <f t="shared" si="19"/>
        <v>107625</v>
      </c>
      <c r="K48" s="9">
        <f t="shared" si="19"/>
        <v>85341</v>
      </c>
      <c r="L48" s="9">
        <f t="shared" si="19"/>
        <v>65090</v>
      </c>
      <c r="M48" s="9">
        <f t="shared" si="19"/>
        <v>61113</v>
      </c>
      <c r="N48" s="9">
        <f t="shared" si="19"/>
        <v>49379.1</v>
      </c>
      <c r="O48" s="9">
        <f t="shared" si="19"/>
        <v>46680</v>
      </c>
      <c r="P48" s="9">
        <f t="shared" si="19"/>
        <v>52475</v>
      </c>
      <c r="Q48" s="9">
        <f t="shared" si="19"/>
        <v>51738</v>
      </c>
      <c r="R48" s="9">
        <f t="shared" si="19"/>
        <v>69070</v>
      </c>
      <c r="S48" s="9">
        <f t="shared" si="19"/>
        <v>79405</v>
      </c>
      <c r="T48" s="9">
        <f t="shared" si="19"/>
        <v>113393</v>
      </c>
      <c r="U48" s="82">
        <f t="shared" si="19"/>
        <v>885874.1</v>
      </c>
      <c r="AA48" s="81"/>
    </row>
    <row r="49" spans="7:27" hidden="1" x14ac:dyDescent="0.3">
      <c r="G49" s="8"/>
      <c r="H49" s="84" t="s">
        <v>297</v>
      </c>
      <c r="I49" s="9">
        <f t="shared" ref="I49:U49" si="20">AC20</f>
        <v>31858</v>
      </c>
      <c r="J49" s="9">
        <f t="shared" si="20"/>
        <v>33067</v>
      </c>
      <c r="K49" s="9">
        <f t="shared" si="20"/>
        <v>29929</v>
      </c>
      <c r="L49" s="9">
        <f t="shared" si="20"/>
        <v>48603</v>
      </c>
      <c r="M49" s="9">
        <f t="shared" si="20"/>
        <v>43309</v>
      </c>
      <c r="N49" s="9">
        <f t="shared" si="20"/>
        <v>64913</v>
      </c>
      <c r="O49" s="9">
        <f t="shared" si="20"/>
        <v>60484</v>
      </c>
      <c r="P49" s="9">
        <f t="shared" si="20"/>
        <v>85073</v>
      </c>
      <c r="Q49" s="9">
        <f t="shared" si="20"/>
        <v>57425</v>
      </c>
      <c r="R49" s="9">
        <f t="shared" si="20"/>
        <v>46977</v>
      </c>
      <c r="S49" s="9">
        <f t="shared" si="20"/>
        <v>36402</v>
      </c>
      <c r="T49" s="9">
        <f t="shared" si="20"/>
        <v>59469</v>
      </c>
      <c r="U49" s="82">
        <f t="shared" si="20"/>
        <v>597509</v>
      </c>
      <c r="AA49" s="81"/>
    </row>
    <row r="50" spans="7:27" hidden="1" x14ac:dyDescent="0.3">
      <c r="G50" s="8"/>
      <c r="H50" s="84" t="s">
        <v>299</v>
      </c>
      <c r="I50" s="9">
        <f t="shared" ref="I50:U50" si="21">AC21</f>
        <v>821</v>
      </c>
      <c r="J50" s="9">
        <f t="shared" si="21"/>
        <v>601</v>
      </c>
      <c r="K50" s="9">
        <f t="shared" si="21"/>
        <v>1225</v>
      </c>
      <c r="L50" s="9">
        <f t="shared" si="21"/>
        <v>811</v>
      </c>
      <c r="M50" s="9">
        <f t="shared" si="21"/>
        <v>1949</v>
      </c>
      <c r="N50" s="9">
        <f t="shared" si="21"/>
        <v>882</v>
      </c>
      <c r="O50" s="9">
        <f t="shared" si="21"/>
        <v>1004</v>
      </c>
      <c r="P50" s="9">
        <f t="shared" si="21"/>
        <v>1044</v>
      </c>
      <c r="Q50" s="9">
        <f t="shared" si="21"/>
        <v>886</v>
      </c>
      <c r="R50" s="9">
        <f t="shared" si="21"/>
        <v>1258</v>
      </c>
      <c r="S50" s="9">
        <f t="shared" si="21"/>
        <v>1050</v>
      </c>
      <c r="T50" s="9">
        <f t="shared" si="21"/>
        <v>313</v>
      </c>
      <c r="U50" s="82">
        <f t="shared" si="21"/>
        <v>11844</v>
      </c>
      <c r="AA50" s="81"/>
    </row>
    <row r="51" spans="7:27" x14ac:dyDescent="0.3">
      <c r="G51" s="8"/>
      <c r="H51" s="84" t="s">
        <v>301</v>
      </c>
      <c r="I51" s="9">
        <f t="shared" ref="I51:U51" si="22">AC22</f>
        <v>11433670.2882296</v>
      </c>
      <c r="J51" s="9">
        <f t="shared" si="22"/>
        <v>11071659</v>
      </c>
      <c r="K51" s="9">
        <f t="shared" si="22"/>
        <v>10826337</v>
      </c>
      <c r="L51" s="9">
        <f t="shared" si="22"/>
        <v>10607465</v>
      </c>
      <c r="M51" s="9">
        <f t="shared" si="22"/>
        <v>11670541</v>
      </c>
      <c r="N51" s="9">
        <f t="shared" si="22"/>
        <v>13220424</v>
      </c>
      <c r="O51" s="9">
        <f t="shared" si="22"/>
        <v>15574650</v>
      </c>
      <c r="P51" s="9">
        <f t="shared" si="22"/>
        <v>15437425</v>
      </c>
      <c r="Q51" s="9">
        <f t="shared" si="22"/>
        <v>12013665</v>
      </c>
      <c r="R51" s="9">
        <f t="shared" si="22"/>
        <v>11596766</v>
      </c>
      <c r="S51" s="9">
        <f t="shared" si="22"/>
        <v>11075527</v>
      </c>
      <c r="T51" s="9">
        <f t="shared" si="22"/>
        <v>10469277</v>
      </c>
      <c r="U51" s="82">
        <f t="shared" si="22"/>
        <v>144997406.28822958</v>
      </c>
      <c r="AA51" s="81"/>
    </row>
    <row r="52" spans="7:27" hidden="1" x14ac:dyDescent="0.3">
      <c r="G52" s="8"/>
      <c r="H52" s="84" t="s">
        <v>303</v>
      </c>
      <c r="I52" s="9">
        <f t="shared" ref="I52:U52" si="23">AC23</f>
        <v>11080.300000000001</v>
      </c>
      <c r="J52" s="9">
        <f t="shared" si="23"/>
        <v>9506.6999999999989</v>
      </c>
      <c r="K52" s="9">
        <f t="shared" si="23"/>
        <v>5525.8</v>
      </c>
      <c r="L52" s="9">
        <f t="shared" si="23"/>
        <v>2895.1000000000004</v>
      </c>
      <c r="M52" s="9">
        <f t="shared" si="23"/>
        <v>3070.0999999999995</v>
      </c>
      <c r="N52" s="9">
        <f t="shared" si="23"/>
        <v>4296.7999999999993</v>
      </c>
      <c r="O52" s="9">
        <f t="shared" si="23"/>
        <v>5625.3</v>
      </c>
      <c r="P52" s="9">
        <f t="shared" si="23"/>
        <v>5659.4000000000005</v>
      </c>
      <c r="Q52" s="9">
        <f t="shared" si="23"/>
        <v>1970.7</v>
      </c>
      <c r="R52" s="9">
        <f t="shared" si="23"/>
        <v>2913.1</v>
      </c>
      <c r="S52" s="9">
        <f t="shared" si="23"/>
        <v>4412</v>
      </c>
      <c r="T52" s="9">
        <f t="shared" si="23"/>
        <v>12512</v>
      </c>
      <c r="U52" s="82">
        <f t="shared" si="23"/>
        <v>69467.3</v>
      </c>
      <c r="AA52" s="81"/>
    </row>
    <row r="53" spans="7:27" hidden="1" x14ac:dyDescent="0.3">
      <c r="G53" s="8"/>
      <c r="H53" s="84" t="s">
        <v>305</v>
      </c>
      <c r="I53" s="9">
        <f t="shared" ref="I53:U53" si="24">AC24</f>
        <v>591565763.17400002</v>
      </c>
      <c r="J53" s="9">
        <f t="shared" si="24"/>
        <v>534311530</v>
      </c>
      <c r="K53" s="9">
        <f t="shared" si="24"/>
        <v>415206728</v>
      </c>
      <c r="L53" s="9">
        <f t="shared" si="24"/>
        <v>383537107</v>
      </c>
      <c r="M53" s="9">
        <f t="shared" si="24"/>
        <v>386143402</v>
      </c>
      <c r="N53" s="9">
        <f t="shared" si="24"/>
        <v>501421711</v>
      </c>
      <c r="O53" s="9">
        <f t="shared" si="24"/>
        <v>560762945</v>
      </c>
      <c r="P53" s="9">
        <f t="shared" si="24"/>
        <v>636949776</v>
      </c>
      <c r="Q53" s="9">
        <f t="shared" si="24"/>
        <v>433182508</v>
      </c>
      <c r="R53" s="9">
        <f t="shared" si="24"/>
        <v>433705853</v>
      </c>
      <c r="S53" s="9">
        <f t="shared" si="24"/>
        <v>540483239</v>
      </c>
      <c r="T53" s="9">
        <f t="shared" si="24"/>
        <v>782960230</v>
      </c>
      <c r="U53" s="82">
        <f t="shared" si="24"/>
        <v>6200230792.1739998</v>
      </c>
      <c r="AA53" s="81"/>
    </row>
    <row r="54" spans="7:27" hidden="1" x14ac:dyDescent="0.3">
      <c r="G54" s="8"/>
      <c r="H54" s="84" t="s">
        <v>307</v>
      </c>
      <c r="I54" s="9">
        <f t="shared" ref="I54:U54" si="25">AC25</f>
        <v>5271224</v>
      </c>
      <c r="J54" s="9">
        <f t="shared" si="25"/>
        <v>4467653</v>
      </c>
      <c r="K54" s="9">
        <f t="shared" si="25"/>
        <v>5479587</v>
      </c>
      <c r="L54" s="9">
        <f t="shared" si="25"/>
        <v>5205402</v>
      </c>
      <c r="M54" s="9">
        <f t="shared" si="25"/>
        <v>5838039</v>
      </c>
      <c r="N54" s="9">
        <f t="shared" si="25"/>
        <v>5928604</v>
      </c>
      <c r="O54" s="9">
        <f t="shared" si="25"/>
        <v>6271631</v>
      </c>
      <c r="P54" s="9">
        <f t="shared" si="25"/>
        <v>6062164</v>
      </c>
      <c r="Q54" s="9">
        <f t="shared" si="25"/>
        <v>5594627</v>
      </c>
      <c r="R54" s="9">
        <f t="shared" si="25"/>
        <v>6599159</v>
      </c>
      <c r="S54" s="9">
        <f t="shared" si="25"/>
        <v>7883024</v>
      </c>
      <c r="T54" s="9">
        <f t="shared" si="25"/>
        <v>6811006</v>
      </c>
      <c r="U54" s="82">
        <f t="shared" si="25"/>
        <v>71412120</v>
      </c>
      <c r="AA54" s="81"/>
    </row>
    <row r="55" spans="7:27" hidden="1" x14ac:dyDescent="0.3">
      <c r="G55" s="8"/>
      <c r="H55" s="84" t="s">
        <v>309</v>
      </c>
      <c r="I55" s="9">
        <f t="shared" ref="I55:U55" si="26">AC26</f>
        <v>30923850</v>
      </c>
      <c r="J55" s="9">
        <f t="shared" si="26"/>
        <v>30322250</v>
      </c>
      <c r="K55" s="9">
        <f t="shared" si="26"/>
        <v>32985500</v>
      </c>
      <c r="L55" s="9">
        <f t="shared" si="26"/>
        <v>50770650</v>
      </c>
      <c r="M55" s="9">
        <f t="shared" si="26"/>
        <v>50683550</v>
      </c>
      <c r="N55" s="9">
        <f t="shared" si="26"/>
        <v>66127050</v>
      </c>
      <c r="O55" s="9">
        <f t="shared" si="26"/>
        <v>68559150</v>
      </c>
      <c r="P55" s="9">
        <f t="shared" si="26"/>
        <v>81396350</v>
      </c>
      <c r="Q55" s="9">
        <f t="shared" si="26"/>
        <v>52954850</v>
      </c>
      <c r="R55" s="9">
        <f t="shared" si="26"/>
        <v>54345100</v>
      </c>
      <c r="S55" s="9">
        <f t="shared" si="26"/>
        <v>42110900</v>
      </c>
      <c r="T55" s="9">
        <f t="shared" si="26"/>
        <v>38757910</v>
      </c>
      <c r="U55" s="82">
        <f t="shared" si="26"/>
        <v>599937110</v>
      </c>
      <c r="AA55" s="81"/>
    </row>
    <row r="56" spans="7:27" hidden="1" x14ac:dyDescent="0.3">
      <c r="G56" s="8"/>
      <c r="H56" s="84" t="s">
        <v>311</v>
      </c>
      <c r="I56" s="9">
        <f t="shared" ref="I56:U56" si="27">AC27</f>
        <v>2066650</v>
      </c>
      <c r="J56" s="9">
        <f t="shared" si="27"/>
        <v>0</v>
      </c>
      <c r="K56" s="9">
        <f t="shared" si="27"/>
        <v>2176890</v>
      </c>
      <c r="L56" s="9">
        <f t="shared" si="27"/>
        <v>28340</v>
      </c>
      <c r="M56" s="9">
        <f t="shared" si="27"/>
        <v>4360</v>
      </c>
      <c r="N56" s="9">
        <f t="shared" si="27"/>
        <v>0</v>
      </c>
      <c r="O56" s="9">
        <f t="shared" si="27"/>
        <v>0</v>
      </c>
      <c r="P56" s="9">
        <f t="shared" si="27"/>
        <v>0</v>
      </c>
      <c r="Q56" s="9">
        <f t="shared" si="27"/>
        <v>0</v>
      </c>
      <c r="R56" s="9">
        <f t="shared" si="27"/>
        <v>2061430</v>
      </c>
      <c r="S56" s="9">
        <f t="shared" si="27"/>
        <v>2267250</v>
      </c>
      <c r="T56" s="9">
        <f t="shared" si="27"/>
        <v>2568450</v>
      </c>
      <c r="U56" s="82">
        <f t="shared" si="27"/>
        <v>11173370</v>
      </c>
      <c r="AA56" s="81"/>
    </row>
    <row r="57" spans="7:27" hidden="1" x14ac:dyDescent="0.3">
      <c r="G57" s="8"/>
      <c r="H57" s="84" t="s">
        <v>313</v>
      </c>
      <c r="I57" s="9">
        <f t="shared" ref="I57:U57" si="28">AC28</f>
        <v>315175369</v>
      </c>
      <c r="J57" s="9">
        <f t="shared" si="28"/>
        <v>286947599</v>
      </c>
      <c r="K57" s="9">
        <f t="shared" si="28"/>
        <v>251804929</v>
      </c>
      <c r="L57" s="9">
        <f t="shared" si="28"/>
        <v>280897209</v>
      </c>
      <c r="M57" s="9">
        <f t="shared" si="28"/>
        <v>301257327</v>
      </c>
      <c r="N57" s="9">
        <f t="shared" si="28"/>
        <v>405764852</v>
      </c>
      <c r="O57" s="9">
        <f t="shared" si="28"/>
        <v>425540096</v>
      </c>
      <c r="P57" s="9">
        <f t="shared" si="28"/>
        <v>480738663</v>
      </c>
      <c r="Q57" s="9">
        <f t="shared" si="28"/>
        <v>326322565</v>
      </c>
      <c r="R57" s="9">
        <f t="shared" si="28"/>
        <v>335482817</v>
      </c>
      <c r="S57" s="9">
        <f t="shared" si="28"/>
        <v>404022469</v>
      </c>
      <c r="T57" s="9">
        <f t="shared" si="28"/>
        <v>408578294</v>
      </c>
      <c r="U57" s="82">
        <f t="shared" si="28"/>
        <v>4222532189</v>
      </c>
      <c r="AA57" s="81"/>
    </row>
    <row r="58" spans="7:27" hidden="1" x14ac:dyDescent="0.3">
      <c r="G58" s="8"/>
      <c r="H58" s="84" t="s">
        <v>315</v>
      </c>
      <c r="I58" s="9">
        <f t="shared" ref="I58:U58" si="29">AC29</f>
        <v>238128670.17399999</v>
      </c>
      <c r="J58" s="9">
        <f t="shared" si="29"/>
        <v>212574028</v>
      </c>
      <c r="K58" s="9">
        <f t="shared" si="29"/>
        <v>122759822</v>
      </c>
      <c r="L58" s="9">
        <f t="shared" si="29"/>
        <v>46635506</v>
      </c>
      <c r="M58" s="9">
        <f t="shared" si="29"/>
        <v>28360126</v>
      </c>
      <c r="N58" s="9">
        <f t="shared" si="29"/>
        <v>23601205</v>
      </c>
      <c r="O58" s="9">
        <f t="shared" si="29"/>
        <v>60392068</v>
      </c>
      <c r="P58" s="9">
        <f t="shared" si="29"/>
        <v>68752599</v>
      </c>
      <c r="Q58" s="9">
        <f t="shared" si="29"/>
        <v>48310466</v>
      </c>
      <c r="R58" s="9">
        <f t="shared" si="29"/>
        <v>35217347</v>
      </c>
      <c r="S58" s="9">
        <f t="shared" si="29"/>
        <v>84199596</v>
      </c>
      <c r="T58" s="9">
        <f t="shared" si="29"/>
        <v>326244570</v>
      </c>
      <c r="U58" s="82">
        <f t="shared" si="29"/>
        <v>1295176003.174</v>
      </c>
      <c r="AA58" s="81"/>
    </row>
    <row r="59" spans="7:27" hidden="1" x14ac:dyDescent="0.3">
      <c r="G59" s="8"/>
      <c r="H59" s="84" t="s">
        <v>317</v>
      </c>
      <c r="I59" s="9">
        <f t="shared" ref="I59:U59" si="30">AC30</f>
        <v>8186</v>
      </c>
      <c r="J59" s="9">
        <f t="shared" si="30"/>
        <v>6868</v>
      </c>
      <c r="K59" s="9">
        <f t="shared" si="30"/>
        <v>8546</v>
      </c>
      <c r="L59" s="9">
        <f t="shared" si="30"/>
        <v>8078</v>
      </c>
      <c r="M59" s="9">
        <f t="shared" si="30"/>
        <v>8368</v>
      </c>
      <c r="N59" s="9">
        <f t="shared" si="30"/>
        <v>8510</v>
      </c>
      <c r="O59" s="9">
        <f t="shared" si="30"/>
        <v>8400</v>
      </c>
      <c r="P59" s="9">
        <f t="shared" si="30"/>
        <v>8121</v>
      </c>
      <c r="Q59" s="9">
        <f t="shared" si="30"/>
        <v>7466</v>
      </c>
      <c r="R59" s="9">
        <f t="shared" si="30"/>
        <v>7598</v>
      </c>
      <c r="S59" s="9">
        <f t="shared" si="30"/>
        <v>9168</v>
      </c>
      <c r="T59" s="9">
        <f t="shared" si="30"/>
        <v>7760</v>
      </c>
      <c r="U59" s="82">
        <f t="shared" si="30"/>
        <v>97069</v>
      </c>
      <c r="AA59" s="81"/>
    </row>
    <row r="60" spans="7:27" hidden="1" x14ac:dyDescent="0.3">
      <c r="G60" s="8"/>
      <c r="H60" s="84" t="s">
        <v>319</v>
      </c>
      <c r="I60" s="9">
        <f t="shared" ref="I60:U60" si="31">AC31</f>
        <v>9351</v>
      </c>
      <c r="J60" s="9">
        <f t="shared" si="31"/>
        <v>9055</v>
      </c>
      <c r="K60" s="9">
        <f t="shared" si="31"/>
        <v>9850</v>
      </c>
      <c r="L60" s="9">
        <f t="shared" si="31"/>
        <v>25009</v>
      </c>
      <c r="M60" s="9">
        <f t="shared" si="31"/>
        <v>15133</v>
      </c>
      <c r="N60" s="9">
        <f t="shared" si="31"/>
        <v>19743</v>
      </c>
      <c r="O60" s="9">
        <f t="shared" si="31"/>
        <v>20469</v>
      </c>
      <c r="P60" s="9">
        <f t="shared" si="31"/>
        <v>24301</v>
      </c>
      <c r="Q60" s="9">
        <f t="shared" si="31"/>
        <v>15811</v>
      </c>
      <c r="R60" s="9">
        <f t="shared" si="31"/>
        <v>16226</v>
      </c>
      <c r="S60" s="9">
        <f t="shared" si="31"/>
        <v>12574</v>
      </c>
      <c r="T60" s="9">
        <f t="shared" si="31"/>
        <v>11559</v>
      </c>
      <c r="U60" s="82">
        <f t="shared" si="31"/>
        <v>189081</v>
      </c>
      <c r="AA60" s="81"/>
    </row>
    <row r="61" spans="7:27" hidden="1" x14ac:dyDescent="0.3">
      <c r="G61" s="8"/>
      <c r="H61" s="84" t="s">
        <v>321</v>
      </c>
      <c r="I61" s="9">
        <f t="shared" ref="I61:U61" si="32">AC32</f>
        <v>895</v>
      </c>
      <c r="J61" s="9">
        <f t="shared" si="32"/>
        <v>0</v>
      </c>
      <c r="K61" s="9">
        <f t="shared" si="32"/>
        <v>470</v>
      </c>
      <c r="L61" s="9">
        <f t="shared" si="32"/>
        <v>26</v>
      </c>
      <c r="M61" s="9">
        <f t="shared" si="32"/>
        <v>4</v>
      </c>
      <c r="N61" s="9">
        <f t="shared" si="32"/>
        <v>0</v>
      </c>
      <c r="O61" s="9">
        <f t="shared" si="32"/>
        <v>0</v>
      </c>
      <c r="P61" s="9">
        <f t="shared" si="32"/>
        <v>0</v>
      </c>
      <c r="Q61" s="9">
        <f t="shared" si="32"/>
        <v>0</v>
      </c>
      <c r="R61" s="9">
        <f t="shared" si="32"/>
        <v>893</v>
      </c>
      <c r="S61" s="9">
        <f t="shared" si="32"/>
        <v>975</v>
      </c>
      <c r="T61" s="9">
        <f t="shared" si="32"/>
        <v>1095</v>
      </c>
      <c r="U61" s="82">
        <f t="shared" si="32"/>
        <v>4358</v>
      </c>
      <c r="AA61" s="81"/>
    </row>
    <row r="62" spans="7:27" hidden="1" x14ac:dyDescent="0.3">
      <c r="G62" s="8"/>
      <c r="H62" s="84" t="s">
        <v>323</v>
      </c>
      <c r="I62" s="9">
        <f t="shared" ref="I62:U62" si="33">AC33</f>
        <v>2554752</v>
      </c>
      <c r="J62" s="9">
        <f t="shared" si="33"/>
        <v>2266368</v>
      </c>
      <c r="K62" s="9">
        <f t="shared" si="33"/>
        <v>2461536</v>
      </c>
      <c r="L62" s="9">
        <f t="shared" si="33"/>
        <v>2592672</v>
      </c>
      <c r="M62" s="9">
        <f t="shared" si="33"/>
        <v>2903052</v>
      </c>
      <c r="N62" s="9">
        <f t="shared" si="33"/>
        <v>3123947</v>
      </c>
      <c r="O62" s="9">
        <f t="shared" si="33"/>
        <v>3517056</v>
      </c>
      <c r="P62" s="9">
        <f t="shared" si="33"/>
        <v>3544608</v>
      </c>
      <c r="Q62" s="9">
        <f t="shared" si="33"/>
        <v>2995368</v>
      </c>
      <c r="R62" s="9">
        <f t="shared" si="33"/>
        <v>2794495</v>
      </c>
      <c r="S62" s="9">
        <f t="shared" si="33"/>
        <v>2752324</v>
      </c>
      <c r="T62" s="9">
        <f t="shared" si="33"/>
        <v>2736734</v>
      </c>
      <c r="U62" s="82">
        <f t="shared" si="33"/>
        <v>34242912</v>
      </c>
      <c r="AA62" s="81"/>
    </row>
    <row r="63" spans="7:27" hidden="1" x14ac:dyDescent="0.3">
      <c r="G63" s="8"/>
      <c r="H63" s="84" t="s">
        <v>325</v>
      </c>
      <c r="I63" s="9">
        <f t="shared" ref="I63:U63" si="34">AC34</f>
        <v>2635.8000000000011</v>
      </c>
      <c r="J63" s="9">
        <f t="shared" si="34"/>
        <v>2240.5</v>
      </c>
      <c r="K63" s="9">
        <f t="shared" si="34"/>
        <v>1265.3</v>
      </c>
      <c r="L63" s="9">
        <f t="shared" si="34"/>
        <v>614.69999999999993</v>
      </c>
      <c r="M63" s="9">
        <f t="shared" si="34"/>
        <v>320.8</v>
      </c>
      <c r="N63" s="9">
        <f t="shared" si="34"/>
        <v>372.5</v>
      </c>
      <c r="O63" s="9">
        <f t="shared" si="34"/>
        <v>1222.2</v>
      </c>
      <c r="P63" s="9">
        <f t="shared" si="34"/>
        <v>1426.6</v>
      </c>
      <c r="Q63" s="9">
        <f t="shared" si="34"/>
        <v>931.10000000000014</v>
      </c>
      <c r="R63" s="9">
        <f t="shared" si="34"/>
        <v>266.70000000000005</v>
      </c>
      <c r="S63" s="9">
        <f t="shared" si="34"/>
        <v>714.59999999999991</v>
      </c>
      <c r="T63" s="9">
        <f t="shared" si="34"/>
        <v>2521.9</v>
      </c>
      <c r="U63" s="82">
        <f t="shared" si="34"/>
        <v>14532.700000000003</v>
      </c>
      <c r="AA63" s="81"/>
    </row>
    <row r="64" spans="7:27" hidden="1" x14ac:dyDescent="0.3">
      <c r="G64" s="8"/>
      <c r="H64" s="84" t="s">
        <v>327</v>
      </c>
      <c r="I64" s="9">
        <f t="shared" ref="I64:U64" si="35">AC35</f>
        <v>384867323</v>
      </c>
      <c r="J64" s="9">
        <f t="shared" si="35"/>
        <v>343104656</v>
      </c>
      <c r="K64" s="9">
        <f t="shared" si="35"/>
        <v>253716368</v>
      </c>
      <c r="L64" s="9">
        <f t="shared" si="35"/>
        <v>294285037</v>
      </c>
      <c r="M64" s="9">
        <f t="shared" si="35"/>
        <v>311550954</v>
      </c>
      <c r="N64" s="9">
        <f t="shared" si="35"/>
        <v>420038709</v>
      </c>
      <c r="O64" s="9">
        <f t="shared" si="35"/>
        <v>490456118</v>
      </c>
      <c r="P64" s="9">
        <f t="shared" si="35"/>
        <v>510237152</v>
      </c>
      <c r="Q64" s="9">
        <f t="shared" si="35"/>
        <v>356094531</v>
      </c>
      <c r="R64" s="9">
        <f t="shared" si="35"/>
        <v>349731115</v>
      </c>
      <c r="S64" s="9">
        <f t="shared" si="35"/>
        <v>432732323</v>
      </c>
      <c r="T64" s="9">
        <f t="shared" si="35"/>
        <v>589203023</v>
      </c>
      <c r="U64" s="82">
        <f t="shared" si="35"/>
        <v>4736017309</v>
      </c>
      <c r="AA64" s="81"/>
    </row>
    <row r="65" spans="1:41" hidden="1" x14ac:dyDescent="0.3">
      <c r="G65" s="8"/>
      <c r="H65" s="84" t="s">
        <v>329</v>
      </c>
      <c r="I65" s="9">
        <f t="shared" ref="I65:U65" si="36">AC36</f>
        <v>18269635</v>
      </c>
      <c r="J65" s="9">
        <f t="shared" si="36"/>
        <v>16227170</v>
      </c>
      <c r="K65" s="9">
        <f t="shared" si="36"/>
        <v>16181624</v>
      </c>
      <c r="L65" s="9">
        <f t="shared" si="36"/>
        <v>13645131</v>
      </c>
      <c r="M65" s="9">
        <f t="shared" si="36"/>
        <v>13764287</v>
      </c>
      <c r="N65" s="9">
        <f t="shared" si="36"/>
        <v>14322780</v>
      </c>
      <c r="O65" s="9">
        <f t="shared" si="36"/>
        <v>14524324</v>
      </c>
      <c r="P65" s="9">
        <f t="shared" si="36"/>
        <v>14384266</v>
      </c>
      <c r="Q65" s="9">
        <f t="shared" si="36"/>
        <v>12846275</v>
      </c>
      <c r="R65" s="9">
        <f t="shared" si="36"/>
        <v>16516029</v>
      </c>
      <c r="S65" s="9">
        <f t="shared" si="36"/>
        <v>21585245</v>
      </c>
      <c r="T65" s="9">
        <f t="shared" si="36"/>
        <v>31713067</v>
      </c>
      <c r="U65" s="82">
        <f t="shared" si="36"/>
        <v>203979833</v>
      </c>
      <c r="AA65" s="81"/>
    </row>
    <row r="66" spans="1:41" hidden="1" x14ac:dyDescent="0.3">
      <c r="G66" s="8"/>
      <c r="H66" s="84" t="s">
        <v>331</v>
      </c>
      <c r="I66" s="9">
        <f t="shared" ref="I66:U66" si="37">AC37</f>
        <v>29768900</v>
      </c>
      <c r="J66" s="9">
        <f t="shared" si="37"/>
        <v>25705350</v>
      </c>
      <c r="K66" s="9">
        <f t="shared" si="37"/>
        <v>25872850</v>
      </c>
      <c r="L66" s="9">
        <f t="shared" si="37"/>
        <v>29949800</v>
      </c>
      <c r="M66" s="9">
        <f t="shared" si="37"/>
        <v>32536000</v>
      </c>
      <c r="N66" s="9">
        <f t="shared" si="37"/>
        <v>34740300</v>
      </c>
      <c r="O66" s="9">
        <f t="shared" si="37"/>
        <v>33638150</v>
      </c>
      <c r="P66" s="9">
        <f t="shared" si="37"/>
        <v>45503850</v>
      </c>
      <c r="Q66" s="9">
        <f t="shared" si="37"/>
        <v>35125550</v>
      </c>
      <c r="R66" s="9">
        <f t="shared" si="37"/>
        <v>28958200</v>
      </c>
      <c r="S66" s="9">
        <f t="shared" si="37"/>
        <v>26227950</v>
      </c>
      <c r="T66" s="9">
        <f t="shared" si="37"/>
        <v>25547820</v>
      </c>
      <c r="U66" s="82">
        <f t="shared" si="37"/>
        <v>373574720</v>
      </c>
      <c r="AA66" s="81"/>
    </row>
    <row r="67" spans="1:41" hidden="1" x14ac:dyDescent="0.3">
      <c r="G67" s="8"/>
      <c r="H67" s="84" t="s">
        <v>333</v>
      </c>
      <c r="I67" s="9">
        <f t="shared" ref="I67:U67" si="38">AC38</f>
        <v>8739440</v>
      </c>
      <c r="J67" s="9">
        <f t="shared" si="38"/>
        <v>5975340</v>
      </c>
      <c r="K67" s="9">
        <f t="shared" si="38"/>
        <v>8849480</v>
      </c>
      <c r="L67" s="9">
        <f t="shared" si="38"/>
        <v>7935100</v>
      </c>
      <c r="M67" s="9">
        <f t="shared" si="38"/>
        <v>11980380</v>
      </c>
      <c r="N67" s="9">
        <f t="shared" si="38"/>
        <v>10510560</v>
      </c>
      <c r="O67" s="9">
        <f t="shared" si="38"/>
        <v>11723620</v>
      </c>
      <c r="P67" s="9">
        <f t="shared" si="38"/>
        <v>11322760</v>
      </c>
      <c r="Q67" s="9">
        <f t="shared" si="38"/>
        <v>9918440</v>
      </c>
      <c r="R67" s="9">
        <f t="shared" si="38"/>
        <v>12677300</v>
      </c>
      <c r="S67" s="9">
        <f t="shared" si="38"/>
        <v>16004700</v>
      </c>
      <c r="T67" s="9">
        <f t="shared" si="38"/>
        <v>13916560</v>
      </c>
      <c r="U67" s="82">
        <f t="shared" si="38"/>
        <v>129553680</v>
      </c>
      <c r="AA67" s="81"/>
    </row>
    <row r="68" spans="1:41" hidden="1" x14ac:dyDescent="0.3">
      <c r="G68" s="8"/>
      <c r="H68" s="84" t="s">
        <v>335</v>
      </c>
      <c r="I68" s="9">
        <f t="shared" ref="I68:U68" si="39">AC39</f>
        <v>217411102</v>
      </c>
      <c r="J68" s="9">
        <f t="shared" si="39"/>
        <v>196897141</v>
      </c>
      <c r="K68" s="9">
        <f t="shared" si="39"/>
        <v>156056716</v>
      </c>
      <c r="L68" s="9">
        <f t="shared" si="39"/>
        <v>229771815</v>
      </c>
      <c r="M68" s="9">
        <f t="shared" si="39"/>
        <v>249028892</v>
      </c>
      <c r="N68" s="9">
        <f t="shared" si="39"/>
        <v>352636129</v>
      </c>
      <c r="O68" s="9">
        <f t="shared" si="39"/>
        <v>422754464</v>
      </c>
      <c r="P68" s="9">
        <f t="shared" si="39"/>
        <v>430488796</v>
      </c>
      <c r="Q68" s="9">
        <f t="shared" si="39"/>
        <v>291057495</v>
      </c>
      <c r="R68" s="9">
        <f t="shared" si="39"/>
        <v>284379306</v>
      </c>
      <c r="S68" s="9">
        <f t="shared" si="39"/>
        <v>353695884</v>
      </c>
      <c r="T68" s="9">
        <f t="shared" si="39"/>
        <v>387391516</v>
      </c>
      <c r="U68" s="82">
        <f t="shared" si="39"/>
        <v>3571569256</v>
      </c>
      <c r="AA68" s="81"/>
    </row>
    <row r="69" spans="1:41" hidden="1" x14ac:dyDescent="0.3">
      <c r="G69" s="8"/>
      <c r="H69" s="84" t="s">
        <v>337</v>
      </c>
      <c r="I69" s="9">
        <f t="shared" ref="I69:U69" si="40">AC40</f>
        <v>110678246</v>
      </c>
      <c r="J69" s="9">
        <f t="shared" si="40"/>
        <v>98299655</v>
      </c>
      <c r="K69" s="9">
        <f t="shared" si="40"/>
        <v>46755698</v>
      </c>
      <c r="L69" s="9">
        <f t="shared" si="40"/>
        <v>12983191</v>
      </c>
      <c r="M69" s="9">
        <f t="shared" si="40"/>
        <v>4241395</v>
      </c>
      <c r="N69" s="9">
        <f t="shared" si="40"/>
        <v>7828940</v>
      </c>
      <c r="O69" s="9">
        <f t="shared" si="40"/>
        <v>7815560</v>
      </c>
      <c r="P69" s="9">
        <f t="shared" si="40"/>
        <v>8537480</v>
      </c>
      <c r="Q69" s="9">
        <f t="shared" si="40"/>
        <v>7146771</v>
      </c>
      <c r="R69" s="9">
        <f t="shared" si="40"/>
        <v>7200280</v>
      </c>
      <c r="S69" s="9">
        <f t="shared" si="40"/>
        <v>15218544</v>
      </c>
      <c r="T69" s="9">
        <f t="shared" si="40"/>
        <v>130634060</v>
      </c>
      <c r="U69" s="82">
        <f t="shared" si="40"/>
        <v>457339820</v>
      </c>
      <c r="AA69" s="81"/>
    </row>
    <row r="70" spans="1:41" hidden="1" x14ac:dyDescent="0.3">
      <c r="G70" s="8"/>
      <c r="H70" s="84" t="s">
        <v>339</v>
      </c>
      <c r="I70" s="9">
        <f t="shared" ref="I70:U70" si="41">AC41</f>
        <v>27374</v>
      </c>
      <c r="J70" s="9">
        <f t="shared" si="41"/>
        <v>24413</v>
      </c>
      <c r="K70" s="9">
        <f t="shared" si="41"/>
        <v>25494</v>
      </c>
      <c r="L70" s="9">
        <f t="shared" si="41"/>
        <v>22349</v>
      </c>
      <c r="M70" s="9">
        <f t="shared" si="41"/>
        <v>20918</v>
      </c>
      <c r="N70" s="9">
        <f t="shared" si="41"/>
        <v>19591</v>
      </c>
      <c r="O70" s="9">
        <f t="shared" si="41"/>
        <v>20610</v>
      </c>
      <c r="P70" s="9">
        <f t="shared" si="41"/>
        <v>19368</v>
      </c>
      <c r="Q70" s="9">
        <f t="shared" si="41"/>
        <v>17459</v>
      </c>
      <c r="R70" s="9">
        <f t="shared" si="41"/>
        <v>19458</v>
      </c>
      <c r="S70" s="9">
        <f t="shared" si="41"/>
        <v>24513</v>
      </c>
      <c r="T70" s="9">
        <f t="shared" si="41"/>
        <v>32637</v>
      </c>
      <c r="U70" s="82">
        <f t="shared" si="41"/>
        <v>274184</v>
      </c>
      <c r="AA70" s="81"/>
    </row>
    <row r="71" spans="1:41" x14ac:dyDescent="0.3">
      <c r="G71" s="8"/>
      <c r="H71" s="8"/>
      <c r="I71" s="9"/>
      <c r="J71" s="9"/>
      <c r="K71" s="9"/>
      <c r="L71" s="9"/>
      <c r="M71" s="9"/>
      <c r="N71" s="9"/>
      <c r="O71" s="9"/>
      <c r="P71" s="9"/>
      <c r="Q71" s="9"/>
      <c r="R71" s="9"/>
      <c r="S71" s="9"/>
      <c r="T71" s="9"/>
      <c r="U71" s="83"/>
      <c r="AA71" s="81" t="s">
        <v>341</v>
      </c>
      <c r="AC71" s="6">
        <v>8834</v>
      </c>
      <c r="AD71" s="6">
        <v>7621</v>
      </c>
      <c r="AE71" s="6">
        <v>7671</v>
      </c>
      <c r="AF71" s="6">
        <v>8888</v>
      </c>
      <c r="AG71" s="6">
        <v>9660</v>
      </c>
      <c r="AH71" s="6">
        <v>10318</v>
      </c>
      <c r="AI71" s="6">
        <v>9989</v>
      </c>
      <c r="AJ71" s="6">
        <v>13531</v>
      </c>
      <c r="AK71" s="6">
        <v>10433</v>
      </c>
      <c r="AL71" s="6">
        <v>8592</v>
      </c>
      <c r="AM71" s="6">
        <v>7777</v>
      </c>
      <c r="AN71" s="6">
        <v>7565</v>
      </c>
      <c r="AO71" s="6">
        <v>110879</v>
      </c>
    </row>
    <row r="72" spans="1:41" x14ac:dyDescent="0.3">
      <c r="G72" s="10" t="s">
        <v>280</v>
      </c>
      <c r="H72" s="10" t="s">
        <v>197</v>
      </c>
      <c r="I72" s="11">
        <f>SUBTOTAL(9,표4_2[1월])</f>
        <v>3152612240</v>
      </c>
      <c r="J72" s="11">
        <f>SUBTOTAL(9,표4_2[2월])</f>
        <v>2758015403</v>
      </c>
      <c r="K72" s="11">
        <f>SUBTOTAL(9,표4_2[3월])</f>
        <v>2381815343</v>
      </c>
      <c r="L72" s="11">
        <f>SUBTOTAL(9,표4_2[4월])</f>
        <v>2277525573</v>
      </c>
      <c r="M72" s="11">
        <f>SUBTOTAL(9,표4_2[5월])</f>
        <v>2672029875</v>
      </c>
      <c r="N72" s="11">
        <f>SUBTOTAL(9,표4_2[6월])</f>
        <v>3683477527</v>
      </c>
      <c r="O72" s="11">
        <f>SUBTOTAL(9,표4_2[7월])</f>
        <v>4214405704</v>
      </c>
      <c r="P72" s="11">
        <f>SUBTOTAL(9,표4_2[8월])</f>
        <v>4543397213</v>
      </c>
      <c r="Q72" s="11">
        <f>SUBTOTAL(9,표4_2[9월])</f>
        <v>3259205319</v>
      </c>
      <c r="R72" s="11">
        <f>SUBTOTAL(9,표4_2[10월])</f>
        <v>2742889628</v>
      </c>
      <c r="S72" s="11">
        <f>SUBTOTAL(9,표4_2[11월])</f>
        <v>3083006343</v>
      </c>
      <c r="T72" s="11">
        <f>SUBTOTAL(9,표4_2[12월])</f>
        <v>3023274900</v>
      </c>
      <c r="U72" s="83">
        <f>SUM(I72:T72)</f>
        <v>37791655068</v>
      </c>
      <c r="AA72" s="81" t="s">
        <v>342</v>
      </c>
      <c r="AC72" s="6">
        <v>3412</v>
      </c>
      <c r="AD72" s="6">
        <v>2357</v>
      </c>
      <c r="AE72" s="6">
        <v>3454</v>
      </c>
      <c r="AF72" s="6">
        <v>3105</v>
      </c>
      <c r="AG72" s="6">
        <v>4649</v>
      </c>
      <c r="AH72" s="6">
        <v>4088</v>
      </c>
      <c r="AI72" s="6">
        <v>4551</v>
      </c>
      <c r="AJ72" s="6">
        <v>4398</v>
      </c>
      <c r="AK72" s="6">
        <v>3862</v>
      </c>
      <c r="AL72" s="6">
        <v>4915</v>
      </c>
      <c r="AM72" s="6">
        <v>6185</v>
      </c>
      <c r="AN72" s="6">
        <v>5388</v>
      </c>
      <c r="AO72" s="6">
        <v>50364</v>
      </c>
    </row>
    <row r="73" spans="1:41" x14ac:dyDescent="0.3">
      <c r="G73" s="6" t="s">
        <v>195</v>
      </c>
      <c r="S73" s="6">
        <f>SUM(I72:S72)</f>
        <v>34768380168</v>
      </c>
      <c r="AA73" s="81" t="s">
        <v>343</v>
      </c>
      <c r="AC73" s="6">
        <v>2326915</v>
      </c>
      <c r="AD73" s="6">
        <v>2114659</v>
      </c>
      <c r="AE73" s="6">
        <v>2202067</v>
      </c>
      <c r="AF73" s="6">
        <v>2087785</v>
      </c>
      <c r="AG73" s="6">
        <v>2345491</v>
      </c>
      <c r="AH73" s="6">
        <v>2645011</v>
      </c>
      <c r="AI73" s="6">
        <v>3077875</v>
      </c>
      <c r="AJ73" s="6">
        <v>3132739</v>
      </c>
      <c r="AK73" s="6">
        <v>2644147</v>
      </c>
      <c r="AL73" s="6">
        <v>2270611</v>
      </c>
      <c r="AM73" s="6">
        <v>2332963</v>
      </c>
      <c r="AN73" s="6">
        <v>2627443</v>
      </c>
      <c r="AO73" s="6">
        <v>29807706</v>
      </c>
    </row>
    <row r="74" spans="1:41" x14ac:dyDescent="0.3">
      <c r="A74" s="73"/>
      <c r="B74" s="12" t="s">
        <v>69</v>
      </c>
      <c r="C74" s="12" t="s">
        <v>70</v>
      </c>
      <c r="D74" s="12" t="s">
        <v>32</v>
      </c>
      <c r="E74" s="12" t="s">
        <v>91</v>
      </c>
      <c r="F74" s="12" t="s">
        <v>85</v>
      </c>
      <c r="G74" s="12" t="s">
        <v>33</v>
      </c>
      <c r="H74" s="12" t="s">
        <v>71</v>
      </c>
      <c r="I74" s="12" t="s">
        <v>24</v>
      </c>
      <c r="J74" s="12" t="s">
        <v>10</v>
      </c>
      <c r="K74" s="12" t="s">
        <v>0</v>
      </c>
      <c r="L74" s="12" t="s">
        <v>1</v>
      </c>
      <c r="M74" s="12" t="s">
        <v>2</v>
      </c>
      <c r="N74" s="12" t="s">
        <v>3</v>
      </c>
      <c r="O74" s="12" t="s">
        <v>4</v>
      </c>
      <c r="P74" s="12" t="s">
        <v>5</v>
      </c>
      <c r="Q74" s="12" t="s">
        <v>6</v>
      </c>
      <c r="R74" s="12" t="s">
        <v>7</v>
      </c>
      <c r="S74" s="12" t="s">
        <v>8</v>
      </c>
      <c r="T74" s="12" t="s">
        <v>9</v>
      </c>
      <c r="U74" s="12" t="s">
        <v>66</v>
      </c>
      <c r="V74" s="13" t="s">
        <v>92</v>
      </c>
      <c r="AA74" s="81" t="s">
        <v>344</v>
      </c>
      <c r="AC74" s="6">
        <v>1153.7</v>
      </c>
      <c r="AD74" s="6">
        <v>1021</v>
      </c>
      <c r="AE74" s="6">
        <v>463</v>
      </c>
      <c r="AF74" s="6">
        <v>106.8</v>
      </c>
      <c r="AG74" s="6">
        <v>52.4</v>
      </c>
      <c r="AH74" s="6">
        <v>42.9</v>
      </c>
      <c r="AI74" s="6">
        <v>38.4</v>
      </c>
      <c r="AJ74" s="6">
        <v>56.199999999999996</v>
      </c>
      <c r="AK74" s="6">
        <v>39</v>
      </c>
      <c r="AL74" s="6">
        <v>57.9</v>
      </c>
      <c r="AM74" s="6">
        <v>98.9</v>
      </c>
      <c r="AN74" s="6">
        <v>901</v>
      </c>
      <c r="AO74" s="6">
        <v>4031.2000000000003</v>
      </c>
    </row>
    <row r="75" spans="1:41" x14ac:dyDescent="0.3">
      <c r="A75" s="73" t="s">
        <v>260</v>
      </c>
      <c r="B75" s="60" t="s">
        <v>263</v>
      </c>
      <c r="C75" s="14" t="s">
        <v>11</v>
      </c>
      <c r="D75" s="14" t="s">
        <v>12</v>
      </c>
      <c r="E75" s="14" t="s">
        <v>67</v>
      </c>
      <c r="F75" s="14" t="s">
        <v>12</v>
      </c>
      <c r="G75" s="14" t="s">
        <v>97</v>
      </c>
      <c r="H75" s="14" t="s">
        <v>13</v>
      </c>
      <c r="I75" s="15">
        <v>407938295</v>
      </c>
      <c r="J75" s="15">
        <v>376047443</v>
      </c>
      <c r="K75" s="15">
        <v>320804007</v>
      </c>
      <c r="L75" s="15">
        <v>294641126</v>
      </c>
      <c r="M75" s="15">
        <v>333704872</v>
      </c>
      <c r="N75" s="15">
        <v>454540658</v>
      </c>
      <c r="O75" s="15">
        <v>495658338</v>
      </c>
      <c r="P75" s="15">
        <v>513957450</v>
      </c>
      <c r="Q75" s="15">
        <v>365367210</v>
      </c>
      <c r="R75" s="15">
        <v>318515147</v>
      </c>
      <c r="S75" s="15">
        <v>391340604</v>
      </c>
      <c r="T75" s="69">
        <v>401684404</v>
      </c>
      <c r="U75" s="44">
        <f>SUM(표4_2[[#This Row],[1월]:[12월]])</f>
        <v>4674199554</v>
      </c>
      <c r="V75" s="44">
        <f t="shared" ref="V75:V138" si="42">AVERAGE(I75:T75)</f>
        <v>389516629.5</v>
      </c>
      <c r="AA75" s="81" t="s">
        <v>326</v>
      </c>
    </row>
    <row r="76" spans="1:41" hidden="1" x14ac:dyDescent="0.3">
      <c r="A76" s="73"/>
      <c r="B76" s="61" t="s">
        <v>263</v>
      </c>
      <c r="C76" s="16" t="s">
        <v>11</v>
      </c>
      <c r="D76" s="16" t="s">
        <v>12</v>
      </c>
      <c r="E76" s="16" t="s">
        <v>67</v>
      </c>
      <c r="F76" s="16" t="s">
        <v>12</v>
      </c>
      <c r="G76" s="16" t="s">
        <v>97</v>
      </c>
      <c r="H76" s="16" t="s">
        <v>14</v>
      </c>
      <c r="I76" s="4">
        <v>2551393</v>
      </c>
      <c r="J76" s="4">
        <v>2253961</v>
      </c>
      <c r="K76" s="4">
        <v>2300995</v>
      </c>
      <c r="L76" s="4">
        <v>2071693</v>
      </c>
      <c r="M76" s="4">
        <v>2325727</v>
      </c>
      <c r="N76" s="4">
        <v>2549654</v>
      </c>
      <c r="O76" s="4">
        <v>2812609</v>
      </c>
      <c r="P76" s="4">
        <v>2927665</v>
      </c>
      <c r="Q76" s="4">
        <v>2526823</v>
      </c>
      <c r="R76" s="4">
        <v>2149525</v>
      </c>
      <c r="S76" s="4">
        <v>2209681</v>
      </c>
      <c r="T76" s="68">
        <v>2338867</v>
      </c>
      <c r="U76" s="45">
        <f>SUM(표4_2[[#This Row],[1월]:[12월]])</f>
        <v>29018593</v>
      </c>
      <c r="V76" s="45">
        <f t="shared" si="42"/>
        <v>2418216.0833333335</v>
      </c>
    </row>
    <row r="77" spans="1:41" hidden="1" x14ac:dyDescent="0.3">
      <c r="A77" s="73"/>
      <c r="B77" s="62" t="s">
        <v>263</v>
      </c>
      <c r="C77" s="17" t="s">
        <v>11</v>
      </c>
      <c r="D77" s="17" t="s">
        <v>12</v>
      </c>
      <c r="E77" s="17" t="s">
        <v>67</v>
      </c>
      <c r="F77" s="17" t="s">
        <v>12</v>
      </c>
      <c r="G77" s="17" t="s">
        <v>97</v>
      </c>
      <c r="H77" s="17" t="s">
        <v>15</v>
      </c>
      <c r="I77" s="18">
        <f t="shared" ref="I77:T77" si="43">(I76/1000)*0.229</f>
        <v>584.26899700000001</v>
      </c>
      <c r="J77" s="18">
        <f t="shared" si="43"/>
        <v>516.15706899999998</v>
      </c>
      <c r="K77" s="18">
        <f t="shared" si="43"/>
        <v>526.92785500000002</v>
      </c>
      <c r="L77" s="18">
        <f t="shared" si="43"/>
        <v>474.41769700000009</v>
      </c>
      <c r="M77" s="18">
        <f t="shared" si="43"/>
        <v>532.59148300000004</v>
      </c>
      <c r="N77" s="18">
        <f t="shared" si="43"/>
        <v>583.870766</v>
      </c>
      <c r="O77" s="18">
        <f t="shared" si="43"/>
        <v>644.08746099999996</v>
      </c>
      <c r="P77" s="18">
        <f t="shared" si="43"/>
        <v>670.43528500000002</v>
      </c>
      <c r="Q77" s="18">
        <f t="shared" si="43"/>
        <v>578.64246700000001</v>
      </c>
      <c r="R77" s="18">
        <f t="shared" si="43"/>
        <v>492.24122500000004</v>
      </c>
      <c r="S77" s="18">
        <f t="shared" si="43"/>
        <v>506.01694900000001</v>
      </c>
      <c r="T77" s="18">
        <f t="shared" si="43"/>
        <v>535.60054300000002</v>
      </c>
      <c r="U77" s="46">
        <f>SUM(표4_2[[#This Row],[1월]:[12월]])</f>
        <v>6645.2577969999984</v>
      </c>
      <c r="V77" s="46">
        <f t="shared" si="42"/>
        <v>553.77148308333324</v>
      </c>
    </row>
    <row r="78" spans="1:41" hidden="1" x14ac:dyDescent="0.3">
      <c r="A78" s="73"/>
      <c r="B78" s="63" t="s">
        <v>263</v>
      </c>
      <c r="C78" s="19" t="s">
        <v>11</v>
      </c>
      <c r="D78" s="19" t="s">
        <v>12</v>
      </c>
      <c r="E78" s="19" t="s">
        <v>67</v>
      </c>
      <c r="F78" s="19" t="s">
        <v>12</v>
      </c>
      <c r="G78" s="20" t="s">
        <v>97</v>
      </c>
      <c r="H78" s="20" t="s">
        <v>96</v>
      </c>
      <c r="I78" s="21">
        <f>I76*0.4747/1000</f>
        <v>1211.1462571</v>
      </c>
      <c r="J78" s="21">
        <f t="shared" ref="J78:T78" si="44">J76*0.4747/1000</f>
        <v>1069.9552867</v>
      </c>
      <c r="K78" s="21">
        <f t="shared" si="44"/>
        <v>1092.2823265</v>
      </c>
      <c r="L78" s="21">
        <f t="shared" si="44"/>
        <v>983.43266710000012</v>
      </c>
      <c r="M78" s="21">
        <f t="shared" si="44"/>
        <v>1104.0226069</v>
      </c>
      <c r="N78" s="21">
        <f t="shared" si="44"/>
        <v>1210.3207538000001</v>
      </c>
      <c r="O78" s="21">
        <f t="shared" si="44"/>
        <v>1335.1454923000001</v>
      </c>
      <c r="P78" s="21">
        <f t="shared" si="44"/>
        <v>1389.7625755000001</v>
      </c>
      <c r="Q78" s="21">
        <f t="shared" si="44"/>
        <v>1199.4828781000001</v>
      </c>
      <c r="R78" s="21">
        <f t="shared" si="44"/>
        <v>1020.3795175</v>
      </c>
      <c r="S78" s="21">
        <f t="shared" si="44"/>
        <v>1048.9355707</v>
      </c>
      <c r="T78" s="21">
        <f t="shared" si="44"/>
        <v>1110.2601649000001</v>
      </c>
      <c r="U78" s="47">
        <f>SUM(표4_2[[#This Row],[1월]:[12월]])</f>
        <v>13775.126097100001</v>
      </c>
      <c r="V78" s="47">
        <f t="shared" si="42"/>
        <v>1147.9271747583334</v>
      </c>
    </row>
    <row r="79" spans="1:41" x14ac:dyDescent="0.3">
      <c r="A79" s="73"/>
      <c r="B79" s="60" t="s">
        <v>263</v>
      </c>
      <c r="C79" s="14" t="s">
        <v>11</v>
      </c>
      <c r="D79" s="14" t="s">
        <v>12</v>
      </c>
      <c r="E79" s="14" t="s">
        <v>67</v>
      </c>
      <c r="F79" s="14" t="s">
        <v>12</v>
      </c>
      <c r="G79" s="14" t="s">
        <v>131</v>
      </c>
      <c r="H79" s="14" t="s">
        <v>13</v>
      </c>
      <c r="I79" s="22">
        <v>577940</v>
      </c>
      <c r="J79" s="22">
        <v>577940</v>
      </c>
      <c r="K79" s="22">
        <v>577940</v>
      </c>
      <c r="L79" s="22">
        <v>577940</v>
      </c>
      <c r="M79" s="22">
        <v>7923904</v>
      </c>
      <c r="N79" s="22">
        <v>12212110</v>
      </c>
      <c r="O79" s="22">
        <v>14289441</v>
      </c>
      <c r="P79" s="22">
        <v>13613807</v>
      </c>
      <c r="Q79" s="22">
        <v>10748458</v>
      </c>
      <c r="R79" s="22">
        <v>4871614</v>
      </c>
      <c r="S79" s="22">
        <v>2913502</v>
      </c>
      <c r="T79" s="76">
        <v>581845</v>
      </c>
      <c r="U79" s="44">
        <f>SUM(표4_2[[#This Row],[1월]:[12월]])</f>
        <v>69466441</v>
      </c>
      <c r="V79" s="44">
        <f t="shared" si="42"/>
        <v>5788870.083333333</v>
      </c>
      <c r="AA79" s="6" t="s">
        <v>196</v>
      </c>
      <c r="AC79" s="6">
        <f t="shared" ref="AC79:AN79" si="45">AC5*0.01</f>
        <v>127768</v>
      </c>
      <c r="AD79" s="6">
        <f t="shared" si="45"/>
        <v>73938.5</v>
      </c>
      <c r="AE79" s="6">
        <f t="shared" si="45"/>
        <v>140358.70000000001</v>
      </c>
      <c r="AF79" s="6">
        <f t="shared" si="45"/>
        <v>99090.5</v>
      </c>
      <c r="AG79" s="6">
        <f t="shared" si="45"/>
        <v>168911.2</v>
      </c>
      <c r="AH79" s="6">
        <f t="shared" si="45"/>
        <v>126343.8</v>
      </c>
      <c r="AI79" s="6">
        <f t="shared" si="45"/>
        <v>141541</v>
      </c>
      <c r="AJ79" s="6">
        <f t="shared" si="45"/>
        <v>138580.4</v>
      </c>
      <c r="AK79" s="6">
        <f t="shared" si="45"/>
        <v>120523</v>
      </c>
      <c r="AL79" s="6">
        <f t="shared" si="45"/>
        <v>178346.9</v>
      </c>
      <c r="AM79" s="6">
        <f t="shared" si="45"/>
        <v>208229.5</v>
      </c>
      <c r="AN79" s="6">
        <f t="shared" si="45"/>
        <v>171806.4</v>
      </c>
      <c r="AO79" s="6">
        <f>SUM(AC79:AN79)</f>
        <v>1695437.9</v>
      </c>
    </row>
    <row r="80" spans="1:41" hidden="1" x14ac:dyDescent="0.3">
      <c r="A80" s="73"/>
      <c r="B80" s="61" t="s">
        <v>263</v>
      </c>
      <c r="C80" s="16" t="s">
        <v>11</v>
      </c>
      <c r="D80" s="16" t="s">
        <v>12</v>
      </c>
      <c r="E80" s="16" t="s">
        <v>67</v>
      </c>
      <c r="F80" s="16" t="s">
        <v>12</v>
      </c>
      <c r="G80" s="16" t="s">
        <v>131</v>
      </c>
      <c r="H80" s="16" t="s">
        <v>14</v>
      </c>
      <c r="I80" s="4">
        <v>2034</v>
      </c>
      <c r="J80" s="4">
        <v>1818</v>
      </c>
      <c r="K80" s="4">
        <v>0</v>
      </c>
      <c r="L80" s="4">
        <v>1926</v>
      </c>
      <c r="M80" s="4">
        <v>53460</v>
      </c>
      <c r="N80" s="4">
        <v>116802</v>
      </c>
      <c r="O80" s="4">
        <v>137106</v>
      </c>
      <c r="P80" s="4">
        <v>133074</v>
      </c>
      <c r="Q80" s="4">
        <v>100044</v>
      </c>
      <c r="R80" s="4">
        <v>36270</v>
      </c>
      <c r="S80" s="4">
        <v>9090</v>
      </c>
      <c r="T80" s="68">
        <v>2016</v>
      </c>
      <c r="U80" s="45">
        <f>SUM(표4_2[[#This Row],[1월]:[12월]])</f>
        <v>593640</v>
      </c>
      <c r="V80" s="45">
        <f t="shared" si="42"/>
        <v>49470</v>
      </c>
    </row>
    <row r="81" spans="1:22" hidden="1" x14ac:dyDescent="0.3">
      <c r="A81" s="73"/>
      <c r="B81" s="62" t="s">
        <v>263</v>
      </c>
      <c r="C81" s="17" t="s">
        <v>11</v>
      </c>
      <c r="D81" s="17" t="s">
        <v>12</v>
      </c>
      <c r="E81" s="17" t="s">
        <v>67</v>
      </c>
      <c r="F81" s="17" t="s">
        <v>12</v>
      </c>
      <c r="G81" s="17" t="s">
        <v>131</v>
      </c>
      <c r="H81" s="17" t="s">
        <v>15</v>
      </c>
      <c r="I81" s="18">
        <f t="shared" ref="I81:T81" si="46">(I80/1000)*0.229</f>
        <v>0.46578599999999998</v>
      </c>
      <c r="J81" s="18">
        <f t="shared" si="46"/>
        <v>0.41632200000000003</v>
      </c>
      <c r="K81" s="18">
        <f t="shared" si="46"/>
        <v>0</v>
      </c>
      <c r="L81" s="18">
        <f t="shared" si="46"/>
        <v>0.441054</v>
      </c>
      <c r="M81" s="18">
        <f t="shared" si="46"/>
        <v>12.24234</v>
      </c>
      <c r="N81" s="18">
        <f t="shared" si="46"/>
        <v>26.747658000000001</v>
      </c>
      <c r="O81" s="18">
        <f t="shared" si="46"/>
        <v>31.397273999999999</v>
      </c>
      <c r="P81" s="18">
        <f t="shared" si="46"/>
        <v>30.473946000000005</v>
      </c>
      <c r="Q81" s="18">
        <f t="shared" si="46"/>
        <v>22.910076</v>
      </c>
      <c r="R81" s="18">
        <f t="shared" si="46"/>
        <v>8.3058300000000003</v>
      </c>
      <c r="S81" s="18">
        <f t="shared" si="46"/>
        <v>2.08161</v>
      </c>
      <c r="T81" s="18">
        <f t="shared" si="46"/>
        <v>0.46166400000000002</v>
      </c>
      <c r="U81" s="46">
        <f>SUM(표4_2[[#This Row],[1월]:[12월]])</f>
        <v>135.94356000000002</v>
      </c>
      <c r="V81" s="46">
        <f t="shared" si="42"/>
        <v>11.328630000000002</v>
      </c>
    </row>
    <row r="82" spans="1:22" hidden="1" x14ac:dyDescent="0.3">
      <c r="A82" s="73"/>
      <c r="B82" s="63" t="s">
        <v>263</v>
      </c>
      <c r="C82" s="19" t="s">
        <v>11</v>
      </c>
      <c r="D82" s="19" t="s">
        <v>12</v>
      </c>
      <c r="E82" s="19" t="s">
        <v>67</v>
      </c>
      <c r="F82" s="19" t="s">
        <v>12</v>
      </c>
      <c r="G82" s="20" t="s">
        <v>131</v>
      </c>
      <c r="H82" s="20" t="s">
        <v>96</v>
      </c>
      <c r="I82" s="21">
        <f>I80*0.4747/1000</f>
        <v>0.96553980000000006</v>
      </c>
      <c r="J82" s="21">
        <f t="shared" ref="J82:T82" si="47">J80*0.4747/1000</f>
        <v>0.86300460000000001</v>
      </c>
      <c r="K82" s="21">
        <f t="shared" si="47"/>
        <v>0</v>
      </c>
      <c r="L82" s="21">
        <f t="shared" si="47"/>
        <v>0.91427219999999998</v>
      </c>
      <c r="M82" s="21">
        <f t="shared" si="47"/>
        <v>25.377462000000001</v>
      </c>
      <c r="N82" s="21">
        <f t="shared" si="47"/>
        <v>55.445909400000005</v>
      </c>
      <c r="O82" s="21">
        <f t="shared" si="47"/>
        <v>65.084218200000009</v>
      </c>
      <c r="P82" s="21">
        <f t="shared" si="47"/>
        <v>63.170227799999999</v>
      </c>
      <c r="Q82" s="21">
        <f t="shared" si="47"/>
        <v>47.490886799999998</v>
      </c>
      <c r="R82" s="21">
        <f t="shared" si="47"/>
        <v>17.217368999999998</v>
      </c>
      <c r="S82" s="21">
        <f t="shared" si="47"/>
        <v>4.3150230000000001</v>
      </c>
      <c r="T82" s="21">
        <f t="shared" si="47"/>
        <v>0.95699520000000005</v>
      </c>
      <c r="U82" s="47">
        <f>SUM(표4_2[[#This Row],[1월]:[12월]])</f>
        <v>281.80090800000005</v>
      </c>
      <c r="V82" s="47">
        <f t="shared" si="42"/>
        <v>23.483409000000005</v>
      </c>
    </row>
    <row r="83" spans="1:22" x14ac:dyDescent="0.3">
      <c r="A83" s="73" t="s">
        <v>239</v>
      </c>
      <c r="B83" s="60" t="s">
        <v>263</v>
      </c>
      <c r="C83" s="14" t="s">
        <v>11</v>
      </c>
      <c r="D83" s="14" t="s">
        <v>16</v>
      </c>
      <c r="E83" s="14" t="s">
        <v>65</v>
      </c>
      <c r="F83" s="14" t="s">
        <v>172</v>
      </c>
      <c r="G83" s="14" t="s">
        <v>133</v>
      </c>
      <c r="H83" s="14" t="s">
        <v>13</v>
      </c>
      <c r="I83" s="15">
        <v>63688511</v>
      </c>
      <c r="J83" s="15">
        <v>83726761</v>
      </c>
      <c r="K83" s="15">
        <v>79446935</v>
      </c>
      <c r="L83" s="15">
        <v>21601420</v>
      </c>
      <c r="M83" s="15">
        <v>16761581</v>
      </c>
      <c r="N83" s="15">
        <v>190253364</v>
      </c>
      <c r="O83" s="15">
        <v>74560968</v>
      </c>
      <c r="P83" s="15">
        <v>289931405</v>
      </c>
      <c r="Q83" s="15">
        <v>162475659</v>
      </c>
      <c r="R83" s="15">
        <v>108903819</v>
      </c>
      <c r="S83" s="15">
        <v>113252998</v>
      </c>
      <c r="T83" s="69">
        <v>79602194</v>
      </c>
      <c r="U83" s="44">
        <f>SUM(표4_2[[#This Row],[1월]:[12월]])</f>
        <v>1284205615</v>
      </c>
      <c r="V83" s="44">
        <f t="shared" si="42"/>
        <v>107017134.58333333</v>
      </c>
    </row>
    <row r="84" spans="1:22" hidden="1" x14ac:dyDescent="0.3">
      <c r="A84" s="73"/>
      <c r="B84" s="61" t="s">
        <v>263</v>
      </c>
      <c r="C84" s="16" t="s">
        <v>11</v>
      </c>
      <c r="D84" s="16" t="s">
        <v>16</v>
      </c>
      <c r="E84" s="16" t="s">
        <v>65</v>
      </c>
      <c r="F84" s="16" t="s">
        <v>172</v>
      </c>
      <c r="G84" s="16" t="s">
        <v>133</v>
      </c>
      <c r="H84" s="16" t="s">
        <v>14</v>
      </c>
      <c r="I84" s="23">
        <v>423618</v>
      </c>
      <c r="J84" s="23">
        <v>529447</v>
      </c>
      <c r="K84" s="23">
        <v>602215</v>
      </c>
      <c r="L84" s="23">
        <v>146849</v>
      </c>
      <c r="M84" s="23">
        <v>123056</v>
      </c>
      <c r="N84" s="23">
        <v>1170575</v>
      </c>
      <c r="O84" s="23">
        <v>475716</v>
      </c>
      <c r="P84" s="23">
        <v>1826702</v>
      </c>
      <c r="Q84" s="23">
        <v>1212700</v>
      </c>
      <c r="R84" s="23">
        <v>775670</v>
      </c>
      <c r="S84" s="23">
        <v>669319</v>
      </c>
      <c r="T84" s="70">
        <v>481235</v>
      </c>
      <c r="U84" s="45">
        <f>SUM(표4_2[[#This Row],[1월]:[12월]])</f>
        <v>8437102</v>
      </c>
      <c r="V84" s="45">
        <f t="shared" si="42"/>
        <v>703091.83333333337</v>
      </c>
    </row>
    <row r="85" spans="1:22" hidden="1" x14ac:dyDescent="0.3">
      <c r="A85" s="73"/>
      <c r="B85" s="62" t="s">
        <v>263</v>
      </c>
      <c r="C85" s="17" t="s">
        <v>11</v>
      </c>
      <c r="D85" s="17" t="s">
        <v>16</v>
      </c>
      <c r="E85" s="17" t="s">
        <v>65</v>
      </c>
      <c r="F85" s="17" t="s">
        <v>172</v>
      </c>
      <c r="G85" s="17" t="s">
        <v>133</v>
      </c>
      <c r="H85" s="17" t="s">
        <v>15</v>
      </c>
      <c r="I85" s="18">
        <f t="shared" ref="I85:T85" si="48">(I84/1000)*0.229</f>
        <v>97.008521999999999</v>
      </c>
      <c r="J85" s="18">
        <f t="shared" si="48"/>
        <v>121.243363</v>
      </c>
      <c r="K85" s="18">
        <f t="shared" si="48"/>
        <v>137.90723500000001</v>
      </c>
      <c r="L85" s="18">
        <f t="shared" si="48"/>
        <v>33.628420999999996</v>
      </c>
      <c r="M85" s="18">
        <f t="shared" si="48"/>
        <v>28.179824</v>
      </c>
      <c r="N85" s="18">
        <f t="shared" si="48"/>
        <v>268.06167500000004</v>
      </c>
      <c r="O85" s="18">
        <f t="shared" si="48"/>
        <v>108.93896400000001</v>
      </c>
      <c r="P85" s="18">
        <f t="shared" si="48"/>
        <v>418.31475800000004</v>
      </c>
      <c r="Q85" s="18">
        <f t="shared" si="48"/>
        <v>277.70830000000001</v>
      </c>
      <c r="R85" s="18">
        <f t="shared" si="48"/>
        <v>177.62843000000001</v>
      </c>
      <c r="S85" s="18">
        <f t="shared" si="48"/>
        <v>153.27405099999999</v>
      </c>
      <c r="T85" s="18">
        <f t="shared" si="48"/>
        <v>110.202815</v>
      </c>
      <c r="U85" s="46">
        <f>SUM(표4_2[[#This Row],[1월]:[12월]])</f>
        <v>1932.0963580000002</v>
      </c>
      <c r="V85" s="46">
        <f t="shared" si="42"/>
        <v>161.00802983333335</v>
      </c>
    </row>
    <row r="86" spans="1:22" hidden="1" x14ac:dyDescent="0.3">
      <c r="A86" s="73"/>
      <c r="B86" s="63" t="s">
        <v>263</v>
      </c>
      <c r="C86" s="19" t="s">
        <v>11</v>
      </c>
      <c r="D86" s="19" t="s">
        <v>16</v>
      </c>
      <c r="E86" s="19" t="s">
        <v>65</v>
      </c>
      <c r="F86" s="19" t="s">
        <v>172</v>
      </c>
      <c r="G86" s="20" t="s">
        <v>133</v>
      </c>
      <c r="H86" s="20" t="s">
        <v>96</v>
      </c>
      <c r="I86" s="21">
        <f>I84*0.4747/1000</f>
        <v>201.09146459999999</v>
      </c>
      <c r="J86" s="21">
        <f t="shared" ref="J86:T86" si="49">J84*0.4747/1000</f>
        <v>251.32849089999999</v>
      </c>
      <c r="K86" s="21">
        <f t="shared" si="49"/>
        <v>285.87146050000001</v>
      </c>
      <c r="L86" s="21">
        <f t="shared" si="49"/>
        <v>69.709220299999998</v>
      </c>
      <c r="M86" s="21">
        <f t="shared" si="49"/>
        <v>58.414683199999999</v>
      </c>
      <c r="N86" s="21">
        <f t="shared" si="49"/>
        <v>555.67195249999997</v>
      </c>
      <c r="O86" s="21">
        <f t="shared" si="49"/>
        <v>225.82238520000001</v>
      </c>
      <c r="P86" s="21">
        <f t="shared" si="49"/>
        <v>867.1354394</v>
      </c>
      <c r="Q86" s="21">
        <f t="shared" si="49"/>
        <v>575.66869000000008</v>
      </c>
      <c r="R86" s="21">
        <f t="shared" si="49"/>
        <v>368.21054900000001</v>
      </c>
      <c r="S86" s="21">
        <f t="shared" si="49"/>
        <v>317.72572930000001</v>
      </c>
      <c r="T86" s="21">
        <f t="shared" si="49"/>
        <v>228.44225450000002</v>
      </c>
      <c r="U86" s="47">
        <f>SUM(표4_2[[#This Row],[1월]:[12월]])</f>
        <v>4005.0923194000002</v>
      </c>
      <c r="V86" s="47">
        <f t="shared" si="42"/>
        <v>333.75769328333337</v>
      </c>
    </row>
    <row r="87" spans="1:22" x14ac:dyDescent="0.3">
      <c r="A87" s="73" t="s">
        <v>238</v>
      </c>
      <c r="B87" s="60" t="s">
        <v>263</v>
      </c>
      <c r="C87" s="14" t="s">
        <v>11</v>
      </c>
      <c r="D87" s="14" t="s">
        <v>16</v>
      </c>
      <c r="E87" s="14" t="s">
        <v>65</v>
      </c>
      <c r="F87" s="14" t="s">
        <v>172</v>
      </c>
      <c r="G87" s="14" t="s">
        <v>134</v>
      </c>
      <c r="H87" s="14" t="s">
        <v>13</v>
      </c>
      <c r="I87" s="15">
        <v>153860154</v>
      </c>
      <c r="J87" s="15">
        <v>145606795</v>
      </c>
      <c r="K87" s="15">
        <v>115278959</v>
      </c>
      <c r="L87" s="15">
        <v>93879806</v>
      </c>
      <c r="M87" s="15">
        <v>134405937</v>
      </c>
      <c r="N87" s="15">
        <v>187369435</v>
      </c>
      <c r="O87" s="15">
        <v>260201972</v>
      </c>
      <c r="P87" s="15">
        <v>269398542</v>
      </c>
      <c r="Q87" s="15">
        <v>171889654</v>
      </c>
      <c r="R87" s="15">
        <v>142348988</v>
      </c>
      <c r="S87" s="15">
        <v>167034038</v>
      </c>
      <c r="T87" s="69">
        <v>190722546</v>
      </c>
      <c r="U87" s="44">
        <f>SUM(표4_2[[#This Row],[1월]:[12월]])</f>
        <v>2031996826</v>
      </c>
      <c r="V87" s="44">
        <f t="shared" si="42"/>
        <v>169333068.83333334</v>
      </c>
    </row>
    <row r="88" spans="1:22" hidden="1" x14ac:dyDescent="0.3">
      <c r="A88" s="73"/>
      <c r="B88" s="61" t="s">
        <v>263</v>
      </c>
      <c r="C88" s="16" t="s">
        <v>11</v>
      </c>
      <c r="D88" s="16" t="s">
        <v>16</v>
      </c>
      <c r="E88" s="16" t="s">
        <v>65</v>
      </c>
      <c r="F88" s="16" t="s">
        <v>172</v>
      </c>
      <c r="G88" s="16" t="s">
        <v>134</v>
      </c>
      <c r="H88" s="16" t="s">
        <v>14</v>
      </c>
      <c r="I88" s="23">
        <v>1023386</v>
      </c>
      <c r="J88" s="23">
        <v>920746</v>
      </c>
      <c r="K88" s="23">
        <v>873825</v>
      </c>
      <c r="L88" s="23">
        <v>638206</v>
      </c>
      <c r="M88" s="23">
        <v>986748</v>
      </c>
      <c r="N88" s="23">
        <v>1152831</v>
      </c>
      <c r="O88" s="23">
        <v>1660148</v>
      </c>
      <c r="P88" s="23">
        <v>1700123</v>
      </c>
      <c r="Q88" s="23">
        <v>1282965</v>
      </c>
      <c r="R88" s="23">
        <v>1013884</v>
      </c>
      <c r="S88" s="23">
        <v>987162</v>
      </c>
      <c r="T88" s="70">
        <v>1153013</v>
      </c>
      <c r="U88" s="45">
        <f>SUM(표4_2[[#This Row],[1월]:[12월]])</f>
        <v>13393037</v>
      </c>
      <c r="V88" s="45">
        <f t="shared" si="42"/>
        <v>1116086.4166666667</v>
      </c>
    </row>
    <row r="89" spans="1:22" hidden="1" x14ac:dyDescent="0.3">
      <c r="A89" s="73"/>
      <c r="B89" s="62" t="s">
        <v>263</v>
      </c>
      <c r="C89" s="17" t="s">
        <v>11</v>
      </c>
      <c r="D89" s="17" t="s">
        <v>16</v>
      </c>
      <c r="E89" s="17" t="s">
        <v>65</v>
      </c>
      <c r="F89" s="17" t="s">
        <v>172</v>
      </c>
      <c r="G89" s="17" t="s">
        <v>134</v>
      </c>
      <c r="H89" s="17" t="s">
        <v>15</v>
      </c>
      <c r="I89" s="18">
        <f t="shared" ref="I89:T89" si="50">(I88/1000)*0.229</f>
        <v>234.35539399999999</v>
      </c>
      <c r="J89" s="18">
        <f t="shared" si="50"/>
        <v>210.85083399999999</v>
      </c>
      <c r="K89" s="18">
        <f t="shared" si="50"/>
        <v>200.10592500000001</v>
      </c>
      <c r="L89" s="18">
        <f t="shared" si="50"/>
        <v>146.14917400000002</v>
      </c>
      <c r="M89" s="18">
        <f t="shared" si="50"/>
        <v>225.96529200000003</v>
      </c>
      <c r="N89" s="18">
        <f t="shared" si="50"/>
        <v>263.99829899999997</v>
      </c>
      <c r="O89" s="18">
        <f t="shared" si="50"/>
        <v>380.17389199999997</v>
      </c>
      <c r="P89" s="18">
        <f t="shared" si="50"/>
        <v>389.32816700000001</v>
      </c>
      <c r="Q89" s="18">
        <f t="shared" si="50"/>
        <v>293.79898500000002</v>
      </c>
      <c r="R89" s="18">
        <f t="shared" si="50"/>
        <v>232.17943600000001</v>
      </c>
      <c r="S89" s="18">
        <f t="shared" si="50"/>
        <v>226.06009800000001</v>
      </c>
      <c r="T89" s="18">
        <f t="shared" si="50"/>
        <v>264.03997699999996</v>
      </c>
      <c r="U89" s="46">
        <f>SUM(표4_2[[#This Row],[1월]:[12월]])</f>
        <v>3067.0054729999997</v>
      </c>
      <c r="V89" s="46">
        <f t="shared" si="42"/>
        <v>255.58378941666663</v>
      </c>
    </row>
    <row r="90" spans="1:22" hidden="1" x14ac:dyDescent="0.3">
      <c r="A90" s="73"/>
      <c r="B90" s="63" t="s">
        <v>263</v>
      </c>
      <c r="C90" s="19" t="s">
        <v>11</v>
      </c>
      <c r="D90" s="19" t="s">
        <v>16</v>
      </c>
      <c r="E90" s="19" t="s">
        <v>65</v>
      </c>
      <c r="F90" s="19" t="s">
        <v>172</v>
      </c>
      <c r="G90" s="20" t="s">
        <v>134</v>
      </c>
      <c r="H90" s="20" t="s">
        <v>96</v>
      </c>
      <c r="I90" s="21">
        <f>I88*0.4747/1000</f>
        <v>485.80133419999999</v>
      </c>
      <c r="J90" s="21">
        <f t="shared" ref="J90:T90" si="51">J88*0.4747/1000</f>
        <v>437.07812619999999</v>
      </c>
      <c r="K90" s="21">
        <f t="shared" si="51"/>
        <v>414.80472750000001</v>
      </c>
      <c r="L90" s="21">
        <f t="shared" si="51"/>
        <v>302.95638819999999</v>
      </c>
      <c r="M90" s="21">
        <f t="shared" si="51"/>
        <v>468.4092756</v>
      </c>
      <c r="N90" s="21">
        <f t="shared" si="51"/>
        <v>547.24887569999999</v>
      </c>
      <c r="O90" s="21">
        <f t="shared" si="51"/>
        <v>788.07225560000006</v>
      </c>
      <c r="P90" s="21">
        <f t="shared" si="51"/>
        <v>807.04838810000001</v>
      </c>
      <c r="Q90" s="21">
        <f t="shared" si="51"/>
        <v>609.02348550000011</v>
      </c>
      <c r="R90" s="21">
        <f t="shared" si="51"/>
        <v>481.29073480000005</v>
      </c>
      <c r="S90" s="21">
        <f t="shared" si="51"/>
        <v>468.60580140000002</v>
      </c>
      <c r="T90" s="21">
        <f t="shared" si="51"/>
        <v>547.3352711</v>
      </c>
      <c r="U90" s="47">
        <f>SUM(표4_2[[#This Row],[1월]:[12월]])</f>
        <v>6357.6746638999994</v>
      </c>
      <c r="V90" s="47">
        <f t="shared" si="42"/>
        <v>529.80622199166658</v>
      </c>
    </row>
    <row r="91" spans="1:22" x14ac:dyDescent="0.3">
      <c r="A91" s="73" t="s">
        <v>240</v>
      </c>
      <c r="B91" s="24" t="s">
        <v>263</v>
      </c>
      <c r="C91" s="14" t="s">
        <v>11</v>
      </c>
      <c r="D91" s="14" t="s">
        <v>16</v>
      </c>
      <c r="E91" s="14" t="s">
        <v>65</v>
      </c>
      <c r="F91" s="14" t="s">
        <v>172</v>
      </c>
      <c r="G91" s="14" t="s">
        <v>132</v>
      </c>
      <c r="H91" s="14" t="s">
        <v>13</v>
      </c>
      <c r="I91" s="15">
        <v>63478500</v>
      </c>
      <c r="J91" s="15">
        <v>19556882</v>
      </c>
      <c r="K91" s="15">
        <v>1642336</v>
      </c>
      <c r="L91" s="15">
        <v>75271700</v>
      </c>
      <c r="M91" s="15">
        <v>84321318</v>
      </c>
      <c r="N91" s="15">
        <v>107173472</v>
      </c>
      <c r="O91" s="15">
        <v>153069054</v>
      </c>
      <c r="P91" s="15">
        <v>143758318</v>
      </c>
      <c r="Q91" s="15">
        <v>127944745</v>
      </c>
      <c r="R91" s="15">
        <v>46854109</v>
      </c>
      <c r="S91" s="15">
        <v>1631890</v>
      </c>
      <c r="T91" s="69">
        <v>1631890</v>
      </c>
      <c r="U91" s="48">
        <f>SUM(표4_2[[#This Row],[1월]:[12월]])</f>
        <v>826334214</v>
      </c>
      <c r="V91" s="48">
        <f t="shared" si="42"/>
        <v>68861184.5</v>
      </c>
    </row>
    <row r="92" spans="1:22" hidden="1" x14ac:dyDescent="0.3">
      <c r="A92" s="73"/>
      <c r="B92" s="61" t="s">
        <v>263</v>
      </c>
      <c r="C92" s="16" t="s">
        <v>11</v>
      </c>
      <c r="D92" s="16" t="s">
        <v>16</v>
      </c>
      <c r="E92" s="16" t="s">
        <v>65</v>
      </c>
      <c r="F92" s="16" t="s">
        <v>172</v>
      </c>
      <c r="G92" s="16" t="s">
        <v>132</v>
      </c>
      <c r="H92" s="16" t="s">
        <v>14</v>
      </c>
      <c r="I92" s="23">
        <v>530640</v>
      </c>
      <c r="J92" s="23">
        <v>136560</v>
      </c>
      <c r="K92" s="23">
        <v>60760</v>
      </c>
      <c r="L92" s="23">
        <v>713424</v>
      </c>
      <c r="M92" s="23">
        <v>678720</v>
      </c>
      <c r="N92" s="23">
        <v>846576</v>
      </c>
      <c r="O92" s="23">
        <v>1248624</v>
      </c>
      <c r="P92" s="23">
        <v>1182480</v>
      </c>
      <c r="Q92" s="23">
        <v>1046208</v>
      </c>
      <c r="R92" s="23">
        <v>333456</v>
      </c>
      <c r="S92" s="23">
        <v>10464</v>
      </c>
      <c r="T92" s="70">
        <v>4608</v>
      </c>
      <c r="U92" s="45">
        <f>SUM(표4_2[[#This Row],[1월]:[12월]])</f>
        <v>6792520</v>
      </c>
      <c r="V92" s="45">
        <f t="shared" si="42"/>
        <v>566043.33333333337</v>
      </c>
    </row>
    <row r="93" spans="1:22" hidden="1" x14ac:dyDescent="0.3">
      <c r="A93" s="73"/>
      <c r="B93" s="62" t="s">
        <v>263</v>
      </c>
      <c r="C93" s="17" t="s">
        <v>11</v>
      </c>
      <c r="D93" s="17" t="s">
        <v>16</v>
      </c>
      <c r="E93" s="17" t="s">
        <v>65</v>
      </c>
      <c r="F93" s="17" t="s">
        <v>172</v>
      </c>
      <c r="G93" s="17" t="s">
        <v>132</v>
      </c>
      <c r="H93" s="17" t="s">
        <v>15</v>
      </c>
      <c r="I93" s="18">
        <f t="shared" ref="I93:T93" si="52">(I92/1000)*0.229</f>
        <v>121.51656</v>
      </c>
      <c r="J93" s="18">
        <f t="shared" si="52"/>
        <v>31.27224</v>
      </c>
      <c r="K93" s="18">
        <f t="shared" si="52"/>
        <v>13.91404</v>
      </c>
      <c r="L93" s="18">
        <f t="shared" si="52"/>
        <v>163.37409600000001</v>
      </c>
      <c r="M93" s="18">
        <f t="shared" si="52"/>
        <v>155.42688000000001</v>
      </c>
      <c r="N93" s="18">
        <f t="shared" si="52"/>
        <v>193.865904</v>
      </c>
      <c r="O93" s="18">
        <f t="shared" si="52"/>
        <v>285.93489600000004</v>
      </c>
      <c r="P93" s="18">
        <f t="shared" si="52"/>
        <v>270.78792000000004</v>
      </c>
      <c r="Q93" s="18">
        <f t="shared" si="52"/>
        <v>239.58163200000004</v>
      </c>
      <c r="R93" s="18">
        <f t="shared" si="52"/>
        <v>76.361424000000014</v>
      </c>
      <c r="S93" s="18">
        <f t="shared" si="52"/>
        <v>2.3962560000000002</v>
      </c>
      <c r="T93" s="18">
        <f t="shared" si="52"/>
        <v>1.0552319999999999</v>
      </c>
      <c r="U93" s="46">
        <f>SUM(표4_2[[#This Row],[1월]:[12월]])</f>
        <v>1555.4870800000001</v>
      </c>
      <c r="V93" s="46">
        <f t="shared" si="42"/>
        <v>129.62392333333335</v>
      </c>
    </row>
    <row r="94" spans="1:22" hidden="1" x14ac:dyDescent="0.3">
      <c r="A94" s="73"/>
      <c r="B94" s="63" t="s">
        <v>263</v>
      </c>
      <c r="C94" s="19" t="s">
        <v>11</v>
      </c>
      <c r="D94" s="19" t="s">
        <v>16</v>
      </c>
      <c r="E94" s="19" t="s">
        <v>65</v>
      </c>
      <c r="F94" s="19" t="s">
        <v>172</v>
      </c>
      <c r="G94" s="20" t="s">
        <v>132</v>
      </c>
      <c r="H94" s="20" t="s">
        <v>96</v>
      </c>
      <c r="I94" s="21">
        <f>I92*0.4747/1000</f>
        <v>251.89480800000001</v>
      </c>
      <c r="J94" s="21">
        <f t="shared" ref="J94:T94" si="53">J92*0.4747/1000</f>
        <v>64.825031999999993</v>
      </c>
      <c r="K94" s="21">
        <f t="shared" si="53"/>
        <v>28.842772</v>
      </c>
      <c r="L94" s="21">
        <f t="shared" si="53"/>
        <v>338.66237280000001</v>
      </c>
      <c r="M94" s="21">
        <f t="shared" si="53"/>
        <v>322.18838400000004</v>
      </c>
      <c r="N94" s="21">
        <f t="shared" si="53"/>
        <v>401.86962719999997</v>
      </c>
      <c r="O94" s="21">
        <f t="shared" si="53"/>
        <v>592.72181279999995</v>
      </c>
      <c r="P94" s="21">
        <f t="shared" si="53"/>
        <v>561.32325600000001</v>
      </c>
      <c r="Q94" s="21">
        <f t="shared" si="53"/>
        <v>496.6349376</v>
      </c>
      <c r="R94" s="21">
        <f t="shared" si="53"/>
        <v>158.29156320000001</v>
      </c>
      <c r="S94" s="21">
        <f t="shared" si="53"/>
        <v>4.9672608</v>
      </c>
      <c r="T94" s="21">
        <f t="shared" si="53"/>
        <v>2.1874176000000003</v>
      </c>
      <c r="U94" s="47">
        <f>SUM(표4_2[[#This Row],[1월]:[12월]])</f>
        <v>3224.4092439999999</v>
      </c>
      <c r="V94" s="47">
        <f t="shared" si="42"/>
        <v>268.70077033333331</v>
      </c>
    </row>
    <row r="95" spans="1:22" x14ac:dyDescent="0.3">
      <c r="A95" s="73" t="s">
        <v>242</v>
      </c>
      <c r="B95" s="60" t="s">
        <v>263</v>
      </c>
      <c r="C95" s="14" t="s">
        <v>11</v>
      </c>
      <c r="D95" s="14" t="s">
        <v>16</v>
      </c>
      <c r="E95" s="14" t="s">
        <v>90</v>
      </c>
      <c r="F95" s="14" t="s">
        <v>172</v>
      </c>
      <c r="G95" s="14" t="s">
        <v>133</v>
      </c>
      <c r="H95" s="14" t="s">
        <v>13</v>
      </c>
      <c r="I95" s="15">
        <v>0</v>
      </c>
      <c r="J95" s="15">
        <v>0</v>
      </c>
      <c r="K95" s="15">
        <v>120125</v>
      </c>
      <c r="L95" s="15">
        <v>0</v>
      </c>
      <c r="M95" s="15">
        <v>114232</v>
      </c>
      <c r="N95" s="15">
        <v>4085248</v>
      </c>
      <c r="O95" s="15">
        <v>4240169</v>
      </c>
      <c r="P95" s="15">
        <v>12809270</v>
      </c>
      <c r="Q95" s="15">
        <v>6074546</v>
      </c>
      <c r="R95" s="15">
        <v>1011519</v>
      </c>
      <c r="S95" s="15">
        <v>204653</v>
      </c>
      <c r="T95" s="69">
        <v>0</v>
      </c>
      <c r="U95" s="44">
        <f>SUM(표4_2[[#This Row],[1월]:[12월]])</f>
        <v>28659762</v>
      </c>
      <c r="V95" s="44">
        <f t="shared" si="42"/>
        <v>2388313.5</v>
      </c>
    </row>
    <row r="96" spans="1:22" hidden="1" x14ac:dyDescent="0.3">
      <c r="A96" s="73"/>
      <c r="B96" s="61" t="s">
        <v>263</v>
      </c>
      <c r="C96" s="16" t="s">
        <v>11</v>
      </c>
      <c r="D96" s="16" t="s">
        <v>16</v>
      </c>
      <c r="E96" s="16" t="s">
        <v>90</v>
      </c>
      <c r="F96" s="16" t="s">
        <v>172</v>
      </c>
      <c r="G96" s="16" t="s">
        <v>133</v>
      </c>
      <c r="H96" s="16" t="s">
        <v>14</v>
      </c>
      <c r="I96" s="4">
        <v>0</v>
      </c>
      <c r="J96" s="4">
        <v>0</v>
      </c>
      <c r="K96" s="4">
        <v>911</v>
      </c>
      <c r="L96" s="4">
        <v>0</v>
      </c>
      <c r="M96" s="4">
        <v>839</v>
      </c>
      <c r="N96" s="4">
        <v>25120</v>
      </c>
      <c r="O96" s="4">
        <v>27022</v>
      </c>
      <c r="P96" s="4">
        <v>80922</v>
      </c>
      <c r="Q96" s="4">
        <v>45338</v>
      </c>
      <c r="R96" s="4">
        <v>7210</v>
      </c>
      <c r="S96" s="4">
        <v>1210</v>
      </c>
      <c r="T96" s="68">
        <v>0</v>
      </c>
      <c r="U96" s="45">
        <f>SUM(표4_2[[#This Row],[1월]:[12월]])</f>
        <v>188572</v>
      </c>
      <c r="V96" s="45">
        <f t="shared" si="42"/>
        <v>15714.333333333334</v>
      </c>
    </row>
    <row r="97" spans="1:22" hidden="1" x14ac:dyDescent="0.3">
      <c r="A97" s="73"/>
      <c r="B97" s="62" t="s">
        <v>263</v>
      </c>
      <c r="C97" s="17" t="s">
        <v>11</v>
      </c>
      <c r="D97" s="17" t="s">
        <v>16</v>
      </c>
      <c r="E97" s="17" t="s">
        <v>90</v>
      </c>
      <c r="F97" s="17" t="s">
        <v>172</v>
      </c>
      <c r="G97" s="17" t="s">
        <v>133</v>
      </c>
      <c r="H97" s="17" t="s">
        <v>15</v>
      </c>
      <c r="I97" s="18">
        <f t="shared" ref="I97:T97" si="54">(I96/1000)*0.229</f>
        <v>0</v>
      </c>
      <c r="J97" s="18">
        <f t="shared" si="54"/>
        <v>0</v>
      </c>
      <c r="K97" s="18">
        <f t="shared" si="54"/>
        <v>0.20861900000000003</v>
      </c>
      <c r="L97" s="18">
        <f t="shared" si="54"/>
        <v>0</v>
      </c>
      <c r="M97" s="18">
        <f t="shared" si="54"/>
        <v>0.192131</v>
      </c>
      <c r="N97" s="18">
        <f t="shared" si="54"/>
        <v>5.7524800000000003</v>
      </c>
      <c r="O97" s="18">
        <f t="shared" si="54"/>
        <v>6.1880379999999997</v>
      </c>
      <c r="P97" s="18">
        <f t="shared" si="54"/>
        <v>18.531137999999999</v>
      </c>
      <c r="Q97" s="18">
        <f t="shared" si="54"/>
        <v>10.382402000000001</v>
      </c>
      <c r="R97" s="18">
        <f t="shared" si="54"/>
        <v>1.6510899999999999</v>
      </c>
      <c r="S97" s="18">
        <f t="shared" si="54"/>
        <v>0.27709</v>
      </c>
      <c r="T97" s="18">
        <f t="shared" si="54"/>
        <v>0</v>
      </c>
      <c r="U97" s="46">
        <f>SUM(표4_2[[#This Row],[1월]:[12월]])</f>
        <v>43.182987999999995</v>
      </c>
      <c r="V97" s="46">
        <f t="shared" si="42"/>
        <v>3.5985823333333329</v>
      </c>
    </row>
    <row r="98" spans="1:22" hidden="1" x14ac:dyDescent="0.3">
      <c r="A98" s="73"/>
      <c r="B98" s="63" t="s">
        <v>263</v>
      </c>
      <c r="C98" s="19" t="s">
        <v>11</v>
      </c>
      <c r="D98" s="19" t="s">
        <v>16</v>
      </c>
      <c r="E98" s="19" t="s">
        <v>90</v>
      </c>
      <c r="F98" s="19" t="s">
        <v>172</v>
      </c>
      <c r="G98" s="20" t="s">
        <v>133</v>
      </c>
      <c r="H98" s="20" t="s">
        <v>96</v>
      </c>
      <c r="I98" s="21">
        <f>I96*0.4747/1000</f>
        <v>0</v>
      </c>
      <c r="J98" s="21">
        <f t="shared" ref="J98:T98" si="55">J96*0.4747/1000</f>
        <v>0</v>
      </c>
      <c r="K98" s="21">
        <f t="shared" si="55"/>
        <v>0.43245169999999999</v>
      </c>
      <c r="L98" s="21">
        <f t="shared" si="55"/>
        <v>0</v>
      </c>
      <c r="M98" s="21">
        <f t="shared" si="55"/>
        <v>0.3982733</v>
      </c>
      <c r="N98" s="21">
        <f t="shared" si="55"/>
        <v>11.924464</v>
      </c>
      <c r="O98" s="21">
        <f t="shared" si="55"/>
        <v>12.8273434</v>
      </c>
      <c r="P98" s="21">
        <f t="shared" si="55"/>
        <v>38.4136734</v>
      </c>
      <c r="Q98" s="21">
        <f t="shared" si="55"/>
        <v>21.521948599999998</v>
      </c>
      <c r="R98" s="21">
        <f t="shared" si="55"/>
        <v>3.422587</v>
      </c>
      <c r="S98" s="21">
        <f t="shared" si="55"/>
        <v>0.57438700000000009</v>
      </c>
      <c r="T98" s="21">
        <f t="shared" si="55"/>
        <v>0</v>
      </c>
      <c r="U98" s="47">
        <f>SUM(표4_2[[#This Row],[1월]:[12월]])</f>
        <v>89.515128400000009</v>
      </c>
      <c r="V98" s="47">
        <f t="shared" si="42"/>
        <v>7.4595940333333344</v>
      </c>
    </row>
    <row r="99" spans="1:22" x14ac:dyDescent="0.3">
      <c r="A99" s="73" t="s">
        <v>243</v>
      </c>
      <c r="B99" s="60" t="s">
        <v>263</v>
      </c>
      <c r="C99" s="14" t="s">
        <v>11</v>
      </c>
      <c r="D99" s="14" t="s">
        <v>16</v>
      </c>
      <c r="E99" s="14" t="s">
        <v>90</v>
      </c>
      <c r="F99" s="14" t="s">
        <v>172</v>
      </c>
      <c r="G99" s="14" t="s">
        <v>134</v>
      </c>
      <c r="H99" s="14" t="s">
        <v>13</v>
      </c>
      <c r="I99" s="69">
        <f>151337628-138474</f>
        <v>151199154</v>
      </c>
      <c r="J99" s="15">
        <f>144374933-131046</f>
        <v>144243887</v>
      </c>
      <c r="K99" s="15">
        <f>114746470-103751</f>
        <v>114642719</v>
      </c>
      <c r="L99" s="15">
        <f>89563265-84492</f>
        <v>89478773</v>
      </c>
      <c r="M99" s="15">
        <f>131593246-120965</f>
        <v>131472281</v>
      </c>
      <c r="N99" s="15">
        <f>137482723+866115</f>
        <v>138348838</v>
      </c>
      <c r="O99" s="15">
        <f>103293912-234182</f>
        <v>103059730</v>
      </c>
      <c r="P99" s="69">
        <f>105342962-242458</f>
        <v>105100504</v>
      </c>
      <c r="Q99" s="15">
        <f>106153607-154701</f>
        <v>105998906</v>
      </c>
      <c r="R99" s="15">
        <f>102628062-128114</f>
        <v>102499948</v>
      </c>
      <c r="S99" s="69">
        <f>152529027-150331</f>
        <v>152378696</v>
      </c>
      <c r="T99" s="71">
        <f>190894196-171650</f>
        <v>190722546</v>
      </c>
      <c r="U99" s="44">
        <f>SUM(표4_2[[#This Row],[1월]:[12월]])</f>
        <v>1529145982</v>
      </c>
      <c r="V99" s="44">
        <f t="shared" si="42"/>
        <v>127428831.83333333</v>
      </c>
    </row>
    <row r="100" spans="1:22" hidden="1" x14ac:dyDescent="0.3">
      <c r="A100" s="73"/>
      <c r="B100" s="61" t="s">
        <v>263</v>
      </c>
      <c r="C100" s="16" t="s">
        <v>11</v>
      </c>
      <c r="D100" s="16" t="s">
        <v>16</v>
      </c>
      <c r="E100" s="16" t="s">
        <v>90</v>
      </c>
      <c r="F100" s="16" t="s">
        <v>172</v>
      </c>
      <c r="G100" s="16" t="s">
        <v>134</v>
      </c>
      <c r="H100" s="16" t="s">
        <v>14</v>
      </c>
      <c r="I100" s="68">
        <f>1006567-921</f>
        <v>1005646</v>
      </c>
      <c r="J100" s="4">
        <f>912949-829</f>
        <v>912120</v>
      </c>
      <c r="K100" s="4">
        <f>869791+59974</f>
        <v>929765</v>
      </c>
      <c r="L100" s="4">
        <f>608841-574</f>
        <v>608267</v>
      </c>
      <c r="M100" s="23">
        <f>966065-888</f>
        <v>965177</v>
      </c>
      <c r="N100" s="23">
        <f>846781-806</f>
        <v>845975</v>
      </c>
      <c r="O100" s="23">
        <f>660736-1494</f>
        <v>659242</v>
      </c>
      <c r="P100" s="70">
        <f>661792-4530</f>
        <v>657262</v>
      </c>
      <c r="Q100" s="23">
        <f>792398-1155</f>
        <v>791243</v>
      </c>
      <c r="R100" s="23">
        <f>730160-912</f>
        <v>729248</v>
      </c>
      <c r="S100" s="70">
        <f>901332-888</f>
        <v>900444</v>
      </c>
      <c r="T100" s="70">
        <f>1154051-1038</f>
        <v>1153013</v>
      </c>
      <c r="U100" s="45">
        <f>SUM(표4_2[[#This Row],[1월]:[12월]])</f>
        <v>10157402</v>
      </c>
      <c r="V100" s="45">
        <f t="shared" si="42"/>
        <v>846450.16666666663</v>
      </c>
    </row>
    <row r="101" spans="1:22" hidden="1" x14ac:dyDescent="0.3">
      <c r="A101" s="73"/>
      <c r="B101" s="62" t="s">
        <v>263</v>
      </c>
      <c r="C101" s="17" t="s">
        <v>11</v>
      </c>
      <c r="D101" s="17" t="s">
        <v>16</v>
      </c>
      <c r="E101" s="17" t="s">
        <v>90</v>
      </c>
      <c r="F101" s="17" t="s">
        <v>172</v>
      </c>
      <c r="G101" s="17" t="s">
        <v>134</v>
      </c>
      <c r="H101" s="17" t="s">
        <v>15</v>
      </c>
      <c r="I101" s="18">
        <f t="shared" ref="I101:T101" si="56">(I100/1000)*0.229</f>
        <v>230.292934</v>
      </c>
      <c r="J101" s="18">
        <f t="shared" si="56"/>
        <v>208.87548000000001</v>
      </c>
      <c r="K101" s="18">
        <f t="shared" si="56"/>
        <v>212.91618500000001</v>
      </c>
      <c r="L101" s="18">
        <f t="shared" si="56"/>
        <v>139.29314300000001</v>
      </c>
      <c r="M101" s="18">
        <f t="shared" si="56"/>
        <v>221.02553300000002</v>
      </c>
      <c r="N101" s="18">
        <f t="shared" si="56"/>
        <v>193.72827500000002</v>
      </c>
      <c r="O101" s="18">
        <f t="shared" si="56"/>
        <v>150.966418</v>
      </c>
      <c r="P101" s="18">
        <f t="shared" si="56"/>
        <v>150.51299799999998</v>
      </c>
      <c r="Q101" s="18">
        <f t="shared" si="56"/>
        <v>181.19464700000003</v>
      </c>
      <c r="R101" s="18">
        <f t="shared" si="56"/>
        <v>166.997792</v>
      </c>
      <c r="S101" s="18">
        <f t="shared" si="56"/>
        <v>206.20167599999999</v>
      </c>
      <c r="T101" s="18">
        <f t="shared" si="56"/>
        <v>264.03997699999996</v>
      </c>
      <c r="U101" s="46">
        <f>SUM(표4_2[[#This Row],[1월]:[12월]])</f>
        <v>2326.0450580000002</v>
      </c>
      <c r="V101" s="46">
        <f t="shared" si="42"/>
        <v>193.83708816666669</v>
      </c>
    </row>
    <row r="102" spans="1:22" hidden="1" x14ac:dyDescent="0.3">
      <c r="A102" s="73"/>
      <c r="B102" s="63" t="s">
        <v>263</v>
      </c>
      <c r="C102" s="19" t="s">
        <v>11</v>
      </c>
      <c r="D102" s="19" t="s">
        <v>16</v>
      </c>
      <c r="E102" s="19" t="s">
        <v>90</v>
      </c>
      <c r="F102" s="19" t="s">
        <v>172</v>
      </c>
      <c r="G102" s="20" t="s">
        <v>134</v>
      </c>
      <c r="H102" s="20" t="s">
        <v>96</v>
      </c>
      <c r="I102" s="21">
        <f>I100*0.4747/1000</f>
        <v>477.38015620000004</v>
      </c>
      <c r="J102" s="21">
        <f t="shared" ref="J102:T102" si="57">J100*0.4747/1000</f>
        <v>432.98336399999999</v>
      </c>
      <c r="K102" s="21">
        <f t="shared" si="57"/>
        <v>441.35944550000005</v>
      </c>
      <c r="L102" s="21">
        <f t="shared" si="57"/>
        <v>288.74434490000004</v>
      </c>
      <c r="M102" s="21">
        <f t="shared" si="57"/>
        <v>458.16952190000001</v>
      </c>
      <c r="N102" s="21">
        <f t="shared" si="57"/>
        <v>401.58433250000002</v>
      </c>
      <c r="O102" s="21">
        <f t="shared" si="57"/>
        <v>312.94217739999999</v>
      </c>
      <c r="P102" s="21">
        <f t="shared" si="57"/>
        <v>312.00227140000004</v>
      </c>
      <c r="Q102" s="21">
        <f t="shared" si="57"/>
        <v>375.60305210000001</v>
      </c>
      <c r="R102" s="21">
        <f t="shared" si="57"/>
        <v>346.17402559999999</v>
      </c>
      <c r="S102" s="21">
        <f t="shared" si="57"/>
        <v>427.44076680000001</v>
      </c>
      <c r="T102" s="21">
        <f t="shared" si="57"/>
        <v>547.3352711</v>
      </c>
      <c r="U102" s="47">
        <f>SUM(표4_2[[#This Row],[1월]:[12월]])</f>
        <v>4821.7187293999996</v>
      </c>
      <c r="V102" s="47">
        <f t="shared" si="42"/>
        <v>401.80989411666661</v>
      </c>
    </row>
    <row r="103" spans="1:22" x14ac:dyDescent="0.3">
      <c r="A103" s="73" t="s">
        <v>241</v>
      </c>
      <c r="B103" s="60" t="s">
        <v>263</v>
      </c>
      <c r="C103" s="14" t="s">
        <v>11</v>
      </c>
      <c r="D103" s="14" t="s">
        <v>16</v>
      </c>
      <c r="E103" s="14" t="s">
        <v>90</v>
      </c>
      <c r="F103" s="14" t="s">
        <v>172</v>
      </c>
      <c r="G103" s="14" t="s">
        <v>132</v>
      </c>
      <c r="H103" s="14" t="s">
        <v>13</v>
      </c>
      <c r="I103" s="15">
        <v>0</v>
      </c>
      <c r="J103" s="15">
        <v>0</v>
      </c>
      <c r="K103" s="15">
        <v>2464</v>
      </c>
      <c r="L103" s="15">
        <v>0</v>
      </c>
      <c r="M103" s="15">
        <v>489064</v>
      </c>
      <c r="N103" s="15">
        <v>1821949</v>
      </c>
      <c r="O103" s="15">
        <v>2801164</v>
      </c>
      <c r="P103" s="15">
        <v>4053985</v>
      </c>
      <c r="Q103" s="15">
        <v>3403330</v>
      </c>
      <c r="R103" s="15">
        <v>318608</v>
      </c>
      <c r="S103" s="15">
        <v>2611</v>
      </c>
      <c r="T103" s="69">
        <v>0</v>
      </c>
      <c r="U103" s="44">
        <f>SUM(표4_2[[#This Row],[1월]:[12월]])</f>
        <v>12893175</v>
      </c>
      <c r="V103" s="44">
        <f t="shared" si="42"/>
        <v>1074431.25</v>
      </c>
    </row>
    <row r="104" spans="1:22" hidden="1" x14ac:dyDescent="0.3">
      <c r="A104" s="73"/>
      <c r="B104" s="61" t="s">
        <v>263</v>
      </c>
      <c r="C104" s="16" t="s">
        <v>11</v>
      </c>
      <c r="D104" s="16" t="s">
        <v>16</v>
      </c>
      <c r="E104" s="16" t="s">
        <v>90</v>
      </c>
      <c r="F104" s="16" t="s">
        <v>172</v>
      </c>
      <c r="G104" s="16" t="s">
        <v>132</v>
      </c>
      <c r="H104" s="16" t="s">
        <v>14</v>
      </c>
      <c r="I104" s="4">
        <v>0</v>
      </c>
      <c r="J104" s="4">
        <v>0</v>
      </c>
      <c r="K104" s="4">
        <v>0</v>
      </c>
      <c r="L104" s="4">
        <v>0</v>
      </c>
      <c r="M104" s="4">
        <v>3937</v>
      </c>
      <c r="N104" s="4">
        <v>14392</v>
      </c>
      <c r="O104" s="4">
        <v>22850</v>
      </c>
      <c r="P104" s="4">
        <v>33346</v>
      </c>
      <c r="Q104" s="4">
        <v>27829</v>
      </c>
      <c r="R104" s="4">
        <v>2268</v>
      </c>
      <c r="S104" s="4">
        <v>17</v>
      </c>
      <c r="T104" s="68">
        <v>0</v>
      </c>
      <c r="U104" s="45">
        <f>SUM(표4_2[[#This Row],[1월]:[12월]])</f>
        <v>104639</v>
      </c>
      <c r="V104" s="45">
        <f t="shared" si="42"/>
        <v>8719.9166666666661</v>
      </c>
    </row>
    <row r="105" spans="1:22" hidden="1" x14ac:dyDescent="0.3">
      <c r="A105" s="73"/>
      <c r="B105" s="62" t="s">
        <v>263</v>
      </c>
      <c r="C105" s="17" t="s">
        <v>11</v>
      </c>
      <c r="D105" s="17" t="s">
        <v>16</v>
      </c>
      <c r="E105" s="17" t="s">
        <v>90</v>
      </c>
      <c r="F105" s="17" t="s">
        <v>172</v>
      </c>
      <c r="G105" s="17" t="s">
        <v>132</v>
      </c>
      <c r="H105" s="17" t="s">
        <v>15</v>
      </c>
      <c r="I105" s="18">
        <f t="shared" ref="I105:T105" si="58">(I104/1000)*0.229</f>
        <v>0</v>
      </c>
      <c r="J105" s="18">
        <f t="shared" si="58"/>
        <v>0</v>
      </c>
      <c r="K105" s="18">
        <f t="shared" si="58"/>
        <v>0</v>
      </c>
      <c r="L105" s="18">
        <f t="shared" si="58"/>
        <v>0</v>
      </c>
      <c r="M105" s="18">
        <f t="shared" si="58"/>
        <v>0.90157299999999996</v>
      </c>
      <c r="N105" s="18">
        <f t="shared" si="58"/>
        <v>3.2957679999999998</v>
      </c>
      <c r="O105" s="18">
        <f t="shared" si="58"/>
        <v>5.2326500000000005</v>
      </c>
      <c r="P105" s="18">
        <f t="shared" si="58"/>
        <v>7.6362339999999991</v>
      </c>
      <c r="Q105" s="18">
        <f t="shared" si="58"/>
        <v>6.3728410000000002</v>
      </c>
      <c r="R105" s="18">
        <f t="shared" si="58"/>
        <v>0.51937199999999994</v>
      </c>
      <c r="S105" s="18">
        <f t="shared" si="58"/>
        <v>3.8930000000000006E-3</v>
      </c>
      <c r="T105" s="18">
        <f t="shared" si="58"/>
        <v>0</v>
      </c>
      <c r="U105" s="46">
        <f>SUM(표4_2[[#This Row],[1월]:[12월]])</f>
        <v>23.962331000000002</v>
      </c>
      <c r="V105" s="46">
        <f t="shared" si="42"/>
        <v>1.9968609166666669</v>
      </c>
    </row>
    <row r="106" spans="1:22" hidden="1" x14ac:dyDescent="0.3">
      <c r="A106" s="73"/>
      <c r="B106" s="63" t="s">
        <v>263</v>
      </c>
      <c r="C106" s="19" t="s">
        <v>11</v>
      </c>
      <c r="D106" s="19" t="s">
        <v>16</v>
      </c>
      <c r="E106" s="19" t="s">
        <v>90</v>
      </c>
      <c r="F106" s="19" t="s">
        <v>172</v>
      </c>
      <c r="G106" s="20" t="s">
        <v>132</v>
      </c>
      <c r="H106" s="20" t="s">
        <v>96</v>
      </c>
      <c r="I106" s="21">
        <f>I104*0.4747/1000</f>
        <v>0</v>
      </c>
      <c r="J106" s="21">
        <f t="shared" ref="J106:T106" si="59">J104*0.4747/1000</f>
        <v>0</v>
      </c>
      <c r="K106" s="21">
        <f t="shared" si="59"/>
        <v>0</v>
      </c>
      <c r="L106" s="21">
        <f t="shared" si="59"/>
        <v>0</v>
      </c>
      <c r="M106" s="21">
        <f t="shared" si="59"/>
        <v>1.8688939</v>
      </c>
      <c r="N106" s="21">
        <f t="shared" si="59"/>
        <v>6.8318824000000005</v>
      </c>
      <c r="O106" s="21">
        <f t="shared" si="59"/>
        <v>10.846895</v>
      </c>
      <c r="P106" s="21">
        <f t="shared" si="59"/>
        <v>15.8293462</v>
      </c>
      <c r="Q106" s="21">
        <f t="shared" si="59"/>
        <v>13.210426300000002</v>
      </c>
      <c r="R106" s="21">
        <f t="shared" si="59"/>
        <v>1.0766195999999999</v>
      </c>
      <c r="S106" s="21">
        <f t="shared" si="59"/>
        <v>8.0699000000000014E-3</v>
      </c>
      <c r="T106" s="21">
        <f t="shared" si="59"/>
        <v>0</v>
      </c>
      <c r="U106" s="47">
        <f>SUM(표4_2[[#This Row],[1월]:[12월]])</f>
        <v>49.672133300000006</v>
      </c>
      <c r="V106" s="47">
        <f t="shared" si="42"/>
        <v>4.1393444416666672</v>
      </c>
    </row>
    <row r="107" spans="1:22" x14ac:dyDescent="0.3">
      <c r="A107" s="73"/>
      <c r="B107" s="60" t="s">
        <v>263</v>
      </c>
      <c r="C107" s="14" t="s">
        <v>11</v>
      </c>
      <c r="D107" s="14" t="s">
        <v>16</v>
      </c>
      <c r="E107" s="14" t="s">
        <v>67</v>
      </c>
      <c r="F107" s="14" t="s">
        <v>86</v>
      </c>
      <c r="G107" s="14" t="s">
        <v>34</v>
      </c>
      <c r="H107" s="14" t="s">
        <v>13</v>
      </c>
      <c r="I107" s="15">
        <v>43282443</v>
      </c>
      <c r="J107" s="15">
        <v>32044862</v>
      </c>
      <c r="K107" s="15">
        <v>51849905</v>
      </c>
      <c r="L107" s="15">
        <v>66442801</v>
      </c>
      <c r="M107" s="15">
        <v>117182872</v>
      </c>
      <c r="N107" s="15">
        <v>39623637</v>
      </c>
      <c r="O107" s="15">
        <v>233345723</v>
      </c>
      <c r="P107" s="15">
        <v>39958262</v>
      </c>
      <c r="Q107" s="15">
        <v>32397596</v>
      </c>
      <c r="R107" s="15">
        <v>25823011</v>
      </c>
      <c r="S107" s="15">
        <v>39701891</v>
      </c>
      <c r="T107" s="69">
        <v>44070141</v>
      </c>
      <c r="U107" s="44">
        <f>SUM(표4_2[[#This Row],[1월]:[12월]])</f>
        <v>765723144</v>
      </c>
      <c r="V107" s="44">
        <f t="shared" si="42"/>
        <v>63810262</v>
      </c>
    </row>
    <row r="108" spans="1:22" hidden="1" x14ac:dyDescent="0.3">
      <c r="A108" s="73"/>
      <c r="B108" s="61" t="s">
        <v>263</v>
      </c>
      <c r="C108" s="16" t="s">
        <v>11</v>
      </c>
      <c r="D108" s="16" t="s">
        <v>16</v>
      </c>
      <c r="E108" s="16" t="s">
        <v>67</v>
      </c>
      <c r="F108" s="16" t="s">
        <v>86</v>
      </c>
      <c r="G108" s="16" t="s">
        <v>34</v>
      </c>
      <c r="H108" s="16" t="s">
        <v>14</v>
      </c>
      <c r="I108" s="23">
        <v>287889</v>
      </c>
      <c r="J108" s="23">
        <v>202636</v>
      </c>
      <c r="K108" s="23">
        <v>393027</v>
      </c>
      <c r="L108" s="23">
        <v>451686</v>
      </c>
      <c r="M108" s="23">
        <v>860304</v>
      </c>
      <c r="N108" s="23">
        <v>243793</v>
      </c>
      <c r="O108" s="23">
        <v>1488799</v>
      </c>
      <c r="P108" s="23">
        <v>252169</v>
      </c>
      <c r="Q108" s="23">
        <v>241812</v>
      </c>
      <c r="R108" s="23">
        <v>183925</v>
      </c>
      <c r="S108" s="23">
        <v>234636</v>
      </c>
      <c r="T108" s="70">
        <v>266426</v>
      </c>
      <c r="U108" s="45">
        <f>SUM(표4_2[[#This Row],[1월]:[12월]])</f>
        <v>5107102</v>
      </c>
      <c r="V108" s="45">
        <f t="shared" si="42"/>
        <v>425591.83333333331</v>
      </c>
    </row>
    <row r="109" spans="1:22" hidden="1" x14ac:dyDescent="0.3">
      <c r="A109" s="73"/>
      <c r="B109" s="62" t="s">
        <v>263</v>
      </c>
      <c r="C109" s="17" t="s">
        <v>11</v>
      </c>
      <c r="D109" s="17" t="s">
        <v>16</v>
      </c>
      <c r="E109" s="17" t="s">
        <v>67</v>
      </c>
      <c r="F109" s="17" t="s">
        <v>86</v>
      </c>
      <c r="G109" s="17" t="s">
        <v>34</v>
      </c>
      <c r="H109" s="17" t="s">
        <v>15</v>
      </c>
      <c r="I109" s="18">
        <f t="shared" ref="I109:T109" si="60">(I108/1000)*0.229</f>
        <v>65.926580999999999</v>
      </c>
      <c r="J109" s="18">
        <f t="shared" si="60"/>
        <v>46.403644</v>
      </c>
      <c r="K109" s="18">
        <f t="shared" si="60"/>
        <v>90.003183000000007</v>
      </c>
      <c r="L109" s="18">
        <f t="shared" si="60"/>
        <v>103.436094</v>
      </c>
      <c r="M109" s="18">
        <f t="shared" si="60"/>
        <v>197.00961599999999</v>
      </c>
      <c r="N109" s="18">
        <f t="shared" si="60"/>
        <v>55.828597000000002</v>
      </c>
      <c r="O109" s="18">
        <f t="shared" si="60"/>
        <v>340.93497100000002</v>
      </c>
      <c r="P109" s="18">
        <f t="shared" si="60"/>
        <v>57.746701000000002</v>
      </c>
      <c r="Q109" s="18">
        <f t="shared" si="60"/>
        <v>55.374948000000003</v>
      </c>
      <c r="R109" s="18">
        <f t="shared" si="60"/>
        <v>42.118825000000001</v>
      </c>
      <c r="S109" s="18">
        <f t="shared" si="60"/>
        <v>53.731644000000003</v>
      </c>
      <c r="T109" s="18">
        <f t="shared" si="60"/>
        <v>61.011553999999997</v>
      </c>
      <c r="U109" s="46">
        <f>SUM(표4_2[[#This Row],[1월]:[12월]])</f>
        <v>1169.5263579999998</v>
      </c>
      <c r="V109" s="46">
        <f t="shared" si="42"/>
        <v>97.460529833333325</v>
      </c>
    </row>
    <row r="110" spans="1:22" hidden="1" x14ac:dyDescent="0.3">
      <c r="A110" s="73"/>
      <c r="B110" s="63" t="s">
        <v>263</v>
      </c>
      <c r="C110" s="19" t="s">
        <v>11</v>
      </c>
      <c r="D110" s="19" t="s">
        <v>16</v>
      </c>
      <c r="E110" s="19" t="s">
        <v>67</v>
      </c>
      <c r="F110" s="19" t="s">
        <v>86</v>
      </c>
      <c r="G110" s="20" t="s">
        <v>34</v>
      </c>
      <c r="H110" s="20" t="s">
        <v>96</v>
      </c>
      <c r="I110" s="21">
        <f>I108*0.4747/1000</f>
        <v>136.66090830000002</v>
      </c>
      <c r="J110" s="21">
        <f t="shared" ref="J110:T110" si="61">J108*0.4747/1000</f>
        <v>96.191309200000006</v>
      </c>
      <c r="K110" s="21">
        <f t="shared" si="61"/>
        <v>186.56991690000001</v>
      </c>
      <c r="L110" s="21">
        <f t="shared" si="61"/>
        <v>214.41534419999999</v>
      </c>
      <c r="M110" s="21">
        <f t="shared" si="61"/>
        <v>408.38630879999999</v>
      </c>
      <c r="N110" s="21">
        <f t="shared" si="61"/>
        <v>115.7285371</v>
      </c>
      <c r="O110" s="21">
        <f t="shared" si="61"/>
        <v>706.73288530000002</v>
      </c>
      <c r="P110" s="21">
        <f t="shared" si="61"/>
        <v>119.70462429999999</v>
      </c>
      <c r="Q110" s="21">
        <f t="shared" si="61"/>
        <v>114.78815640000001</v>
      </c>
      <c r="R110" s="21">
        <f t="shared" si="61"/>
        <v>87.309197499999996</v>
      </c>
      <c r="S110" s="21">
        <f t="shared" si="61"/>
        <v>111.3817092</v>
      </c>
      <c r="T110" s="21">
        <f t="shared" si="61"/>
        <v>126.4724222</v>
      </c>
      <c r="U110" s="47">
        <f>SUM(표4_2[[#This Row],[1월]:[12월]])</f>
        <v>2424.3413194</v>
      </c>
      <c r="V110" s="47">
        <f t="shared" si="42"/>
        <v>202.02844328333333</v>
      </c>
    </row>
    <row r="111" spans="1:22" x14ac:dyDescent="0.3">
      <c r="A111" s="73" t="s">
        <v>223</v>
      </c>
      <c r="B111" s="60" t="s">
        <v>263</v>
      </c>
      <c r="C111" s="14" t="s">
        <v>11</v>
      </c>
      <c r="D111" s="14" t="s">
        <v>16</v>
      </c>
      <c r="E111" s="14" t="s">
        <v>88</v>
      </c>
      <c r="F111" s="14" t="s">
        <v>86</v>
      </c>
      <c r="G111" s="14" t="s">
        <v>135</v>
      </c>
      <c r="H111" s="14" t="s">
        <v>13</v>
      </c>
      <c r="I111" s="15">
        <v>3231221</v>
      </c>
      <c r="J111" s="15">
        <v>4084304</v>
      </c>
      <c r="K111" s="15">
        <v>3908059</v>
      </c>
      <c r="L111" s="15">
        <v>1274120</v>
      </c>
      <c r="M111" s="15">
        <v>937493</v>
      </c>
      <c r="N111" s="15">
        <v>10549552</v>
      </c>
      <c r="O111" s="15">
        <v>10982732</v>
      </c>
      <c r="P111" s="15">
        <v>20985400</v>
      </c>
      <c r="Q111" s="15">
        <v>16168342</v>
      </c>
      <c r="R111" s="15">
        <v>5578232</v>
      </c>
      <c r="S111" s="15">
        <v>1637227</v>
      </c>
      <c r="T111" s="69">
        <v>0</v>
      </c>
      <c r="U111" s="44">
        <f>SUM(표4_2[[#This Row],[1월]:[12월]])</f>
        <v>79336682</v>
      </c>
      <c r="V111" s="44">
        <f t="shared" si="42"/>
        <v>6611390.166666667</v>
      </c>
    </row>
    <row r="112" spans="1:22" hidden="1" x14ac:dyDescent="0.3">
      <c r="A112" s="73"/>
      <c r="B112" s="61" t="s">
        <v>263</v>
      </c>
      <c r="C112" s="16" t="s">
        <v>11</v>
      </c>
      <c r="D112" s="16" t="s">
        <v>16</v>
      </c>
      <c r="E112" s="16" t="s">
        <v>88</v>
      </c>
      <c r="F112" s="16" t="s">
        <v>86</v>
      </c>
      <c r="G112" s="16" t="s">
        <v>135</v>
      </c>
      <c r="H112" s="16" t="s">
        <v>14</v>
      </c>
      <c r="I112" s="4">
        <v>21494</v>
      </c>
      <c r="J112" s="4">
        <v>25828</v>
      </c>
      <c r="K112" s="4">
        <v>29623</v>
      </c>
      <c r="L112" s="4">
        <v>8663</v>
      </c>
      <c r="M112" s="4">
        <v>6884</v>
      </c>
      <c r="N112" s="4">
        <v>64869</v>
      </c>
      <c r="O112" s="4">
        <v>69992</v>
      </c>
      <c r="P112" s="4">
        <v>132574</v>
      </c>
      <c r="Q112" s="4">
        <v>120673</v>
      </c>
      <c r="R112" s="4">
        <v>39761</v>
      </c>
      <c r="S112" s="4">
        <v>9677</v>
      </c>
      <c r="T112" s="68">
        <v>0</v>
      </c>
      <c r="U112" s="45">
        <f>SUM(표4_2[[#This Row],[1월]:[12월]])</f>
        <v>530038</v>
      </c>
      <c r="V112" s="45">
        <f t="shared" si="42"/>
        <v>44169.833333333336</v>
      </c>
    </row>
    <row r="113" spans="1:22" hidden="1" x14ac:dyDescent="0.3">
      <c r="A113" s="73"/>
      <c r="B113" s="62" t="s">
        <v>263</v>
      </c>
      <c r="C113" s="17" t="s">
        <v>11</v>
      </c>
      <c r="D113" s="17" t="s">
        <v>16</v>
      </c>
      <c r="E113" s="17" t="s">
        <v>88</v>
      </c>
      <c r="F113" s="17" t="s">
        <v>86</v>
      </c>
      <c r="G113" s="17" t="s">
        <v>135</v>
      </c>
      <c r="H113" s="17" t="s">
        <v>15</v>
      </c>
      <c r="I113" s="18">
        <f t="shared" ref="I113:T113" si="62">(I112/1000)*0.229</f>
        <v>4.9221260000000004</v>
      </c>
      <c r="J113" s="18">
        <f t="shared" si="62"/>
        <v>5.914612</v>
      </c>
      <c r="K113" s="18">
        <f t="shared" si="62"/>
        <v>6.7836670000000003</v>
      </c>
      <c r="L113" s="18">
        <f t="shared" si="62"/>
        <v>1.9838270000000002</v>
      </c>
      <c r="M113" s="18">
        <f t="shared" si="62"/>
        <v>1.5764360000000002</v>
      </c>
      <c r="N113" s="18">
        <f t="shared" si="62"/>
        <v>14.855001</v>
      </c>
      <c r="O113" s="18">
        <f t="shared" si="62"/>
        <v>16.028168000000001</v>
      </c>
      <c r="P113" s="18">
        <f t="shared" si="62"/>
        <v>30.359446000000005</v>
      </c>
      <c r="Q113" s="18">
        <f t="shared" si="62"/>
        <v>27.634117</v>
      </c>
      <c r="R113" s="18">
        <f t="shared" si="62"/>
        <v>9.1052690000000016</v>
      </c>
      <c r="S113" s="18">
        <f t="shared" si="62"/>
        <v>2.2160329999999999</v>
      </c>
      <c r="T113" s="18">
        <f t="shared" si="62"/>
        <v>0</v>
      </c>
      <c r="U113" s="46">
        <f>SUM(표4_2[[#This Row],[1월]:[12월]])</f>
        <v>121.37870200000002</v>
      </c>
      <c r="V113" s="46">
        <f t="shared" si="42"/>
        <v>10.114891833333335</v>
      </c>
    </row>
    <row r="114" spans="1:22" hidden="1" x14ac:dyDescent="0.3">
      <c r="A114" s="73"/>
      <c r="B114" s="63" t="s">
        <v>263</v>
      </c>
      <c r="C114" s="19" t="s">
        <v>11</v>
      </c>
      <c r="D114" s="19" t="s">
        <v>16</v>
      </c>
      <c r="E114" s="19" t="s">
        <v>88</v>
      </c>
      <c r="F114" s="19" t="s">
        <v>86</v>
      </c>
      <c r="G114" s="20" t="s">
        <v>135</v>
      </c>
      <c r="H114" s="20" t="s">
        <v>96</v>
      </c>
      <c r="I114" s="21">
        <f>I112*0.4747/1000</f>
        <v>10.2032018</v>
      </c>
      <c r="J114" s="21">
        <f t="shared" ref="J114:T114" si="63">J112*0.4747/1000</f>
        <v>12.260551600000001</v>
      </c>
      <c r="K114" s="21">
        <f t="shared" si="63"/>
        <v>14.062038100000001</v>
      </c>
      <c r="L114" s="21">
        <f t="shared" si="63"/>
        <v>4.1123261000000007</v>
      </c>
      <c r="M114" s="21">
        <f t="shared" si="63"/>
        <v>3.2678348000000002</v>
      </c>
      <c r="N114" s="21">
        <f t="shared" si="63"/>
        <v>30.793314300000002</v>
      </c>
      <c r="O114" s="21">
        <f t="shared" si="63"/>
        <v>33.225202400000001</v>
      </c>
      <c r="P114" s="21">
        <f t="shared" si="63"/>
        <v>62.9328778</v>
      </c>
      <c r="Q114" s="21">
        <f t="shared" si="63"/>
        <v>57.283473100000002</v>
      </c>
      <c r="R114" s="21">
        <f t="shared" si="63"/>
        <v>18.8745467</v>
      </c>
      <c r="S114" s="21">
        <f t="shared" si="63"/>
        <v>4.5936719000000004</v>
      </c>
      <c r="T114" s="21">
        <f t="shared" si="63"/>
        <v>0</v>
      </c>
      <c r="U114" s="47">
        <f>SUM(표4_2[[#This Row],[1월]:[12월]])</f>
        <v>251.60903860000002</v>
      </c>
      <c r="V114" s="47">
        <f t="shared" si="42"/>
        <v>20.967419883333335</v>
      </c>
    </row>
    <row r="115" spans="1:22" x14ac:dyDescent="0.3">
      <c r="A115" s="73" t="s">
        <v>224</v>
      </c>
      <c r="B115" s="60" t="s">
        <v>263</v>
      </c>
      <c r="C115" s="14" t="s">
        <v>11</v>
      </c>
      <c r="D115" s="14" t="s">
        <v>16</v>
      </c>
      <c r="E115" s="14" t="s">
        <v>88</v>
      </c>
      <c r="F115" s="14" t="s">
        <v>86</v>
      </c>
      <c r="G115" s="14" t="s">
        <v>156</v>
      </c>
      <c r="H115" s="14" t="s">
        <v>13</v>
      </c>
      <c r="I115" s="15">
        <v>3091403</v>
      </c>
      <c r="J115" s="15">
        <v>938730</v>
      </c>
      <c r="K115" s="15">
        <v>80146</v>
      </c>
      <c r="L115" s="15">
        <v>3688313</v>
      </c>
      <c r="M115" s="15">
        <v>4013695</v>
      </c>
      <c r="N115" s="15">
        <v>4704915</v>
      </c>
      <c r="O115" s="15">
        <v>7255473</v>
      </c>
      <c r="P115" s="15">
        <v>6641634</v>
      </c>
      <c r="Q115" s="15">
        <v>9058488</v>
      </c>
      <c r="R115" s="15">
        <v>1757029</v>
      </c>
      <c r="S115" s="15">
        <v>20888</v>
      </c>
      <c r="T115" s="69">
        <v>0</v>
      </c>
      <c r="U115" s="44">
        <f>SUM(표4_2[[#This Row],[1월]:[12월]])</f>
        <v>41250714</v>
      </c>
      <c r="V115" s="44">
        <f t="shared" si="42"/>
        <v>3437559.5</v>
      </c>
    </row>
    <row r="116" spans="1:22" hidden="1" x14ac:dyDescent="0.3">
      <c r="A116" s="73"/>
      <c r="B116" s="61" t="s">
        <v>263</v>
      </c>
      <c r="C116" s="16" t="s">
        <v>11</v>
      </c>
      <c r="D116" s="16" t="s">
        <v>16</v>
      </c>
      <c r="E116" s="16" t="s">
        <v>88</v>
      </c>
      <c r="F116" s="16" t="s">
        <v>86</v>
      </c>
      <c r="G116" s="16" t="s">
        <v>156</v>
      </c>
      <c r="H116" s="16" t="s">
        <v>14</v>
      </c>
      <c r="I116" s="25">
        <v>25842</v>
      </c>
      <c r="J116" s="25">
        <v>6555</v>
      </c>
      <c r="K116" s="25">
        <v>0</v>
      </c>
      <c r="L116" s="25">
        <v>34958</v>
      </c>
      <c r="M116" s="25">
        <v>32307</v>
      </c>
      <c r="N116" s="25">
        <v>37165</v>
      </c>
      <c r="O116" s="25">
        <v>59185</v>
      </c>
      <c r="P116" s="25">
        <v>54631</v>
      </c>
      <c r="Q116" s="25">
        <v>74072</v>
      </c>
      <c r="R116" s="25">
        <v>12505</v>
      </c>
      <c r="S116" s="25">
        <v>134</v>
      </c>
      <c r="T116" s="77">
        <v>0</v>
      </c>
      <c r="U116" s="45">
        <f>SUM(표4_2[[#This Row],[1월]:[12월]])</f>
        <v>337354</v>
      </c>
      <c r="V116" s="45">
        <f t="shared" si="42"/>
        <v>28112.833333333332</v>
      </c>
    </row>
    <row r="117" spans="1:22" hidden="1" x14ac:dyDescent="0.3">
      <c r="A117" s="73"/>
      <c r="B117" s="62" t="s">
        <v>263</v>
      </c>
      <c r="C117" s="17" t="s">
        <v>11</v>
      </c>
      <c r="D117" s="17" t="s">
        <v>16</v>
      </c>
      <c r="E117" s="17" t="s">
        <v>88</v>
      </c>
      <c r="F117" s="17" t="s">
        <v>86</v>
      </c>
      <c r="G117" s="17" t="s">
        <v>156</v>
      </c>
      <c r="H117" s="17" t="s">
        <v>15</v>
      </c>
      <c r="I117" s="18">
        <f t="shared" ref="I117:T117" si="64">(I116/1000)*0.229</f>
        <v>5.9178179999999996</v>
      </c>
      <c r="J117" s="18">
        <f t="shared" si="64"/>
        <v>1.5010950000000001</v>
      </c>
      <c r="K117" s="18">
        <f t="shared" si="64"/>
        <v>0</v>
      </c>
      <c r="L117" s="18">
        <f t="shared" si="64"/>
        <v>8.0053819999999991</v>
      </c>
      <c r="M117" s="18">
        <f t="shared" si="64"/>
        <v>7.3983030000000012</v>
      </c>
      <c r="N117" s="18">
        <f t="shared" si="64"/>
        <v>8.5107850000000003</v>
      </c>
      <c r="O117" s="18">
        <f t="shared" si="64"/>
        <v>13.553365000000001</v>
      </c>
      <c r="P117" s="18">
        <f t="shared" si="64"/>
        <v>12.510499000000001</v>
      </c>
      <c r="Q117" s="18">
        <f t="shared" si="64"/>
        <v>16.962488</v>
      </c>
      <c r="R117" s="18">
        <f t="shared" si="64"/>
        <v>2.8636450000000004</v>
      </c>
      <c r="S117" s="18">
        <f t="shared" si="64"/>
        <v>3.0686000000000001E-2</v>
      </c>
      <c r="T117" s="18">
        <f t="shared" si="64"/>
        <v>0</v>
      </c>
      <c r="U117" s="46">
        <f>SUM(표4_2[[#This Row],[1월]:[12월]])</f>
        <v>77.254066000000009</v>
      </c>
      <c r="V117" s="46">
        <f t="shared" si="42"/>
        <v>6.4378388333333341</v>
      </c>
    </row>
    <row r="118" spans="1:22" hidden="1" x14ac:dyDescent="0.3">
      <c r="A118" s="73"/>
      <c r="B118" s="63" t="s">
        <v>263</v>
      </c>
      <c r="C118" s="19" t="s">
        <v>11</v>
      </c>
      <c r="D118" s="19" t="s">
        <v>16</v>
      </c>
      <c r="E118" s="19" t="s">
        <v>88</v>
      </c>
      <c r="F118" s="19" t="s">
        <v>86</v>
      </c>
      <c r="G118" s="20" t="s">
        <v>156</v>
      </c>
      <c r="H118" s="20" t="s">
        <v>96</v>
      </c>
      <c r="I118" s="21">
        <f>I116*0.4747/1000</f>
        <v>12.267197400000001</v>
      </c>
      <c r="J118" s="21">
        <f t="shared" ref="J118:T118" si="65">J116*0.4747/1000</f>
        <v>3.1116584999999999</v>
      </c>
      <c r="K118" s="21">
        <f t="shared" si="65"/>
        <v>0</v>
      </c>
      <c r="L118" s="21">
        <f t="shared" si="65"/>
        <v>16.5945626</v>
      </c>
      <c r="M118" s="21">
        <f t="shared" si="65"/>
        <v>15.336132900000001</v>
      </c>
      <c r="N118" s="21">
        <f t="shared" si="65"/>
        <v>17.642225500000002</v>
      </c>
      <c r="O118" s="21">
        <f t="shared" si="65"/>
        <v>28.095119499999999</v>
      </c>
      <c r="P118" s="21">
        <f t="shared" si="65"/>
        <v>25.933335700000001</v>
      </c>
      <c r="Q118" s="21">
        <f t="shared" si="65"/>
        <v>35.161978400000002</v>
      </c>
      <c r="R118" s="21">
        <f t="shared" si="65"/>
        <v>5.9361234999999999</v>
      </c>
      <c r="S118" s="21">
        <f t="shared" si="65"/>
        <v>6.3609799999999994E-2</v>
      </c>
      <c r="T118" s="21">
        <f t="shared" si="65"/>
        <v>0</v>
      </c>
      <c r="U118" s="47">
        <f>SUM(표4_2[[#This Row],[1월]:[12월]])</f>
        <v>160.14194380000001</v>
      </c>
      <c r="V118" s="47">
        <f t="shared" si="42"/>
        <v>13.345161983333334</v>
      </c>
    </row>
    <row r="119" spans="1:22" x14ac:dyDescent="0.3">
      <c r="A119" s="73"/>
      <c r="B119" s="60" t="s">
        <v>263</v>
      </c>
      <c r="C119" s="14" t="s">
        <v>11</v>
      </c>
      <c r="D119" s="14" t="s">
        <v>16</v>
      </c>
      <c r="E119" s="14" t="s">
        <v>67</v>
      </c>
      <c r="F119" s="14" t="s">
        <v>87</v>
      </c>
      <c r="G119" s="14" t="s">
        <v>35</v>
      </c>
      <c r="H119" s="14" t="s">
        <v>13</v>
      </c>
      <c r="I119" s="15">
        <v>312524863</v>
      </c>
      <c r="J119" s="15">
        <v>292976173</v>
      </c>
      <c r="K119" s="15">
        <v>259518663</v>
      </c>
      <c r="L119" s="15">
        <v>235740645</v>
      </c>
      <c r="M119" s="15">
        <v>283037590</v>
      </c>
      <c r="N119" s="15">
        <v>339087927</v>
      </c>
      <c r="O119" s="15">
        <v>353167782</v>
      </c>
      <c r="P119" s="15">
        <v>357606282</v>
      </c>
      <c r="Q119" s="15">
        <v>287080827</v>
      </c>
      <c r="R119" s="15">
        <v>262511799</v>
      </c>
      <c r="S119" s="15">
        <v>336027491</v>
      </c>
      <c r="T119" s="69">
        <v>344772554</v>
      </c>
      <c r="U119" s="44">
        <f>SUM(표4_2[[#This Row],[1월]:[12월]])</f>
        <v>3664052596</v>
      </c>
      <c r="V119" s="44">
        <f t="shared" si="42"/>
        <v>305337716.33333331</v>
      </c>
    </row>
    <row r="120" spans="1:22" hidden="1" x14ac:dyDescent="0.3">
      <c r="A120" s="73"/>
      <c r="B120" s="61" t="s">
        <v>263</v>
      </c>
      <c r="C120" s="16" t="s">
        <v>11</v>
      </c>
      <c r="D120" s="16" t="s">
        <v>16</v>
      </c>
      <c r="E120" s="16" t="s">
        <v>67</v>
      </c>
      <c r="F120" s="16" t="s">
        <v>87</v>
      </c>
      <c r="G120" s="16" t="s">
        <v>35</v>
      </c>
      <c r="H120" s="16" t="s">
        <v>14</v>
      </c>
      <c r="I120" s="23">
        <v>2026512</v>
      </c>
      <c r="J120" s="23">
        <v>1818288</v>
      </c>
      <c r="K120" s="23">
        <v>1912032</v>
      </c>
      <c r="L120" s="23">
        <v>1704240</v>
      </c>
      <c r="M120" s="23">
        <v>2074176</v>
      </c>
      <c r="N120" s="23">
        <v>2039511</v>
      </c>
      <c r="O120" s="23">
        <v>2142432</v>
      </c>
      <c r="P120" s="23">
        <v>2164896</v>
      </c>
      <c r="Q120" s="23">
        <v>2040912</v>
      </c>
      <c r="R120" s="23">
        <v>1829088</v>
      </c>
      <c r="S120" s="23">
        <v>2011680</v>
      </c>
      <c r="T120" s="70">
        <v>2115216</v>
      </c>
      <c r="U120" s="45">
        <f>SUM(표4_2[[#This Row],[1월]:[12월]])</f>
        <v>23878983</v>
      </c>
      <c r="V120" s="45">
        <f t="shared" si="42"/>
        <v>1989915.25</v>
      </c>
    </row>
    <row r="121" spans="1:22" hidden="1" x14ac:dyDescent="0.3">
      <c r="A121" s="73"/>
      <c r="B121" s="62" t="s">
        <v>263</v>
      </c>
      <c r="C121" s="17" t="s">
        <v>11</v>
      </c>
      <c r="D121" s="17" t="s">
        <v>16</v>
      </c>
      <c r="E121" s="17" t="s">
        <v>67</v>
      </c>
      <c r="F121" s="17" t="s">
        <v>87</v>
      </c>
      <c r="G121" s="17" t="s">
        <v>35</v>
      </c>
      <c r="H121" s="17" t="s">
        <v>15</v>
      </c>
      <c r="I121" s="18">
        <f t="shared" ref="I121:T121" si="66">(I120/1000)*0.229</f>
        <v>464.07124800000003</v>
      </c>
      <c r="J121" s="18">
        <f t="shared" si="66"/>
        <v>416.38795200000004</v>
      </c>
      <c r="K121" s="18">
        <f t="shared" si="66"/>
        <v>437.85532799999999</v>
      </c>
      <c r="L121" s="18">
        <f t="shared" si="66"/>
        <v>390.27096</v>
      </c>
      <c r="M121" s="18">
        <f t="shared" si="66"/>
        <v>474.98630400000002</v>
      </c>
      <c r="N121" s="18">
        <f t="shared" si="66"/>
        <v>467.04801900000001</v>
      </c>
      <c r="O121" s="18">
        <f t="shared" si="66"/>
        <v>490.61692799999997</v>
      </c>
      <c r="P121" s="18">
        <f t="shared" si="66"/>
        <v>495.76118400000007</v>
      </c>
      <c r="Q121" s="18">
        <f t="shared" si="66"/>
        <v>467.36884800000001</v>
      </c>
      <c r="R121" s="18">
        <f t="shared" si="66"/>
        <v>418.861152</v>
      </c>
      <c r="S121" s="18">
        <f t="shared" si="66"/>
        <v>460.67472000000004</v>
      </c>
      <c r="T121" s="18">
        <f t="shared" si="66"/>
        <v>484.38446399999998</v>
      </c>
      <c r="U121" s="46">
        <f>SUM(표4_2[[#This Row],[1월]:[12월]])</f>
        <v>5468.2871069999992</v>
      </c>
      <c r="V121" s="46">
        <f t="shared" si="42"/>
        <v>455.69059224999995</v>
      </c>
    </row>
    <row r="122" spans="1:22" hidden="1" x14ac:dyDescent="0.3">
      <c r="A122" s="73"/>
      <c r="B122" s="63" t="s">
        <v>263</v>
      </c>
      <c r="C122" s="19" t="s">
        <v>11</v>
      </c>
      <c r="D122" s="19" t="s">
        <v>16</v>
      </c>
      <c r="E122" s="19" t="s">
        <v>67</v>
      </c>
      <c r="F122" s="19" t="s">
        <v>87</v>
      </c>
      <c r="G122" s="20" t="s">
        <v>35</v>
      </c>
      <c r="H122" s="20" t="s">
        <v>96</v>
      </c>
      <c r="I122" s="21">
        <f>I120*0.4747/1000</f>
        <v>961.98524640000005</v>
      </c>
      <c r="J122" s="21">
        <f t="shared" ref="J122:T122" si="67">J120*0.4747/1000</f>
        <v>863.14131359999999</v>
      </c>
      <c r="K122" s="21">
        <f t="shared" si="67"/>
        <v>907.64159040000004</v>
      </c>
      <c r="L122" s="21">
        <f t="shared" si="67"/>
        <v>809.00272800000005</v>
      </c>
      <c r="M122" s="21">
        <f t="shared" si="67"/>
        <v>984.61134720000007</v>
      </c>
      <c r="N122" s="21">
        <f t="shared" si="67"/>
        <v>968.15587170000003</v>
      </c>
      <c r="O122" s="21">
        <f t="shared" si="67"/>
        <v>1017.0124704</v>
      </c>
      <c r="P122" s="21">
        <f t="shared" si="67"/>
        <v>1027.6761312000001</v>
      </c>
      <c r="Q122" s="21">
        <f t="shared" si="67"/>
        <v>968.82092639999996</v>
      </c>
      <c r="R122" s="21">
        <f t="shared" si="67"/>
        <v>868.26807359999998</v>
      </c>
      <c r="S122" s="21">
        <f t="shared" si="67"/>
        <v>954.94449600000007</v>
      </c>
      <c r="T122" s="21">
        <f t="shared" si="67"/>
        <v>1004.0930352</v>
      </c>
      <c r="U122" s="47">
        <f>SUM(표4_2[[#This Row],[1월]:[12월]])</f>
        <v>11335.3532301</v>
      </c>
      <c r="V122" s="47">
        <f t="shared" si="42"/>
        <v>944.61276917499993</v>
      </c>
    </row>
    <row r="123" spans="1:22" x14ac:dyDescent="0.3">
      <c r="A123" s="73" t="s">
        <v>225</v>
      </c>
      <c r="B123" s="60" t="s">
        <v>263</v>
      </c>
      <c r="C123" s="14" t="s">
        <v>11</v>
      </c>
      <c r="D123" s="14" t="s">
        <v>16</v>
      </c>
      <c r="E123" s="14" t="s">
        <v>88</v>
      </c>
      <c r="F123" s="14" t="s">
        <v>87</v>
      </c>
      <c r="G123" s="14" t="s">
        <v>136</v>
      </c>
      <c r="H123" s="14" t="s">
        <v>13</v>
      </c>
      <c r="I123" s="15">
        <v>16262265</v>
      </c>
      <c r="J123" s="15">
        <v>20634245</v>
      </c>
      <c r="K123" s="15">
        <v>18731455</v>
      </c>
      <c r="L123" s="15">
        <v>5717939</v>
      </c>
      <c r="M123" s="15">
        <v>3749973</v>
      </c>
      <c r="N123" s="15">
        <v>41885808</v>
      </c>
      <c r="O123" s="15">
        <v>33990860</v>
      </c>
      <c r="P123" s="15">
        <v>72812980</v>
      </c>
      <c r="Q123" s="15">
        <v>43846350</v>
      </c>
      <c r="R123" s="15">
        <v>30598463</v>
      </c>
      <c r="S123" s="15">
        <v>26566563</v>
      </c>
      <c r="T123" s="69">
        <v>16565217</v>
      </c>
      <c r="U123" s="44">
        <f>SUM(표4_2[[#This Row],[1월]:[12월]])</f>
        <v>331362118</v>
      </c>
      <c r="V123" s="44">
        <f t="shared" si="42"/>
        <v>27613509.833333332</v>
      </c>
    </row>
    <row r="124" spans="1:22" hidden="1" x14ac:dyDescent="0.3">
      <c r="A124" s="73"/>
      <c r="B124" s="61" t="s">
        <v>263</v>
      </c>
      <c r="C124" s="16" t="s">
        <v>11</v>
      </c>
      <c r="D124" s="16" t="s">
        <v>16</v>
      </c>
      <c r="E124" s="16" t="s">
        <v>88</v>
      </c>
      <c r="F124" s="16" t="s">
        <v>87</v>
      </c>
      <c r="G124" s="16" t="s">
        <v>136</v>
      </c>
      <c r="H124" s="16" t="s">
        <v>14</v>
      </c>
      <c r="I124" s="4">
        <v>108177</v>
      </c>
      <c r="J124" s="4">
        <v>130483</v>
      </c>
      <c r="K124" s="4">
        <v>141985</v>
      </c>
      <c r="L124" s="4">
        <v>38876</v>
      </c>
      <c r="M124" s="4">
        <v>27537</v>
      </c>
      <c r="N124" s="4">
        <v>257557</v>
      </c>
      <c r="O124" s="4">
        <v>216620</v>
      </c>
      <c r="P124" s="4">
        <v>459991</v>
      </c>
      <c r="Q124" s="4">
        <v>327249</v>
      </c>
      <c r="R124" s="4">
        <v>218105</v>
      </c>
      <c r="S124" s="4">
        <v>157029</v>
      </c>
      <c r="T124" s="68">
        <v>100145</v>
      </c>
      <c r="U124" s="45">
        <f>SUM(표4_2[[#This Row],[1월]:[12월]])</f>
        <v>2183754</v>
      </c>
      <c r="V124" s="45">
        <f t="shared" si="42"/>
        <v>181979.5</v>
      </c>
    </row>
    <row r="125" spans="1:22" hidden="1" x14ac:dyDescent="0.3">
      <c r="A125" s="73"/>
      <c r="B125" s="62" t="s">
        <v>263</v>
      </c>
      <c r="C125" s="17" t="s">
        <v>11</v>
      </c>
      <c r="D125" s="17" t="s">
        <v>16</v>
      </c>
      <c r="E125" s="17" t="s">
        <v>88</v>
      </c>
      <c r="F125" s="17" t="s">
        <v>87</v>
      </c>
      <c r="G125" s="17" t="s">
        <v>136</v>
      </c>
      <c r="H125" s="17" t="s">
        <v>15</v>
      </c>
      <c r="I125" s="18">
        <f t="shared" ref="I125:T125" si="68">(I124/1000)*0.229</f>
        <v>24.772533000000003</v>
      </c>
      <c r="J125" s="18">
        <f t="shared" si="68"/>
        <v>29.880607000000001</v>
      </c>
      <c r="K125" s="18">
        <f t="shared" si="68"/>
        <v>32.514565000000005</v>
      </c>
      <c r="L125" s="18">
        <f t="shared" si="68"/>
        <v>8.9026040000000002</v>
      </c>
      <c r="M125" s="18">
        <f t="shared" si="68"/>
        <v>6.3059729999999998</v>
      </c>
      <c r="N125" s="18">
        <f t="shared" si="68"/>
        <v>58.980553000000008</v>
      </c>
      <c r="O125" s="18">
        <f t="shared" si="68"/>
        <v>49.605980000000002</v>
      </c>
      <c r="P125" s="18">
        <f t="shared" si="68"/>
        <v>105.33793900000001</v>
      </c>
      <c r="Q125" s="18">
        <f t="shared" si="68"/>
        <v>74.940021000000002</v>
      </c>
      <c r="R125" s="18">
        <f t="shared" si="68"/>
        <v>49.946044999999998</v>
      </c>
      <c r="S125" s="18">
        <f t="shared" si="68"/>
        <v>35.959640999999998</v>
      </c>
      <c r="T125" s="18">
        <f t="shared" si="68"/>
        <v>22.933205000000001</v>
      </c>
      <c r="U125" s="46">
        <f>SUM(표4_2[[#This Row],[1월]:[12월]])</f>
        <v>500.07966599999997</v>
      </c>
      <c r="V125" s="46">
        <f t="shared" si="42"/>
        <v>41.673305499999998</v>
      </c>
    </row>
    <row r="126" spans="1:22" hidden="1" x14ac:dyDescent="0.3">
      <c r="A126" s="73"/>
      <c r="B126" s="63" t="s">
        <v>263</v>
      </c>
      <c r="C126" s="19" t="s">
        <v>11</v>
      </c>
      <c r="D126" s="19" t="s">
        <v>16</v>
      </c>
      <c r="E126" s="19" t="s">
        <v>88</v>
      </c>
      <c r="F126" s="19" t="s">
        <v>87</v>
      </c>
      <c r="G126" s="20" t="s">
        <v>136</v>
      </c>
      <c r="H126" s="20" t="s">
        <v>96</v>
      </c>
      <c r="I126" s="21">
        <f>I124*0.4747/1000</f>
        <v>51.351621899999998</v>
      </c>
      <c r="J126" s="21">
        <f t="shared" ref="J126:T126" si="69">J124*0.4747/1000</f>
        <v>61.940280100000003</v>
      </c>
      <c r="K126" s="21">
        <f t="shared" si="69"/>
        <v>67.400279500000011</v>
      </c>
      <c r="L126" s="21">
        <f t="shared" si="69"/>
        <v>18.454437200000001</v>
      </c>
      <c r="M126" s="21">
        <f t="shared" si="69"/>
        <v>13.0718139</v>
      </c>
      <c r="N126" s="21">
        <f t="shared" si="69"/>
        <v>122.2623079</v>
      </c>
      <c r="O126" s="21">
        <f t="shared" si="69"/>
        <v>102.82951399999999</v>
      </c>
      <c r="P126" s="21">
        <f t="shared" si="69"/>
        <v>218.35772770000003</v>
      </c>
      <c r="Q126" s="21">
        <f t="shared" si="69"/>
        <v>155.34510029999998</v>
      </c>
      <c r="R126" s="21">
        <f t="shared" si="69"/>
        <v>103.53444350000001</v>
      </c>
      <c r="S126" s="21">
        <f t="shared" si="69"/>
        <v>74.541666300000003</v>
      </c>
      <c r="T126" s="21">
        <f t="shared" si="69"/>
        <v>47.538831500000001</v>
      </c>
      <c r="U126" s="47">
        <f>SUM(표4_2[[#This Row],[1월]:[12월]])</f>
        <v>1036.6280237999999</v>
      </c>
      <c r="V126" s="47">
        <f t="shared" si="42"/>
        <v>86.38566865</v>
      </c>
    </row>
    <row r="127" spans="1:22" x14ac:dyDescent="0.3">
      <c r="A127" s="73" t="s">
        <v>226</v>
      </c>
      <c r="B127" s="60" t="s">
        <v>263</v>
      </c>
      <c r="C127" s="14" t="s">
        <v>11</v>
      </c>
      <c r="D127" s="14" t="s">
        <v>16</v>
      </c>
      <c r="E127" s="14" t="s">
        <v>88</v>
      </c>
      <c r="F127" s="14" t="s">
        <v>87</v>
      </c>
      <c r="G127" s="14" t="s">
        <v>157</v>
      </c>
      <c r="H127" s="14" t="s">
        <v>13</v>
      </c>
      <c r="I127" s="15">
        <v>15558580</v>
      </c>
      <c r="J127" s="15">
        <v>4742544</v>
      </c>
      <c r="K127" s="15">
        <v>384142</v>
      </c>
      <c r="L127" s="15">
        <v>16552247</v>
      </c>
      <c r="M127" s="15">
        <v>16054778</v>
      </c>
      <c r="N127" s="15">
        <v>18680336</v>
      </c>
      <c r="O127" s="15">
        <v>22455230</v>
      </c>
      <c r="P127" s="15">
        <v>23044458</v>
      </c>
      <c r="Q127" s="15">
        <v>24565392</v>
      </c>
      <c r="R127" s="15">
        <v>9637891</v>
      </c>
      <c r="S127" s="15">
        <v>338944</v>
      </c>
      <c r="T127" s="69">
        <v>339596</v>
      </c>
      <c r="U127" s="44">
        <f>SUM(표4_2[[#This Row],[1월]:[12월]])</f>
        <v>152354138</v>
      </c>
      <c r="V127" s="44">
        <f t="shared" si="42"/>
        <v>12696178.166666666</v>
      </c>
    </row>
    <row r="128" spans="1:22" hidden="1" x14ac:dyDescent="0.3">
      <c r="A128" s="73"/>
      <c r="B128" s="61" t="s">
        <v>263</v>
      </c>
      <c r="C128" s="16" t="s">
        <v>11</v>
      </c>
      <c r="D128" s="16" t="s">
        <v>16</v>
      </c>
      <c r="E128" s="16" t="s">
        <v>88</v>
      </c>
      <c r="F128" s="16" t="s">
        <v>87</v>
      </c>
      <c r="G128" s="16" t="s">
        <v>157</v>
      </c>
      <c r="H128" s="16" t="s">
        <v>14</v>
      </c>
      <c r="I128" s="4">
        <v>130060</v>
      </c>
      <c r="J128" s="4">
        <v>33116</v>
      </c>
      <c r="K128" s="4">
        <v>0</v>
      </c>
      <c r="L128" s="4">
        <v>156882</v>
      </c>
      <c r="M128" s="4">
        <v>129228</v>
      </c>
      <c r="N128" s="4">
        <v>147558</v>
      </c>
      <c r="O128" s="4">
        <v>183173</v>
      </c>
      <c r="P128" s="4">
        <v>189552</v>
      </c>
      <c r="Q128" s="4">
        <v>200872</v>
      </c>
      <c r="R128" s="4">
        <v>68591</v>
      </c>
      <c r="S128" s="4">
        <v>2173</v>
      </c>
      <c r="T128" s="68">
        <v>959</v>
      </c>
      <c r="U128" s="45">
        <f>SUM(표4_2[[#This Row],[1월]:[12월]])</f>
        <v>1242164</v>
      </c>
      <c r="V128" s="45">
        <f t="shared" si="42"/>
        <v>103513.66666666667</v>
      </c>
    </row>
    <row r="129" spans="1:22" hidden="1" x14ac:dyDescent="0.3">
      <c r="A129" s="73"/>
      <c r="B129" s="62" t="s">
        <v>263</v>
      </c>
      <c r="C129" s="17" t="s">
        <v>11</v>
      </c>
      <c r="D129" s="17" t="s">
        <v>16</v>
      </c>
      <c r="E129" s="17" t="s">
        <v>88</v>
      </c>
      <c r="F129" s="17" t="s">
        <v>87</v>
      </c>
      <c r="G129" s="17" t="s">
        <v>157</v>
      </c>
      <c r="H129" s="17" t="s">
        <v>15</v>
      </c>
      <c r="I129" s="18">
        <f t="shared" ref="I129:T129" si="70">(I128/1000)*0.229</f>
        <v>29.783740000000002</v>
      </c>
      <c r="J129" s="18">
        <f t="shared" si="70"/>
        <v>7.583564</v>
      </c>
      <c r="K129" s="18">
        <f t="shared" si="70"/>
        <v>0</v>
      </c>
      <c r="L129" s="18">
        <f t="shared" si="70"/>
        <v>35.925978000000001</v>
      </c>
      <c r="M129" s="18">
        <f t="shared" si="70"/>
        <v>29.593212000000005</v>
      </c>
      <c r="N129" s="18">
        <f t="shared" si="70"/>
        <v>33.790782</v>
      </c>
      <c r="O129" s="18">
        <f t="shared" si="70"/>
        <v>41.946617000000003</v>
      </c>
      <c r="P129" s="18">
        <f t="shared" si="70"/>
        <v>43.407407999999997</v>
      </c>
      <c r="Q129" s="18">
        <f t="shared" si="70"/>
        <v>45.999688000000006</v>
      </c>
      <c r="R129" s="18">
        <f t="shared" si="70"/>
        <v>15.707338999999999</v>
      </c>
      <c r="S129" s="18">
        <f t="shared" si="70"/>
        <v>0.49761700000000003</v>
      </c>
      <c r="T129" s="18">
        <f t="shared" si="70"/>
        <v>0.219611</v>
      </c>
      <c r="U129" s="46">
        <f>SUM(표4_2[[#This Row],[1월]:[12월]])</f>
        <v>284.455556</v>
      </c>
      <c r="V129" s="46">
        <f t="shared" si="42"/>
        <v>23.704629666666666</v>
      </c>
    </row>
    <row r="130" spans="1:22" hidden="1" x14ac:dyDescent="0.3">
      <c r="A130" s="73"/>
      <c r="B130" s="63" t="s">
        <v>263</v>
      </c>
      <c r="C130" s="19" t="s">
        <v>11</v>
      </c>
      <c r="D130" s="19" t="s">
        <v>16</v>
      </c>
      <c r="E130" s="19" t="s">
        <v>88</v>
      </c>
      <c r="F130" s="19" t="s">
        <v>87</v>
      </c>
      <c r="G130" s="20" t="s">
        <v>157</v>
      </c>
      <c r="H130" s="20" t="s">
        <v>96</v>
      </c>
      <c r="I130" s="21">
        <f>I128*0.4747/1000</f>
        <v>61.739482000000002</v>
      </c>
      <c r="J130" s="21">
        <f t="shared" ref="J130:T130" si="71">J128*0.4747/1000</f>
        <v>15.7201652</v>
      </c>
      <c r="K130" s="21">
        <f t="shared" si="71"/>
        <v>0</v>
      </c>
      <c r="L130" s="21">
        <f t="shared" si="71"/>
        <v>74.471885400000005</v>
      </c>
      <c r="M130" s="21">
        <f t="shared" si="71"/>
        <v>61.344531600000003</v>
      </c>
      <c r="N130" s="21">
        <f t="shared" si="71"/>
        <v>70.04578260000001</v>
      </c>
      <c r="O130" s="21">
        <f t="shared" si="71"/>
        <v>86.952223099999998</v>
      </c>
      <c r="P130" s="21">
        <f t="shared" si="71"/>
        <v>89.980334400000004</v>
      </c>
      <c r="Q130" s="21">
        <f t="shared" si="71"/>
        <v>95.353938400000004</v>
      </c>
      <c r="R130" s="21">
        <f t="shared" si="71"/>
        <v>32.560147700000002</v>
      </c>
      <c r="S130" s="21">
        <f t="shared" si="71"/>
        <v>1.0315231</v>
      </c>
      <c r="T130" s="21">
        <f t="shared" si="71"/>
        <v>0.45523730000000001</v>
      </c>
      <c r="U130" s="47">
        <f>SUM(표4_2[[#This Row],[1월]:[12월]])</f>
        <v>589.65525080000009</v>
      </c>
      <c r="V130" s="47">
        <f t="shared" si="42"/>
        <v>49.137937566666672</v>
      </c>
    </row>
    <row r="131" spans="1:22" x14ac:dyDescent="0.3">
      <c r="A131" s="73"/>
      <c r="B131" s="60" t="s">
        <v>263</v>
      </c>
      <c r="C131" s="14" t="s">
        <v>11</v>
      </c>
      <c r="D131" s="14" t="s">
        <v>16</v>
      </c>
      <c r="E131" s="14" t="s">
        <v>67</v>
      </c>
      <c r="F131" s="14" t="s">
        <v>173</v>
      </c>
      <c r="G131" s="14" t="s">
        <v>36</v>
      </c>
      <c r="H131" s="14" t="s">
        <v>13</v>
      </c>
      <c r="I131" s="15">
        <v>72932362</v>
      </c>
      <c r="J131" s="15">
        <v>69019993</v>
      </c>
      <c r="K131" s="15">
        <v>60572645</v>
      </c>
      <c r="L131" s="15">
        <v>60877315</v>
      </c>
      <c r="M131" s="15">
        <v>63201592</v>
      </c>
      <c r="N131" s="15">
        <v>82551789</v>
      </c>
      <c r="O131" s="15">
        <v>89641349</v>
      </c>
      <c r="P131" s="15">
        <v>92235847</v>
      </c>
      <c r="Q131" s="15">
        <v>64980602</v>
      </c>
      <c r="R131" s="15">
        <v>66328912</v>
      </c>
      <c r="S131" s="15">
        <v>74479879</v>
      </c>
      <c r="T131" s="69">
        <v>72354669</v>
      </c>
      <c r="U131" s="44">
        <f>SUM(표4_2[[#This Row],[1월]:[12월]])</f>
        <v>869176954</v>
      </c>
      <c r="V131" s="44">
        <f t="shared" si="42"/>
        <v>72431412.833333328</v>
      </c>
    </row>
    <row r="132" spans="1:22" hidden="1" x14ac:dyDescent="0.3">
      <c r="A132" s="73"/>
      <c r="B132" s="61" t="s">
        <v>263</v>
      </c>
      <c r="C132" s="16" t="s">
        <v>11</v>
      </c>
      <c r="D132" s="16" t="s">
        <v>16</v>
      </c>
      <c r="E132" s="16" t="s">
        <v>67</v>
      </c>
      <c r="F132" s="16" t="s">
        <v>173</v>
      </c>
      <c r="G132" s="16" t="s">
        <v>36</v>
      </c>
      <c r="H132" s="16" t="s">
        <v>14</v>
      </c>
      <c r="I132" s="23">
        <v>458192</v>
      </c>
      <c r="J132" s="23">
        <v>418736</v>
      </c>
      <c r="K132" s="23">
        <v>442592</v>
      </c>
      <c r="L132" s="23">
        <v>450560</v>
      </c>
      <c r="M132" s="23">
        <v>454400</v>
      </c>
      <c r="N132" s="23">
        <v>478907</v>
      </c>
      <c r="O132" s="23">
        <v>517376</v>
      </c>
      <c r="P132" s="23">
        <v>538592</v>
      </c>
      <c r="Q132" s="23">
        <v>452192</v>
      </c>
      <c r="R132" s="23">
        <v>466400</v>
      </c>
      <c r="S132" s="23">
        <v>429824</v>
      </c>
      <c r="T132" s="70">
        <v>425888</v>
      </c>
      <c r="U132" s="45">
        <f>SUM(표4_2[[#This Row],[1월]:[12월]])</f>
        <v>5533659</v>
      </c>
      <c r="V132" s="45">
        <f t="shared" si="42"/>
        <v>461138.25</v>
      </c>
    </row>
    <row r="133" spans="1:22" hidden="1" x14ac:dyDescent="0.3">
      <c r="A133" s="73"/>
      <c r="B133" s="62" t="s">
        <v>263</v>
      </c>
      <c r="C133" s="17" t="s">
        <v>11</v>
      </c>
      <c r="D133" s="17" t="s">
        <v>16</v>
      </c>
      <c r="E133" s="17" t="s">
        <v>67</v>
      </c>
      <c r="F133" s="17" t="s">
        <v>173</v>
      </c>
      <c r="G133" s="17" t="s">
        <v>36</v>
      </c>
      <c r="H133" s="17" t="s">
        <v>15</v>
      </c>
      <c r="I133" s="18">
        <f t="shared" ref="I133:T133" si="72">(I132/1000)*0.229</f>
        <v>104.92596800000001</v>
      </c>
      <c r="J133" s="18">
        <f t="shared" si="72"/>
        <v>95.890544000000006</v>
      </c>
      <c r="K133" s="18">
        <f t="shared" si="72"/>
        <v>101.353568</v>
      </c>
      <c r="L133" s="18">
        <f t="shared" si="72"/>
        <v>103.17824</v>
      </c>
      <c r="M133" s="18">
        <f t="shared" si="72"/>
        <v>104.05759999999999</v>
      </c>
      <c r="N133" s="18">
        <f t="shared" si="72"/>
        <v>109.669703</v>
      </c>
      <c r="O133" s="18">
        <f t="shared" si="72"/>
        <v>118.47910399999999</v>
      </c>
      <c r="P133" s="18">
        <f t="shared" si="72"/>
        <v>123.337568</v>
      </c>
      <c r="Q133" s="18">
        <f t="shared" si="72"/>
        <v>103.551968</v>
      </c>
      <c r="R133" s="18">
        <f t="shared" si="72"/>
        <v>106.8056</v>
      </c>
      <c r="S133" s="18">
        <f t="shared" si="72"/>
        <v>98.429696000000007</v>
      </c>
      <c r="T133" s="18">
        <f t="shared" si="72"/>
        <v>97.528351999999998</v>
      </c>
      <c r="U133" s="46">
        <f>SUM(표4_2[[#This Row],[1월]:[12월]])</f>
        <v>1267.207911</v>
      </c>
      <c r="V133" s="46">
        <f t="shared" si="42"/>
        <v>105.60065924999999</v>
      </c>
    </row>
    <row r="134" spans="1:22" hidden="1" x14ac:dyDescent="0.3">
      <c r="A134" s="73"/>
      <c r="B134" s="63" t="s">
        <v>263</v>
      </c>
      <c r="C134" s="19" t="s">
        <v>11</v>
      </c>
      <c r="D134" s="19" t="s">
        <v>16</v>
      </c>
      <c r="E134" s="19" t="s">
        <v>67</v>
      </c>
      <c r="F134" s="19" t="s">
        <v>173</v>
      </c>
      <c r="G134" s="20" t="s">
        <v>36</v>
      </c>
      <c r="H134" s="20" t="s">
        <v>96</v>
      </c>
      <c r="I134" s="21">
        <f>I132*0.4747/1000</f>
        <v>217.50374240000002</v>
      </c>
      <c r="J134" s="21">
        <f t="shared" ref="J134:T134" si="73">J132*0.4747/1000</f>
        <v>198.77397920000001</v>
      </c>
      <c r="K134" s="21">
        <f t="shared" si="73"/>
        <v>210.0984224</v>
      </c>
      <c r="L134" s="21">
        <f t="shared" si="73"/>
        <v>213.880832</v>
      </c>
      <c r="M134" s="21">
        <f t="shared" si="73"/>
        <v>215.70367999999999</v>
      </c>
      <c r="N134" s="21">
        <f t="shared" si="73"/>
        <v>227.33715290000001</v>
      </c>
      <c r="O134" s="21">
        <f t="shared" si="73"/>
        <v>245.59838719999999</v>
      </c>
      <c r="P134" s="21">
        <f t="shared" si="73"/>
        <v>255.66962239999998</v>
      </c>
      <c r="Q134" s="21">
        <f t="shared" si="73"/>
        <v>214.6555424</v>
      </c>
      <c r="R134" s="21">
        <f t="shared" si="73"/>
        <v>221.40008</v>
      </c>
      <c r="S134" s="21">
        <f t="shared" si="73"/>
        <v>204.03745280000001</v>
      </c>
      <c r="T134" s="21">
        <f t="shared" si="73"/>
        <v>202.16903360000001</v>
      </c>
      <c r="U134" s="47">
        <f>SUM(표4_2[[#This Row],[1월]:[12월]])</f>
        <v>2626.8279273000007</v>
      </c>
      <c r="V134" s="47">
        <f t="shared" si="42"/>
        <v>218.90232727500006</v>
      </c>
    </row>
    <row r="135" spans="1:22" x14ac:dyDescent="0.3">
      <c r="A135" s="73" t="s">
        <v>227</v>
      </c>
      <c r="B135" s="60" t="s">
        <v>263</v>
      </c>
      <c r="C135" s="14" t="s">
        <v>11</v>
      </c>
      <c r="D135" s="14" t="s">
        <v>16</v>
      </c>
      <c r="E135" s="14" t="s">
        <v>88</v>
      </c>
      <c r="F135" s="14" t="s">
        <v>173</v>
      </c>
      <c r="G135" s="14" t="s">
        <v>137</v>
      </c>
      <c r="H135" s="14" t="s">
        <v>13</v>
      </c>
      <c r="I135" s="15">
        <v>4173384</v>
      </c>
      <c r="J135" s="15">
        <v>5343631</v>
      </c>
      <c r="K135" s="15">
        <v>4869057</v>
      </c>
      <c r="L135" s="15">
        <v>1476939</v>
      </c>
      <c r="M135" s="15">
        <v>1163989</v>
      </c>
      <c r="N135" s="15">
        <v>12520084</v>
      </c>
      <c r="O135" s="15">
        <v>10658348</v>
      </c>
      <c r="P135" s="15">
        <v>19577289</v>
      </c>
      <c r="Q135" s="15">
        <v>12034909</v>
      </c>
      <c r="R135" s="15">
        <v>8196282</v>
      </c>
      <c r="S135" s="15">
        <v>6907050</v>
      </c>
      <c r="T135" s="69">
        <v>4409962</v>
      </c>
      <c r="U135" s="44">
        <f>SUM(표4_2[[#This Row],[1월]:[12월]])</f>
        <v>91330924</v>
      </c>
      <c r="V135" s="44">
        <f t="shared" si="42"/>
        <v>7610910.333333333</v>
      </c>
    </row>
    <row r="136" spans="1:22" hidden="1" x14ac:dyDescent="0.3">
      <c r="A136" s="73"/>
      <c r="B136" s="61" t="s">
        <v>263</v>
      </c>
      <c r="C136" s="16" t="s">
        <v>11</v>
      </c>
      <c r="D136" s="16" t="s">
        <v>16</v>
      </c>
      <c r="E136" s="16" t="s">
        <v>88</v>
      </c>
      <c r="F136" s="16" t="s">
        <v>173</v>
      </c>
      <c r="G136" s="16" t="s">
        <v>137</v>
      </c>
      <c r="H136" s="16" t="s">
        <v>14</v>
      </c>
      <c r="I136" s="23">
        <v>27761</v>
      </c>
      <c r="J136" s="23">
        <v>33791</v>
      </c>
      <c r="K136" s="23">
        <v>36908</v>
      </c>
      <c r="L136" s="23">
        <v>10042</v>
      </c>
      <c r="M136" s="23">
        <v>8547</v>
      </c>
      <c r="N136" s="23">
        <v>76986</v>
      </c>
      <c r="O136" s="23">
        <v>67925</v>
      </c>
      <c r="P136" s="23">
        <v>123678</v>
      </c>
      <c r="Q136" s="23">
        <v>89823</v>
      </c>
      <c r="R136" s="23">
        <v>58423</v>
      </c>
      <c r="S136" s="23">
        <v>40826</v>
      </c>
      <c r="T136" s="70">
        <v>26660</v>
      </c>
      <c r="U136" s="45">
        <f>SUM(표4_2[[#This Row],[1월]:[12월]])</f>
        <v>601370</v>
      </c>
      <c r="V136" s="45">
        <f t="shared" si="42"/>
        <v>50114.166666666664</v>
      </c>
    </row>
    <row r="137" spans="1:22" hidden="1" x14ac:dyDescent="0.3">
      <c r="A137" s="73"/>
      <c r="B137" s="62" t="s">
        <v>263</v>
      </c>
      <c r="C137" s="17" t="s">
        <v>11</v>
      </c>
      <c r="D137" s="17" t="s">
        <v>16</v>
      </c>
      <c r="E137" s="17" t="s">
        <v>88</v>
      </c>
      <c r="F137" s="17" t="s">
        <v>173</v>
      </c>
      <c r="G137" s="17" t="s">
        <v>137</v>
      </c>
      <c r="H137" s="17" t="s">
        <v>15</v>
      </c>
      <c r="I137" s="18">
        <f t="shared" ref="I137:T137" si="74">(I136/1000)*0.229</f>
        <v>6.3572690000000005</v>
      </c>
      <c r="J137" s="18">
        <f t="shared" si="74"/>
        <v>7.7381389999999994</v>
      </c>
      <c r="K137" s="18">
        <f t="shared" si="74"/>
        <v>8.4519320000000011</v>
      </c>
      <c r="L137" s="18">
        <f t="shared" si="74"/>
        <v>2.2996180000000002</v>
      </c>
      <c r="M137" s="18">
        <f t="shared" si="74"/>
        <v>1.9572630000000002</v>
      </c>
      <c r="N137" s="18">
        <f t="shared" si="74"/>
        <v>17.629794</v>
      </c>
      <c r="O137" s="18">
        <f t="shared" si="74"/>
        <v>15.554824999999999</v>
      </c>
      <c r="P137" s="18">
        <f t="shared" si="74"/>
        <v>28.322262000000002</v>
      </c>
      <c r="Q137" s="18">
        <f t="shared" si="74"/>
        <v>20.569467</v>
      </c>
      <c r="R137" s="18">
        <f t="shared" si="74"/>
        <v>13.378867000000001</v>
      </c>
      <c r="S137" s="18">
        <f t="shared" si="74"/>
        <v>9.3491540000000004</v>
      </c>
      <c r="T137" s="18">
        <f t="shared" si="74"/>
        <v>6.1051400000000005</v>
      </c>
      <c r="U137" s="46">
        <f>SUM(표4_2[[#This Row],[1월]:[12월]])</f>
        <v>137.71373000000003</v>
      </c>
      <c r="V137" s="46">
        <f t="shared" si="42"/>
        <v>11.476144166666669</v>
      </c>
    </row>
    <row r="138" spans="1:22" hidden="1" x14ac:dyDescent="0.3">
      <c r="A138" s="73"/>
      <c r="B138" s="63" t="s">
        <v>263</v>
      </c>
      <c r="C138" s="19" t="s">
        <v>11</v>
      </c>
      <c r="D138" s="19" t="s">
        <v>16</v>
      </c>
      <c r="E138" s="19" t="s">
        <v>88</v>
      </c>
      <c r="F138" s="19" t="s">
        <v>173</v>
      </c>
      <c r="G138" s="20" t="s">
        <v>137</v>
      </c>
      <c r="H138" s="20" t="s">
        <v>96</v>
      </c>
      <c r="I138" s="21">
        <f>I136*0.4747/1000</f>
        <v>13.178146700000001</v>
      </c>
      <c r="J138" s="21">
        <f t="shared" ref="J138:T138" si="75">J136*0.4747/1000</f>
        <v>16.0405877</v>
      </c>
      <c r="K138" s="21">
        <f t="shared" si="75"/>
        <v>17.520227600000002</v>
      </c>
      <c r="L138" s="21">
        <f t="shared" si="75"/>
        <v>4.7669373999999998</v>
      </c>
      <c r="M138" s="21">
        <f t="shared" si="75"/>
        <v>4.0572609000000002</v>
      </c>
      <c r="N138" s="21">
        <f t="shared" si="75"/>
        <v>36.545254200000002</v>
      </c>
      <c r="O138" s="21">
        <f t="shared" si="75"/>
        <v>32.243997499999999</v>
      </c>
      <c r="P138" s="21">
        <f t="shared" si="75"/>
        <v>58.709946600000002</v>
      </c>
      <c r="Q138" s="21">
        <f t="shared" si="75"/>
        <v>42.638978100000003</v>
      </c>
      <c r="R138" s="21">
        <f t="shared" si="75"/>
        <v>27.733398100000002</v>
      </c>
      <c r="S138" s="21">
        <f t="shared" si="75"/>
        <v>19.3801022</v>
      </c>
      <c r="T138" s="21">
        <f t="shared" si="75"/>
        <v>12.655502</v>
      </c>
      <c r="U138" s="47">
        <f>SUM(표4_2[[#This Row],[1월]:[12월]])</f>
        <v>285.47033900000002</v>
      </c>
      <c r="V138" s="47">
        <f t="shared" si="42"/>
        <v>23.78919491666667</v>
      </c>
    </row>
    <row r="139" spans="1:22" x14ac:dyDescent="0.3">
      <c r="A139" s="73" t="s">
        <v>228</v>
      </c>
      <c r="B139" s="60" t="s">
        <v>263</v>
      </c>
      <c r="C139" s="14" t="s">
        <v>11</v>
      </c>
      <c r="D139" s="14" t="s">
        <v>16</v>
      </c>
      <c r="E139" s="14" t="s">
        <v>88</v>
      </c>
      <c r="F139" s="14" t="s">
        <v>173</v>
      </c>
      <c r="G139" s="14" t="s">
        <v>158</v>
      </c>
      <c r="H139" s="14" t="s">
        <v>13</v>
      </c>
      <c r="I139" s="15">
        <v>3992798</v>
      </c>
      <c r="J139" s="15">
        <v>1228172</v>
      </c>
      <c r="K139" s="15">
        <v>99854</v>
      </c>
      <c r="L139" s="15">
        <v>4275433</v>
      </c>
      <c r="M139" s="15">
        <v>4983390</v>
      </c>
      <c r="N139" s="15">
        <v>5583738</v>
      </c>
      <c r="O139" s="15">
        <v>7041176</v>
      </c>
      <c r="P139" s="15">
        <v>6195984</v>
      </c>
      <c r="Q139" s="15">
        <v>6742688</v>
      </c>
      <c r="R139" s="15">
        <v>2581661</v>
      </c>
      <c r="S139" s="15">
        <v>88122</v>
      </c>
      <c r="T139" s="69">
        <v>90407</v>
      </c>
      <c r="U139" s="44">
        <f>SUM(표4_2[[#This Row],[1월]:[12월]])</f>
        <v>42903423</v>
      </c>
      <c r="V139" s="44">
        <f t="shared" ref="V139:V226" si="76">AVERAGE(I139:T139)</f>
        <v>3575285.25</v>
      </c>
    </row>
    <row r="140" spans="1:22" hidden="1" x14ac:dyDescent="0.3">
      <c r="A140" s="73"/>
      <c r="B140" s="61" t="s">
        <v>263</v>
      </c>
      <c r="C140" s="16" t="s">
        <v>11</v>
      </c>
      <c r="D140" s="16" t="s">
        <v>16</v>
      </c>
      <c r="E140" s="16" t="s">
        <v>88</v>
      </c>
      <c r="F140" s="16" t="s">
        <v>173</v>
      </c>
      <c r="G140" s="16" t="s">
        <v>158</v>
      </c>
      <c r="H140" s="16" t="s">
        <v>14</v>
      </c>
      <c r="I140" s="23">
        <v>33377</v>
      </c>
      <c r="J140" s="23">
        <v>8576</v>
      </c>
      <c r="K140" s="23">
        <v>0</v>
      </c>
      <c r="L140" s="23">
        <v>40522</v>
      </c>
      <c r="M140" s="23">
        <v>40112</v>
      </c>
      <c r="N140" s="23">
        <v>44107</v>
      </c>
      <c r="O140" s="23">
        <v>57437</v>
      </c>
      <c r="P140" s="23">
        <v>50965</v>
      </c>
      <c r="Q140" s="23">
        <v>55135</v>
      </c>
      <c r="R140" s="23">
        <v>18373</v>
      </c>
      <c r="S140" s="23">
        <v>566</v>
      </c>
      <c r="T140" s="70">
        <v>256</v>
      </c>
      <c r="U140" s="45">
        <f>SUM(표4_2[[#This Row],[1월]:[12월]])</f>
        <v>349426</v>
      </c>
      <c r="V140" s="45">
        <f t="shared" si="76"/>
        <v>29118.833333333332</v>
      </c>
    </row>
    <row r="141" spans="1:22" hidden="1" x14ac:dyDescent="0.3">
      <c r="A141" s="73"/>
      <c r="B141" s="62" t="s">
        <v>263</v>
      </c>
      <c r="C141" s="17" t="s">
        <v>11</v>
      </c>
      <c r="D141" s="17" t="s">
        <v>16</v>
      </c>
      <c r="E141" s="17" t="s">
        <v>88</v>
      </c>
      <c r="F141" s="17" t="s">
        <v>173</v>
      </c>
      <c r="G141" s="17" t="s">
        <v>158</v>
      </c>
      <c r="H141" s="17" t="s">
        <v>15</v>
      </c>
      <c r="I141" s="18">
        <f t="shared" ref="I141:T141" si="77">(I140/1000)*0.229</f>
        <v>7.643333000000001</v>
      </c>
      <c r="J141" s="18">
        <f t="shared" si="77"/>
        <v>1.9639040000000001</v>
      </c>
      <c r="K141" s="18">
        <f t="shared" si="77"/>
        <v>0</v>
      </c>
      <c r="L141" s="18">
        <f t="shared" si="77"/>
        <v>9.2795380000000005</v>
      </c>
      <c r="M141" s="18">
        <f t="shared" si="77"/>
        <v>9.1856480000000005</v>
      </c>
      <c r="N141" s="18">
        <f t="shared" si="77"/>
        <v>10.100503</v>
      </c>
      <c r="O141" s="18">
        <f t="shared" si="77"/>
        <v>13.153072999999999</v>
      </c>
      <c r="P141" s="18">
        <f t="shared" si="77"/>
        <v>11.670985000000002</v>
      </c>
      <c r="Q141" s="18">
        <f t="shared" si="77"/>
        <v>12.625915000000001</v>
      </c>
      <c r="R141" s="18">
        <f t="shared" si="77"/>
        <v>4.2074170000000004</v>
      </c>
      <c r="S141" s="18">
        <f t="shared" si="77"/>
        <v>0.12961400000000001</v>
      </c>
      <c r="T141" s="18">
        <f t="shared" si="77"/>
        <v>5.8624000000000002E-2</v>
      </c>
      <c r="U141" s="46">
        <f>SUM(표4_2[[#This Row],[1월]:[12월]])</f>
        <v>80.018554000000009</v>
      </c>
      <c r="V141" s="46">
        <f t="shared" si="76"/>
        <v>6.6682128333333344</v>
      </c>
    </row>
    <row r="142" spans="1:22" hidden="1" x14ac:dyDescent="0.3">
      <c r="A142" s="73"/>
      <c r="B142" s="63" t="s">
        <v>263</v>
      </c>
      <c r="C142" s="19" t="s">
        <v>11</v>
      </c>
      <c r="D142" s="19" t="s">
        <v>16</v>
      </c>
      <c r="E142" s="19" t="s">
        <v>88</v>
      </c>
      <c r="F142" s="19" t="s">
        <v>173</v>
      </c>
      <c r="G142" s="20" t="s">
        <v>158</v>
      </c>
      <c r="H142" s="20" t="s">
        <v>96</v>
      </c>
      <c r="I142" s="21">
        <f>I140*0.4747/1000</f>
        <v>15.8440619</v>
      </c>
      <c r="J142" s="21">
        <f t="shared" ref="J142:T142" si="78">J140*0.4747/1000</f>
        <v>4.0710271999999996</v>
      </c>
      <c r="K142" s="21">
        <f t="shared" si="78"/>
        <v>0</v>
      </c>
      <c r="L142" s="21">
        <f t="shared" si="78"/>
        <v>19.235793399999999</v>
      </c>
      <c r="M142" s="21">
        <f t="shared" si="78"/>
        <v>19.041166400000002</v>
      </c>
      <c r="N142" s="21">
        <f t="shared" si="78"/>
        <v>20.937592899999999</v>
      </c>
      <c r="O142" s="21">
        <f t="shared" si="78"/>
        <v>27.265343900000001</v>
      </c>
      <c r="P142" s="21">
        <f t="shared" si="78"/>
        <v>24.193085500000002</v>
      </c>
      <c r="Q142" s="21">
        <f t="shared" si="78"/>
        <v>26.172584499999999</v>
      </c>
      <c r="R142" s="21">
        <f t="shared" si="78"/>
        <v>8.7216630999999989</v>
      </c>
      <c r="S142" s="21">
        <f t="shared" si="78"/>
        <v>0.26868020000000004</v>
      </c>
      <c r="T142" s="21">
        <f t="shared" si="78"/>
        <v>0.1215232</v>
      </c>
      <c r="U142" s="47">
        <f>SUM(표4_2[[#This Row],[1월]:[12월]])</f>
        <v>165.87252220000002</v>
      </c>
      <c r="V142" s="47">
        <f t="shared" si="76"/>
        <v>13.822710183333335</v>
      </c>
    </row>
    <row r="143" spans="1:22" x14ac:dyDescent="0.3">
      <c r="A143" s="73"/>
      <c r="B143" s="60" t="s">
        <v>263</v>
      </c>
      <c r="C143" s="14" t="s">
        <v>11</v>
      </c>
      <c r="D143" s="14" t="s">
        <v>16</v>
      </c>
      <c r="E143" s="14" t="s">
        <v>67</v>
      </c>
      <c r="F143" s="14" t="s">
        <v>174</v>
      </c>
      <c r="G143" s="14" t="s">
        <v>37</v>
      </c>
      <c r="H143" s="14" t="s">
        <v>13</v>
      </c>
      <c r="I143" s="15">
        <v>88302343</v>
      </c>
      <c r="J143" s="15">
        <v>84011655</v>
      </c>
      <c r="K143" s="15">
        <v>73322470</v>
      </c>
      <c r="L143" s="15">
        <v>74256971</v>
      </c>
      <c r="M143" s="15">
        <v>80404104</v>
      </c>
      <c r="N143" s="15">
        <v>106371580</v>
      </c>
      <c r="O143" s="15">
        <v>111809667</v>
      </c>
      <c r="P143" s="15">
        <v>113750571</v>
      </c>
      <c r="Q143" s="15">
        <v>82140667</v>
      </c>
      <c r="R143" s="15">
        <v>76856558</v>
      </c>
      <c r="S143" s="15">
        <v>92198376</v>
      </c>
      <c r="T143" s="69">
        <v>91470024</v>
      </c>
      <c r="U143" s="44">
        <f>SUM(표4_2[[#This Row],[1월]:[12월]])</f>
        <v>1074894986</v>
      </c>
      <c r="V143" s="44">
        <f t="shared" si="76"/>
        <v>89574582.166666672</v>
      </c>
    </row>
    <row r="144" spans="1:22" hidden="1" x14ac:dyDescent="0.3">
      <c r="A144" s="73"/>
      <c r="B144" s="61" t="s">
        <v>263</v>
      </c>
      <c r="C144" s="16" t="s">
        <v>11</v>
      </c>
      <c r="D144" s="16" t="s">
        <v>16</v>
      </c>
      <c r="E144" s="16" t="s">
        <v>67</v>
      </c>
      <c r="F144" s="16" t="s">
        <v>174</v>
      </c>
      <c r="G144" s="16" t="s">
        <v>37</v>
      </c>
      <c r="H144" s="16" t="s">
        <v>14</v>
      </c>
      <c r="I144" s="23">
        <v>512898</v>
      </c>
      <c r="J144" s="23">
        <v>469554</v>
      </c>
      <c r="K144" s="23">
        <v>484890</v>
      </c>
      <c r="L144" s="23">
        <v>497346</v>
      </c>
      <c r="M144" s="23">
        <v>530106</v>
      </c>
      <c r="N144" s="23">
        <v>588827</v>
      </c>
      <c r="O144" s="23">
        <v>620178</v>
      </c>
      <c r="P144" s="23">
        <v>635514</v>
      </c>
      <c r="Q144" s="23">
        <v>530970</v>
      </c>
      <c r="R144" s="23">
        <v>486114</v>
      </c>
      <c r="S144" s="23">
        <v>496842</v>
      </c>
      <c r="T144" s="70">
        <v>503466</v>
      </c>
      <c r="U144" s="45">
        <f>SUM(표4_2[[#This Row],[1월]:[12월]])</f>
        <v>6356705</v>
      </c>
      <c r="V144" s="45">
        <f t="shared" si="76"/>
        <v>529725.41666666663</v>
      </c>
    </row>
    <row r="145" spans="1:22" hidden="1" x14ac:dyDescent="0.3">
      <c r="A145" s="73"/>
      <c r="B145" s="62" t="s">
        <v>263</v>
      </c>
      <c r="C145" s="17" t="s">
        <v>11</v>
      </c>
      <c r="D145" s="17" t="s">
        <v>16</v>
      </c>
      <c r="E145" s="17" t="s">
        <v>67</v>
      </c>
      <c r="F145" s="17" t="s">
        <v>174</v>
      </c>
      <c r="G145" s="17" t="s">
        <v>37</v>
      </c>
      <c r="H145" s="17" t="s">
        <v>15</v>
      </c>
      <c r="I145" s="18">
        <f t="shared" ref="I145:T145" si="79">(I144/1000)*0.229</f>
        <v>117.45364200000002</v>
      </c>
      <c r="J145" s="18">
        <f t="shared" si="79"/>
        <v>107.527866</v>
      </c>
      <c r="K145" s="18">
        <f t="shared" si="79"/>
        <v>111.03981</v>
      </c>
      <c r="L145" s="18">
        <f t="shared" si="79"/>
        <v>113.892234</v>
      </c>
      <c r="M145" s="18">
        <f t="shared" si="79"/>
        <v>121.39427400000001</v>
      </c>
      <c r="N145" s="18">
        <f t="shared" si="79"/>
        <v>134.84138300000001</v>
      </c>
      <c r="O145" s="18">
        <f t="shared" si="79"/>
        <v>142.02076200000002</v>
      </c>
      <c r="P145" s="18">
        <f t="shared" si="79"/>
        <v>145.53270600000002</v>
      </c>
      <c r="Q145" s="18">
        <f t="shared" si="79"/>
        <v>121.59213000000001</v>
      </c>
      <c r="R145" s="18">
        <f t="shared" si="79"/>
        <v>111.320106</v>
      </c>
      <c r="S145" s="18">
        <f t="shared" si="79"/>
        <v>113.77681800000001</v>
      </c>
      <c r="T145" s="18">
        <f t="shared" si="79"/>
        <v>115.29371400000001</v>
      </c>
      <c r="U145" s="46">
        <f>SUM(표4_2[[#This Row],[1월]:[12월]])</f>
        <v>1455.6854449999998</v>
      </c>
      <c r="V145" s="46">
        <f t="shared" si="76"/>
        <v>121.30712041666665</v>
      </c>
    </row>
    <row r="146" spans="1:22" hidden="1" x14ac:dyDescent="0.3">
      <c r="A146" s="73"/>
      <c r="B146" s="63" t="s">
        <v>263</v>
      </c>
      <c r="C146" s="19" t="s">
        <v>11</v>
      </c>
      <c r="D146" s="19" t="s">
        <v>16</v>
      </c>
      <c r="E146" s="19" t="s">
        <v>67</v>
      </c>
      <c r="F146" s="19" t="s">
        <v>174</v>
      </c>
      <c r="G146" s="20" t="s">
        <v>37</v>
      </c>
      <c r="H146" s="20" t="s">
        <v>96</v>
      </c>
      <c r="I146" s="21">
        <f>I144*0.4747/1000</f>
        <v>243.47268059999999</v>
      </c>
      <c r="J146" s="21">
        <f t="shared" ref="J146:T146" si="80">J144*0.4747/1000</f>
        <v>222.8972838</v>
      </c>
      <c r="K146" s="21">
        <f t="shared" si="80"/>
        <v>230.17728299999999</v>
      </c>
      <c r="L146" s="21">
        <f t="shared" si="80"/>
        <v>236.09014620000002</v>
      </c>
      <c r="M146" s="21">
        <f t="shared" si="80"/>
        <v>251.6413182</v>
      </c>
      <c r="N146" s="21">
        <f t="shared" si="80"/>
        <v>279.5161769</v>
      </c>
      <c r="O146" s="21">
        <f t="shared" si="80"/>
        <v>294.39849659999999</v>
      </c>
      <c r="P146" s="21">
        <f t="shared" si="80"/>
        <v>301.67849580000001</v>
      </c>
      <c r="Q146" s="21">
        <f t="shared" si="80"/>
        <v>252.05145899999999</v>
      </c>
      <c r="R146" s="21">
        <f t="shared" si="80"/>
        <v>230.75831580000002</v>
      </c>
      <c r="S146" s="21">
        <f t="shared" si="80"/>
        <v>235.85089740000001</v>
      </c>
      <c r="T146" s="21">
        <f t="shared" si="80"/>
        <v>238.99531020000001</v>
      </c>
      <c r="U146" s="47">
        <f>SUM(표4_2[[#This Row],[1월]:[12월]])</f>
        <v>3017.5278635000004</v>
      </c>
      <c r="V146" s="47">
        <f t="shared" si="76"/>
        <v>251.46065529166671</v>
      </c>
    </row>
    <row r="147" spans="1:22" x14ac:dyDescent="0.3">
      <c r="A147" s="73" t="s">
        <v>229</v>
      </c>
      <c r="B147" s="60" t="s">
        <v>263</v>
      </c>
      <c r="C147" s="14" t="s">
        <v>11</v>
      </c>
      <c r="D147" s="14" t="s">
        <v>16</v>
      </c>
      <c r="E147" s="14" t="s">
        <v>88</v>
      </c>
      <c r="F147" s="14" t="s">
        <v>174</v>
      </c>
      <c r="G147" s="14" t="s">
        <v>138</v>
      </c>
      <c r="H147" s="14" t="s">
        <v>13</v>
      </c>
      <c r="I147" s="15">
        <v>3244491</v>
      </c>
      <c r="J147" s="15">
        <v>4152376</v>
      </c>
      <c r="K147" s="15">
        <v>3683826</v>
      </c>
      <c r="L147" s="15">
        <v>1089503</v>
      </c>
      <c r="M147" s="15">
        <v>746449</v>
      </c>
      <c r="N147" s="15">
        <v>9107700</v>
      </c>
      <c r="O147" s="15">
        <v>8364486</v>
      </c>
      <c r="P147" s="15">
        <v>16715644</v>
      </c>
      <c r="Q147" s="15">
        <v>8586577</v>
      </c>
      <c r="R147" s="15">
        <v>6381498</v>
      </c>
      <c r="S147" s="15">
        <v>5384941</v>
      </c>
      <c r="T147" s="69">
        <v>3462695</v>
      </c>
      <c r="U147" s="44">
        <f>SUM(표4_2[[#This Row],[1월]:[12월]])</f>
        <v>70920186</v>
      </c>
      <c r="V147" s="44">
        <f t="shared" si="76"/>
        <v>5910015.5</v>
      </c>
    </row>
    <row r="148" spans="1:22" hidden="1" x14ac:dyDescent="0.3">
      <c r="A148" s="73"/>
      <c r="B148" s="61" t="s">
        <v>263</v>
      </c>
      <c r="C148" s="16" t="s">
        <v>11</v>
      </c>
      <c r="D148" s="16" t="s">
        <v>16</v>
      </c>
      <c r="E148" s="16" t="s">
        <v>88</v>
      </c>
      <c r="F148" s="16" t="s">
        <v>174</v>
      </c>
      <c r="G148" s="16" t="s">
        <v>138</v>
      </c>
      <c r="H148" s="16" t="s">
        <v>14</v>
      </c>
      <c r="I148" s="23">
        <v>21582</v>
      </c>
      <c r="J148" s="23">
        <v>26258</v>
      </c>
      <c r="K148" s="23">
        <v>27924</v>
      </c>
      <c r="L148" s="23">
        <v>7407</v>
      </c>
      <c r="M148" s="23">
        <v>5481</v>
      </c>
      <c r="N148" s="23">
        <v>56003</v>
      </c>
      <c r="O148" s="23">
        <v>53306</v>
      </c>
      <c r="P148" s="23">
        <v>105600</v>
      </c>
      <c r="Q148" s="23">
        <v>64086</v>
      </c>
      <c r="R148" s="23">
        <v>45487</v>
      </c>
      <c r="S148" s="23">
        <v>31829</v>
      </c>
      <c r="T148" s="70">
        <v>20934</v>
      </c>
      <c r="U148" s="45">
        <f>SUM(표4_2[[#This Row],[1월]:[12월]])</f>
        <v>465897</v>
      </c>
      <c r="V148" s="45">
        <f t="shared" si="76"/>
        <v>38824.75</v>
      </c>
    </row>
    <row r="149" spans="1:22" hidden="1" x14ac:dyDescent="0.3">
      <c r="A149" s="73"/>
      <c r="B149" s="62" t="s">
        <v>263</v>
      </c>
      <c r="C149" s="17" t="s">
        <v>11</v>
      </c>
      <c r="D149" s="17" t="s">
        <v>16</v>
      </c>
      <c r="E149" s="17" t="s">
        <v>88</v>
      </c>
      <c r="F149" s="17" t="s">
        <v>174</v>
      </c>
      <c r="G149" s="17" t="s">
        <v>138</v>
      </c>
      <c r="H149" s="17" t="s">
        <v>15</v>
      </c>
      <c r="I149" s="18">
        <f t="shared" ref="I149:T149" si="81">(I148/1000)*0.229</f>
        <v>4.9422779999999999</v>
      </c>
      <c r="J149" s="18">
        <f t="shared" si="81"/>
        <v>6.0130819999999998</v>
      </c>
      <c r="K149" s="18">
        <f t="shared" si="81"/>
        <v>6.3945959999999999</v>
      </c>
      <c r="L149" s="18">
        <f t="shared" si="81"/>
        <v>1.6962030000000001</v>
      </c>
      <c r="M149" s="18">
        <f t="shared" si="81"/>
        <v>1.2551490000000001</v>
      </c>
      <c r="N149" s="18">
        <f t="shared" si="81"/>
        <v>12.824687000000001</v>
      </c>
      <c r="O149" s="18">
        <f t="shared" si="81"/>
        <v>12.207074</v>
      </c>
      <c r="P149" s="18">
        <f t="shared" si="81"/>
        <v>24.182400000000001</v>
      </c>
      <c r="Q149" s="18">
        <f t="shared" si="81"/>
        <v>14.675694</v>
      </c>
      <c r="R149" s="18">
        <f t="shared" si="81"/>
        <v>10.416523000000002</v>
      </c>
      <c r="S149" s="18">
        <f t="shared" si="81"/>
        <v>7.2888410000000006</v>
      </c>
      <c r="T149" s="18">
        <f t="shared" si="81"/>
        <v>4.7938860000000005</v>
      </c>
      <c r="U149" s="46">
        <f>SUM(표4_2[[#This Row],[1월]:[12월]])</f>
        <v>106.69041299999999</v>
      </c>
      <c r="V149" s="46">
        <f t="shared" si="76"/>
        <v>8.89086775</v>
      </c>
    </row>
    <row r="150" spans="1:22" hidden="1" x14ac:dyDescent="0.3">
      <c r="A150" s="73"/>
      <c r="B150" s="63" t="s">
        <v>263</v>
      </c>
      <c r="C150" s="19" t="s">
        <v>11</v>
      </c>
      <c r="D150" s="19" t="s">
        <v>16</v>
      </c>
      <c r="E150" s="19" t="s">
        <v>88</v>
      </c>
      <c r="F150" s="19" t="s">
        <v>174</v>
      </c>
      <c r="G150" s="20" t="s">
        <v>138</v>
      </c>
      <c r="H150" s="20" t="s">
        <v>96</v>
      </c>
      <c r="I150" s="21">
        <f>I148*0.4747/1000</f>
        <v>10.2449754</v>
      </c>
      <c r="J150" s="21">
        <f t="shared" ref="J150:T150" si="82">J148*0.4747/1000</f>
        <v>12.4646726</v>
      </c>
      <c r="K150" s="21">
        <f t="shared" si="82"/>
        <v>13.255522800000001</v>
      </c>
      <c r="L150" s="21">
        <f t="shared" si="82"/>
        <v>3.5161028999999999</v>
      </c>
      <c r="M150" s="21">
        <f t="shared" si="82"/>
        <v>2.6018306999999998</v>
      </c>
      <c r="N150" s="21">
        <f t="shared" si="82"/>
        <v>26.584624099999999</v>
      </c>
      <c r="O150" s="21">
        <f t="shared" si="82"/>
        <v>25.304358199999999</v>
      </c>
      <c r="P150" s="21">
        <f t="shared" si="82"/>
        <v>50.128320000000002</v>
      </c>
      <c r="Q150" s="21">
        <f t="shared" si="82"/>
        <v>30.421624200000004</v>
      </c>
      <c r="R150" s="21">
        <f t="shared" si="82"/>
        <v>21.592678899999999</v>
      </c>
      <c r="S150" s="21">
        <f t="shared" si="82"/>
        <v>15.1092263</v>
      </c>
      <c r="T150" s="21">
        <f t="shared" si="82"/>
        <v>9.9373698000000008</v>
      </c>
      <c r="U150" s="47">
        <f>SUM(표4_2[[#This Row],[1월]:[12월]])</f>
        <v>221.1613059</v>
      </c>
      <c r="V150" s="47">
        <f t="shared" si="76"/>
        <v>18.430108825000001</v>
      </c>
    </row>
    <row r="151" spans="1:22" x14ac:dyDescent="0.3">
      <c r="A151" s="73" t="s">
        <v>230</v>
      </c>
      <c r="B151" s="60" t="s">
        <v>263</v>
      </c>
      <c r="C151" s="14" t="s">
        <v>11</v>
      </c>
      <c r="D151" s="14" t="s">
        <v>16</v>
      </c>
      <c r="E151" s="14" t="s">
        <v>88</v>
      </c>
      <c r="F151" s="14" t="s">
        <v>174</v>
      </c>
      <c r="G151" s="14" t="s">
        <v>159</v>
      </c>
      <c r="H151" s="14" t="s">
        <v>13</v>
      </c>
      <c r="I151" s="15">
        <v>3104099</v>
      </c>
      <c r="J151" s="15">
        <v>954376</v>
      </c>
      <c r="K151" s="15">
        <v>75547</v>
      </c>
      <c r="L151" s="15">
        <v>3153884</v>
      </c>
      <c r="M151" s="15">
        <v>3195778</v>
      </c>
      <c r="N151" s="15">
        <v>4061875</v>
      </c>
      <c r="O151" s="15">
        <v>5525793</v>
      </c>
      <c r="P151" s="15">
        <v>5290306</v>
      </c>
      <c r="Q151" s="15">
        <v>4810722</v>
      </c>
      <c r="R151" s="15">
        <v>2010041</v>
      </c>
      <c r="S151" s="15">
        <v>68702</v>
      </c>
      <c r="T151" s="69">
        <v>70987</v>
      </c>
      <c r="U151" s="44">
        <f>SUM(표4_2[[#This Row],[1월]:[12월]])</f>
        <v>32322110</v>
      </c>
      <c r="V151" s="44">
        <f t="shared" si="76"/>
        <v>2693509.1666666665</v>
      </c>
    </row>
    <row r="152" spans="1:22" hidden="1" x14ac:dyDescent="0.3">
      <c r="A152" s="73"/>
      <c r="B152" s="61" t="s">
        <v>263</v>
      </c>
      <c r="C152" s="16" t="s">
        <v>11</v>
      </c>
      <c r="D152" s="16" t="s">
        <v>16</v>
      </c>
      <c r="E152" s="16" t="s">
        <v>88</v>
      </c>
      <c r="F152" s="16" t="s">
        <v>174</v>
      </c>
      <c r="G152" s="16" t="s">
        <v>159</v>
      </c>
      <c r="H152" s="16" t="s">
        <v>14</v>
      </c>
      <c r="I152" s="23">
        <v>25948</v>
      </c>
      <c r="J152" s="23">
        <v>6664</v>
      </c>
      <c r="K152" s="23">
        <v>0</v>
      </c>
      <c r="L152" s="23">
        <v>29892</v>
      </c>
      <c r="M152" s="23">
        <v>25723</v>
      </c>
      <c r="N152" s="23">
        <v>32085</v>
      </c>
      <c r="O152" s="23">
        <v>45075</v>
      </c>
      <c r="P152" s="23">
        <v>43515</v>
      </c>
      <c r="Q152" s="23">
        <v>39337</v>
      </c>
      <c r="R152" s="23">
        <v>14305</v>
      </c>
      <c r="S152" s="23">
        <v>441</v>
      </c>
      <c r="T152" s="70">
        <v>200</v>
      </c>
      <c r="U152" s="45">
        <f>SUM(표4_2[[#This Row],[1월]:[12월]])</f>
        <v>263185</v>
      </c>
      <c r="V152" s="45">
        <f t="shared" si="76"/>
        <v>21932.083333333332</v>
      </c>
    </row>
    <row r="153" spans="1:22" hidden="1" x14ac:dyDescent="0.3">
      <c r="A153" s="73"/>
      <c r="B153" s="62" t="s">
        <v>263</v>
      </c>
      <c r="C153" s="17" t="s">
        <v>11</v>
      </c>
      <c r="D153" s="17" t="s">
        <v>16</v>
      </c>
      <c r="E153" s="17" t="s">
        <v>88</v>
      </c>
      <c r="F153" s="17" t="s">
        <v>174</v>
      </c>
      <c r="G153" s="17" t="s">
        <v>159</v>
      </c>
      <c r="H153" s="17" t="s">
        <v>15</v>
      </c>
      <c r="I153" s="18">
        <f t="shared" ref="I153:T153" si="83">(I152/1000)*0.229</f>
        <v>5.9420920000000006</v>
      </c>
      <c r="J153" s="18">
        <f t="shared" si="83"/>
        <v>1.5260560000000001</v>
      </c>
      <c r="K153" s="18">
        <f t="shared" si="83"/>
        <v>0</v>
      </c>
      <c r="L153" s="18">
        <f t="shared" si="83"/>
        <v>6.8452679999999999</v>
      </c>
      <c r="M153" s="18">
        <f t="shared" si="83"/>
        <v>5.8905669999999999</v>
      </c>
      <c r="N153" s="18">
        <f t="shared" si="83"/>
        <v>7.3474650000000006</v>
      </c>
      <c r="O153" s="18">
        <f t="shared" si="83"/>
        <v>10.322175000000001</v>
      </c>
      <c r="P153" s="18">
        <f t="shared" si="83"/>
        <v>9.9649350000000005</v>
      </c>
      <c r="Q153" s="18">
        <f t="shared" si="83"/>
        <v>9.0081730000000011</v>
      </c>
      <c r="R153" s="18">
        <f t="shared" si="83"/>
        <v>3.2758449999999999</v>
      </c>
      <c r="S153" s="18">
        <f t="shared" si="83"/>
        <v>0.10098900000000001</v>
      </c>
      <c r="T153" s="18">
        <f t="shared" si="83"/>
        <v>4.5800000000000007E-2</v>
      </c>
      <c r="U153" s="46">
        <f>SUM(표4_2[[#This Row],[1월]:[12월]])</f>
        <v>60.269365000000001</v>
      </c>
      <c r="V153" s="46">
        <f t="shared" si="76"/>
        <v>5.0224470833333337</v>
      </c>
    </row>
    <row r="154" spans="1:22" hidden="1" x14ac:dyDescent="0.3">
      <c r="A154" s="73"/>
      <c r="B154" s="63" t="s">
        <v>263</v>
      </c>
      <c r="C154" s="19" t="s">
        <v>11</v>
      </c>
      <c r="D154" s="19" t="s">
        <v>16</v>
      </c>
      <c r="E154" s="19" t="s">
        <v>88</v>
      </c>
      <c r="F154" s="19" t="s">
        <v>174</v>
      </c>
      <c r="G154" s="20" t="s">
        <v>159</v>
      </c>
      <c r="H154" s="20" t="s">
        <v>96</v>
      </c>
      <c r="I154" s="21">
        <f>I152*0.4747/1000</f>
        <v>12.3175156</v>
      </c>
      <c r="J154" s="21">
        <f t="shared" ref="J154:T154" si="84">J152*0.4747/1000</f>
        <v>3.1634007999999998</v>
      </c>
      <c r="K154" s="21">
        <f t="shared" si="84"/>
        <v>0</v>
      </c>
      <c r="L154" s="21">
        <f t="shared" si="84"/>
        <v>14.1897324</v>
      </c>
      <c r="M154" s="21">
        <f t="shared" si="84"/>
        <v>12.2107081</v>
      </c>
      <c r="N154" s="21">
        <f t="shared" si="84"/>
        <v>15.2307495</v>
      </c>
      <c r="O154" s="21">
        <f t="shared" si="84"/>
        <v>21.397102500000003</v>
      </c>
      <c r="P154" s="21">
        <f t="shared" si="84"/>
        <v>20.656570500000001</v>
      </c>
      <c r="Q154" s="21">
        <f t="shared" si="84"/>
        <v>18.673273900000002</v>
      </c>
      <c r="R154" s="21">
        <f t="shared" si="84"/>
        <v>6.7905834999999994</v>
      </c>
      <c r="S154" s="21">
        <f t="shared" si="84"/>
        <v>0.20934270000000002</v>
      </c>
      <c r="T154" s="21">
        <f t="shared" si="84"/>
        <v>9.4939999999999997E-2</v>
      </c>
      <c r="U154" s="47">
        <f>SUM(표4_2[[#This Row],[1월]:[12월]])</f>
        <v>124.93391949999999</v>
      </c>
      <c r="V154" s="47">
        <f t="shared" si="76"/>
        <v>10.411159958333332</v>
      </c>
    </row>
    <row r="155" spans="1:22" x14ac:dyDescent="0.3">
      <c r="A155" s="73" t="s">
        <v>254</v>
      </c>
      <c r="B155" s="60" t="s">
        <v>263</v>
      </c>
      <c r="C155" s="14" t="s">
        <v>11</v>
      </c>
      <c r="D155" s="14" t="s">
        <v>16</v>
      </c>
      <c r="E155" s="14" t="s">
        <v>67</v>
      </c>
      <c r="F155" s="14" t="s">
        <v>76</v>
      </c>
      <c r="G155" s="14" t="s">
        <v>38</v>
      </c>
      <c r="H155" s="14" t="s">
        <v>13</v>
      </c>
      <c r="I155" s="15">
        <v>508189512</v>
      </c>
      <c r="J155" s="15">
        <v>409905600</v>
      </c>
      <c r="K155" s="15">
        <v>367450403</v>
      </c>
      <c r="L155" s="15">
        <v>348286267</v>
      </c>
      <c r="M155" s="15">
        <v>375772218</v>
      </c>
      <c r="N155" s="15">
        <v>467934470</v>
      </c>
      <c r="O155" s="15">
        <v>525311122</v>
      </c>
      <c r="P155" s="15">
        <v>539922430</v>
      </c>
      <c r="Q155" s="15">
        <v>403795317</v>
      </c>
      <c r="R155" s="15">
        <v>394988377</v>
      </c>
      <c r="S155" s="15">
        <v>465169750</v>
      </c>
      <c r="T155" s="69">
        <v>471663857</v>
      </c>
      <c r="U155" s="44">
        <f>SUM(표4_2[[#This Row],[1월]:[12월]])</f>
        <v>5278389323</v>
      </c>
      <c r="V155" s="44">
        <f t="shared" si="76"/>
        <v>439865776.91666669</v>
      </c>
    </row>
    <row r="156" spans="1:22" hidden="1" x14ac:dyDescent="0.3">
      <c r="A156" s="73"/>
      <c r="B156" s="61" t="s">
        <v>263</v>
      </c>
      <c r="C156" s="16" t="s">
        <v>11</v>
      </c>
      <c r="D156" s="16" t="s">
        <v>16</v>
      </c>
      <c r="E156" s="16" t="s">
        <v>67</v>
      </c>
      <c r="F156" s="16" t="s">
        <v>76</v>
      </c>
      <c r="G156" s="16" t="s">
        <v>38</v>
      </c>
      <c r="H156" s="16" t="s">
        <v>14</v>
      </c>
      <c r="I156" s="4">
        <v>3632662</v>
      </c>
      <c r="J156" s="4">
        <v>2637546</v>
      </c>
      <c r="K156" s="4">
        <v>2840178</v>
      </c>
      <c r="L156" s="4">
        <v>2673035</v>
      </c>
      <c r="M156" s="23">
        <v>2847834</v>
      </c>
      <c r="N156" s="23">
        <v>2870698</v>
      </c>
      <c r="O156" s="23">
        <v>3289957</v>
      </c>
      <c r="P156" s="23">
        <v>3371437</v>
      </c>
      <c r="Q156" s="23">
        <v>2997731</v>
      </c>
      <c r="R156" s="23">
        <v>2914266</v>
      </c>
      <c r="S156" s="23">
        <v>2860538</v>
      </c>
      <c r="T156" s="70">
        <v>2969755</v>
      </c>
      <c r="U156" s="45">
        <f>SUM(표4_2[[#This Row],[1월]:[12월]])</f>
        <v>35905637</v>
      </c>
      <c r="V156" s="45">
        <f t="shared" si="76"/>
        <v>2992136.4166666665</v>
      </c>
    </row>
    <row r="157" spans="1:22" hidden="1" x14ac:dyDescent="0.3">
      <c r="A157" s="73"/>
      <c r="B157" s="62" t="s">
        <v>263</v>
      </c>
      <c r="C157" s="17" t="s">
        <v>11</v>
      </c>
      <c r="D157" s="17" t="s">
        <v>16</v>
      </c>
      <c r="E157" s="17" t="s">
        <v>67</v>
      </c>
      <c r="F157" s="17" t="s">
        <v>76</v>
      </c>
      <c r="G157" s="17" t="s">
        <v>38</v>
      </c>
      <c r="H157" s="17" t="s">
        <v>15</v>
      </c>
      <c r="I157" s="18">
        <f t="shared" ref="I157:T157" si="85">(I156/1000)*0.229</f>
        <v>831.87959799999999</v>
      </c>
      <c r="J157" s="18">
        <f t="shared" si="85"/>
        <v>603.99803399999996</v>
      </c>
      <c r="K157" s="18">
        <f t="shared" si="85"/>
        <v>650.40076199999999</v>
      </c>
      <c r="L157" s="18">
        <f t="shared" si="85"/>
        <v>612.12501499999996</v>
      </c>
      <c r="M157" s="18">
        <f t="shared" si="85"/>
        <v>652.15398600000003</v>
      </c>
      <c r="N157" s="18">
        <f t="shared" si="85"/>
        <v>657.38984200000004</v>
      </c>
      <c r="O157" s="18">
        <f t="shared" si="85"/>
        <v>753.40015300000005</v>
      </c>
      <c r="P157" s="18">
        <f t="shared" si="85"/>
        <v>772.05907300000001</v>
      </c>
      <c r="Q157" s="18">
        <f t="shared" si="85"/>
        <v>686.48039900000003</v>
      </c>
      <c r="R157" s="18">
        <f t="shared" si="85"/>
        <v>667.36691400000007</v>
      </c>
      <c r="S157" s="18">
        <f t="shared" si="85"/>
        <v>655.06320200000005</v>
      </c>
      <c r="T157" s="18">
        <f t="shared" si="85"/>
        <v>680.07389500000011</v>
      </c>
      <c r="U157" s="46">
        <f>SUM(표4_2[[#This Row],[1월]:[12월]])</f>
        <v>8222.3908730000003</v>
      </c>
      <c r="V157" s="46">
        <f t="shared" si="76"/>
        <v>685.19923941666673</v>
      </c>
    </row>
    <row r="158" spans="1:22" hidden="1" x14ac:dyDescent="0.3">
      <c r="A158" s="73"/>
      <c r="B158" s="63" t="s">
        <v>263</v>
      </c>
      <c r="C158" s="19" t="s">
        <v>11</v>
      </c>
      <c r="D158" s="19" t="s">
        <v>16</v>
      </c>
      <c r="E158" s="19" t="s">
        <v>67</v>
      </c>
      <c r="F158" s="19" t="s">
        <v>76</v>
      </c>
      <c r="G158" s="20" t="s">
        <v>38</v>
      </c>
      <c r="H158" s="20" t="s">
        <v>96</v>
      </c>
      <c r="I158" s="21">
        <f>I156*0.4747/1000</f>
        <v>1724.4246514000001</v>
      </c>
      <c r="J158" s="21">
        <f t="shared" ref="J158:T158" si="86">J156*0.4747/1000</f>
        <v>1252.0430862000001</v>
      </c>
      <c r="K158" s="21">
        <f t="shared" si="86"/>
        <v>1348.2324965999999</v>
      </c>
      <c r="L158" s="21">
        <f t="shared" si="86"/>
        <v>1268.8897145000001</v>
      </c>
      <c r="M158" s="21">
        <f t="shared" si="86"/>
        <v>1351.8667997999999</v>
      </c>
      <c r="N158" s="21">
        <f t="shared" si="86"/>
        <v>1362.7203406000001</v>
      </c>
      <c r="O158" s="21">
        <f t="shared" si="86"/>
        <v>1561.7425879</v>
      </c>
      <c r="P158" s="21">
        <f t="shared" si="86"/>
        <v>1600.4211439000001</v>
      </c>
      <c r="Q158" s="21">
        <f t="shared" si="86"/>
        <v>1423.0229056999999</v>
      </c>
      <c r="R158" s="21">
        <f t="shared" si="86"/>
        <v>1383.4020702</v>
      </c>
      <c r="S158" s="21">
        <f t="shared" si="86"/>
        <v>1357.8973885999999</v>
      </c>
      <c r="T158" s="21">
        <f t="shared" si="86"/>
        <v>1409.7426985</v>
      </c>
      <c r="U158" s="47">
        <f>SUM(표4_2[[#This Row],[1월]:[12월]])</f>
        <v>17044.405883899999</v>
      </c>
      <c r="V158" s="47">
        <f t="shared" si="76"/>
        <v>1420.3671569916667</v>
      </c>
    </row>
    <row r="159" spans="1:22" x14ac:dyDescent="0.3">
      <c r="A159" s="73" t="s">
        <v>231</v>
      </c>
      <c r="B159" s="60" t="s">
        <v>263</v>
      </c>
      <c r="C159" s="14" t="s">
        <v>11</v>
      </c>
      <c r="D159" s="14" t="s">
        <v>16</v>
      </c>
      <c r="E159" s="14" t="s">
        <v>88</v>
      </c>
      <c r="F159" s="14" t="s">
        <v>76</v>
      </c>
      <c r="G159" s="14" t="s">
        <v>139</v>
      </c>
      <c r="H159" s="14" t="s">
        <v>13</v>
      </c>
      <c r="I159" s="15">
        <v>12613042</v>
      </c>
      <c r="J159" s="15">
        <v>16677575</v>
      </c>
      <c r="K159" s="15">
        <v>15079662</v>
      </c>
      <c r="L159" s="15">
        <v>4631037</v>
      </c>
      <c r="M159" s="15">
        <v>4297501</v>
      </c>
      <c r="N159" s="15">
        <v>62696542</v>
      </c>
      <c r="O159" s="15">
        <v>103200610</v>
      </c>
      <c r="P159" s="15">
        <v>200315184</v>
      </c>
      <c r="Q159" s="15">
        <v>86025626</v>
      </c>
      <c r="R159" s="15">
        <v>33439643</v>
      </c>
      <c r="S159" s="15">
        <v>23010710</v>
      </c>
      <c r="T159" s="69">
        <v>12155255</v>
      </c>
      <c r="U159" s="44">
        <f>SUM(표4_2[[#This Row],[1월]:[12월]])</f>
        <v>574142387</v>
      </c>
      <c r="V159" s="44">
        <f t="shared" si="76"/>
        <v>47845198.916666664</v>
      </c>
    </row>
    <row r="160" spans="1:22" hidden="1" x14ac:dyDescent="0.3">
      <c r="A160" s="73"/>
      <c r="B160" s="61" t="s">
        <v>263</v>
      </c>
      <c r="C160" s="16" t="s">
        <v>11</v>
      </c>
      <c r="D160" s="16" t="s">
        <v>16</v>
      </c>
      <c r="E160" s="16" t="s">
        <v>88</v>
      </c>
      <c r="F160" s="16" t="s">
        <v>76</v>
      </c>
      <c r="G160" s="16" t="s">
        <v>139</v>
      </c>
      <c r="H160" s="16" t="s">
        <v>14</v>
      </c>
      <c r="I160" s="23">
        <v>83902</v>
      </c>
      <c r="J160" s="23">
        <v>105462</v>
      </c>
      <c r="K160" s="23">
        <v>114305</v>
      </c>
      <c r="L160" s="23">
        <v>31486</v>
      </c>
      <c r="M160" s="23">
        <v>31558</v>
      </c>
      <c r="N160" s="23">
        <v>385522</v>
      </c>
      <c r="O160" s="23">
        <v>657687</v>
      </c>
      <c r="P160" s="23">
        <v>1265477</v>
      </c>
      <c r="Q160" s="23">
        <v>642056</v>
      </c>
      <c r="R160" s="23">
        <v>238357</v>
      </c>
      <c r="S160" s="23">
        <v>136011</v>
      </c>
      <c r="T160" s="70">
        <v>73485</v>
      </c>
      <c r="U160" s="45">
        <f>SUM(표4_2[[#This Row],[1월]:[12월]])</f>
        <v>3765308</v>
      </c>
      <c r="V160" s="45">
        <f t="shared" si="76"/>
        <v>313775.66666666669</v>
      </c>
    </row>
    <row r="161" spans="1:22" hidden="1" x14ac:dyDescent="0.3">
      <c r="A161" s="73"/>
      <c r="B161" s="62" t="s">
        <v>263</v>
      </c>
      <c r="C161" s="17" t="s">
        <v>11</v>
      </c>
      <c r="D161" s="17" t="s">
        <v>16</v>
      </c>
      <c r="E161" s="17" t="s">
        <v>88</v>
      </c>
      <c r="F161" s="17" t="s">
        <v>76</v>
      </c>
      <c r="G161" s="17" t="s">
        <v>139</v>
      </c>
      <c r="H161" s="17" t="s">
        <v>15</v>
      </c>
      <c r="I161" s="18">
        <f t="shared" ref="I161:T161" si="87">(I160/1000)*0.229</f>
        <v>19.213558000000003</v>
      </c>
      <c r="J161" s="18">
        <f t="shared" si="87"/>
        <v>24.150798000000002</v>
      </c>
      <c r="K161" s="18">
        <f t="shared" si="87"/>
        <v>26.175845000000002</v>
      </c>
      <c r="L161" s="18">
        <f t="shared" si="87"/>
        <v>7.2102940000000002</v>
      </c>
      <c r="M161" s="18">
        <f t="shared" si="87"/>
        <v>7.226782</v>
      </c>
      <c r="N161" s="18">
        <f t="shared" si="87"/>
        <v>88.284537999999998</v>
      </c>
      <c r="O161" s="18">
        <f t="shared" si="87"/>
        <v>150.61032300000002</v>
      </c>
      <c r="P161" s="18">
        <f t="shared" si="87"/>
        <v>289.79423300000002</v>
      </c>
      <c r="Q161" s="18">
        <f t="shared" si="87"/>
        <v>147.03082400000002</v>
      </c>
      <c r="R161" s="18">
        <f t="shared" si="87"/>
        <v>54.583753000000002</v>
      </c>
      <c r="S161" s="18">
        <f t="shared" si="87"/>
        <v>31.146519000000001</v>
      </c>
      <c r="T161" s="18">
        <f t="shared" si="87"/>
        <v>16.828065000000002</v>
      </c>
      <c r="U161" s="46">
        <f>SUM(표4_2[[#This Row],[1월]:[12월]])</f>
        <v>862.25553200000013</v>
      </c>
      <c r="V161" s="46">
        <f t="shared" si="76"/>
        <v>71.854627666666673</v>
      </c>
    </row>
    <row r="162" spans="1:22" hidden="1" x14ac:dyDescent="0.3">
      <c r="A162" s="73"/>
      <c r="B162" s="63" t="s">
        <v>263</v>
      </c>
      <c r="C162" s="19" t="s">
        <v>11</v>
      </c>
      <c r="D162" s="19" t="s">
        <v>16</v>
      </c>
      <c r="E162" s="19" t="s">
        <v>88</v>
      </c>
      <c r="F162" s="19" t="s">
        <v>76</v>
      </c>
      <c r="G162" s="20" t="s">
        <v>139</v>
      </c>
      <c r="H162" s="20" t="s">
        <v>96</v>
      </c>
      <c r="I162" s="21">
        <f>I160*0.4747/1000</f>
        <v>39.8282794</v>
      </c>
      <c r="J162" s="21">
        <f t="shared" ref="J162:T162" si="88">J160*0.4747/1000</f>
        <v>50.062811400000001</v>
      </c>
      <c r="K162" s="21">
        <f t="shared" si="88"/>
        <v>54.260583500000003</v>
      </c>
      <c r="L162" s="21">
        <f t="shared" si="88"/>
        <v>14.946404200000002</v>
      </c>
      <c r="M162" s="21">
        <f t="shared" si="88"/>
        <v>14.9805826</v>
      </c>
      <c r="N162" s="21">
        <f t="shared" si="88"/>
        <v>183.00729340000001</v>
      </c>
      <c r="O162" s="21">
        <f t="shared" si="88"/>
        <v>312.20401890000005</v>
      </c>
      <c r="P162" s="21">
        <f t="shared" si="88"/>
        <v>600.72193189999996</v>
      </c>
      <c r="Q162" s="21">
        <f t="shared" si="88"/>
        <v>304.78398320000002</v>
      </c>
      <c r="R162" s="21">
        <f t="shared" si="88"/>
        <v>113.14806790000002</v>
      </c>
      <c r="S162" s="21">
        <f t="shared" si="88"/>
        <v>64.564421699999997</v>
      </c>
      <c r="T162" s="21">
        <f t="shared" si="88"/>
        <v>34.883329500000002</v>
      </c>
      <c r="U162" s="47">
        <f>SUM(표4_2[[#This Row],[1월]:[12월]])</f>
        <v>1787.3917075999998</v>
      </c>
      <c r="V162" s="47">
        <f t="shared" si="76"/>
        <v>148.94930896666665</v>
      </c>
    </row>
    <row r="163" spans="1:22" x14ac:dyDescent="0.3">
      <c r="A163" s="73" t="s">
        <v>232</v>
      </c>
      <c r="B163" s="60" t="s">
        <v>263</v>
      </c>
      <c r="C163" s="14" t="s">
        <v>11</v>
      </c>
      <c r="D163" s="14" t="s">
        <v>16</v>
      </c>
      <c r="E163" s="14" t="s">
        <v>88</v>
      </c>
      <c r="F163" s="14" t="s">
        <v>76</v>
      </c>
      <c r="G163" s="14" t="s">
        <v>160</v>
      </c>
      <c r="H163" s="14" t="s">
        <v>13</v>
      </c>
      <c r="I163" s="15">
        <v>12067263</v>
      </c>
      <c r="J163" s="15">
        <v>3833149</v>
      </c>
      <c r="K163" s="15">
        <v>309252</v>
      </c>
      <c r="L163" s="15">
        <v>13405890</v>
      </c>
      <c r="M163" s="15">
        <v>18398912</v>
      </c>
      <c r="N163" s="15">
        <v>27961559</v>
      </c>
      <c r="O163" s="15">
        <v>68176957</v>
      </c>
      <c r="P163" s="15">
        <v>63397418</v>
      </c>
      <c r="Q163" s="15">
        <v>48196785</v>
      </c>
      <c r="R163" s="15">
        <v>10532804</v>
      </c>
      <c r="S163" s="15">
        <v>293577</v>
      </c>
      <c r="T163" s="69">
        <v>249190</v>
      </c>
      <c r="U163" s="44">
        <f>SUM(표4_2[[#This Row],[1월]:[12월]])</f>
        <v>266822756</v>
      </c>
      <c r="V163" s="44">
        <f t="shared" si="76"/>
        <v>22235229.666666668</v>
      </c>
    </row>
    <row r="164" spans="1:22" hidden="1" x14ac:dyDescent="0.3">
      <c r="A164" s="73"/>
      <c r="B164" s="61" t="s">
        <v>263</v>
      </c>
      <c r="C164" s="16" t="s">
        <v>11</v>
      </c>
      <c r="D164" s="16" t="s">
        <v>16</v>
      </c>
      <c r="E164" s="16" t="s">
        <v>88</v>
      </c>
      <c r="F164" s="16" t="s">
        <v>76</v>
      </c>
      <c r="G164" s="16" t="s">
        <v>160</v>
      </c>
      <c r="H164" s="16" t="s">
        <v>14</v>
      </c>
      <c r="I164" s="23">
        <v>100875</v>
      </c>
      <c r="J164" s="23">
        <v>26766</v>
      </c>
      <c r="K164" s="23">
        <v>0</v>
      </c>
      <c r="L164" s="23">
        <v>127061</v>
      </c>
      <c r="M164" s="23">
        <v>148097</v>
      </c>
      <c r="N164" s="23">
        <v>220872</v>
      </c>
      <c r="O164" s="23">
        <v>556137</v>
      </c>
      <c r="P164" s="23">
        <v>521473</v>
      </c>
      <c r="Q164" s="23">
        <v>394107</v>
      </c>
      <c r="R164" s="23">
        <v>74961</v>
      </c>
      <c r="S164" s="23">
        <v>1882</v>
      </c>
      <c r="T164" s="70">
        <v>704</v>
      </c>
      <c r="U164" s="45">
        <f>SUM(표4_2[[#This Row],[1월]:[12월]])</f>
        <v>2172935</v>
      </c>
      <c r="V164" s="45">
        <f t="shared" si="76"/>
        <v>181077.91666666666</v>
      </c>
    </row>
    <row r="165" spans="1:22" hidden="1" x14ac:dyDescent="0.3">
      <c r="A165" s="73"/>
      <c r="B165" s="62" t="s">
        <v>263</v>
      </c>
      <c r="C165" s="17" t="s">
        <v>11</v>
      </c>
      <c r="D165" s="17" t="s">
        <v>16</v>
      </c>
      <c r="E165" s="17" t="s">
        <v>88</v>
      </c>
      <c r="F165" s="17" t="s">
        <v>76</v>
      </c>
      <c r="G165" s="17" t="s">
        <v>160</v>
      </c>
      <c r="H165" s="17" t="s">
        <v>15</v>
      </c>
      <c r="I165" s="18">
        <f t="shared" ref="I165:T165" si="89">(I164/1000)*0.229</f>
        <v>23.100375</v>
      </c>
      <c r="J165" s="18">
        <f t="shared" si="89"/>
        <v>6.1294139999999997</v>
      </c>
      <c r="K165" s="18">
        <f t="shared" si="89"/>
        <v>0</v>
      </c>
      <c r="L165" s="18">
        <f t="shared" si="89"/>
        <v>29.096969000000001</v>
      </c>
      <c r="M165" s="18">
        <f t="shared" si="89"/>
        <v>33.914213000000004</v>
      </c>
      <c r="N165" s="18">
        <f t="shared" si="89"/>
        <v>50.579688000000004</v>
      </c>
      <c r="O165" s="18">
        <f t="shared" si="89"/>
        <v>127.35537299999999</v>
      </c>
      <c r="P165" s="18">
        <f t="shared" si="89"/>
        <v>119.417317</v>
      </c>
      <c r="Q165" s="18">
        <f t="shared" si="89"/>
        <v>90.250503000000009</v>
      </c>
      <c r="R165" s="18">
        <f t="shared" si="89"/>
        <v>17.166069</v>
      </c>
      <c r="S165" s="18">
        <f t="shared" si="89"/>
        <v>0.43097799999999997</v>
      </c>
      <c r="T165" s="18">
        <f t="shared" si="89"/>
        <v>0.161216</v>
      </c>
      <c r="U165" s="46">
        <f>SUM(표4_2[[#This Row],[1월]:[12월]])</f>
        <v>497.60211499999997</v>
      </c>
      <c r="V165" s="46">
        <f t="shared" si="76"/>
        <v>41.466842916666664</v>
      </c>
    </row>
    <row r="166" spans="1:22" hidden="1" x14ac:dyDescent="0.3">
      <c r="A166" s="73"/>
      <c r="B166" s="63" t="s">
        <v>263</v>
      </c>
      <c r="C166" s="19" t="s">
        <v>11</v>
      </c>
      <c r="D166" s="19" t="s">
        <v>16</v>
      </c>
      <c r="E166" s="19" t="s">
        <v>88</v>
      </c>
      <c r="F166" s="19" t="s">
        <v>76</v>
      </c>
      <c r="G166" s="20" t="s">
        <v>160</v>
      </c>
      <c r="H166" s="20" t="s">
        <v>96</v>
      </c>
      <c r="I166" s="21">
        <f>I164*0.4747/1000</f>
        <v>47.885362499999999</v>
      </c>
      <c r="J166" s="21">
        <f t="shared" ref="J166:T166" si="90">J164*0.4747/1000</f>
        <v>12.7058202</v>
      </c>
      <c r="K166" s="21">
        <f t="shared" si="90"/>
        <v>0</v>
      </c>
      <c r="L166" s="21">
        <f t="shared" si="90"/>
        <v>60.315856700000005</v>
      </c>
      <c r="M166" s="21">
        <f t="shared" si="90"/>
        <v>70.301645899999997</v>
      </c>
      <c r="N166" s="21">
        <f t="shared" si="90"/>
        <v>104.8479384</v>
      </c>
      <c r="O166" s="21">
        <f t="shared" si="90"/>
        <v>263.9982339</v>
      </c>
      <c r="P166" s="21">
        <f t="shared" si="90"/>
        <v>247.54323310000001</v>
      </c>
      <c r="Q166" s="21">
        <f t="shared" si="90"/>
        <v>187.08259290000001</v>
      </c>
      <c r="R166" s="21">
        <f t="shared" si="90"/>
        <v>35.583986700000004</v>
      </c>
      <c r="S166" s="21">
        <f t="shared" si="90"/>
        <v>0.8933854</v>
      </c>
      <c r="T166" s="21">
        <f t="shared" si="90"/>
        <v>0.33418880000000001</v>
      </c>
      <c r="U166" s="47">
        <f>SUM(표4_2[[#This Row],[1월]:[12월]])</f>
        <v>1031.4922445</v>
      </c>
      <c r="V166" s="47">
        <f t="shared" si="76"/>
        <v>85.957687041666659</v>
      </c>
    </row>
    <row r="167" spans="1:22" x14ac:dyDescent="0.3">
      <c r="A167" s="73"/>
      <c r="B167" s="60" t="s">
        <v>263</v>
      </c>
      <c r="C167" s="14" t="s">
        <v>11</v>
      </c>
      <c r="D167" s="14" t="s">
        <v>16</v>
      </c>
      <c r="E167" s="14" t="s">
        <v>67</v>
      </c>
      <c r="F167" s="14" t="s">
        <v>175</v>
      </c>
      <c r="G167" s="14" t="s">
        <v>39</v>
      </c>
      <c r="H167" s="14" t="s">
        <v>13</v>
      </c>
      <c r="I167" s="15">
        <v>107748602</v>
      </c>
      <c r="J167" s="15">
        <v>102872144</v>
      </c>
      <c r="K167" s="15">
        <v>86857029</v>
      </c>
      <c r="L167" s="15">
        <v>84964407</v>
      </c>
      <c r="M167" s="15">
        <v>81378219</v>
      </c>
      <c r="N167" s="15">
        <v>112732099</v>
      </c>
      <c r="O167" s="15">
        <v>121968713</v>
      </c>
      <c r="P167" s="15">
        <v>120741419</v>
      </c>
      <c r="Q167" s="15">
        <v>85025911</v>
      </c>
      <c r="R167" s="15">
        <v>83862175</v>
      </c>
      <c r="S167" s="15">
        <v>109538970</v>
      </c>
      <c r="T167" s="69">
        <v>108085272</v>
      </c>
      <c r="U167" s="44">
        <f>SUM(표4_2[[#This Row],[1월]:[12월]])</f>
        <v>1205774960</v>
      </c>
      <c r="V167" s="44">
        <f t="shared" si="76"/>
        <v>100481246.66666667</v>
      </c>
    </row>
    <row r="168" spans="1:22" hidden="1" x14ac:dyDescent="0.3">
      <c r="A168" s="73"/>
      <c r="B168" s="61" t="s">
        <v>263</v>
      </c>
      <c r="C168" s="16" t="s">
        <v>11</v>
      </c>
      <c r="D168" s="16" t="s">
        <v>16</v>
      </c>
      <c r="E168" s="16" t="s">
        <v>67</v>
      </c>
      <c r="F168" s="16" t="s">
        <v>175</v>
      </c>
      <c r="G168" s="16" t="s">
        <v>39</v>
      </c>
      <c r="H168" s="16" t="s">
        <v>14</v>
      </c>
      <c r="I168" s="23">
        <v>630710</v>
      </c>
      <c r="J168" s="23">
        <v>578210</v>
      </c>
      <c r="K168" s="23">
        <v>587930</v>
      </c>
      <c r="L168" s="23">
        <v>576350</v>
      </c>
      <c r="M168" s="23">
        <v>525650</v>
      </c>
      <c r="N168" s="23">
        <v>595679</v>
      </c>
      <c r="O168" s="23">
        <v>654710</v>
      </c>
      <c r="P168" s="23">
        <v>647210</v>
      </c>
      <c r="Q168" s="23">
        <v>539810</v>
      </c>
      <c r="R168" s="23">
        <v>530210</v>
      </c>
      <c r="S168" s="23">
        <v>589190</v>
      </c>
      <c r="T168" s="70">
        <v>589010</v>
      </c>
      <c r="U168" s="45">
        <f>SUM(표4_2[[#This Row],[1월]:[12월]])</f>
        <v>7044669</v>
      </c>
      <c r="V168" s="45">
        <f t="shared" si="76"/>
        <v>587055.75</v>
      </c>
    </row>
    <row r="169" spans="1:22" hidden="1" x14ac:dyDescent="0.3">
      <c r="A169" s="73"/>
      <c r="B169" s="62" t="s">
        <v>263</v>
      </c>
      <c r="C169" s="17" t="s">
        <v>11</v>
      </c>
      <c r="D169" s="17" t="s">
        <v>16</v>
      </c>
      <c r="E169" s="17" t="s">
        <v>67</v>
      </c>
      <c r="F169" s="17" t="s">
        <v>175</v>
      </c>
      <c r="G169" s="17" t="s">
        <v>39</v>
      </c>
      <c r="H169" s="17" t="s">
        <v>15</v>
      </c>
      <c r="I169" s="18">
        <f t="shared" ref="I169:T169" si="91">(I168/1000)*0.229</f>
        <v>144.43259</v>
      </c>
      <c r="J169" s="18">
        <f t="shared" si="91"/>
        <v>132.41009000000003</v>
      </c>
      <c r="K169" s="18">
        <f t="shared" si="91"/>
        <v>134.63596999999999</v>
      </c>
      <c r="L169" s="18">
        <f t="shared" si="91"/>
        <v>131.98415</v>
      </c>
      <c r="M169" s="18">
        <f t="shared" si="91"/>
        <v>120.37385</v>
      </c>
      <c r="N169" s="18">
        <f t="shared" si="91"/>
        <v>136.41049100000001</v>
      </c>
      <c r="O169" s="18">
        <f t="shared" si="91"/>
        <v>149.92859000000001</v>
      </c>
      <c r="P169" s="18">
        <f t="shared" si="91"/>
        <v>148.21109000000001</v>
      </c>
      <c r="Q169" s="18">
        <f t="shared" si="91"/>
        <v>123.61649</v>
      </c>
      <c r="R169" s="18">
        <f t="shared" si="91"/>
        <v>121.41809000000001</v>
      </c>
      <c r="S169" s="18">
        <f t="shared" si="91"/>
        <v>134.92451000000003</v>
      </c>
      <c r="T169" s="18">
        <f t="shared" si="91"/>
        <v>134.88329000000002</v>
      </c>
      <c r="U169" s="46">
        <f>SUM(표4_2[[#This Row],[1월]:[12월]])</f>
        <v>1613.2292010000001</v>
      </c>
      <c r="V169" s="46">
        <f t="shared" si="76"/>
        <v>134.43576675</v>
      </c>
    </row>
    <row r="170" spans="1:22" hidden="1" x14ac:dyDescent="0.3">
      <c r="A170" s="73"/>
      <c r="B170" s="63" t="s">
        <v>263</v>
      </c>
      <c r="C170" s="19" t="s">
        <v>11</v>
      </c>
      <c r="D170" s="19" t="s">
        <v>16</v>
      </c>
      <c r="E170" s="19" t="s">
        <v>67</v>
      </c>
      <c r="F170" s="19" t="s">
        <v>175</v>
      </c>
      <c r="G170" s="20" t="s">
        <v>39</v>
      </c>
      <c r="H170" s="20" t="s">
        <v>96</v>
      </c>
      <c r="I170" s="21">
        <f>I168*0.4747/1000</f>
        <v>299.39803699999999</v>
      </c>
      <c r="J170" s="21">
        <f t="shared" ref="J170:T170" si="92">J168*0.4747/1000</f>
        <v>274.47628700000001</v>
      </c>
      <c r="K170" s="21">
        <f t="shared" si="92"/>
        <v>279.090371</v>
      </c>
      <c r="L170" s="21">
        <f t="shared" si="92"/>
        <v>273.59334500000006</v>
      </c>
      <c r="M170" s="21">
        <f t="shared" si="92"/>
        <v>249.52605499999999</v>
      </c>
      <c r="N170" s="21">
        <f t="shared" si="92"/>
        <v>282.76882130000001</v>
      </c>
      <c r="O170" s="21">
        <f t="shared" si="92"/>
        <v>310.79083700000001</v>
      </c>
      <c r="P170" s="21">
        <f t="shared" si="92"/>
        <v>307.23058700000001</v>
      </c>
      <c r="Q170" s="21">
        <f t="shared" si="92"/>
        <v>256.24780700000002</v>
      </c>
      <c r="R170" s="21">
        <f t="shared" si="92"/>
        <v>251.690687</v>
      </c>
      <c r="S170" s="21">
        <f t="shared" si="92"/>
        <v>279.68849299999999</v>
      </c>
      <c r="T170" s="21">
        <f t="shared" si="92"/>
        <v>279.603047</v>
      </c>
      <c r="U170" s="47">
        <f>SUM(표4_2[[#This Row],[1월]:[12월]])</f>
        <v>3344.1043743000005</v>
      </c>
      <c r="V170" s="47">
        <f t="shared" si="76"/>
        <v>278.67536452500002</v>
      </c>
    </row>
    <row r="171" spans="1:22" x14ac:dyDescent="0.3">
      <c r="A171" s="73" t="s">
        <v>233</v>
      </c>
      <c r="B171" s="60" t="s">
        <v>263</v>
      </c>
      <c r="C171" s="14" t="s">
        <v>11</v>
      </c>
      <c r="D171" s="14" t="s">
        <v>16</v>
      </c>
      <c r="E171" s="14" t="s">
        <v>88</v>
      </c>
      <c r="F171" s="14" t="s">
        <v>175</v>
      </c>
      <c r="G171" s="14" t="s">
        <v>140</v>
      </c>
      <c r="H171" s="14" t="s">
        <v>13</v>
      </c>
      <c r="I171" s="15">
        <v>5752503</v>
      </c>
      <c r="J171" s="15">
        <v>7147532</v>
      </c>
      <c r="K171" s="15">
        <v>6831095</v>
      </c>
      <c r="L171" s="15">
        <v>2056795</v>
      </c>
      <c r="M171" s="15">
        <v>1595315</v>
      </c>
      <c r="N171" s="15">
        <v>15331696</v>
      </c>
      <c r="O171" s="15">
        <v>11955886</v>
      </c>
      <c r="P171" s="15">
        <v>26299885</v>
      </c>
      <c r="Q171" s="15">
        <v>14455594</v>
      </c>
      <c r="R171" s="15">
        <v>11736601</v>
      </c>
      <c r="S171" s="15">
        <v>9478008</v>
      </c>
      <c r="T171" s="69">
        <v>6208971</v>
      </c>
      <c r="U171" s="44">
        <f>SUM(표4_2[[#This Row],[1월]:[12월]])</f>
        <v>118849881</v>
      </c>
      <c r="V171" s="44">
        <f t="shared" si="76"/>
        <v>9904156.75</v>
      </c>
    </row>
    <row r="172" spans="1:22" hidden="1" x14ac:dyDescent="0.3">
      <c r="A172" s="73"/>
      <c r="B172" s="61" t="s">
        <v>263</v>
      </c>
      <c r="C172" s="16" t="s">
        <v>11</v>
      </c>
      <c r="D172" s="16" t="s">
        <v>16</v>
      </c>
      <c r="E172" s="16" t="s">
        <v>88</v>
      </c>
      <c r="F172" s="16" t="s">
        <v>175</v>
      </c>
      <c r="G172" s="16" t="s">
        <v>140</v>
      </c>
      <c r="H172" s="16" t="s">
        <v>14</v>
      </c>
      <c r="I172" s="23">
        <v>38266</v>
      </c>
      <c r="J172" s="23">
        <v>45198</v>
      </c>
      <c r="K172" s="23">
        <v>51780</v>
      </c>
      <c r="L172" s="23">
        <v>13984</v>
      </c>
      <c r="M172" s="23">
        <v>11715</v>
      </c>
      <c r="N172" s="23">
        <v>94275</v>
      </c>
      <c r="O172" s="23">
        <v>76194</v>
      </c>
      <c r="P172" s="23">
        <v>166148</v>
      </c>
      <c r="Q172" s="23">
        <v>107890</v>
      </c>
      <c r="R172" s="23">
        <v>83658</v>
      </c>
      <c r="S172" s="23">
        <v>56022</v>
      </c>
      <c r="T172" s="70">
        <v>37536</v>
      </c>
      <c r="U172" s="45">
        <f>SUM(표4_2[[#This Row],[1월]:[12월]])</f>
        <v>782666</v>
      </c>
      <c r="V172" s="45">
        <f t="shared" si="76"/>
        <v>65222.166666666664</v>
      </c>
    </row>
    <row r="173" spans="1:22" hidden="1" x14ac:dyDescent="0.3">
      <c r="A173" s="73"/>
      <c r="B173" s="62" t="s">
        <v>263</v>
      </c>
      <c r="C173" s="17" t="s">
        <v>11</v>
      </c>
      <c r="D173" s="17" t="s">
        <v>16</v>
      </c>
      <c r="E173" s="17" t="s">
        <v>88</v>
      </c>
      <c r="F173" s="17" t="s">
        <v>175</v>
      </c>
      <c r="G173" s="17" t="s">
        <v>140</v>
      </c>
      <c r="H173" s="17" t="s">
        <v>15</v>
      </c>
      <c r="I173" s="18">
        <f t="shared" ref="I173:T173" si="93">(I172/1000)*0.229</f>
        <v>8.7629140000000003</v>
      </c>
      <c r="J173" s="18">
        <f t="shared" si="93"/>
        <v>10.350342000000001</v>
      </c>
      <c r="K173" s="18">
        <f t="shared" si="93"/>
        <v>11.857620000000001</v>
      </c>
      <c r="L173" s="18">
        <f t="shared" si="93"/>
        <v>3.2023360000000003</v>
      </c>
      <c r="M173" s="18">
        <f t="shared" si="93"/>
        <v>2.6827350000000001</v>
      </c>
      <c r="N173" s="18">
        <f t="shared" si="93"/>
        <v>21.588975000000001</v>
      </c>
      <c r="O173" s="18">
        <f t="shared" si="93"/>
        <v>17.448426000000001</v>
      </c>
      <c r="P173" s="18">
        <f t="shared" si="93"/>
        <v>38.047891999999997</v>
      </c>
      <c r="Q173" s="18">
        <f t="shared" si="93"/>
        <v>24.706810000000001</v>
      </c>
      <c r="R173" s="18">
        <f t="shared" si="93"/>
        <v>19.157682000000001</v>
      </c>
      <c r="S173" s="18">
        <f t="shared" si="93"/>
        <v>12.829038000000001</v>
      </c>
      <c r="T173" s="18">
        <f t="shared" si="93"/>
        <v>8.5957439999999998</v>
      </c>
      <c r="U173" s="46">
        <f>SUM(표4_2[[#This Row],[1월]:[12월]])</f>
        <v>179.23051399999997</v>
      </c>
      <c r="V173" s="46">
        <f t="shared" si="76"/>
        <v>14.935876166666665</v>
      </c>
    </row>
    <row r="174" spans="1:22" hidden="1" x14ac:dyDescent="0.3">
      <c r="A174" s="73"/>
      <c r="B174" s="63" t="s">
        <v>263</v>
      </c>
      <c r="C174" s="19" t="s">
        <v>11</v>
      </c>
      <c r="D174" s="19" t="s">
        <v>16</v>
      </c>
      <c r="E174" s="19" t="s">
        <v>88</v>
      </c>
      <c r="F174" s="19" t="s">
        <v>175</v>
      </c>
      <c r="G174" s="20" t="s">
        <v>140</v>
      </c>
      <c r="H174" s="20" t="s">
        <v>96</v>
      </c>
      <c r="I174" s="21">
        <f>I172*0.4747/1000</f>
        <v>18.164870200000003</v>
      </c>
      <c r="J174" s="21">
        <f t="shared" ref="J174:T174" si="94">J172*0.4747/1000</f>
        <v>21.455490600000001</v>
      </c>
      <c r="K174" s="21">
        <f t="shared" si="94"/>
        <v>24.579965999999999</v>
      </c>
      <c r="L174" s="21">
        <f t="shared" si="94"/>
        <v>6.6382048000000005</v>
      </c>
      <c r="M174" s="21">
        <f t="shared" si="94"/>
        <v>5.5611104999999998</v>
      </c>
      <c r="N174" s="21">
        <f t="shared" si="94"/>
        <v>44.752342499999997</v>
      </c>
      <c r="O174" s="21">
        <f t="shared" si="94"/>
        <v>36.169291799999996</v>
      </c>
      <c r="P174" s="21">
        <f t="shared" si="94"/>
        <v>78.8704556</v>
      </c>
      <c r="Q174" s="21">
        <f t="shared" si="94"/>
        <v>51.215383000000003</v>
      </c>
      <c r="R174" s="21">
        <f t="shared" si="94"/>
        <v>39.712452600000006</v>
      </c>
      <c r="S174" s="21">
        <f t="shared" si="94"/>
        <v>26.593643400000001</v>
      </c>
      <c r="T174" s="21">
        <f t="shared" si="94"/>
        <v>17.8183392</v>
      </c>
      <c r="U174" s="47">
        <f>SUM(표4_2[[#This Row],[1월]:[12월]])</f>
        <v>371.53155020000003</v>
      </c>
      <c r="V174" s="47">
        <f t="shared" si="76"/>
        <v>30.960962516666669</v>
      </c>
    </row>
    <row r="175" spans="1:22" x14ac:dyDescent="0.3">
      <c r="A175" s="73" t="s">
        <v>234</v>
      </c>
      <c r="B175" s="60" t="s">
        <v>263</v>
      </c>
      <c r="C175" s="14" t="s">
        <v>11</v>
      </c>
      <c r="D175" s="14" t="s">
        <v>16</v>
      </c>
      <c r="E175" s="14" t="s">
        <v>88</v>
      </c>
      <c r="F175" s="14" t="s">
        <v>175</v>
      </c>
      <c r="G175" s="14" t="s">
        <v>161</v>
      </c>
      <c r="H175" s="14" t="s">
        <v>13</v>
      </c>
      <c r="I175" s="22">
        <v>5503586</v>
      </c>
      <c r="J175" s="22">
        <v>1642778</v>
      </c>
      <c r="K175" s="22">
        <v>140091</v>
      </c>
      <c r="L175" s="22">
        <v>5953991</v>
      </c>
      <c r="M175" s="22">
        <v>6830027</v>
      </c>
      <c r="N175" s="22">
        <v>5837668</v>
      </c>
      <c r="O175" s="22">
        <v>7898363</v>
      </c>
      <c r="P175" s="22">
        <v>8323607</v>
      </c>
      <c r="Q175" s="22">
        <v>8098902</v>
      </c>
      <c r="R175" s="22">
        <v>3696789</v>
      </c>
      <c r="S175" s="22">
        <v>120923</v>
      </c>
      <c r="T175" s="76">
        <v>127287</v>
      </c>
      <c r="U175" s="44">
        <f>SUM(표4_2[[#This Row],[1월]:[12월]])</f>
        <v>54174012</v>
      </c>
      <c r="V175" s="44">
        <f t="shared" si="76"/>
        <v>4514501</v>
      </c>
    </row>
    <row r="176" spans="1:22" hidden="1" x14ac:dyDescent="0.3">
      <c r="A176" s="73"/>
      <c r="B176" s="61" t="s">
        <v>263</v>
      </c>
      <c r="C176" s="16" t="s">
        <v>11</v>
      </c>
      <c r="D176" s="16" t="s">
        <v>16</v>
      </c>
      <c r="E176" s="16" t="s">
        <v>88</v>
      </c>
      <c r="F176" s="16" t="s">
        <v>175</v>
      </c>
      <c r="G176" s="16" t="s">
        <v>161</v>
      </c>
      <c r="H176" s="16" t="s">
        <v>14</v>
      </c>
      <c r="I176" s="23">
        <v>46006</v>
      </c>
      <c r="J176" s="23">
        <v>11471</v>
      </c>
      <c r="K176" s="23">
        <v>0</v>
      </c>
      <c r="L176" s="23">
        <v>56432</v>
      </c>
      <c r="M176" s="23">
        <v>54976</v>
      </c>
      <c r="N176" s="23">
        <v>54012</v>
      </c>
      <c r="O176" s="23">
        <v>64429</v>
      </c>
      <c r="P176" s="23">
        <v>68466</v>
      </c>
      <c r="Q176" s="23">
        <v>66225</v>
      </c>
      <c r="R176" s="23">
        <v>26310</v>
      </c>
      <c r="S176" s="23">
        <v>775</v>
      </c>
      <c r="T176" s="70">
        <v>359</v>
      </c>
      <c r="U176" s="45">
        <f>SUM(표4_2[[#This Row],[1월]:[12월]])</f>
        <v>449461</v>
      </c>
      <c r="V176" s="45">
        <f t="shared" si="76"/>
        <v>37455.083333333336</v>
      </c>
    </row>
    <row r="177" spans="1:22" hidden="1" x14ac:dyDescent="0.3">
      <c r="A177" s="73"/>
      <c r="B177" s="62" t="s">
        <v>263</v>
      </c>
      <c r="C177" s="17" t="s">
        <v>11</v>
      </c>
      <c r="D177" s="17" t="s">
        <v>16</v>
      </c>
      <c r="E177" s="17" t="s">
        <v>88</v>
      </c>
      <c r="F177" s="17" t="s">
        <v>175</v>
      </c>
      <c r="G177" s="17" t="s">
        <v>161</v>
      </c>
      <c r="H177" s="17" t="s">
        <v>15</v>
      </c>
      <c r="I177" s="18">
        <f t="shared" ref="I177:T177" si="95">(I176/1000)*0.229</f>
        <v>10.535374000000001</v>
      </c>
      <c r="J177" s="18">
        <f t="shared" si="95"/>
        <v>2.6268590000000001</v>
      </c>
      <c r="K177" s="18">
        <f t="shared" si="95"/>
        <v>0</v>
      </c>
      <c r="L177" s="18">
        <f t="shared" si="95"/>
        <v>12.922928000000001</v>
      </c>
      <c r="M177" s="18">
        <f t="shared" si="95"/>
        <v>12.589504</v>
      </c>
      <c r="N177" s="18">
        <f t="shared" si="95"/>
        <v>12.368748</v>
      </c>
      <c r="O177" s="18">
        <f t="shared" si="95"/>
        <v>14.754241</v>
      </c>
      <c r="P177" s="18">
        <f t="shared" si="95"/>
        <v>15.678713999999999</v>
      </c>
      <c r="Q177" s="18">
        <f t="shared" si="95"/>
        <v>15.165524999999999</v>
      </c>
      <c r="R177" s="18">
        <f t="shared" si="95"/>
        <v>6.0249899999999998</v>
      </c>
      <c r="S177" s="18">
        <f t="shared" si="95"/>
        <v>0.17747500000000002</v>
      </c>
      <c r="T177" s="18">
        <f t="shared" si="95"/>
        <v>8.2211000000000006E-2</v>
      </c>
      <c r="U177" s="46">
        <f>SUM(표4_2[[#This Row],[1월]:[12월]])</f>
        <v>102.926569</v>
      </c>
      <c r="V177" s="46">
        <f t="shared" si="76"/>
        <v>8.5772140833333328</v>
      </c>
    </row>
    <row r="178" spans="1:22" hidden="1" x14ac:dyDescent="0.3">
      <c r="A178" s="73"/>
      <c r="B178" s="63" t="s">
        <v>263</v>
      </c>
      <c r="C178" s="19" t="s">
        <v>11</v>
      </c>
      <c r="D178" s="19" t="s">
        <v>16</v>
      </c>
      <c r="E178" s="19" t="s">
        <v>88</v>
      </c>
      <c r="F178" s="19" t="s">
        <v>175</v>
      </c>
      <c r="G178" s="20" t="s">
        <v>161</v>
      </c>
      <c r="H178" s="20" t="s">
        <v>96</v>
      </c>
      <c r="I178" s="21">
        <f>I176*0.4747/1000</f>
        <v>21.839048200000001</v>
      </c>
      <c r="J178" s="21">
        <f t="shared" ref="J178:T178" si="96">J176*0.4747/1000</f>
        <v>5.4452837000000001</v>
      </c>
      <c r="K178" s="21">
        <f t="shared" si="96"/>
        <v>0</v>
      </c>
      <c r="L178" s="21">
        <f t="shared" si="96"/>
        <v>26.788270400000002</v>
      </c>
      <c r="M178" s="21">
        <f t="shared" si="96"/>
        <v>26.097107200000004</v>
      </c>
      <c r="N178" s="21">
        <f t="shared" si="96"/>
        <v>25.639496399999999</v>
      </c>
      <c r="O178" s="21">
        <f t="shared" si="96"/>
        <v>30.5844463</v>
      </c>
      <c r="P178" s="21">
        <f t="shared" si="96"/>
        <v>32.500810199999997</v>
      </c>
      <c r="Q178" s="21">
        <f t="shared" si="96"/>
        <v>31.4370075</v>
      </c>
      <c r="R178" s="21">
        <f t="shared" si="96"/>
        <v>12.489357</v>
      </c>
      <c r="S178" s="21">
        <f t="shared" si="96"/>
        <v>0.36789250000000001</v>
      </c>
      <c r="T178" s="21">
        <f t="shared" si="96"/>
        <v>0.17041730000000002</v>
      </c>
      <c r="U178" s="47">
        <f>SUM(표4_2[[#This Row],[1월]:[12월]])</f>
        <v>213.35913670000002</v>
      </c>
      <c r="V178" s="47">
        <f t="shared" si="76"/>
        <v>17.779928058333336</v>
      </c>
    </row>
    <row r="179" spans="1:22" x14ac:dyDescent="0.3">
      <c r="A179" s="73" t="s">
        <v>246</v>
      </c>
      <c r="B179" s="60" t="s">
        <v>263</v>
      </c>
      <c r="C179" s="1" t="s">
        <v>23</v>
      </c>
      <c r="D179" s="1" t="s">
        <v>81</v>
      </c>
      <c r="E179" s="1" t="s">
        <v>31</v>
      </c>
      <c r="F179" s="1" t="s">
        <v>187</v>
      </c>
      <c r="G179" s="1" t="s">
        <v>114</v>
      </c>
      <c r="H179" s="1" t="s">
        <v>13</v>
      </c>
      <c r="I179" s="26">
        <v>407762335</v>
      </c>
      <c r="J179" s="15">
        <v>320745949</v>
      </c>
      <c r="K179" s="15">
        <v>257287848</v>
      </c>
      <c r="L179" s="15">
        <v>236532925</v>
      </c>
      <c r="M179" s="15">
        <v>205637771</v>
      </c>
      <c r="N179" s="15">
        <v>315643451</v>
      </c>
      <c r="O179" s="15">
        <v>449048805</v>
      </c>
      <c r="P179" s="15">
        <v>458863349</v>
      </c>
      <c r="Q179" s="15">
        <v>334646967</v>
      </c>
      <c r="R179" s="15">
        <v>272582329</v>
      </c>
      <c r="S179" s="15">
        <v>300448665</v>
      </c>
      <c r="T179" s="69">
        <v>297614071</v>
      </c>
      <c r="U179" s="49">
        <f>SUM(표4_2[[#This Row],[1월]:[12월]])</f>
        <v>3856814465</v>
      </c>
      <c r="V179" s="49">
        <f t="shared" si="76"/>
        <v>321401205.41666669</v>
      </c>
    </row>
    <row r="180" spans="1:22" hidden="1" x14ac:dyDescent="0.3">
      <c r="A180" s="73"/>
      <c r="B180" s="24" t="s">
        <v>263</v>
      </c>
      <c r="C180" s="2" t="s">
        <v>23</v>
      </c>
      <c r="D180" s="2" t="s">
        <v>81</v>
      </c>
      <c r="E180" s="2" t="s">
        <v>31</v>
      </c>
      <c r="F180" s="2" t="s">
        <v>187</v>
      </c>
      <c r="G180" s="2" t="s">
        <v>114</v>
      </c>
      <c r="H180" s="2" t="s">
        <v>14</v>
      </c>
      <c r="I180" s="66">
        <v>2923153</v>
      </c>
      <c r="J180" s="4">
        <v>2058218</v>
      </c>
      <c r="K180" s="4">
        <v>1967340</v>
      </c>
      <c r="L180" s="4">
        <v>1793706</v>
      </c>
      <c r="M180" s="5">
        <v>1534880</v>
      </c>
      <c r="N180" s="5">
        <v>1925891</v>
      </c>
      <c r="O180" s="5">
        <v>2843106</v>
      </c>
      <c r="P180" s="5">
        <v>2894718</v>
      </c>
      <c r="Q180" s="5">
        <v>2518916</v>
      </c>
      <c r="R180" s="5">
        <v>2000577</v>
      </c>
      <c r="S180" s="5">
        <v>1826415</v>
      </c>
      <c r="T180" s="72">
        <v>1846026</v>
      </c>
      <c r="U180" s="50">
        <f>SUM(표4_2[[#This Row],[1월]:[12월]])</f>
        <v>26132946</v>
      </c>
      <c r="V180" s="50">
        <f t="shared" si="76"/>
        <v>2177745.5</v>
      </c>
    </row>
    <row r="181" spans="1:22" hidden="1" x14ac:dyDescent="0.3">
      <c r="A181" s="73"/>
      <c r="B181" s="62" t="s">
        <v>263</v>
      </c>
      <c r="C181" s="28" t="s">
        <v>23</v>
      </c>
      <c r="D181" s="28" t="s">
        <v>81</v>
      </c>
      <c r="E181" s="28" t="s">
        <v>31</v>
      </c>
      <c r="F181" s="28" t="s">
        <v>187</v>
      </c>
      <c r="G181" s="28" t="s">
        <v>114</v>
      </c>
      <c r="H181" s="28" t="s">
        <v>15</v>
      </c>
      <c r="I181" s="18">
        <f t="shared" ref="I181:T181" si="97">(I180/1000)*0.229</f>
        <v>669.40203699999995</v>
      </c>
      <c r="J181" s="18">
        <f t="shared" si="97"/>
        <v>471.33192199999996</v>
      </c>
      <c r="K181" s="18">
        <f t="shared" si="97"/>
        <v>450.52086000000003</v>
      </c>
      <c r="L181" s="18">
        <f t="shared" si="97"/>
        <v>410.75867399999998</v>
      </c>
      <c r="M181" s="18">
        <f t="shared" si="97"/>
        <v>351.48752000000002</v>
      </c>
      <c r="N181" s="18">
        <f t="shared" si="97"/>
        <v>441.02903900000001</v>
      </c>
      <c r="O181" s="18">
        <f t="shared" si="97"/>
        <v>651.07127400000013</v>
      </c>
      <c r="P181" s="18">
        <f t="shared" si="97"/>
        <v>662.89042199999994</v>
      </c>
      <c r="Q181" s="18">
        <f t="shared" si="97"/>
        <v>576.83176400000002</v>
      </c>
      <c r="R181" s="18">
        <f t="shared" si="97"/>
        <v>458.13213300000001</v>
      </c>
      <c r="S181" s="18">
        <f t="shared" si="97"/>
        <v>418.24903499999999</v>
      </c>
      <c r="T181" s="18">
        <f t="shared" si="97"/>
        <v>422.73995400000001</v>
      </c>
      <c r="U181" s="46">
        <f>SUM(표4_2[[#This Row],[1월]:[12월]])</f>
        <v>5984.4446340000004</v>
      </c>
      <c r="V181" s="51">
        <f t="shared" si="76"/>
        <v>498.70371950000003</v>
      </c>
    </row>
    <row r="182" spans="1:22" hidden="1" x14ac:dyDescent="0.3">
      <c r="A182" s="73"/>
      <c r="B182" s="63" t="s">
        <v>263</v>
      </c>
      <c r="C182" s="20" t="s">
        <v>23</v>
      </c>
      <c r="D182" s="20" t="s">
        <v>81</v>
      </c>
      <c r="E182" s="20" t="s">
        <v>31</v>
      </c>
      <c r="F182" s="20" t="s">
        <v>187</v>
      </c>
      <c r="G182" s="20" t="s">
        <v>114</v>
      </c>
      <c r="H182" s="20" t="s">
        <v>96</v>
      </c>
      <c r="I182" s="21">
        <f>I180*0.4747/1000</f>
        <v>1387.6207291000001</v>
      </c>
      <c r="J182" s="21">
        <f t="shared" ref="J182:T182" si="98">J180*0.4747/1000</f>
        <v>977.03608460000009</v>
      </c>
      <c r="K182" s="21">
        <f t="shared" si="98"/>
        <v>933.89629800000012</v>
      </c>
      <c r="L182" s="21">
        <f t="shared" si="98"/>
        <v>851.47223819999999</v>
      </c>
      <c r="M182" s="21">
        <f t="shared" si="98"/>
        <v>728.60753599999998</v>
      </c>
      <c r="N182" s="21">
        <f t="shared" si="98"/>
        <v>914.2204577</v>
      </c>
      <c r="O182" s="21">
        <f t="shared" si="98"/>
        <v>1349.6224181999999</v>
      </c>
      <c r="P182" s="21">
        <f t="shared" si="98"/>
        <v>1374.1226346000001</v>
      </c>
      <c r="Q182" s="21">
        <f t="shared" si="98"/>
        <v>1195.7294251999999</v>
      </c>
      <c r="R182" s="21">
        <f t="shared" si="98"/>
        <v>949.67390190000003</v>
      </c>
      <c r="S182" s="21">
        <f t="shared" si="98"/>
        <v>866.99920050000003</v>
      </c>
      <c r="T182" s="21">
        <f t="shared" si="98"/>
        <v>876.30854220000003</v>
      </c>
      <c r="U182" s="47">
        <f>SUM(표4_2[[#This Row],[1월]:[12월]])</f>
        <v>12405.3094662</v>
      </c>
      <c r="V182" s="52">
        <f t="shared" si="76"/>
        <v>1033.77578885</v>
      </c>
    </row>
    <row r="183" spans="1:22" x14ac:dyDescent="0.3">
      <c r="A183" s="73" t="s">
        <v>246</v>
      </c>
      <c r="B183" s="60" t="s">
        <v>263</v>
      </c>
      <c r="C183" s="1" t="s">
        <v>11</v>
      </c>
      <c r="D183" s="1" t="s">
        <v>16</v>
      </c>
      <c r="E183" s="1" t="s">
        <v>67</v>
      </c>
      <c r="F183" s="1" t="s">
        <v>188</v>
      </c>
      <c r="G183" s="1" t="s">
        <v>116</v>
      </c>
      <c r="H183" s="1" t="s">
        <v>13</v>
      </c>
      <c r="I183" s="26">
        <v>120424340</v>
      </c>
      <c r="J183" s="15">
        <v>87076478</v>
      </c>
      <c r="K183" s="15">
        <v>91545648</v>
      </c>
      <c r="L183" s="15">
        <v>93359360</v>
      </c>
      <c r="M183" s="15">
        <v>141518631</v>
      </c>
      <c r="N183" s="15">
        <v>138577132</v>
      </c>
      <c r="O183" s="15">
        <v>146637887</v>
      </c>
      <c r="P183" s="15">
        <v>151365079</v>
      </c>
      <c r="Q183" s="15">
        <v>121937790</v>
      </c>
      <c r="R183" s="15">
        <v>112673770</v>
      </c>
      <c r="S183" s="15">
        <v>132268318</v>
      </c>
      <c r="T183" s="69">
        <v>126072433</v>
      </c>
      <c r="U183" s="49">
        <f>SUM(표4_2[[#This Row],[1월]:[12월]])</f>
        <v>1463456866</v>
      </c>
      <c r="V183" s="49">
        <f t="shared" si="76"/>
        <v>121954738.83333333</v>
      </c>
    </row>
    <row r="184" spans="1:22" hidden="1" x14ac:dyDescent="0.3">
      <c r="A184" s="73"/>
      <c r="B184" s="24" t="s">
        <v>263</v>
      </c>
      <c r="C184" s="2" t="s">
        <v>11</v>
      </c>
      <c r="D184" s="2" t="s">
        <v>16</v>
      </c>
      <c r="E184" s="2" t="s">
        <v>67</v>
      </c>
      <c r="F184" s="29" t="s">
        <v>188</v>
      </c>
      <c r="G184" s="2" t="s">
        <v>115</v>
      </c>
      <c r="H184" s="2" t="s">
        <v>14</v>
      </c>
      <c r="I184" s="66">
        <v>863232</v>
      </c>
      <c r="J184" s="4">
        <v>558819</v>
      </c>
      <c r="K184" s="4">
        <v>700217</v>
      </c>
      <c r="L184" s="4">
        <v>708210</v>
      </c>
      <c r="M184" s="5">
        <v>1056621</v>
      </c>
      <c r="N184" s="5">
        <v>845641</v>
      </c>
      <c r="O184" s="5">
        <v>928143</v>
      </c>
      <c r="P184" s="5">
        <v>954603</v>
      </c>
      <c r="Q184" s="5">
        <v>917440</v>
      </c>
      <c r="R184" s="5">
        <v>827035</v>
      </c>
      <c r="S184" s="5">
        <v>804365</v>
      </c>
      <c r="T184" s="72">
        <v>782241</v>
      </c>
      <c r="U184" s="50">
        <f>SUM(표4_2[[#This Row],[1월]:[12월]])</f>
        <v>9946567</v>
      </c>
      <c r="V184" s="50">
        <f t="shared" si="76"/>
        <v>828880.58333333337</v>
      </c>
    </row>
    <row r="185" spans="1:22" hidden="1" x14ac:dyDescent="0.3">
      <c r="A185" s="73"/>
      <c r="B185" s="62" t="s">
        <v>263</v>
      </c>
      <c r="C185" s="28" t="s">
        <v>11</v>
      </c>
      <c r="D185" s="28" t="s">
        <v>16</v>
      </c>
      <c r="E185" s="28" t="s">
        <v>67</v>
      </c>
      <c r="F185" s="28" t="s">
        <v>188</v>
      </c>
      <c r="G185" s="28" t="s">
        <v>115</v>
      </c>
      <c r="H185" s="28" t="s">
        <v>15</v>
      </c>
      <c r="I185" s="18">
        <f t="shared" ref="I185:T185" si="99">(I184/1000)*0.229</f>
        <v>197.680128</v>
      </c>
      <c r="J185" s="18">
        <f t="shared" si="99"/>
        <v>127.969551</v>
      </c>
      <c r="K185" s="18">
        <f t="shared" si="99"/>
        <v>160.349693</v>
      </c>
      <c r="L185" s="18">
        <f t="shared" si="99"/>
        <v>162.18009000000001</v>
      </c>
      <c r="M185" s="18">
        <f t="shared" si="99"/>
        <v>241.96620900000002</v>
      </c>
      <c r="N185" s="18">
        <f t="shared" si="99"/>
        <v>193.65178900000001</v>
      </c>
      <c r="O185" s="18">
        <f t="shared" si="99"/>
        <v>212.544747</v>
      </c>
      <c r="P185" s="18">
        <f t="shared" si="99"/>
        <v>218.60408699999999</v>
      </c>
      <c r="Q185" s="18">
        <f t="shared" si="99"/>
        <v>210.09376000000003</v>
      </c>
      <c r="R185" s="18">
        <f t="shared" si="99"/>
        <v>189.39101500000001</v>
      </c>
      <c r="S185" s="18">
        <f t="shared" si="99"/>
        <v>184.19958500000001</v>
      </c>
      <c r="T185" s="18">
        <f t="shared" si="99"/>
        <v>179.13318900000002</v>
      </c>
      <c r="U185" s="46">
        <f>SUM(표4_2[[#This Row],[1월]:[12월]])</f>
        <v>2277.7638430000002</v>
      </c>
      <c r="V185" s="51">
        <f t="shared" si="76"/>
        <v>189.81365358333335</v>
      </c>
    </row>
    <row r="186" spans="1:22" hidden="1" x14ac:dyDescent="0.3">
      <c r="A186" s="73"/>
      <c r="B186" s="63" t="s">
        <v>263</v>
      </c>
      <c r="C186" s="20" t="s">
        <v>11</v>
      </c>
      <c r="D186" s="20" t="s">
        <v>16</v>
      </c>
      <c r="E186" s="20" t="s">
        <v>67</v>
      </c>
      <c r="F186" s="20" t="s">
        <v>188</v>
      </c>
      <c r="G186" s="20" t="s">
        <v>115</v>
      </c>
      <c r="H186" s="20" t="s">
        <v>96</v>
      </c>
      <c r="I186" s="21">
        <f>I184*0.4747/1000</f>
        <v>409.77623039999997</v>
      </c>
      <c r="J186" s="21">
        <f t="shared" ref="J186:T186" si="100">J184*0.4747/1000</f>
        <v>265.27137930000004</v>
      </c>
      <c r="K186" s="21">
        <f t="shared" si="100"/>
        <v>332.39300989999998</v>
      </c>
      <c r="L186" s="21">
        <f t="shared" si="100"/>
        <v>336.18728700000003</v>
      </c>
      <c r="M186" s="21">
        <f t="shared" si="100"/>
        <v>501.57798869999999</v>
      </c>
      <c r="N186" s="21">
        <f t="shared" si="100"/>
        <v>401.42578269999996</v>
      </c>
      <c r="O186" s="21">
        <f t="shared" si="100"/>
        <v>440.5894821</v>
      </c>
      <c r="P186" s="21">
        <f t="shared" si="100"/>
        <v>453.1500441</v>
      </c>
      <c r="Q186" s="21">
        <f t="shared" si="100"/>
        <v>435.50876799999998</v>
      </c>
      <c r="R186" s="21">
        <f t="shared" si="100"/>
        <v>392.59351449999997</v>
      </c>
      <c r="S186" s="21">
        <f t="shared" si="100"/>
        <v>381.8320655</v>
      </c>
      <c r="T186" s="21">
        <f t="shared" si="100"/>
        <v>371.32980270000002</v>
      </c>
      <c r="U186" s="47">
        <f>SUM(표4_2[[#This Row],[1월]:[12월]])</f>
        <v>4721.6353549000005</v>
      </c>
      <c r="V186" s="52">
        <f t="shared" si="76"/>
        <v>393.46961290833337</v>
      </c>
    </row>
    <row r="187" spans="1:22" x14ac:dyDescent="0.3">
      <c r="A187" s="73" t="s">
        <v>235</v>
      </c>
      <c r="B187" s="60" t="s">
        <v>263</v>
      </c>
      <c r="C187" s="1" t="s">
        <v>11</v>
      </c>
      <c r="D187" s="1" t="s">
        <v>16</v>
      </c>
      <c r="E187" s="1" t="s">
        <v>89</v>
      </c>
      <c r="F187" s="1" t="s">
        <v>189</v>
      </c>
      <c r="G187" s="1" t="s">
        <v>191</v>
      </c>
      <c r="H187" s="1" t="s">
        <v>13</v>
      </c>
      <c r="I187" s="26">
        <v>17686015</v>
      </c>
      <c r="J187" s="15">
        <v>22702785</v>
      </c>
      <c r="K187" s="15">
        <v>22543228</v>
      </c>
      <c r="L187" s="15">
        <v>8188209</v>
      </c>
      <c r="M187" s="15">
        <v>5950801</v>
      </c>
      <c r="N187" s="15">
        <v>70590998</v>
      </c>
      <c r="O187" s="15">
        <v>40546174</v>
      </c>
      <c r="P187" s="15">
        <v>71099392</v>
      </c>
      <c r="Q187" s="15">
        <v>34557293</v>
      </c>
      <c r="R187" s="15">
        <v>43484108</v>
      </c>
      <c r="S187" s="15">
        <v>45925238</v>
      </c>
      <c r="T187" s="69">
        <v>30885931</v>
      </c>
      <c r="U187" s="49">
        <f>SUM(표4_2[[#This Row],[1월]:[12월]])</f>
        <v>414160172</v>
      </c>
      <c r="V187" s="49">
        <f t="shared" si="76"/>
        <v>34513347.666666664</v>
      </c>
    </row>
    <row r="188" spans="1:22" hidden="1" x14ac:dyDescent="0.3">
      <c r="A188" s="73"/>
      <c r="B188" s="24" t="s">
        <v>263</v>
      </c>
      <c r="C188" s="2" t="s">
        <v>11</v>
      </c>
      <c r="D188" s="2" t="s">
        <v>16</v>
      </c>
      <c r="E188" s="2" t="s">
        <v>88</v>
      </c>
      <c r="F188" s="29" t="s">
        <v>189</v>
      </c>
      <c r="G188" s="2" t="str">
        <f>G187</f>
        <v>E_LGCS_냉방</v>
      </c>
      <c r="H188" s="2" t="s">
        <v>14</v>
      </c>
      <c r="I188" s="27">
        <v>117648</v>
      </c>
      <c r="J188" s="5">
        <v>143563</v>
      </c>
      <c r="K188" s="5">
        <v>170878</v>
      </c>
      <c r="L188" s="5">
        <v>55670</v>
      </c>
      <c r="M188" s="5">
        <v>43698</v>
      </c>
      <c r="N188" s="5">
        <v>434066</v>
      </c>
      <c r="O188" s="5">
        <v>258397</v>
      </c>
      <c r="P188" s="5">
        <v>449165</v>
      </c>
      <c r="Q188" s="5">
        <v>257920</v>
      </c>
      <c r="R188" s="5">
        <v>309954</v>
      </c>
      <c r="S188" s="5">
        <v>271454</v>
      </c>
      <c r="T188" s="72">
        <v>186721</v>
      </c>
      <c r="U188" s="50">
        <f>SUM(표4_2[[#This Row],[1월]:[12월]])</f>
        <v>2699134</v>
      </c>
      <c r="V188" s="50">
        <f t="shared" si="76"/>
        <v>224927.83333333334</v>
      </c>
    </row>
    <row r="189" spans="1:22" hidden="1" x14ac:dyDescent="0.3">
      <c r="A189" s="73"/>
      <c r="B189" s="62" t="s">
        <v>263</v>
      </c>
      <c r="C189" s="28" t="s">
        <v>11</v>
      </c>
      <c r="D189" s="28" t="s">
        <v>16</v>
      </c>
      <c r="E189" s="28" t="s">
        <v>88</v>
      </c>
      <c r="F189" s="28" t="s">
        <v>189</v>
      </c>
      <c r="G189" s="28" t="str">
        <f>G188</f>
        <v>E_LGCS_냉방</v>
      </c>
      <c r="H189" s="28" t="s">
        <v>15</v>
      </c>
      <c r="I189" s="18">
        <f t="shared" ref="I189:T189" si="101">(I188/1000)*0.229</f>
        <v>26.941392</v>
      </c>
      <c r="J189" s="18">
        <f t="shared" si="101"/>
        <v>32.875926999999997</v>
      </c>
      <c r="K189" s="18">
        <f t="shared" si="101"/>
        <v>39.131062</v>
      </c>
      <c r="L189" s="18">
        <f t="shared" si="101"/>
        <v>12.748430000000001</v>
      </c>
      <c r="M189" s="18">
        <f t="shared" si="101"/>
        <v>10.006842000000001</v>
      </c>
      <c r="N189" s="18">
        <f t="shared" si="101"/>
        <v>99.401113999999993</v>
      </c>
      <c r="O189" s="18">
        <f t="shared" si="101"/>
        <v>59.172913000000001</v>
      </c>
      <c r="P189" s="18">
        <f t="shared" si="101"/>
        <v>102.85878500000001</v>
      </c>
      <c r="Q189" s="18">
        <f t="shared" si="101"/>
        <v>59.063680000000005</v>
      </c>
      <c r="R189" s="18">
        <f t="shared" si="101"/>
        <v>70.979466000000002</v>
      </c>
      <c r="S189" s="18">
        <f t="shared" si="101"/>
        <v>62.162966000000004</v>
      </c>
      <c r="T189" s="18">
        <f t="shared" si="101"/>
        <v>42.759109000000002</v>
      </c>
      <c r="U189" s="46">
        <f>SUM(표4_2[[#This Row],[1월]:[12월]])</f>
        <v>618.10168599999997</v>
      </c>
      <c r="V189" s="51">
        <f t="shared" si="76"/>
        <v>51.508473833333333</v>
      </c>
    </row>
    <row r="190" spans="1:22" hidden="1" x14ac:dyDescent="0.3">
      <c r="A190" s="73"/>
      <c r="B190" s="63" t="s">
        <v>263</v>
      </c>
      <c r="C190" s="20" t="s">
        <v>11</v>
      </c>
      <c r="D190" s="20" t="s">
        <v>16</v>
      </c>
      <c r="E190" s="20" t="s">
        <v>88</v>
      </c>
      <c r="F190" s="20" t="s">
        <v>189</v>
      </c>
      <c r="G190" s="20" t="str">
        <f>G189</f>
        <v>E_LGCS_냉방</v>
      </c>
      <c r="H190" s="20" t="s">
        <v>96</v>
      </c>
      <c r="I190" s="21">
        <f>I188*0.4747/1000</f>
        <v>55.847505600000005</v>
      </c>
      <c r="J190" s="21">
        <f t="shared" ref="J190:T190" si="102">J188*0.4747/1000</f>
        <v>68.149356100000006</v>
      </c>
      <c r="K190" s="21">
        <f t="shared" si="102"/>
        <v>81.115786600000007</v>
      </c>
      <c r="L190" s="21">
        <f t="shared" si="102"/>
        <v>26.426548999999998</v>
      </c>
      <c r="M190" s="21">
        <f t="shared" si="102"/>
        <v>20.743440600000003</v>
      </c>
      <c r="N190" s="21">
        <f t="shared" si="102"/>
        <v>206.05113020000002</v>
      </c>
      <c r="O190" s="21">
        <f t="shared" si="102"/>
        <v>122.66105590000001</v>
      </c>
      <c r="P190" s="21">
        <f t="shared" si="102"/>
        <v>213.2186255</v>
      </c>
      <c r="Q190" s="21">
        <f t="shared" si="102"/>
        <v>122.434624</v>
      </c>
      <c r="R190" s="21">
        <f t="shared" si="102"/>
        <v>147.13516380000002</v>
      </c>
      <c r="S190" s="21">
        <f t="shared" si="102"/>
        <v>128.85921379999999</v>
      </c>
      <c r="T190" s="21">
        <f t="shared" si="102"/>
        <v>88.636458700000006</v>
      </c>
      <c r="U190" s="47">
        <f>SUM(표4_2[[#This Row],[1월]:[12월]])</f>
        <v>1281.2789098000001</v>
      </c>
      <c r="V190" s="52">
        <f t="shared" si="76"/>
        <v>106.77324248333333</v>
      </c>
    </row>
    <row r="191" spans="1:22" x14ac:dyDescent="0.3">
      <c r="A191" s="73" t="s">
        <v>236</v>
      </c>
      <c r="B191" s="60" t="s">
        <v>263</v>
      </c>
      <c r="C191" s="1" t="s">
        <v>11</v>
      </c>
      <c r="D191" s="1" t="s">
        <v>16</v>
      </c>
      <c r="E191" s="1" t="s">
        <v>88</v>
      </c>
      <c r="F191" s="1" t="s">
        <v>188</v>
      </c>
      <c r="G191" s="1" t="s">
        <v>192</v>
      </c>
      <c r="H191" s="1" t="s">
        <v>13</v>
      </c>
      <c r="I191" s="26">
        <v>3386590</v>
      </c>
      <c r="J191" s="15">
        <v>4347221</v>
      </c>
      <c r="K191" s="15">
        <v>4316668</v>
      </c>
      <c r="L191" s="15">
        <v>1567911</v>
      </c>
      <c r="M191" s="15">
        <v>1139484</v>
      </c>
      <c r="N191" s="15">
        <v>13517050</v>
      </c>
      <c r="O191" s="15">
        <v>7763945</v>
      </c>
      <c r="P191" s="15">
        <v>13614399</v>
      </c>
      <c r="Q191" s="15">
        <v>6617170</v>
      </c>
      <c r="R191" s="15">
        <v>8326513</v>
      </c>
      <c r="S191" s="15">
        <v>8793950</v>
      </c>
      <c r="T191" s="69">
        <v>5914163</v>
      </c>
      <c r="U191" s="49">
        <f>SUM(표4_2[[#This Row],[1월]:[12월]])</f>
        <v>79305064</v>
      </c>
      <c r="V191" s="49">
        <f t="shared" si="76"/>
        <v>6608755.333333333</v>
      </c>
    </row>
    <row r="192" spans="1:22" hidden="1" x14ac:dyDescent="0.3">
      <c r="A192" s="73"/>
      <c r="B192" s="24" t="s">
        <v>263</v>
      </c>
      <c r="C192" s="2" t="s">
        <v>11</v>
      </c>
      <c r="D192" s="2" t="s">
        <v>16</v>
      </c>
      <c r="E192" s="2" t="s">
        <v>88</v>
      </c>
      <c r="F192" s="29" t="s">
        <v>188</v>
      </c>
      <c r="G192" s="2" t="str">
        <f>G191</f>
        <v>E_LGES_냉방</v>
      </c>
      <c r="H192" s="2" t="s">
        <v>14</v>
      </c>
      <c r="I192" s="27">
        <v>22528</v>
      </c>
      <c r="J192" s="5">
        <v>27490</v>
      </c>
      <c r="K192" s="5">
        <v>32721</v>
      </c>
      <c r="L192" s="5">
        <v>10660</v>
      </c>
      <c r="M192" s="5">
        <v>8368</v>
      </c>
      <c r="N192" s="5">
        <v>83117</v>
      </c>
      <c r="O192" s="5">
        <v>49479</v>
      </c>
      <c r="P192" s="5">
        <v>86008</v>
      </c>
      <c r="Q192" s="5">
        <v>49387</v>
      </c>
      <c r="R192" s="5">
        <v>59351</v>
      </c>
      <c r="S192" s="5">
        <v>51979</v>
      </c>
      <c r="T192" s="72">
        <v>35754</v>
      </c>
      <c r="U192" s="50">
        <f>SUM(표4_2[[#This Row],[1월]:[12월]])</f>
        <v>516842</v>
      </c>
      <c r="V192" s="50">
        <f t="shared" si="76"/>
        <v>43070.166666666664</v>
      </c>
    </row>
    <row r="193" spans="1:22" hidden="1" x14ac:dyDescent="0.3">
      <c r="A193" s="73"/>
      <c r="B193" s="62" t="s">
        <v>263</v>
      </c>
      <c r="C193" s="28" t="s">
        <v>11</v>
      </c>
      <c r="D193" s="28" t="s">
        <v>16</v>
      </c>
      <c r="E193" s="28" t="s">
        <v>88</v>
      </c>
      <c r="F193" s="28" t="s">
        <v>188</v>
      </c>
      <c r="G193" s="28" t="str">
        <f>G192</f>
        <v>E_LGES_냉방</v>
      </c>
      <c r="H193" s="28" t="s">
        <v>15</v>
      </c>
      <c r="I193" s="18">
        <f t="shared" ref="I193:T193" si="103">(I192/1000)*0.229</f>
        <v>5.1589119999999999</v>
      </c>
      <c r="J193" s="18">
        <f t="shared" si="103"/>
        <v>6.29521</v>
      </c>
      <c r="K193" s="18">
        <f t="shared" si="103"/>
        <v>7.4931089999999996</v>
      </c>
      <c r="L193" s="18">
        <f t="shared" si="103"/>
        <v>2.4411400000000003</v>
      </c>
      <c r="M193" s="18">
        <f t="shared" si="103"/>
        <v>1.9162720000000002</v>
      </c>
      <c r="N193" s="18">
        <f t="shared" si="103"/>
        <v>19.033793000000003</v>
      </c>
      <c r="O193" s="18">
        <f t="shared" si="103"/>
        <v>11.330691</v>
      </c>
      <c r="P193" s="18">
        <f t="shared" si="103"/>
        <v>19.695831999999999</v>
      </c>
      <c r="Q193" s="18">
        <f t="shared" si="103"/>
        <v>11.309623</v>
      </c>
      <c r="R193" s="18">
        <f t="shared" si="103"/>
        <v>13.591379</v>
      </c>
      <c r="S193" s="18">
        <f t="shared" si="103"/>
        <v>11.903191</v>
      </c>
      <c r="T193" s="18">
        <f t="shared" si="103"/>
        <v>8.1876660000000001</v>
      </c>
      <c r="U193" s="46">
        <f>SUM(표4_2[[#This Row],[1월]:[12월]])</f>
        <v>118.356818</v>
      </c>
      <c r="V193" s="51">
        <f t="shared" si="76"/>
        <v>9.8630681666666664</v>
      </c>
    </row>
    <row r="194" spans="1:22" hidden="1" x14ac:dyDescent="0.3">
      <c r="A194" s="73"/>
      <c r="B194" s="63" t="s">
        <v>263</v>
      </c>
      <c r="C194" s="20" t="s">
        <v>11</v>
      </c>
      <c r="D194" s="20" t="s">
        <v>16</v>
      </c>
      <c r="E194" s="20" t="s">
        <v>88</v>
      </c>
      <c r="F194" s="20" t="s">
        <v>188</v>
      </c>
      <c r="G194" s="20" t="str">
        <f>G193</f>
        <v>E_LGES_냉방</v>
      </c>
      <c r="H194" s="20" t="s">
        <v>96</v>
      </c>
      <c r="I194" s="21">
        <f>I192*0.4747/1000</f>
        <v>10.6940416</v>
      </c>
      <c r="J194" s="21">
        <f t="shared" ref="J194:T194" si="104">J192*0.4747/1000</f>
        <v>13.049503000000001</v>
      </c>
      <c r="K194" s="21">
        <f t="shared" si="104"/>
        <v>15.532658700000001</v>
      </c>
      <c r="L194" s="21">
        <f t="shared" si="104"/>
        <v>5.0603020000000001</v>
      </c>
      <c r="M194" s="21">
        <f t="shared" si="104"/>
        <v>3.9722895999999999</v>
      </c>
      <c r="N194" s="21">
        <f t="shared" si="104"/>
        <v>39.455639900000001</v>
      </c>
      <c r="O194" s="21">
        <f t="shared" si="104"/>
        <v>23.487681299999998</v>
      </c>
      <c r="P194" s="21">
        <f t="shared" si="104"/>
        <v>40.827997600000003</v>
      </c>
      <c r="Q194" s="21">
        <f t="shared" si="104"/>
        <v>23.4440089</v>
      </c>
      <c r="R194" s="21">
        <f t="shared" si="104"/>
        <v>28.173919700000003</v>
      </c>
      <c r="S194" s="21">
        <f t="shared" si="104"/>
        <v>24.674431300000002</v>
      </c>
      <c r="T194" s="21">
        <f t="shared" si="104"/>
        <v>16.972423800000001</v>
      </c>
      <c r="U194" s="47">
        <f>SUM(표4_2[[#This Row],[1월]:[12월]])</f>
        <v>245.34489740000001</v>
      </c>
      <c r="V194" s="52">
        <f t="shared" si="76"/>
        <v>20.445408116666666</v>
      </c>
    </row>
    <row r="195" spans="1:22" x14ac:dyDescent="0.3">
      <c r="A195" s="73" t="s">
        <v>235</v>
      </c>
      <c r="B195" s="60" t="s">
        <v>263</v>
      </c>
      <c r="C195" s="1" t="s">
        <v>11</v>
      </c>
      <c r="D195" s="1" t="s">
        <v>16</v>
      </c>
      <c r="E195" s="1" t="s">
        <v>88</v>
      </c>
      <c r="F195" s="1" t="s">
        <v>187</v>
      </c>
      <c r="G195" s="1" t="s">
        <v>193</v>
      </c>
      <c r="H195" s="1" t="s">
        <v>13</v>
      </c>
      <c r="I195" s="26">
        <v>16920723</v>
      </c>
      <c r="J195" s="15">
        <v>5217974</v>
      </c>
      <c r="K195" s="15">
        <v>462314</v>
      </c>
      <c r="L195" s="15">
        <v>23703164</v>
      </c>
      <c r="M195" s="15">
        <v>25477197</v>
      </c>
      <c r="N195" s="15">
        <v>31482348</v>
      </c>
      <c r="O195" s="15">
        <v>26785838</v>
      </c>
      <c r="P195" s="15">
        <v>22502128</v>
      </c>
      <c r="Q195" s="15">
        <v>19361097</v>
      </c>
      <c r="R195" s="15">
        <v>13696605</v>
      </c>
      <c r="S195" s="15">
        <v>585927</v>
      </c>
      <c r="T195" s="69">
        <v>633179</v>
      </c>
      <c r="U195" s="49">
        <f>SUM(표4_2[[#This Row],[1월]:[12월]])</f>
        <v>186828494</v>
      </c>
      <c r="V195" s="49">
        <f t="shared" si="76"/>
        <v>15569041.166666666</v>
      </c>
    </row>
    <row r="196" spans="1:22" hidden="1" x14ac:dyDescent="0.3">
      <c r="A196" s="73"/>
      <c r="B196" s="24" t="s">
        <v>263</v>
      </c>
      <c r="C196" s="2" t="s">
        <v>11</v>
      </c>
      <c r="D196" s="2" t="s">
        <v>16</v>
      </c>
      <c r="E196" s="2" t="s">
        <v>88</v>
      </c>
      <c r="F196" s="29" t="s">
        <v>189</v>
      </c>
      <c r="G196" s="2" t="str">
        <f>G195</f>
        <v>E_LGCS_심야</v>
      </c>
      <c r="H196" s="2" t="s">
        <v>14</v>
      </c>
      <c r="I196" s="27">
        <v>141447</v>
      </c>
      <c r="J196" s="5">
        <v>36435</v>
      </c>
      <c r="K196" s="5">
        <v>0</v>
      </c>
      <c r="L196" s="5">
        <v>224658</v>
      </c>
      <c r="M196" s="5">
        <v>205072</v>
      </c>
      <c r="N196" s="5">
        <v>248682</v>
      </c>
      <c r="O196" s="5">
        <v>218499</v>
      </c>
      <c r="P196" s="5">
        <v>185090</v>
      </c>
      <c r="Q196" s="5">
        <v>158316</v>
      </c>
      <c r="R196" s="5">
        <v>97478</v>
      </c>
      <c r="S196" s="5">
        <v>3757</v>
      </c>
      <c r="T196" s="72">
        <v>1788</v>
      </c>
      <c r="U196" s="50">
        <f>SUM(표4_2[[#This Row],[1월]:[12월]])</f>
        <v>1521222</v>
      </c>
      <c r="V196" s="50">
        <f t="shared" si="76"/>
        <v>126768.5</v>
      </c>
    </row>
    <row r="197" spans="1:22" hidden="1" x14ac:dyDescent="0.3">
      <c r="A197" s="73"/>
      <c r="B197" s="62" t="s">
        <v>263</v>
      </c>
      <c r="C197" s="28" t="s">
        <v>11</v>
      </c>
      <c r="D197" s="28" t="s">
        <v>16</v>
      </c>
      <c r="E197" s="28" t="s">
        <v>88</v>
      </c>
      <c r="F197" s="28" t="s">
        <v>189</v>
      </c>
      <c r="G197" s="28" t="str">
        <f>G196</f>
        <v>E_LGCS_심야</v>
      </c>
      <c r="H197" s="28" t="s">
        <v>15</v>
      </c>
      <c r="I197" s="18">
        <f t="shared" ref="I197:T197" si="105">(I196/1000)*0.229</f>
        <v>32.391363000000005</v>
      </c>
      <c r="J197" s="18">
        <f t="shared" si="105"/>
        <v>8.3436150000000016</v>
      </c>
      <c r="K197" s="18">
        <f t="shared" si="105"/>
        <v>0</v>
      </c>
      <c r="L197" s="18">
        <f t="shared" si="105"/>
        <v>51.446681999999996</v>
      </c>
      <c r="M197" s="18">
        <f t="shared" si="105"/>
        <v>46.961488000000003</v>
      </c>
      <c r="N197" s="18">
        <f t="shared" si="105"/>
        <v>56.948177999999999</v>
      </c>
      <c r="O197" s="18">
        <f t="shared" si="105"/>
        <v>50.036270999999999</v>
      </c>
      <c r="P197" s="18">
        <f t="shared" si="105"/>
        <v>42.38561</v>
      </c>
      <c r="Q197" s="18">
        <f t="shared" si="105"/>
        <v>36.254364000000002</v>
      </c>
      <c r="R197" s="18">
        <f t="shared" si="105"/>
        <v>22.322461999999998</v>
      </c>
      <c r="S197" s="18">
        <f t="shared" si="105"/>
        <v>0.86035300000000003</v>
      </c>
      <c r="T197" s="18">
        <f t="shared" si="105"/>
        <v>0.40945200000000004</v>
      </c>
      <c r="U197" s="46">
        <f>SUM(표4_2[[#This Row],[1월]:[12월]])</f>
        <v>348.35983799999991</v>
      </c>
      <c r="V197" s="51">
        <f t="shared" si="76"/>
        <v>29.029986499999993</v>
      </c>
    </row>
    <row r="198" spans="1:22" hidden="1" x14ac:dyDescent="0.3">
      <c r="A198" s="73"/>
      <c r="B198" s="63" t="s">
        <v>263</v>
      </c>
      <c r="C198" s="20" t="s">
        <v>11</v>
      </c>
      <c r="D198" s="20" t="s">
        <v>16</v>
      </c>
      <c r="E198" s="20" t="s">
        <v>88</v>
      </c>
      <c r="F198" s="20" t="s">
        <v>189</v>
      </c>
      <c r="G198" s="20" t="str">
        <f>G197</f>
        <v>E_LGCS_심야</v>
      </c>
      <c r="H198" s="20" t="s">
        <v>96</v>
      </c>
      <c r="I198" s="21">
        <f>I196*0.4747/1000</f>
        <v>67.144890899999993</v>
      </c>
      <c r="J198" s="21">
        <f t="shared" ref="J198:T198" si="106">J196*0.4747/1000</f>
        <v>17.2956945</v>
      </c>
      <c r="K198" s="21">
        <f t="shared" si="106"/>
        <v>0</v>
      </c>
      <c r="L198" s="21">
        <f t="shared" si="106"/>
        <v>106.6451526</v>
      </c>
      <c r="M198" s="21">
        <f t="shared" si="106"/>
        <v>97.347678400000007</v>
      </c>
      <c r="N198" s="21">
        <f t="shared" si="106"/>
        <v>118.04934540000001</v>
      </c>
      <c r="O198" s="21">
        <f t="shared" si="106"/>
        <v>103.72147530000001</v>
      </c>
      <c r="P198" s="21">
        <f t="shared" si="106"/>
        <v>87.862223</v>
      </c>
      <c r="Q198" s="21">
        <f t="shared" si="106"/>
        <v>75.152605200000011</v>
      </c>
      <c r="R198" s="21">
        <f t="shared" si="106"/>
        <v>46.272806600000003</v>
      </c>
      <c r="S198" s="21">
        <f t="shared" si="106"/>
        <v>1.7834479000000001</v>
      </c>
      <c r="T198" s="21">
        <f t="shared" si="106"/>
        <v>0.84876359999999995</v>
      </c>
      <c r="U198" s="47">
        <f>SUM(표4_2[[#This Row],[1월]:[12월]])</f>
        <v>722.12408340000002</v>
      </c>
      <c r="V198" s="52">
        <f t="shared" si="76"/>
        <v>60.177006949999999</v>
      </c>
    </row>
    <row r="199" spans="1:22" x14ac:dyDescent="0.3">
      <c r="A199" s="73" t="s">
        <v>237</v>
      </c>
      <c r="B199" s="60" t="s">
        <v>263</v>
      </c>
      <c r="C199" s="1" t="s">
        <v>11</v>
      </c>
      <c r="D199" s="1" t="s">
        <v>16</v>
      </c>
      <c r="E199" s="1" t="s">
        <v>88</v>
      </c>
      <c r="F199" s="1" t="s">
        <v>188</v>
      </c>
      <c r="G199" s="1" t="s">
        <v>194</v>
      </c>
      <c r="H199" s="1" t="s">
        <v>13</v>
      </c>
      <c r="I199" s="26">
        <v>3240048</v>
      </c>
      <c r="J199" s="15">
        <v>999159</v>
      </c>
      <c r="K199" s="15">
        <v>88526</v>
      </c>
      <c r="L199" s="15">
        <v>4538778</v>
      </c>
      <c r="M199" s="15">
        <v>4878477</v>
      </c>
      <c r="N199" s="15">
        <v>6028367</v>
      </c>
      <c r="O199" s="15">
        <v>5129060</v>
      </c>
      <c r="P199" s="15">
        <v>4308798</v>
      </c>
      <c r="Q199" s="15">
        <v>3707341</v>
      </c>
      <c r="R199" s="15">
        <v>2622681</v>
      </c>
      <c r="S199" s="15">
        <v>112196</v>
      </c>
      <c r="T199" s="69">
        <v>121244</v>
      </c>
      <c r="U199" s="49">
        <f>SUM(표4_2[[#This Row],[1월]:[12월]])</f>
        <v>35774675</v>
      </c>
      <c r="V199" s="49">
        <f t="shared" si="76"/>
        <v>2981222.9166666665</v>
      </c>
    </row>
    <row r="200" spans="1:22" hidden="1" x14ac:dyDescent="0.3">
      <c r="A200" s="73"/>
      <c r="B200" s="24" t="s">
        <v>263</v>
      </c>
      <c r="C200" s="2" t="s">
        <v>11</v>
      </c>
      <c r="D200" s="2" t="s">
        <v>16</v>
      </c>
      <c r="E200" s="2" t="s">
        <v>88</v>
      </c>
      <c r="F200" s="29" t="s">
        <v>188</v>
      </c>
      <c r="G200" s="2" t="str">
        <f>G199</f>
        <v>E_LGES_심야</v>
      </c>
      <c r="H200" s="2" t="s">
        <v>14</v>
      </c>
      <c r="I200" s="27">
        <v>27085</v>
      </c>
      <c r="J200" s="5">
        <v>6977</v>
      </c>
      <c r="K200" s="5">
        <v>0</v>
      </c>
      <c r="L200" s="5">
        <v>43019</v>
      </c>
      <c r="M200" s="5">
        <v>39268</v>
      </c>
      <c r="N200" s="5">
        <v>47619</v>
      </c>
      <c r="O200" s="5">
        <v>41839</v>
      </c>
      <c r="P200" s="5">
        <v>35442</v>
      </c>
      <c r="Q200" s="5">
        <v>30315</v>
      </c>
      <c r="R200" s="5">
        <v>18665</v>
      </c>
      <c r="S200" s="5">
        <v>719</v>
      </c>
      <c r="T200" s="72">
        <v>342</v>
      </c>
      <c r="U200" s="50">
        <f>SUM(표4_2[[#This Row],[1월]:[12월]])</f>
        <v>291290</v>
      </c>
      <c r="V200" s="50">
        <f t="shared" si="76"/>
        <v>24274.166666666668</v>
      </c>
    </row>
    <row r="201" spans="1:22" hidden="1" x14ac:dyDescent="0.3">
      <c r="A201" s="73"/>
      <c r="B201" s="62" t="s">
        <v>263</v>
      </c>
      <c r="C201" s="28" t="s">
        <v>11</v>
      </c>
      <c r="D201" s="28" t="s">
        <v>16</v>
      </c>
      <c r="E201" s="28" t="s">
        <v>88</v>
      </c>
      <c r="F201" s="28" t="s">
        <v>188</v>
      </c>
      <c r="G201" s="28" t="str">
        <f>G200</f>
        <v>E_LGES_심야</v>
      </c>
      <c r="H201" s="28" t="s">
        <v>15</v>
      </c>
      <c r="I201" s="18">
        <f t="shared" ref="I201:T201" si="107">(I200/1000)*0.229</f>
        <v>6.2024650000000001</v>
      </c>
      <c r="J201" s="18">
        <f t="shared" si="107"/>
        <v>1.5977330000000001</v>
      </c>
      <c r="K201" s="18">
        <f t="shared" si="107"/>
        <v>0</v>
      </c>
      <c r="L201" s="18">
        <f t="shared" si="107"/>
        <v>9.8513509999999993</v>
      </c>
      <c r="M201" s="18">
        <f t="shared" si="107"/>
        <v>8.9923720000000014</v>
      </c>
      <c r="N201" s="18">
        <f t="shared" si="107"/>
        <v>10.904751000000001</v>
      </c>
      <c r="O201" s="18">
        <f t="shared" si="107"/>
        <v>9.581131000000001</v>
      </c>
      <c r="P201" s="18">
        <f t="shared" si="107"/>
        <v>8.1162179999999999</v>
      </c>
      <c r="Q201" s="18">
        <f t="shared" si="107"/>
        <v>6.9421350000000004</v>
      </c>
      <c r="R201" s="18">
        <f t="shared" si="107"/>
        <v>4.2742849999999999</v>
      </c>
      <c r="S201" s="18">
        <f t="shared" si="107"/>
        <v>0.16465099999999999</v>
      </c>
      <c r="T201" s="18">
        <f t="shared" si="107"/>
        <v>7.8318000000000013E-2</v>
      </c>
      <c r="U201" s="46">
        <f>SUM(표4_2[[#This Row],[1월]:[12월]])</f>
        <v>66.705410000000001</v>
      </c>
      <c r="V201" s="51">
        <f t="shared" si="76"/>
        <v>5.5587841666666664</v>
      </c>
    </row>
    <row r="202" spans="1:22" hidden="1" x14ac:dyDescent="0.3">
      <c r="A202" s="73"/>
      <c r="B202" s="63" t="s">
        <v>263</v>
      </c>
      <c r="C202" s="20" t="s">
        <v>11</v>
      </c>
      <c r="D202" s="20" t="s">
        <v>16</v>
      </c>
      <c r="E202" s="20" t="s">
        <v>88</v>
      </c>
      <c r="F202" s="20" t="s">
        <v>188</v>
      </c>
      <c r="G202" s="20" t="str">
        <f>G201</f>
        <v>E_LGES_심야</v>
      </c>
      <c r="H202" s="20" t="s">
        <v>96</v>
      </c>
      <c r="I202" s="21">
        <f>I200*0.4747/1000</f>
        <v>12.8572495</v>
      </c>
      <c r="J202" s="21">
        <f t="shared" ref="J202:T202" si="108">J200*0.4747/1000</f>
        <v>3.3119819000000001</v>
      </c>
      <c r="K202" s="21">
        <f t="shared" si="108"/>
        <v>0</v>
      </c>
      <c r="L202" s="21">
        <f t="shared" si="108"/>
        <v>20.421119300000001</v>
      </c>
      <c r="M202" s="21">
        <f t="shared" si="108"/>
        <v>18.640519600000001</v>
      </c>
      <c r="N202" s="21">
        <f t="shared" si="108"/>
        <v>22.604739300000002</v>
      </c>
      <c r="O202" s="21">
        <f t="shared" si="108"/>
        <v>19.860973300000001</v>
      </c>
      <c r="P202" s="21">
        <f t="shared" si="108"/>
        <v>16.824317399999998</v>
      </c>
      <c r="Q202" s="21">
        <f t="shared" si="108"/>
        <v>14.390530500000001</v>
      </c>
      <c r="R202" s="21">
        <f t="shared" si="108"/>
        <v>8.8602755000000002</v>
      </c>
      <c r="S202" s="21">
        <f t="shared" si="108"/>
        <v>0.34130929999999998</v>
      </c>
      <c r="T202" s="21">
        <f t="shared" si="108"/>
        <v>0.1623474</v>
      </c>
      <c r="U202" s="47">
        <f>SUM(표4_2[[#This Row],[1월]:[12월]])</f>
        <v>138.275363</v>
      </c>
      <c r="V202" s="47">
        <f t="shared" si="76"/>
        <v>11.522946916666667</v>
      </c>
    </row>
    <row r="203" spans="1:22" x14ac:dyDescent="0.3">
      <c r="A203" s="73" t="s">
        <v>212</v>
      </c>
      <c r="B203" s="60" t="s">
        <v>263</v>
      </c>
      <c r="C203" s="30" t="s">
        <v>11</v>
      </c>
      <c r="D203" s="30" t="s">
        <v>17</v>
      </c>
      <c r="E203" s="30" t="s">
        <v>65</v>
      </c>
      <c r="F203" s="30" t="s">
        <v>167</v>
      </c>
      <c r="G203" s="30" t="s">
        <v>43</v>
      </c>
      <c r="H203" s="30" t="s">
        <v>13</v>
      </c>
      <c r="I203" s="15">
        <v>39337563</v>
      </c>
      <c r="J203" s="15">
        <v>35721930</v>
      </c>
      <c r="K203" s="15">
        <v>29146941</v>
      </c>
      <c r="L203" s="15">
        <v>27707014</v>
      </c>
      <c r="M203" s="4">
        <v>30377953</v>
      </c>
      <c r="N203" s="4">
        <v>44476071</v>
      </c>
      <c r="O203" s="4">
        <v>46154716</v>
      </c>
      <c r="P203" s="4">
        <v>57620126</v>
      </c>
      <c r="Q203" s="4">
        <v>38733980</v>
      </c>
      <c r="R203" s="4">
        <v>32424827</v>
      </c>
      <c r="S203" s="4">
        <v>27426393</v>
      </c>
      <c r="T203" s="68">
        <v>39381556</v>
      </c>
      <c r="U203" s="44">
        <f>SUM(표4_2[[#This Row],[1월]:[12월]])</f>
        <v>448509070</v>
      </c>
      <c r="V203" s="44">
        <f t="shared" si="76"/>
        <v>37375755.833333336</v>
      </c>
    </row>
    <row r="204" spans="1:22" hidden="1" x14ac:dyDescent="0.3">
      <c r="A204" s="73"/>
      <c r="B204" s="61" t="s">
        <v>263</v>
      </c>
      <c r="C204" s="30" t="s">
        <v>11</v>
      </c>
      <c r="D204" s="30" t="s">
        <v>17</v>
      </c>
      <c r="E204" s="30" t="s">
        <v>65</v>
      </c>
      <c r="F204" s="30" t="s">
        <v>167</v>
      </c>
      <c r="G204" s="30" t="s">
        <v>43</v>
      </c>
      <c r="H204" s="30" t="s">
        <v>14</v>
      </c>
      <c r="I204" s="4">
        <v>256568</v>
      </c>
      <c r="J204" s="4">
        <v>224512</v>
      </c>
      <c r="K204" s="4">
        <v>221607</v>
      </c>
      <c r="L204" s="4">
        <v>210325</v>
      </c>
      <c r="M204" s="68">
        <v>226124</v>
      </c>
      <c r="N204" s="4">
        <v>264087</v>
      </c>
      <c r="O204" s="4">
        <v>273338</v>
      </c>
      <c r="P204" s="4">
        <v>342832</v>
      </c>
      <c r="Q204" s="4">
        <v>185501</v>
      </c>
      <c r="R204" s="4">
        <v>237264</v>
      </c>
      <c r="S204" s="4">
        <v>140112</v>
      </c>
      <c r="T204" s="68">
        <v>244519</v>
      </c>
      <c r="U204" s="45">
        <f>SUM(표4_2[[#This Row],[1월]:[12월]])</f>
        <v>2826789</v>
      </c>
      <c r="V204" s="45">
        <f t="shared" si="76"/>
        <v>235565.75</v>
      </c>
    </row>
    <row r="205" spans="1:22" hidden="1" x14ac:dyDescent="0.3">
      <c r="A205" s="73"/>
      <c r="B205" s="62" t="s">
        <v>263</v>
      </c>
      <c r="C205" s="17" t="s">
        <v>11</v>
      </c>
      <c r="D205" s="17" t="s">
        <v>17</v>
      </c>
      <c r="E205" s="17" t="s">
        <v>65</v>
      </c>
      <c r="F205" s="17" t="s">
        <v>167</v>
      </c>
      <c r="G205" s="17" t="s">
        <v>43</v>
      </c>
      <c r="H205" s="17" t="s">
        <v>15</v>
      </c>
      <c r="I205" s="18">
        <f t="shared" ref="I205:T205" si="109">(I204/1000)*0.229</f>
        <v>58.754072000000001</v>
      </c>
      <c r="J205" s="18">
        <f t="shared" si="109"/>
        <v>51.413248000000003</v>
      </c>
      <c r="K205" s="18">
        <f t="shared" si="109"/>
        <v>50.748003000000004</v>
      </c>
      <c r="L205" s="18">
        <f t="shared" si="109"/>
        <v>48.164425000000001</v>
      </c>
      <c r="M205" s="18">
        <f t="shared" si="109"/>
        <v>51.782395999999999</v>
      </c>
      <c r="N205" s="18">
        <f t="shared" si="109"/>
        <v>60.475923000000002</v>
      </c>
      <c r="O205" s="18">
        <f t="shared" si="109"/>
        <v>62.594402000000009</v>
      </c>
      <c r="P205" s="18">
        <f t="shared" si="109"/>
        <v>78.508527999999998</v>
      </c>
      <c r="Q205" s="18">
        <f t="shared" si="109"/>
        <v>42.479729000000006</v>
      </c>
      <c r="R205" s="18">
        <f t="shared" si="109"/>
        <v>54.333456000000005</v>
      </c>
      <c r="S205" s="18">
        <f t="shared" si="109"/>
        <v>32.085647999999999</v>
      </c>
      <c r="T205" s="18">
        <f t="shared" si="109"/>
        <v>55.994851000000004</v>
      </c>
      <c r="U205" s="46">
        <f>SUM(표4_2[[#This Row],[1월]:[12월]])</f>
        <v>647.33468100000005</v>
      </c>
      <c r="V205" s="46">
        <f t="shared" si="76"/>
        <v>53.944556750000004</v>
      </c>
    </row>
    <row r="206" spans="1:22" hidden="1" x14ac:dyDescent="0.3">
      <c r="A206" s="73"/>
      <c r="B206" s="63" t="s">
        <v>263</v>
      </c>
      <c r="C206" s="19" t="s">
        <v>11</v>
      </c>
      <c r="D206" s="19" t="s">
        <v>17</v>
      </c>
      <c r="E206" s="19" t="s">
        <v>65</v>
      </c>
      <c r="F206" s="19" t="s">
        <v>167</v>
      </c>
      <c r="G206" s="20" t="s">
        <v>43</v>
      </c>
      <c r="H206" s="20" t="s">
        <v>96</v>
      </c>
      <c r="I206" s="21">
        <f>I204*0.4747/1000</f>
        <v>121.79282959999999</v>
      </c>
      <c r="J206" s="21">
        <f t="shared" ref="J206:T206" si="110">J204*0.4747/1000</f>
        <v>106.5758464</v>
      </c>
      <c r="K206" s="21">
        <f t="shared" si="110"/>
        <v>105.19684290000001</v>
      </c>
      <c r="L206" s="21">
        <f t="shared" si="110"/>
        <v>99.84127749999999</v>
      </c>
      <c r="M206" s="21">
        <f t="shared" si="110"/>
        <v>107.3410628</v>
      </c>
      <c r="N206" s="21">
        <f t="shared" si="110"/>
        <v>125.36209889999999</v>
      </c>
      <c r="O206" s="21">
        <f t="shared" si="110"/>
        <v>129.75354860000002</v>
      </c>
      <c r="P206" s="21">
        <f t="shared" si="110"/>
        <v>162.74235039999999</v>
      </c>
      <c r="Q206" s="21">
        <f t="shared" si="110"/>
        <v>88.057324699999995</v>
      </c>
      <c r="R206" s="21">
        <f t="shared" si="110"/>
        <v>112.6292208</v>
      </c>
      <c r="S206" s="21">
        <f t="shared" si="110"/>
        <v>66.511166400000008</v>
      </c>
      <c r="T206" s="21">
        <f t="shared" si="110"/>
        <v>116.0731693</v>
      </c>
      <c r="U206" s="47">
        <f>SUM(표4_2[[#This Row],[1월]:[12월]])</f>
        <v>1341.8767383000002</v>
      </c>
      <c r="V206" s="47">
        <f t="shared" si="76"/>
        <v>111.82306152500001</v>
      </c>
    </row>
    <row r="207" spans="1:22" x14ac:dyDescent="0.3">
      <c r="A207" s="73" t="s">
        <v>214</v>
      </c>
      <c r="B207" s="60" t="s">
        <v>263</v>
      </c>
      <c r="C207" s="14" t="s">
        <v>11</v>
      </c>
      <c r="D207" s="14" t="s">
        <v>17</v>
      </c>
      <c r="E207" s="14" t="s">
        <v>65</v>
      </c>
      <c r="F207" s="14" t="s">
        <v>167</v>
      </c>
      <c r="G207" s="14" t="s">
        <v>126</v>
      </c>
      <c r="H207" s="14" t="s">
        <v>13</v>
      </c>
      <c r="I207" s="15">
        <v>4859736</v>
      </c>
      <c r="J207" s="15">
        <v>4082926</v>
      </c>
      <c r="K207" s="15">
        <v>3135590</v>
      </c>
      <c r="L207" s="15">
        <v>3133227</v>
      </c>
      <c r="M207" s="15">
        <v>14156782</v>
      </c>
      <c r="N207" s="15">
        <v>19917972</v>
      </c>
      <c r="O207" s="15">
        <v>23639199</v>
      </c>
      <c r="P207" s="15">
        <v>24332627</v>
      </c>
      <c r="Q207" s="15">
        <v>20294209</v>
      </c>
      <c r="R207" s="15">
        <v>30897618</v>
      </c>
      <c r="S207" s="15">
        <v>16252991</v>
      </c>
      <c r="T207" s="69">
        <v>4063636</v>
      </c>
      <c r="U207" s="44">
        <f>SUM(표4_2[[#This Row],[1월]:[12월]])</f>
        <v>168766513</v>
      </c>
      <c r="V207" s="44">
        <f t="shared" si="76"/>
        <v>14063876.083333334</v>
      </c>
    </row>
    <row r="208" spans="1:22" hidden="1" x14ac:dyDescent="0.3">
      <c r="A208" s="73"/>
      <c r="B208" s="61" t="s">
        <v>263</v>
      </c>
      <c r="C208" s="30" t="s">
        <v>11</v>
      </c>
      <c r="D208" s="30" t="s">
        <v>17</v>
      </c>
      <c r="E208" s="30" t="s">
        <v>65</v>
      </c>
      <c r="F208" s="30" t="s">
        <v>167</v>
      </c>
      <c r="G208" s="30" t="s">
        <v>126</v>
      </c>
      <c r="H208" s="30" t="s">
        <v>14</v>
      </c>
      <c r="I208" s="4">
        <v>23136</v>
      </c>
      <c r="J208" s="4">
        <v>16356</v>
      </c>
      <c r="K208" s="4">
        <v>9672</v>
      </c>
      <c r="L208" s="4">
        <v>13260</v>
      </c>
      <c r="M208" s="4">
        <v>130632</v>
      </c>
      <c r="N208" s="4">
        <v>180204</v>
      </c>
      <c r="O208" s="4">
        <v>212604</v>
      </c>
      <c r="P208" s="4">
        <v>218616</v>
      </c>
      <c r="Q208" s="4">
        <v>186324</v>
      </c>
      <c r="R208" s="4">
        <v>226080</v>
      </c>
      <c r="S208" s="4">
        <v>138900</v>
      </c>
      <c r="T208" s="68">
        <v>15540</v>
      </c>
      <c r="U208" s="45">
        <f>SUM(표4_2[[#This Row],[1월]:[12월]])</f>
        <v>1371324</v>
      </c>
      <c r="V208" s="45">
        <f t="shared" si="76"/>
        <v>114277</v>
      </c>
    </row>
    <row r="209" spans="1:22" hidden="1" x14ac:dyDescent="0.3">
      <c r="A209" s="73"/>
      <c r="B209" s="62" t="s">
        <v>263</v>
      </c>
      <c r="C209" s="17" t="s">
        <v>11</v>
      </c>
      <c r="D209" s="17" t="s">
        <v>17</v>
      </c>
      <c r="E209" s="17" t="s">
        <v>65</v>
      </c>
      <c r="F209" s="17" t="s">
        <v>167</v>
      </c>
      <c r="G209" s="17" t="s">
        <v>126</v>
      </c>
      <c r="H209" s="17" t="s">
        <v>15</v>
      </c>
      <c r="I209" s="18">
        <f t="shared" ref="I209:T209" si="111">(I208/1000)*0.229</f>
        <v>5.2981439999999997</v>
      </c>
      <c r="J209" s="18">
        <f t="shared" si="111"/>
        <v>3.7455240000000005</v>
      </c>
      <c r="K209" s="18">
        <f t="shared" si="111"/>
        <v>2.2148880000000002</v>
      </c>
      <c r="L209" s="18">
        <f t="shared" si="111"/>
        <v>3.03654</v>
      </c>
      <c r="M209" s="18">
        <f t="shared" si="111"/>
        <v>29.914728000000004</v>
      </c>
      <c r="N209" s="18">
        <f t="shared" si="111"/>
        <v>41.266716000000002</v>
      </c>
      <c r="O209" s="18">
        <f t="shared" si="111"/>
        <v>48.686316000000005</v>
      </c>
      <c r="P209" s="18">
        <f t="shared" si="111"/>
        <v>50.063064000000004</v>
      </c>
      <c r="Q209" s="18">
        <f t="shared" si="111"/>
        <v>42.668196000000002</v>
      </c>
      <c r="R209" s="18">
        <f t="shared" si="111"/>
        <v>51.772320000000008</v>
      </c>
      <c r="S209" s="18">
        <f t="shared" si="111"/>
        <v>31.808100000000003</v>
      </c>
      <c r="T209" s="18">
        <f t="shared" si="111"/>
        <v>3.5586600000000002</v>
      </c>
      <c r="U209" s="46">
        <f>SUM(표4_2[[#This Row],[1월]:[12월]])</f>
        <v>314.03319599999998</v>
      </c>
      <c r="V209" s="46">
        <f t="shared" si="76"/>
        <v>26.169432999999998</v>
      </c>
    </row>
    <row r="210" spans="1:22" hidden="1" x14ac:dyDescent="0.3">
      <c r="A210" s="73"/>
      <c r="B210" s="63" t="s">
        <v>263</v>
      </c>
      <c r="C210" s="19" t="s">
        <v>11</v>
      </c>
      <c r="D210" s="19" t="s">
        <v>17</v>
      </c>
      <c r="E210" s="19" t="s">
        <v>65</v>
      </c>
      <c r="F210" s="19" t="s">
        <v>167</v>
      </c>
      <c r="G210" s="20" t="s">
        <v>126</v>
      </c>
      <c r="H210" s="20" t="s">
        <v>96</v>
      </c>
      <c r="I210" s="21">
        <f>I208*0.4747/1000</f>
        <v>10.982659200000001</v>
      </c>
      <c r="J210" s="21">
        <f t="shared" ref="J210:T210" si="112">J208*0.4747/1000</f>
        <v>7.7641932000000002</v>
      </c>
      <c r="K210" s="21">
        <f t="shared" si="112"/>
        <v>4.5912983999999994</v>
      </c>
      <c r="L210" s="21">
        <f t="shared" si="112"/>
        <v>6.2945219999999997</v>
      </c>
      <c r="M210" s="21">
        <f t="shared" si="112"/>
        <v>62.011010399999996</v>
      </c>
      <c r="N210" s="21">
        <f t="shared" si="112"/>
        <v>85.542838799999998</v>
      </c>
      <c r="O210" s="21">
        <f t="shared" si="112"/>
        <v>100.9231188</v>
      </c>
      <c r="P210" s="21">
        <f t="shared" si="112"/>
        <v>103.77701520000001</v>
      </c>
      <c r="Q210" s="21">
        <f t="shared" si="112"/>
        <v>88.448002799999998</v>
      </c>
      <c r="R210" s="21">
        <f t="shared" si="112"/>
        <v>107.320176</v>
      </c>
      <c r="S210" s="21">
        <f t="shared" si="112"/>
        <v>65.935829999999996</v>
      </c>
      <c r="T210" s="21">
        <f t="shared" si="112"/>
        <v>7.3768379999999993</v>
      </c>
      <c r="U210" s="47">
        <f>SUM(표4_2[[#This Row],[1월]:[12월]])</f>
        <v>650.96750279999992</v>
      </c>
      <c r="V210" s="47">
        <f t="shared" si="76"/>
        <v>54.247291899999993</v>
      </c>
    </row>
    <row r="211" spans="1:22" x14ac:dyDescent="0.3">
      <c r="A211" s="73" t="s">
        <v>213</v>
      </c>
      <c r="B211" s="24" t="s">
        <v>263</v>
      </c>
      <c r="C211" s="14" t="s">
        <v>11</v>
      </c>
      <c r="D211" s="14" t="s">
        <v>18</v>
      </c>
      <c r="E211" s="14" t="s">
        <v>65</v>
      </c>
      <c r="F211" s="14" t="s">
        <v>72</v>
      </c>
      <c r="G211" s="14" t="s">
        <v>46</v>
      </c>
      <c r="H211" s="14" t="s">
        <v>13</v>
      </c>
      <c r="I211" s="15">
        <v>30314522</v>
      </c>
      <c r="J211" s="15">
        <v>29739569</v>
      </c>
      <c r="K211" s="15">
        <v>24831709</v>
      </c>
      <c r="L211" s="15">
        <v>23048387</v>
      </c>
      <c r="M211" s="15">
        <v>24663346</v>
      </c>
      <c r="N211" s="15">
        <v>31836723</v>
      </c>
      <c r="O211" s="15">
        <v>32701042</v>
      </c>
      <c r="P211" s="15">
        <v>33375836</v>
      </c>
      <c r="Q211" s="15">
        <v>24749132</v>
      </c>
      <c r="R211" s="15">
        <v>25674071</v>
      </c>
      <c r="S211" s="15">
        <v>31941940</v>
      </c>
      <c r="T211" s="69">
        <v>29601403</v>
      </c>
      <c r="U211" s="48">
        <f>SUM(표4_2[[#This Row],[1월]:[12월]])</f>
        <v>342477680</v>
      </c>
      <c r="V211" s="48">
        <f t="shared" si="76"/>
        <v>28539806.666666668</v>
      </c>
    </row>
    <row r="212" spans="1:22" hidden="1" x14ac:dyDescent="0.3">
      <c r="A212" s="73"/>
      <c r="B212" s="61" t="s">
        <v>263</v>
      </c>
      <c r="C212" s="30" t="s">
        <v>11</v>
      </c>
      <c r="D212" s="30" t="s">
        <v>18</v>
      </c>
      <c r="E212" s="30" t="s">
        <v>65</v>
      </c>
      <c r="F212" s="30" t="s">
        <v>72</v>
      </c>
      <c r="G212" s="30" t="s">
        <v>46</v>
      </c>
      <c r="H212" s="30" t="s">
        <v>14</v>
      </c>
      <c r="I212" s="4">
        <v>200639</v>
      </c>
      <c r="J212" s="4">
        <v>189043</v>
      </c>
      <c r="K212" s="4">
        <v>190548</v>
      </c>
      <c r="L212" s="4">
        <v>176442</v>
      </c>
      <c r="M212" s="4">
        <v>185476</v>
      </c>
      <c r="N212" s="4">
        <v>192086</v>
      </c>
      <c r="O212" s="4">
        <v>198028</v>
      </c>
      <c r="P212" s="4">
        <v>202575</v>
      </c>
      <c r="Q212" s="4">
        <v>182676</v>
      </c>
      <c r="R212" s="4">
        <v>188866</v>
      </c>
      <c r="S212" s="4">
        <v>195858</v>
      </c>
      <c r="T212" s="68">
        <v>184487</v>
      </c>
      <c r="U212" s="45">
        <f>SUM(표4_2[[#This Row],[1월]:[12월]])</f>
        <v>2286724</v>
      </c>
      <c r="V212" s="45">
        <f t="shared" si="76"/>
        <v>190560.33333333334</v>
      </c>
    </row>
    <row r="213" spans="1:22" hidden="1" x14ac:dyDescent="0.3">
      <c r="A213" s="73"/>
      <c r="B213" s="62" t="s">
        <v>263</v>
      </c>
      <c r="C213" s="17" t="s">
        <v>11</v>
      </c>
      <c r="D213" s="17" t="s">
        <v>18</v>
      </c>
      <c r="E213" s="17" t="s">
        <v>65</v>
      </c>
      <c r="F213" s="17" t="s">
        <v>72</v>
      </c>
      <c r="G213" s="17" t="s">
        <v>46</v>
      </c>
      <c r="H213" s="17" t="s">
        <v>15</v>
      </c>
      <c r="I213" s="18">
        <f t="shared" ref="I213:T213" si="113">(I212/1000)*0.229</f>
        <v>45.946331000000001</v>
      </c>
      <c r="J213" s="18">
        <f t="shared" si="113"/>
        <v>43.290847000000007</v>
      </c>
      <c r="K213" s="18">
        <f t="shared" si="113"/>
        <v>43.635491999999999</v>
      </c>
      <c r="L213" s="18">
        <f t="shared" si="113"/>
        <v>40.405218000000005</v>
      </c>
      <c r="M213" s="18">
        <f t="shared" si="113"/>
        <v>42.474004000000001</v>
      </c>
      <c r="N213" s="18">
        <f t="shared" si="113"/>
        <v>43.987694000000005</v>
      </c>
      <c r="O213" s="18">
        <f t="shared" si="113"/>
        <v>45.348412000000003</v>
      </c>
      <c r="P213" s="18">
        <f t="shared" si="113"/>
        <v>46.389674999999997</v>
      </c>
      <c r="Q213" s="18">
        <f t="shared" si="113"/>
        <v>41.832803999999996</v>
      </c>
      <c r="R213" s="18">
        <f t="shared" si="113"/>
        <v>43.250314000000003</v>
      </c>
      <c r="S213" s="18">
        <f t="shared" si="113"/>
        <v>44.851482000000004</v>
      </c>
      <c r="T213" s="18">
        <f t="shared" si="113"/>
        <v>42.247523000000001</v>
      </c>
      <c r="U213" s="46">
        <f>SUM(표4_2[[#This Row],[1월]:[12월]])</f>
        <v>523.65979600000003</v>
      </c>
      <c r="V213" s="46">
        <f t="shared" si="76"/>
        <v>43.638316333333336</v>
      </c>
    </row>
    <row r="214" spans="1:22" hidden="1" x14ac:dyDescent="0.3">
      <c r="A214" s="73"/>
      <c r="B214" s="63" t="s">
        <v>263</v>
      </c>
      <c r="C214" s="19" t="s">
        <v>11</v>
      </c>
      <c r="D214" s="19" t="s">
        <v>18</v>
      </c>
      <c r="E214" s="19" t="s">
        <v>65</v>
      </c>
      <c r="F214" s="19" t="s">
        <v>72</v>
      </c>
      <c r="G214" s="20" t="s">
        <v>46</v>
      </c>
      <c r="H214" s="20" t="s">
        <v>96</v>
      </c>
      <c r="I214" s="21">
        <f>I212*0.4747/1000</f>
        <v>95.243333300000003</v>
      </c>
      <c r="J214" s="21">
        <f t="shared" ref="J214:T214" si="114">J212*0.4747/1000</f>
        <v>89.738712100000001</v>
      </c>
      <c r="K214" s="21">
        <f t="shared" si="114"/>
        <v>90.45313560000001</v>
      </c>
      <c r="L214" s="21">
        <f t="shared" si="114"/>
        <v>83.757017399999995</v>
      </c>
      <c r="M214" s="21">
        <f t="shared" si="114"/>
        <v>88.045457200000001</v>
      </c>
      <c r="N214" s="21">
        <f t="shared" si="114"/>
        <v>91.183224199999998</v>
      </c>
      <c r="O214" s="21">
        <f t="shared" si="114"/>
        <v>94.003891600000003</v>
      </c>
      <c r="P214" s="21">
        <f t="shared" si="114"/>
        <v>96.162352500000011</v>
      </c>
      <c r="Q214" s="21">
        <f t="shared" si="114"/>
        <v>86.7162972</v>
      </c>
      <c r="R214" s="21">
        <f t="shared" si="114"/>
        <v>89.65469019999999</v>
      </c>
      <c r="S214" s="21">
        <f t="shared" si="114"/>
        <v>92.973792599999996</v>
      </c>
      <c r="T214" s="21">
        <f t="shared" si="114"/>
        <v>87.575978899999996</v>
      </c>
      <c r="U214" s="47">
        <f>SUM(표4_2[[#This Row],[1월]:[12월]])</f>
        <v>1085.5078828000001</v>
      </c>
      <c r="V214" s="47">
        <f t="shared" si="76"/>
        <v>90.458990233333338</v>
      </c>
    </row>
    <row r="215" spans="1:22" x14ac:dyDescent="0.3">
      <c r="A215" s="73" t="s">
        <v>215</v>
      </c>
      <c r="B215" s="60" t="s">
        <v>263</v>
      </c>
      <c r="C215" s="14" t="s">
        <v>11</v>
      </c>
      <c r="D215" s="14" t="s">
        <v>18</v>
      </c>
      <c r="E215" s="14" t="s">
        <v>65</v>
      </c>
      <c r="F215" s="14" t="s">
        <v>72</v>
      </c>
      <c r="G215" s="14" t="s">
        <v>127</v>
      </c>
      <c r="H215" s="14" t="s">
        <v>13</v>
      </c>
      <c r="I215" s="15">
        <v>1949200</v>
      </c>
      <c r="J215" s="15">
        <v>1905990</v>
      </c>
      <c r="K215" s="15">
        <v>2307336</v>
      </c>
      <c r="L215" s="15">
        <v>2507864</v>
      </c>
      <c r="M215" s="15">
        <v>15223763</v>
      </c>
      <c r="N215" s="15">
        <v>18570336</v>
      </c>
      <c r="O215" s="15">
        <v>22973645</v>
      </c>
      <c r="P215" s="15">
        <v>25306900</v>
      </c>
      <c r="Q215" s="15">
        <v>21241718</v>
      </c>
      <c r="R215" s="15">
        <v>20029636</v>
      </c>
      <c r="S215" s="15">
        <v>15199017</v>
      </c>
      <c r="T215" s="69">
        <v>408254</v>
      </c>
      <c r="U215" s="44">
        <f>SUM(표4_2[[#This Row],[1월]:[12월]])</f>
        <v>147623659</v>
      </c>
      <c r="V215" s="44">
        <f t="shared" si="76"/>
        <v>12301971.583333334</v>
      </c>
    </row>
    <row r="216" spans="1:22" hidden="1" x14ac:dyDescent="0.3">
      <c r="A216" s="73"/>
      <c r="B216" s="61" t="s">
        <v>263</v>
      </c>
      <c r="C216" s="30" t="s">
        <v>11</v>
      </c>
      <c r="D216" s="30" t="s">
        <v>18</v>
      </c>
      <c r="E216" s="30" t="s">
        <v>65</v>
      </c>
      <c r="F216" s="30" t="s">
        <v>72</v>
      </c>
      <c r="G216" s="30" t="s">
        <v>127</v>
      </c>
      <c r="H216" s="30" t="s">
        <v>14</v>
      </c>
      <c r="I216" s="4">
        <v>3984</v>
      </c>
      <c r="J216" s="4">
        <v>3612</v>
      </c>
      <c r="K216" s="4">
        <v>8292</v>
      </c>
      <c r="L216" s="4">
        <v>15360</v>
      </c>
      <c r="M216" s="4">
        <v>134592</v>
      </c>
      <c r="N216" s="4">
        <v>166032</v>
      </c>
      <c r="O216" s="4">
        <v>195516</v>
      </c>
      <c r="P216" s="4">
        <v>222408</v>
      </c>
      <c r="Q216" s="4">
        <v>191100</v>
      </c>
      <c r="R216" s="4">
        <v>180192</v>
      </c>
      <c r="S216" s="4">
        <v>127884</v>
      </c>
      <c r="T216" s="68">
        <v>3984</v>
      </c>
      <c r="U216" s="45">
        <f>SUM(표4_2[[#This Row],[1월]:[12월]])</f>
        <v>1252956</v>
      </c>
      <c r="V216" s="45">
        <f t="shared" si="76"/>
        <v>104413</v>
      </c>
    </row>
    <row r="217" spans="1:22" hidden="1" x14ac:dyDescent="0.3">
      <c r="A217" s="73"/>
      <c r="B217" s="62" t="s">
        <v>263</v>
      </c>
      <c r="C217" s="17" t="s">
        <v>11</v>
      </c>
      <c r="D217" s="17" t="s">
        <v>18</v>
      </c>
      <c r="E217" s="17" t="s">
        <v>65</v>
      </c>
      <c r="F217" s="17" t="s">
        <v>72</v>
      </c>
      <c r="G217" s="17" t="s">
        <v>127</v>
      </c>
      <c r="H217" s="17" t="s">
        <v>15</v>
      </c>
      <c r="I217" s="18">
        <f t="shared" ref="I217:T217" si="115">(I216/1000)*0.229</f>
        <v>0.91233600000000004</v>
      </c>
      <c r="J217" s="18">
        <f t="shared" si="115"/>
        <v>0.82714800000000011</v>
      </c>
      <c r="K217" s="18">
        <f t="shared" si="115"/>
        <v>1.898868</v>
      </c>
      <c r="L217" s="18">
        <f t="shared" si="115"/>
        <v>3.5174400000000001</v>
      </c>
      <c r="M217" s="18">
        <f t="shared" si="115"/>
        <v>30.821568000000003</v>
      </c>
      <c r="N217" s="18">
        <f t="shared" si="115"/>
        <v>38.021328000000004</v>
      </c>
      <c r="O217" s="18">
        <f t="shared" si="115"/>
        <v>44.773164000000001</v>
      </c>
      <c r="P217" s="18">
        <f t="shared" si="115"/>
        <v>50.931432000000001</v>
      </c>
      <c r="Q217" s="18">
        <f t="shared" si="115"/>
        <v>43.761899999999997</v>
      </c>
      <c r="R217" s="18">
        <f t="shared" si="115"/>
        <v>41.263968000000006</v>
      </c>
      <c r="S217" s="18">
        <f t="shared" si="115"/>
        <v>29.285436000000001</v>
      </c>
      <c r="T217" s="18">
        <f t="shared" si="115"/>
        <v>0.91233600000000004</v>
      </c>
      <c r="U217" s="46">
        <f>SUM(표4_2[[#This Row],[1월]:[12월]])</f>
        <v>286.92692399999999</v>
      </c>
      <c r="V217" s="46">
        <f t="shared" si="76"/>
        <v>23.910577</v>
      </c>
    </row>
    <row r="218" spans="1:22" hidden="1" x14ac:dyDescent="0.3">
      <c r="A218" s="73"/>
      <c r="B218" s="63" t="s">
        <v>263</v>
      </c>
      <c r="C218" s="19" t="s">
        <v>11</v>
      </c>
      <c r="D218" s="19" t="s">
        <v>18</v>
      </c>
      <c r="E218" s="19" t="s">
        <v>65</v>
      </c>
      <c r="F218" s="19" t="s">
        <v>72</v>
      </c>
      <c r="G218" s="20" t="s">
        <v>127</v>
      </c>
      <c r="H218" s="20" t="s">
        <v>96</v>
      </c>
      <c r="I218" s="21">
        <f>I216*0.4747/1000</f>
        <v>1.8912047999999999</v>
      </c>
      <c r="J218" s="21">
        <f t="shared" ref="J218:T218" si="116">J216*0.4747/1000</f>
        <v>1.7146164000000002</v>
      </c>
      <c r="K218" s="21">
        <f t="shared" si="116"/>
        <v>3.9362124000000001</v>
      </c>
      <c r="L218" s="21">
        <f t="shared" si="116"/>
        <v>7.2913920000000001</v>
      </c>
      <c r="M218" s="21">
        <f t="shared" si="116"/>
        <v>63.890822400000005</v>
      </c>
      <c r="N218" s="21">
        <f t="shared" si="116"/>
        <v>78.815390399999998</v>
      </c>
      <c r="O218" s="21">
        <f t="shared" si="116"/>
        <v>92.811445200000009</v>
      </c>
      <c r="P218" s="21">
        <f t="shared" si="116"/>
        <v>105.57707760000001</v>
      </c>
      <c r="Q218" s="21">
        <f t="shared" si="116"/>
        <v>90.715170000000001</v>
      </c>
      <c r="R218" s="21">
        <f t="shared" si="116"/>
        <v>85.537142399999993</v>
      </c>
      <c r="S218" s="21">
        <f t="shared" si="116"/>
        <v>60.7065348</v>
      </c>
      <c r="T218" s="21">
        <f t="shared" si="116"/>
        <v>1.8912047999999999</v>
      </c>
      <c r="U218" s="47">
        <f>SUM(표4_2[[#This Row],[1월]:[12월]])</f>
        <v>594.77821319999998</v>
      </c>
      <c r="V218" s="47">
        <f t="shared" si="76"/>
        <v>49.564851099999998</v>
      </c>
    </row>
    <row r="219" spans="1:22" x14ac:dyDescent="0.3">
      <c r="A219" s="73"/>
      <c r="B219" s="60" t="s">
        <v>263</v>
      </c>
      <c r="C219" s="14" t="s">
        <v>11</v>
      </c>
      <c r="D219" s="14" t="s">
        <v>17</v>
      </c>
      <c r="E219" s="14" t="s">
        <v>90</v>
      </c>
      <c r="F219" s="14" t="s">
        <v>167</v>
      </c>
      <c r="G219" s="14" t="s">
        <v>43</v>
      </c>
      <c r="H219" s="14" t="s">
        <v>13</v>
      </c>
      <c r="I219" s="15">
        <v>39337563</v>
      </c>
      <c r="J219" s="15">
        <v>35721930</v>
      </c>
      <c r="K219" s="15">
        <v>29146941</v>
      </c>
      <c r="L219" s="15">
        <v>27707014</v>
      </c>
      <c r="M219" s="15">
        <v>30377953</v>
      </c>
      <c r="N219" s="15">
        <v>44476071</v>
      </c>
      <c r="O219" s="15">
        <v>46154716</v>
      </c>
      <c r="P219" s="15">
        <v>57620126</v>
      </c>
      <c r="Q219" s="15">
        <v>38733980</v>
      </c>
      <c r="R219" s="15">
        <v>32424827</v>
      </c>
      <c r="S219" s="15">
        <v>27426393</v>
      </c>
      <c r="T219" s="69">
        <v>39381556</v>
      </c>
      <c r="U219" s="44">
        <f>SUM(표4_2[[#This Row],[1월]:[12월]])</f>
        <v>448509070</v>
      </c>
      <c r="V219" s="44">
        <f t="shared" si="76"/>
        <v>37375755.833333336</v>
      </c>
    </row>
    <row r="220" spans="1:22" hidden="1" x14ac:dyDescent="0.3">
      <c r="A220" s="73"/>
      <c r="B220" s="61" t="s">
        <v>263</v>
      </c>
      <c r="C220" s="30" t="s">
        <v>11</v>
      </c>
      <c r="D220" s="30" t="s">
        <v>17</v>
      </c>
      <c r="E220" s="30" t="s">
        <v>90</v>
      </c>
      <c r="F220" s="30" t="s">
        <v>167</v>
      </c>
      <c r="G220" s="30" t="s">
        <v>43</v>
      </c>
      <c r="H220" s="30" t="s">
        <v>14</v>
      </c>
      <c r="I220" s="4">
        <v>256568</v>
      </c>
      <c r="J220" s="4">
        <v>224512</v>
      </c>
      <c r="K220" s="4">
        <v>221607</v>
      </c>
      <c r="L220" s="4">
        <v>210325</v>
      </c>
      <c r="M220" s="68">
        <v>226124</v>
      </c>
      <c r="N220" s="4">
        <v>264087</v>
      </c>
      <c r="O220" s="4">
        <v>273338</v>
      </c>
      <c r="P220" s="4">
        <v>342832</v>
      </c>
      <c r="Q220" s="4">
        <v>185501</v>
      </c>
      <c r="R220" s="4">
        <v>237264</v>
      </c>
      <c r="S220" s="4">
        <v>140112</v>
      </c>
      <c r="T220" s="68">
        <v>244519</v>
      </c>
      <c r="U220" s="45">
        <f>SUM(표4_2[[#This Row],[1월]:[12월]])</f>
        <v>2826789</v>
      </c>
      <c r="V220" s="45">
        <f t="shared" si="76"/>
        <v>235565.75</v>
      </c>
    </row>
    <row r="221" spans="1:22" hidden="1" x14ac:dyDescent="0.3">
      <c r="A221" s="73"/>
      <c r="B221" s="62" t="s">
        <v>263</v>
      </c>
      <c r="C221" s="17" t="s">
        <v>11</v>
      </c>
      <c r="D221" s="17" t="s">
        <v>17</v>
      </c>
      <c r="E221" s="17" t="s">
        <v>90</v>
      </c>
      <c r="F221" s="17" t="s">
        <v>167</v>
      </c>
      <c r="G221" s="17" t="s">
        <v>43</v>
      </c>
      <c r="H221" s="17" t="s">
        <v>15</v>
      </c>
      <c r="I221" s="18">
        <f>(I220/1000)*0.229</f>
        <v>58.754072000000001</v>
      </c>
      <c r="J221" s="18">
        <f t="shared" ref="J221:T221" si="117">(J220/1000)*0.229</f>
        <v>51.413248000000003</v>
      </c>
      <c r="K221" s="18">
        <f t="shared" si="117"/>
        <v>50.748003000000004</v>
      </c>
      <c r="L221" s="18">
        <f t="shared" si="117"/>
        <v>48.164425000000001</v>
      </c>
      <c r="M221" s="18">
        <f t="shared" si="117"/>
        <v>51.782395999999999</v>
      </c>
      <c r="N221" s="18">
        <f t="shared" si="117"/>
        <v>60.475923000000002</v>
      </c>
      <c r="O221" s="18">
        <f t="shared" si="117"/>
        <v>62.594402000000009</v>
      </c>
      <c r="P221" s="18">
        <f t="shared" si="117"/>
        <v>78.508527999999998</v>
      </c>
      <c r="Q221" s="18">
        <f t="shared" si="117"/>
        <v>42.479729000000006</v>
      </c>
      <c r="R221" s="18">
        <f t="shared" si="117"/>
        <v>54.333456000000005</v>
      </c>
      <c r="S221" s="18">
        <f t="shared" si="117"/>
        <v>32.085647999999999</v>
      </c>
      <c r="T221" s="18">
        <f t="shared" si="117"/>
        <v>55.994851000000004</v>
      </c>
      <c r="U221" s="46">
        <f>SUM(표4_2[[#This Row],[1월]:[12월]])</f>
        <v>647.33468100000005</v>
      </c>
      <c r="V221" s="46">
        <f t="shared" si="76"/>
        <v>53.944556750000004</v>
      </c>
    </row>
    <row r="222" spans="1:22" hidden="1" x14ac:dyDescent="0.3">
      <c r="A222" s="73"/>
      <c r="B222" s="63" t="s">
        <v>263</v>
      </c>
      <c r="C222" s="19" t="s">
        <v>11</v>
      </c>
      <c r="D222" s="19" t="s">
        <v>17</v>
      </c>
      <c r="E222" s="19" t="s">
        <v>90</v>
      </c>
      <c r="F222" s="19" t="s">
        <v>167</v>
      </c>
      <c r="G222" s="20" t="s">
        <v>43</v>
      </c>
      <c r="H222" s="20" t="s">
        <v>96</v>
      </c>
      <c r="I222" s="21">
        <f>I220*0.4747/1000</f>
        <v>121.79282959999999</v>
      </c>
      <c r="J222" s="21">
        <f t="shared" ref="J222:T222" si="118">J220*0.4747/1000</f>
        <v>106.5758464</v>
      </c>
      <c r="K222" s="21">
        <f t="shared" si="118"/>
        <v>105.19684290000001</v>
      </c>
      <c r="L222" s="21">
        <f t="shared" si="118"/>
        <v>99.84127749999999</v>
      </c>
      <c r="M222" s="21">
        <f t="shared" si="118"/>
        <v>107.3410628</v>
      </c>
      <c r="N222" s="21">
        <f t="shared" si="118"/>
        <v>125.36209889999999</v>
      </c>
      <c r="O222" s="21">
        <f t="shared" si="118"/>
        <v>129.75354860000002</v>
      </c>
      <c r="P222" s="21">
        <f t="shared" si="118"/>
        <v>162.74235039999999</v>
      </c>
      <c r="Q222" s="21">
        <f t="shared" si="118"/>
        <v>88.057324699999995</v>
      </c>
      <c r="R222" s="21">
        <f t="shared" si="118"/>
        <v>112.6292208</v>
      </c>
      <c r="S222" s="21">
        <f t="shared" si="118"/>
        <v>66.511166400000008</v>
      </c>
      <c r="T222" s="21">
        <f t="shared" si="118"/>
        <v>116.0731693</v>
      </c>
      <c r="U222" s="47">
        <f>SUM(표4_2[[#This Row],[1월]:[12월]])</f>
        <v>1341.8767383000002</v>
      </c>
      <c r="V222" s="47">
        <f t="shared" si="76"/>
        <v>111.82306152500001</v>
      </c>
    </row>
    <row r="223" spans="1:22" x14ac:dyDescent="0.3">
      <c r="A223" s="73"/>
      <c r="B223" s="60" t="s">
        <v>263</v>
      </c>
      <c r="C223" s="14" t="s">
        <v>11</v>
      </c>
      <c r="D223" s="14" t="s">
        <v>17</v>
      </c>
      <c r="E223" s="14" t="s">
        <v>90</v>
      </c>
      <c r="F223" s="14" t="s">
        <v>167</v>
      </c>
      <c r="G223" s="14" t="s">
        <v>126</v>
      </c>
      <c r="H223" s="14" t="s">
        <v>13</v>
      </c>
      <c r="I223" s="15">
        <v>4859736</v>
      </c>
      <c r="J223" s="15">
        <v>4082926</v>
      </c>
      <c r="K223" s="15">
        <v>3135590</v>
      </c>
      <c r="L223" s="15">
        <v>3133227</v>
      </c>
      <c r="M223" s="15">
        <v>14156782</v>
      </c>
      <c r="N223" s="15">
        <v>19917972</v>
      </c>
      <c r="O223" s="15">
        <v>23639199</v>
      </c>
      <c r="P223" s="15">
        <v>24332627</v>
      </c>
      <c r="Q223" s="15">
        <v>20294209</v>
      </c>
      <c r="R223" s="15">
        <v>30897618</v>
      </c>
      <c r="S223" s="15">
        <v>16252991</v>
      </c>
      <c r="T223" s="69">
        <v>4063636</v>
      </c>
      <c r="U223" s="44">
        <f>SUM(표4_2[[#This Row],[1월]:[12월]])</f>
        <v>168766513</v>
      </c>
      <c r="V223" s="44">
        <f t="shared" si="76"/>
        <v>14063876.083333334</v>
      </c>
    </row>
    <row r="224" spans="1:22" hidden="1" x14ac:dyDescent="0.3">
      <c r="A224" s="73"/>
      <c r="B224" s="61" t="s">
        <v>263</v>
      </c>
      <c r="C224" s="30" t="s">
        <v>11</v>
      </c>
      <c r="D224" s="30" t="s">
        <v>17</v>
      </c>
      <c r="E224" s="30" t="s">
        <v>90</v>
      </c>
      <c r="F224" s="30" t="s">
        <v>167</v>
      </c>
      <c r="G224" s="30" t="s">
        <v>126</v>
      </c>
      <c r="H224" s="30" t="s">
        <v>14</v>
      </c>
      <c r="I224" s="4">
        <v>23136</v>
      </c>
      <c r="J224" s="4">
        <v>16356</v>
      </c>
      <c r="K224" s="4">
        <v>9672</v>
      </c>
      <c r="L224" s="4">
        <v>13260</v>
      </c>
      <c r="M224" s="4">
        <v>130632</v>
      </c>
      <c r="N224" s="4">
        <v>180204</v>
      </c>
      <c r="O224" s="4">
        <v>212604</v>
      </c>
      <c r="P224" s="4">
        <v>218616</v>
      </c>
      <c r="Q224" s="4">
        <v>186324</v>
      </c>
      <c r="R224" s="4">
        <v>226080</v>
      </c>
      <c r="S224" s="4">
        <v>138900</v>
      </c>
      <c r="T224" s="68">
        <v>15540</v>
      </c>
      <c r="U224" s="45">
        <f>SUM(표4_2[[#This Row],[1월]:[12월]])</f>
        <v>1371324</v>
      </c>
      <c r="V224" s="45">
        <f t="shared" si="76"/>
        <v>114277</v>
      </c>
    </row>
    <row r="225" spans="1:22" hidden="1" x14ac:dyDescent="0.3">
      <c r="A225" s="73"/>
      <c r="B225" s="62" t="s">
        <v>263</v>
      </c>
      <c r="C225" s="17" t="s">
        <v>11</v>
      </c>
      <c r="D225" s="17" t="s">
        <v>17</v>
      </c>
      <c r="E225" s="17" t="s">
        <v>90</v>
      </c>
      <c r="F225" s="17" t="s">
        <v>167</v>
      </c>
      <c r="G225" s="17" t="s">
        <v>126</v>
      </c>
      <c r="H225" s="17" t="s">
        <v>15</v>
      </c>
      <c r="I225" s="18">
        <f t="shared" ref="I225:T225" si="119">(I224/1000)*0.229</f>
        <v>5.2981439999999997</v>
      </c>
      <c r="J225" s="18">
        <f t="shared" si="119"/>
        <v>3.7455240000000005</v>
      </c>
      <c r="K225" s="18">
        <f t="shared" si="119"/>
        <v>2.2148880000000002</v>
      </c>
      <c r="L225" s="18">
        <f t="shared" si="119"/>
        <v>3.03654</v>
      </c>
      <c r="M225" s="18">
        <f t="shared" si="119"/>
        <v>29.914728000000004</v>
      </c>
      <c r="N225" s="18">
        <f t="shared" si="119"/>
        <v>41.266716000000002</v>
      </c>
      <c r="O225" s="18">
        <f t="shared" si="119"/>
        <v>48.686316000000005</v>
      </c>
      <c r="P225" s="18">
        <f t="shared" si="119"/>
        <v>50.063064000000004</v>
      </c>
      <c r="Q225" s="18">
        <f t="shared" si="119"/>
        <v>42.668196000000002</v>
      </c>
      <c r="R225" s="18">
        <f t="shared" si="119"/>
        <v>51.772320000000008</v>
      </c>
      <c r="S225" s="18">
        <f t="shared" si="119"/>
        <v>31.808100000000003</v>
      </c>
      <c r="T225" s="18">
        <f t="shared" si="119"/>
        <v>3.5586600000000002</v>
      </c>
      <c r="U225" s="46">
        <f>SUM(표4_2[[#This Row],[1월]:[12월]])</f>
        <v>314.03319599999998</v>
      </c>
      <c r="V225" s="46">
        <f t="shared" si="76"/>
        <v>26.169432999999998</v>
      </c>
    </row>
    <row r="226" spans="1:22" hidden="1" x14ac:dyDescent="0.3">
      <c r="A226" s="73"/>
      <c r="B226" s="63" t="s">
        <v>263</v>
      </c>
      <c r="C226" s="19" t="s">
        <v>11</v>
      </c>
      <c r="D226" s="19" t="s">
        <v>17</v>
      </c>
      <c r="E226" s="19" t="s">
        <v>90</v>
      </c>
      <c r="F226" s="19" t="s">
        <v>167</v>
      </c>
      <c r="G226" s="20" t="s">
        <v>126</v>
      </c>
      <c r="H226" s="20" t="s">
        <v>96</v>
      </c>
      <c r="I226" s="21">
        <f>I224*0.4747/1000</f>
        <v>10.982659200000001</v>
      </c>
      <c r="J226" s="21">
        <f t="shared" ref="J226:T226" si="120">J224*0.4747/1000</f>
        <v>7.7641932000000002</v>
      </c>
      <c r="K226" s="21">
        <f t="shared" si="120"/>
        <v>4.5912983999999994</v>
      </c>
      <c r="L226" s="21">
        <f t="shared" si="120"/>
        <v>6.2945219999999997</v>
      </c>
      <c r="M226" s="21">
        <f t="shared" si="120"/>
        <v>62.011010399999996</v>
      </c>
      <c r="N226" s="21">
        <f t="shared" si="120"/>
        <v>85.542838799999998</v>
      </c>
      <c r="O226" s="21">
        <f t="shared" si="120"/>
        <v>100.9231188</v>
      </c>
      <c r="P226" s="21">
        <f t="shared" si="120"/>
        <v>103.77701520000001</v>
      </c>
      <c r="Q226" s="21">
        <f t="shared" si="120"/>
        <v>88.448002799999998</v>
      </c>
      <c r="R226" s="21">
        <f t="shared" si="120"/>
        <v>107.320176</v>
      </c>
      <c r="S226" s="21">
        <f t="shared" si="120"/>
        <v>65.935829999999996</v>
      </c>
      <c r="T226" s="21">
        <f t="shared" si="120"/>
        <v>7.3768379999999993</v>
      </c>
      <c r="U226" s="47">
        <f>SUM(표4_2[[#This Row],[1월]:[12월]])</f>
        <v>650.96750279999992</v>
      </c>
      <c r="V226" s="47">
        <f t="shared" si="76"/>
        <v>54.247291899999993</v>
      </c>
    </row>
    <row r="227" spans="1:22" x14ac:dyDescent="0.3">
      <c r="A227" s="73"/>
      <c r="B227" s="60" t="s">
        <v>263</v>
      </c>
      <c r="C227" s="14" t="s">
        <v>11</v>
      </c>
      <c r="D227" s="14" t="s">
        <v>18</v>
      </c>
      <c r="E227" s="14" t="s">
        <v>90</v>
      </c>
      <c r="F227" s="14" t="s">
        <v>72</v>
      </c>
      <c r="G227" s="14" t="s">
        <v>46</v>
      </c>
      <c r="H227" s="14" t="s">
        <v>13</v>
      </c>
      <c r="I227" s="15">
        <v>30314522</v>
      </c>
      <c r="J227" s="15">
        <v>29739569</v>
      </c>
      <c r="K227" s="15">
        <v>24831709</v>
      </c>
      <c r="L227" s="15">
        <v>23048387</v>
      </c>
      <c r="M227" s="15">
        <v>24663346</v>
      </c>
      <c r="N227" s="15">
        <v>31836723</v>
      </c>
      <c r="O227" s="15">
        <v>32701042</v>
      </c>
      <c r="P227" s="15">
        <v>33375836</v>
      </c>
      <c r="Q227" s="15">
        <v>24749132</v>
      </c>
      <c r="R227" s="15">
        <v>25674071</v>
      </c>
      <c r="S227" s="15">
        <v>31941940</v>
      </c>
      <c r="T227" s="69">
        <v>29601403</v>
      </c>
      <c r="U227" s="44">
        <f>SUM(표4_2[[#This Row],[1월]:[12월]])</f>
        <v>342477680</v>
      </c>
      <c r="V227" s="44">
        <f t="shared" ref="V227:V290" si="121">AVERAGE(I227:T227)</f>
        <v>28539806.666666668</v>
      </c>
    </row>
    <row r="228" spans="1:22" hidden="1" x14ac:dyDescent="0.3">
      <c r="A228" s="73"/>
      <c r="B228" s="61" t="s">
        <v>263</v>
      </c>
      <c r="C228" s="30" t="s">
        <v>11</v>
      </c>
      <c r="D228" s="30" t="s">
        <v>18</v>
      </c>
      <c r="E228" s="30" t="s">
        <v>90</v>
      </c>
      <c r="F228" s="30" t="s">
        <v>72</v>
      </c>
      <c r="G228" s="30" t="s">
        <v>46</v>
      </c>
      <c r="H228" s="30" t="s">
        <v>14</v>
      </c>
      <c r="I228" s="4">
        <v>200639</v>
      </c>
      <c r="J228" s="4">
        <v>189043</v>
      </c>
      <c r="K228" s="4">
        <v>190548</v>
      </c>
      <c r="L228" s="4">
        <v>176442</v>
      </c>
      <c r="M228" s="4">
        <v>185476</v>
      </c>
      <c r="N228" s="4">
        <v>192086</v>
      </c>
      <c r="O228" s="4">
        <v>198028</v>
      </c>
      <c r="P228" s="4">
        <v>202575</v>
      </c>
      <c r="Q228" s="4">
        <v>182676</v>
      </c>
      <c r="R228" s="4">
        <v>188866</v>
      </c>
      <c r="S228" s="4">
        <v>195858</v>
      </c>
      <c r="T228" s="68">
        <v>184487</v>
      </c>
      <c r="U228" s="45">
        <f>SUM(표4_2[[#This Row],[1월]:[12월]])</f>
        <v>2286724</v>
      </c>
      <c r="V228" s="45">
        <f t="shared" si="121"/>
        <v>190560.33333333334</v>
      </c>
    </row>
    <row r="229" spans="1:22" hidden="1" x14ac:dyDescent="0.3">
      <c r="A229" s="73"/>
      <c r="B229" s="62" t="s">
        <v>263</v>
      </c>
      <c r="C229" s="17" t="s">
        <v>11</v>
      </c>
      <c r="D229" s="17" t="s">
        <v>18</v>
      </c>
      <c r="E229" s="17" t="s">
        <v>90</v>
      </c>
      <c r="F229" s="17" t="s">
        <v>72</v>
      </c>
      <c r="G229" s="17" t="s">
        <v>46</v>
      </c>
      <c r="H229" s="17" t="s">
        <v>15</v>
      </c>
      <c r="I229" s="18">
        <f t="shared" ref="I229:T229" si="122">(I228/1000)*0.229</f>
        <v>45.946331000000001</v>
      </c>
      <c r="J229" s="18">
        <f t="shared" si="122"/>
        <v>43.290847000000007</v>
      </c>
      <c r="K229" s="18">
        <f t="shared" si="122"/>
        <v>43.635491999999999</v>
      </c>
      <c r="L229" s="18">
        <f t="shared" si="122"/>
        <v>40.405218000000005</v>
      </c>
      <c r="M229" s="18">
        <f t="shared" si="122"/>
        <v>42.474004000000001</v>
      </c>
      <c r="N229" s="18">
        <f t="shared" si="122"/>
        <v>43.987694000000005</v>
      </c>
      <c r="O229" s="18">
        <f t="shared" si="122"/>
        <v>45.348412000000003</v>
      </c>
      <c r="P229" s="18">
        <f t="shared" si="122"/>
        <v>46.389674999999997</v>
      </c>
      <c r="Q229" s="18">
        <f t="shared" si="122"/>
        <v>41.832803999999996</v>
      </c>
      <c r="R229" s="18">
        <f t="shared" si="122"/>
        <v>43.250314000000003</v>
      </c>
      <c r="S229" s="18">
        <f t="shared" si="122"/>
        <v>44.851482000000004</v>
      </c>
      <c r="T229" s="18">
        <f t="shared" si="122"/>
        <v>42.247523000000001</v>
      </c>
      <c r="U229" s="46">
        <f>SUM(표4_2[[#This Row],[1월]:[12월]])</f>
        <v>523.65979600000003</v>
      </c>
      <c r="V229" s="46">
        <f t="shared" si="121"/>
        <v>43.638316333333336</v>
      </c>
    </row>
    <row r="230" spans="1:22" hidden="1" x14ac:dyDescent="0.3">
      <c r="A230" s="73"/>
      <c r="B230" s="63" t="s">
        <v>263</v>
      </c>
      <c r="C230" s="19" t="s">
        <v>11</v>
      </c>
      <c r="D230" s="19" t="s">
        <v>18</v>
      </c>
      <c r="E230" s="19" t="s">
        <v>90</v>
      </c>
      <c r="F230" s="19" t="s">
        <v>72</v>
      </c>
      <c r="G230" s="20" t="s">
        <v>46</v>
      </c>
      <c r="H230" s="20" t="s">
        <v>96</v>
      </c>
      <c r="I230" s="21">
        <f>I228*0.4747/1000</f>
        <v>95.243333300000003</v>
      </c>
      <c r="J230" s="21">
        <f t="shared" ref="J230:T230" si="123">J228*0.4747/1000</f>
        <v>89.738712100000001</v>
      </c>
      <c r="K230" s="21">
        <f t="shared" si="123"/>
        <v>90.45313560000001</v>
      </c>
      <c r="L230" s="21">
        <f t="shared" si="123"/>
        <v>83.757017399999995</v>
      </c>
      <c r="M230" s="21">
        <f t="shared" si="123"/>
        <v>88.045457200000001</v>
      </c>
      <c r="N230" s="21">
        <f t="shared" si="123"/>
        <v>91.183224199999998</v>
      </c>
      <c r="O230" s="21">
        <f t="shared" si="123"/>
        <v>94.003891600000003</v>
      </c>
      <c r="P230" s="21">
        <f t="shared" si="123"/>
        <v>96.162352500000011</v>
      </c>
      <c r="Q230" s="21">
        <f t="shared" si="123"/>
        <v>86.7162972</v>
      </c>
      <c r="R230" s="21">
        <f t="shared" si="123"/>
        <v>89.65469019999999</v>
      </c>
      <c r="S230" s="21">
        <f t="shared" si="123"/>
        <v>92.973792599999996</v>
      </c>
      <c r="T230" s="21">
        <f t="shared" si="123"/>
        <v>87.575978899999996</v>
      </c>
      <c r="U230" s="47">
        <f>SUM(표4_2[[#This Row],[1월]:[12월]])</f>
        <v>1085.5078828000001</v>
      </c>
      <c r="V230" s="47">
        <f t="shared" si="121"/>
        <v>90.458990233333338</v>
      </c>
    </row>
    <row r="231" spans="1:22" x14ac:dyDescent="0.3">
      <c r="A231" s="73"/>
      <c r="B231" s="60" t="s">
        <v>263</v>
      </c>
      <c r="C231" s="14" t="s">
        <v>11</v>
      </c>
      <c r="D231" s="14" t="s">
        <v>18</v>
      </c>
      <c r="E231" s="14" t="s">
        <v>90</v>
      </c>
      <c r="F231" s="14" t="s">
        <v>72</v>
      </c>
      <c r="G231" s="14" t="s">
        <v>127</v>
      </c>
      <c r="H231" s="14" t="s">
        <v>13</v>
      </c>
      <c r="I231" s="15">
        <v>1949200</v>
      </c>
      <c r="J231" s="15">
        <v>1905990</v>
      </c>
      <c r="K231" s="15">
        <v>2307336</v>
      </c>
      <c r="L231" s="15">
        <v>2507864</v>
      </c>
      <c r="M231" s="15">
        <v>15223763</v>
      </c>
      <c r="N231" s="15">
        <v>18570336</v>
      </c>
      <c r="O231" s="15">
        <v>22973645</v>
      </c>
      <c r="P231" s="15">
        <v>25306900</v>
      </c>
      <c r="Q231" s="15">
        <v>21241718</v>
      </c>
      <c r="R231" s="15">
        <v>20029636</v>
      </c>
      <c r="S231" s="15">
        <v>15199017</v>
      </c>
      <c r="T231" s="69">
        <v>408254</v>
      </c>
      <c r="U231" s="44">
        <f>SUM(표4_2[[#This Row],[1월]:[12월]])</f>
        <v>147623659</v>
      </c>
      <c r="V231" s="44">
        <f t="shared" si="121"/>
        <v>12301971.583333334</v>
      </c>
    </row>
    <row r="232" spans="1:22" hidden="1" x14ac:dyDescent="0.3">
      <c r="A232" s="73"/>
      <c r="B232" s="61" t="s">
        <v>263</v>
      </c>
      <c r="C232" s="30" t="s">
        <v>11</v>
      </c>
      <c r="D232" s="30" t="s">
        <v>18</v>
      </c>
      <c r="E232" s="30" t="s">
        <v>90</v>
      </c>
      <c r="F232" s="30" t="s">
        <v>72</v>
      </c>
      <c r="G232" s="30" t="s">
        <v>127</v>
      </c>
      <c r="H232" s="30" t="s">
        <v>14</v>
      </c>
      <c r="I232" s="4">
        <v>3984</v>
      </c>
      <c r="J232" s="4">
        <v>3612</v>
      </c>
      <c r="K232" s="4">
        <v>8292</v>
      </c>
      <c r="L232" s="4">
        <v>15360</v>
      </c>
      <c r="M232" s="4">
        <v>134592</v>
      </c>
      <c r="N232" s="4">
        <v>166032</v>
      </c>
      <c r="O232" s="4">
        <v>195516</v>
      </c>
      <c r="P232" s="4">
        <v>222408</v>
      </c>
      <c r="Q232" s="4">
        <v>191100</v>
      </c>
      <c r="R232" s="4">
        <v>180192</v>
      </c>
      <c r="S232" s="4">
        <v>127884</v>
      </c>
      <c r="T232" s="68">
        <v>3984</v>
      </c>
      <c r="U232" s="45">
        <f>SUM(표4_2[[#This Row],[1월]:[12월]])</f>
        <v>1252956</v>
      </c>
      <c r="V232" s="45">
        <f t="shared" si="121"/>
        <v>104413</v>
      </c>
    </row>
    <row r="233" spans="1:22" hidden="1" x14ac:dyDescent="0.3">
      <c r="A233" s="73"/>
      <c r="B233" s="62" t="s">
        <v>263</v>
      </c>
      <c r="C233" s="17" t="s">
        <v>11</v>
      </c>
      <c r="D233" s="17" t="s">
        <v>18</v>
      </c>
      <c r="E233" s="17" t="s">
        <v>90</v>
      </c>
      <c r="F233" s="17" t="s">
        <v>72</v>
      </c>
      <c r="G233" s="17" t="s">
        <v>127</v>
      </c>
      <c r="H233" s="17" t="s">
        <v>15</v>
      </c>
      <c r="I233" s="18">
        <f t="shared" ref="I233:T233" si="124">(I232/1000)*0.229</f>
        <v>0.91233600000000004</v>
      </c>
      <c r="J233" s="18">
        <f t="shared" si="124"/>
        <v>0.82714800000000011</v>
      </c>
      <c r="K233" s="18">
        <f t="shared" si="124"/>
        <v>1.898868</v>
      </c>
      <c r="L233" s="18">
        <f t="shared" si="124"/>
        <v>3.5174400000000001</v>
      </c>
      <c r="M233" s="18">
        <f t="shared" si="124"/>
        <v>30.821568000000003</v>
      </c>
      <c r="N233" s="18">
        <f t="shared" si="124"/>
        <v>38.021328000000004</v>
      </c>
      <c r="O233" s="18">
        <f t="shared" si="124"/>
        <v>44.773164000000001</v>
      </c>
      <c r="P233" s="18">
        <f t="shared" si="124"/>
        <v>50.931432000000001</v>
      </c>
      <c r="Q233" s="18">
        <f t="shared" si="124"/>
        <v>43.761899999999997</v>
      </c>
      <c r="R233" s="18">
        <f t="shared" si="124"/>
        <v>41.263968000000006</v>
      </c>
      <c r="S233" s="18">
        <f t="shared" si="124"/>
        <v>29.285436000000001</v>
      </c>
      <c r="T233" s="18">
        <f t="shared" si="124"/>
        <v>0.91233600000000004</v>
      </c>
      <c r="U233" s="46">
        <f>SUM(표4_2[[#This Row],[1월]:[12월]])</f>
        <v>286.92692399999999</v>
      </c>
      <c r="V233" s="46">
        <f t="shared" si="121"/>
        <v>23.910577</v>
      </c>
    </row>
    <row r="234" spans="1:22" hidden="1" x14ac:dyDescent="0.3">
      <c r="A234" s="73"/>
      <c r="B234" s="63" t="s">
        <v>263</v>
      </c>
      <c r="C234" s="19" t="s">
        <v>11</v>
      </c>
      <c r="D234" s="19" t="s">
        <v>18</v>
      </c>
      <c r="E234" s="19" t="s">
        <v>90</v>
      </c>
      <c r="F234" s="19" t="s">
        <v>72</v>
      </c>
      <c r="G234" s="20" t="s">
        <v>127</v>
      </c>
      <c r="H234" s="20" t="s">
        <v>96</v>
      </c>
      <c r="I234" s="21">
        <f>I232*0.4747/1000</f>
        <v>1.8912047999999999</v>
      </c>
      <c r="J234" s="21">
        <f t="shared" ref="J234:T234" si="125">J232*0.4747/1000</f>
        <v>1.7146164000000002</v>
      </c>
      <c r="K234" s="21">
        <f t="shared" si="125"/>
        <v>3.9362124000000001</v>
      </c>
      <c r="L234" s="21">
        <f t="shared" si="125"/>
        <v>7.2913920000000001</v>
      </c>
      <c r="M234" s="21">
        <f t="shared" si="125"/>
        <v>63.890822400000005</v>
      </c>
      <c r="N234" s="21">
        <f t="shared" si="125"/>
        <v>78.815390399999998</v>
      </c>
      <c r="O234" s="21">
        <f t="shared" si="125"/>
        <v>92.811445200000009</v>
      </c>
      <c r="P234" s="21">
        <f t="shared" si="125"/>
        <v>105.57707760000001</v>
      </c>
      <c r="Q234" s="21">
        <f t="shared" si="125"/>
        <v>90.715170000000001</v>
      </c>
      <c r="R234" s="21">
        <f t="shared" si="125"/>
        <v>85.537142399999993</v>
      </c>
      <c r="S234" s="21">
        <f t="shared" si="125"/>
        <v>60.7065348</v>
      </c>
      <c r="T234" s="21">
        <f t="shared" si="125"/>
        <v>1.8912047999999999</v>
      </c>
      <c r="U234" s="47">
        <f>SUM(표4_2[[#This Row],[1월]:[12월]])</f>
        <v>594.77821319999998</v>
      </c>
      <c r="V234" s="47">
        <f t="shared" si="121"/>
        <v>49.564851099999998</v>
      </c>
    </row>
    <row r="235" spans="1:22" x14ac:dyDescent="0.3">
      <c r="A235" s="73" t="s">
        <v>210</v>
      </c>
      <c r="B235" s="60" t="s">
        <v>263</v>
      </c>
      <c r="C235" s="14" t="s">
        <v>11</v>
      </c>
      <c r="D235" s="14" t="s">
        <v>17</v>
      </c>
      <c r="E235" s="14" t="s">
        <v>67</v>
      </c>
      <c r="F235" s="14" t="s">
        <v>176</v>
      </c>
      <c r="G235" s="14" t="s">
        <v>40</v>
      </c>
      <c r="H235" s="14" t="s">
        <v>13</v>
      </c>
      <c r="I235" s="15">
        <v>88258473</v>
      </c>
      <c r="J235" s="15">
        <v>82769542</v>
      </c>
      <c r="K235" s="15">
        <v>72866186</v>
      </c>
      <c r="L235" s="15">
        <v>69472904</v>
      </c>
      <c r="M235" s="15">
        <v>77988610</v>
      </c>
      <c r="N235" s="15">
        <v>100408674</v>
      </c>
      <c r="O235" s="15">
        <v>109688629</v>
      </c>
      <c r="P235" s="15">
        <v>109555092</v>
      </c>
      <c r="Q235" s="15">
        <v>77688456</v>
      </c>
      <c r="R235" s="15">
        <v>72335173</v>
      </c>
      <c r="S235" s="15">
        <v>111551852</v>
      </c>
      <c r="T235" s="69">
        <v>94259154</v>
      </c>
      <c r="U235" s="44">
        <f>SUM(표4_2[[#This Row],[1월]:[12월]])</f>
        <v>1066842745</v>
      </c>
      <c r="V235" s="44">
        <f t="shared" si="121"/>
        <v>88903562.083333328</v>
      </c>
    </row>
    <row r="236" spans="1:22" hidden="1" x14ac:dyDescent="0.3">
      <c r="A236" s="73"/>
      <c r="B236" s="61" t="s">
        <v>263</v>
      </c>
      <c r="C236" s="30" t="s">
        <v>11</v>
      </c>
      <c r="D236" s="30" t="s">
        <v>17</v>
      </c>
      <c r="E236" s="30" t="s">
        <v>67</v>
      </c>
      <c r="F236" s="30" t="s">
        <v>176</v>
      </c>
      <c r="G236" s="30" t="s">
        <v>40</v>
      </c>
      <c r="H236" s="30" t="s">
        <v>14</v>
      </c>
      <c r="I236" s="4">
        <v>575640</v>
      </c>
      <c r="J236" s="4">
        <v>520205</v>
      </c>
      <c r="K236" s="4">
        <v>554010</v>
      </c>
      <c r="L236" s="4">
        <v>527372</v>
      </c>
      <c r="M236" s="4">
        <v>580523</v>
      </c>
      <c r="N236" s="4">
        <v>596201</v>
      </c>
      <c r="O236" s="4">
        <v>649599</v>
      </c>
      <c r="P236" s="4">
        <v>651837</v>
      </c>
      <c r="Q236" s="4">
        <v>572628</v>
      </c>
      <c r="R236" s="4">
        <v>529301</v>
      </c>
      <c r="S236" s="4">
        <v>569880</v>
      </c>
      <c r="T236" s="68">
        <v>585254</v>
      </c>
      <c r="U236" s="45">
        <f>SUM(표4_2[[#This Row],[1월]:[12월]])</f>
        <v>6912450</v>
      </c>
      <c r="V236" s="45">
        <f t="shared" si="121"/>
        <v>576037.5</v>
      </c>
    </row>
    <row r="237" spans="1:22" hidden="1" x14ac:dyDescent="0.3">
      <c r="A237" s="73"/>
      <c r="B237" s="62" t="s">
        <v>263</v>
      </c>
      <c r="C237" s="17" t="s">
        <v>11</v>
      </c>
      <c r="D237" s="17" t="s">
        <v>17</v>
      </c>
      <c r="E237" s="17" t="s">
        <v>67</v>
      </c>
      <c r="F237" s="17" t="s">
        <v>176</v>
      </c>
      <c r="G237" s="17" t="s">
        <v>40</v>
      </c>
      <c r="H237" s="17" t="s">
        <v>15</v>
      </c>
      <c r="I237" s="18">
        <f t="shared" ref="I237:T237" si="126">(I236/1000)*0.229</f>
        <v>131.82156000000001</v>
      </c>
      <c r="J237" s="18">
        <f t="shared" si="126"/>
        <v>119.12694500000002</v>
      </c>
      <c r="K237" s="18">
        <f t="shared" si="126"/>
        <v>126.86829</v>
      </c>
      <c r="L237" s="18">
        <f t="shared" si="126"/>
        <v>120.76818799999999</v>
      </c>
      <c r="M237" s="18">
        <f t="shared" si="126"/>
        <v>132.93976700000002</v>
      </c>
      <c r="N237" s="18">
        <f t="shared" si="126"/>
        <v>136.53002900000001</v>
      </c>
      <c r="O237" s="18">
        <f t="shared" si="126"/>
        <v>148.758171</v>
      </c>
      <c r="P237" s="18">
        <f t="shared" si="126"/>
        <v>149.27067300000002</v>
      </c>
      <c r="Q237" s="18">
        <f t="shared" si="126"/>
        <v>131.13181200000002</v>
      </c>
      <c r="R237" s="18">
        <f t="shared" si="126"/>
        <v>121.20992900000002</v>
      </c>
      <c r="S237" s="18">
        <f t="shared" si="126"/>
        <v>130.50252</v>
      </c>
      <c r="T237" s="18">
        <f t="shared" si="126"/>
        <v>134.023166</v>
      </c>
      <c r="U237" s="46">
        <f>SUM(표4_2[[#This Row],[1월]:[12월]])</f>
        <v>1582.9510500000001</v>
      </c>
      <c r="V237" s="46">
        <f t="shared" si="121"/>
        <v>131.9125875</v>
      </c>
    </row>
    <row r="238" spans="1:22" hidden="1" x14ac:dyDescent="0.3">
      <c r="A238" s="73"/>
      <c r="B238" s="63" t="s">
        <v>263</v>
      </c>
      <c r="C238" s="19" t="s">
        <v>11</v>
      </c>
      <c r="D238" s="19" t="s">
        <v>17</v>
      </c>
      <c r="E238" s="19" t="s">
        <v>67</v>
      </c>
      <c r="F238" s="19" t="s">
        <v>176</v>
      </c>
      <c r="G238" s="20" t="s">
        <v>40</v>
      </c>
      <c r="H238" s="20" t="s">
        <v>96</v>
      </c>
      <c r="I238" s="21">
        <f>I236*0.4747/1000</f>
        <v>273.25630800000005</v>
      </c>
      <c r="J238" s="21">
        <f t="shared" ref="J238:T238" si="127">J236*0.4747/1000</f>
        <v>246.94131350000001</v>
      </c>
      <c r="K238" s="21">
        <f t="shared" si="127"/>
        <v>262.98854700000004</v>
      </c>
      <c r="L238" s="21">
        <f t="shared" si="127"/>
        <v>250.34348840000001</v>
      </c>
      <c r="M238" s="21">
        <f t="shared" si="127"/>
        <v>275.57426809999998</v>
      </c>
      <c r="N238" s="21">
        <f t="shared" si="127"/>
        <v>283.01661470000005</v>
      </c>
      <c r="O238" s="21">
        <f t="shared" si="127"/>
        <v>308.36464530000001</v>
      </c>
      <c r="P238" s="21">
        <f t="shared" si="127"/>
        <v>309.42702390000005</v>
      </c>
      <c r="Q238" s="21">
        <f t="shared" si="127"/>
        <v>271.8265116</v>
      </c>
      <c r="R238" s="21">
        <f t="shared" si="127"/>
        <v>251.25918470000002</v>
      </c>
      <c r="S238" s="21">
        <f t="shared" si="127"/>
        <v>270.52203600000001</v>
      </c>
      <c r="T238" s="21">
        <f t="shared" si="127"/>
        <v>277.82007379999999</v>
      </c>
      <c r="U238" s="47">
        <f>SUM(표4_2[[#This Row],[1월]:[12월]])</f>
        <v>3281.3400150000002</v>
      </c>
      <c r="V238" s="47">
        <f t="shared" si="121"/>
        <v>273.44500125000002</v>
      </c>
    </row>
    <row r="239" spans="1:22" x14ac:dyDescent="0.3">
      <c r="A239" s="73" t="s">
        <v>262</v>
      </c>
      <c r="B239" s="60" t="s">
        <v>263</v>
      </c>
      <c r="C239" s="14" t="s">
        <v>11</v>
      </c>
      <c r="D239" s="14" t="s">
        <v>17</v>
      </c>
      <c r="E239" s="14" t="s">
        <v>67</v>
      </c>
      <c r="F239" s="14" t="s">
        <v>177</v>
      </c>
      <c r="G239" s="14" t="s">
        <v>41</v>
      </c>
      <c r="H239" s="14" t="s">
        <v>13</v>
      </c>
      <c r="I239" s="15">
        <v>10521657</v>
      </c>
      <c r="J239" s="15">
        <v>9968019</v>
      </c>
      <c r="K239" s="15">
        <v>8621024</v>
      </c>
      <c r="L239" s="15">
        <v>7916343</v>
      </c>
      <c r="M239" s="15">
        <v>8590715</v>
      </c>
      <c r="N239" s="15">
        <v>10918584</v>
      </c>
      <c r="O239" s="15">
        <v>11081376</v>
      </c>
      <c r="P239" s="15">
        <v>11148438</v>
      </c>
      <c r="Q239" s="15">
        <v>8748235</v>
      </c>
      <c r="R239" s="15">
        <v>8440348</v>
      </c>
      <c r="S239" s="15">
        <v>10919488</v>
      </c>
      <c r="T239" s="69">
        <v>10984155</v>
      </c>
      <c r="U239" s="44">
        <f>SUM(표4_2[[#This Row],[1월]:[12월]])</f>
        <v>117858382</v>
      </c>
      <c r="V239" s="44">
        <f t="shared" si="121"/>
        <v>9821531.833333334</v>
      </c>
    </row>
    <row r="240" spans="1:22" hidden="1" x14ac:dyDescent="0.3">
      <c r="A240" s="73"/>
      <c r="B240" s="61" t="s">
        <v>263</v>
      </c>
      <c r="C240" s="30" t="s">
        <v>11</v>
      </c>
      <c r="D240" s="30" t="s">
        <v>17</v>
      </c>
      <c r="E240" s="30" t="s">
        <v>67</v>
      </c>
      <c r="F240" s="30" t="s">
        <v>177</v>
      </c>
      <c r="G240" s="30" t="s">
        <v>41</v>
      </c>
      <c r="H240" s="30" t="s">
        <v>14</v>
      </c>
      <c r="I240" s="4">
        <v>55746</v>
      </c>
      <c r="J240" s="4">
        <v>50346</v>
      </c>
      <c r="K240" s="4">
        <v>49770</v>
      </c>
      <c r="L240" s="4">
        <v>43740</v>
      </c>
      <c r="M240" s="4">
        <v>48240</v>
      </c>
      <c r="N240" s="4">
        <v>50904</v>
      </c>
      <c r="O240" s="4">
        <v>52596</v>
      </c>
      <c r="P240" s="4">
        <v>52668</v>
      </c>
      <c r="Q240" s="4">
        <v>47862</v>
      </c>
      <c r="R240" s="4">
        <v>45252</v>
      </c>
      <c r="S240" s="4">
        <v>53460</v>
      </c>
      <c r="T240" s="68">
        <v>55278</v>
      </c>
      <c r="U240" s="45">
        <f>SUM(표4_2[[#This Row],[1월]:[12월]])</f>
        <v>605862</v>
      </c>
      <c r="V240" s="45">
        <f t="shared" si="121"/>
        <v>50488.5</v>
      </c>
    </row>
    <row r="241" spans="1:22" hidden="1" x14ac:dyDescent="0.3">
      <c r="A241" s="73"/>
      <c r="B241" s="62" t="s">
        <v>263</v>
      </c>
      <c r="C241" s="17" t="s">
        <v>11</v>
      </c>
      <c r="D241" s="17" t="s">
        <v>17</v>
      </c>
      <c r="E241" s="17" t="s">
        <v>67</v>
      </c>
      <c r="F241" s="17" t="s">
        <v>177</v>
      </c>
      <c r="G241" s="17" t="s">
        <v>41</v>
      </c>
      <c r="H241" s="17" t="s">
        <v>15</v>
      </c>
      <c r="I241" s="18">
        <f t="shared" ref="I241:T241" si="128">(I240/1000)*0.229</f>
        <v>12.765834000000002</v>
      </c>
      <c r="J241" s="18">
        <f t="shared" si="128"/>
        <v>11.529233999999999</v>
      </c>
      <c r="K241" s="18">
        <f t="shared" si="128"/>
        <v>11.397330000000002</v>
      </c>
      <c r="L241" s="18">
        <f t="shared" si="128"/>
        <v>10.01646</v>
      </c>
      <c r="M241" s="18">
        <f t="shared" si="128"/>
        <v>11.04696</v>
      </c>
      <c r="N241" s="18">
        <f t="shared" si="128"/>
        <v>11.657016</v>
      </c>
      <c r="O241" s="18">
        <f t="shared" si="128"/>
        <v>12.044483999999999</v>
      </c>
      <c r="P241" s="18">
        <f t="shared" si="128"/>
        <v>12.060972</v>
      </c>
      <c r="Q241" s="18">
        <f t="shared" si="128"/>
        <v>10.960398000000001</v>
      </c>
      <c r="R241" s="18">
        <f t="shared" si="128"/>
        <v>10.362708000000001</v>
      </c>
      <c r="S241" s="18">
        <f t="shared" si="128"/>
        <v>12.24234</v>
      </c>
      <c r="T241" s="18">
        <f t="shared" si="128"/>
        <v>12.658662</v>
      </c>
      <c r="U241" s="46">
        <f>SUM(표4_2[[#This Row],[1월]:[12월]])</f>
        <v>138.74239800000001</v>
      </c>
      <c r="V241" s="46">
        <f t="shared" si="121"/>
        <v>11.561866500000001</v>
      </c>
    </row>
    <row r="242" spans="1:22" hidden="1" x14ac:dyDescent="0.3">
      <c r="A242" s="73"/>
      <c r="B242" s="63" t="s">
        <v>263</v>
      </c>
      <c r="C242" s="19" t="s">
        <v>11</v>
      </c>
      <c r="D242" s="19" t="s">
        <v>17</v>
      </c>
      <c r="E242" s="19" t="s">
        <v>67</v>
      </c>
      <c r="F242" s="19" t="s">
        <v>177</v>
      </c>
      <c r="G242" s="20" t="s">
        <v>41</v>
      </c>
      <c r="H242" s="20" t="s">
        <v>96</v>
      </c>
      <c r="I242" s="21">
        <f>I240*0.4747/1000</f>
        <v>26.462626199999999</v>
      </c>
      <c r="J242" s="21">
        <f t="shared" ref="J242:T242" si="129">J240*0.4747/1000</f>
        <v>23.8992462</v>
      </c>
      <c r="K242" s="21">
        <f t="shared" si="129"/>
        <v>23.625819</v>
      </c>
      <c r="L242" s="21">
        <f t="shared" si="129"/>
        <v>20.763377999999999</v>
      </c>
      <c r="M242" s="21">
        <f t="shared" si="129"/>
        <v>22.899528000000004</v>
      </c>
      <c r="N242" s="21">
        <f t="shared" si="129"/>
        <v>24.164128800000004</v>
      </c>
      <c r="O242" s="21">
        <f t="shared" si="129"/>
        <v>24.967321200000001</v>
      </c>
      <c r="P242" s="21">
        <f t="shared" si="129"/>
        <v>25.001499599999999</v>
      </c>
      <c r="Q242" s="21">
        <f t="shared" si="129"/>
        <v>22.720091400000001</v>
      </c>
      <c r="R242" s="21">
        <f t="shared" si="129"/>
        <v>21.481124400000002</v>
      </c>
      <c r="S242" s="21">
        <f t="shared" si="129"/>
        <v>25.377462000000001</v>
      </c>
      <c r="T242" s="21">
        <f t="shared" si="129"/>
        <v>26.240466600000001</v>
      </c>
      <c r="U242" s="47">
        <f>SUM(표4_2[[#This Row],[1월]:[12월]])</f>
        <v>287.60269139999997</v>
      </c>
      <c r="V242" s="47">
        <f t="shared" si="121"/>
        <v>23.966890949999996</v>
      </c>
    </row>
    <row r="243" spans="1:22" x14ac:dyDescent="0.3">
      <c r="A243" s="73" t="s">
        <v>262</v>
      </c>
      <c r="B243" s="60" t="s">
        <v>263</v>
      </c>
      <c r="C243" s="14" t="s">
        <v>11</v>
      </c>
      <c r="D243" s="14" t="s">
        <v>17</v>
      </c>
      <c r="E243" s="14" t="s">
        <v>67</v>
      </c>
      <c r="F243" s="14" t="s">
        <v>168</v>
      </c>
      <c r="G243" s="14" t="s">
        <v>42</v>
      </c>
      <c r="H243" s="14" t="s">
        <v>13</v>
      </c>
      <c r="I243" s="15">
        <v>41155005</v>
      </c>
      <c r="J243" s="15">
        <v>39551644</v>
      </c>
      <c r="K243" s="15">
        <v>34279998</v>
      </c>
      <c r="L243" s="15">
        <v>32914892</v>
      </c>
      <c r="M243" s="15">
        <v>37188740</v>
      </c>
      <c r="N243" s="15">
        <v>51356367</v>
      </c>
      <c r="O243" s="15">
        <v>56490011</v>
      </c>
      <c r="P243" s="15">
        <v>59523911</v>
      </c>
      <c r="Q243" s="15">
        <v>43106644</v>
      </c>
      <c r="R243" s="15">
        <v>36711467</v>
      </c>
      <c r="S243" s="15">
        <v>37251481</v>
      </c>
      <c r="T243" s="69">
        <v>35964750</v>
      </c>
      <c r="U243" s="44">
        <f>SUM(표4_2[[#This Row],[1월]:[12월]])</f>
        <v>505494910</v>
      </c>
      <c r="V243" s="44">
        <f t="shared" si="121"/>
        <v>42124575.833333336</v>
      </c>
    </row>
    <row r="244" spans="1:22" hidden="1" x14ac:dyDescent="0.3">
      <c r="A244" s="73"/>
      <c r="B244" s="61" t="s">
        <v>263</v>
      </c>
      <c r="C244" s="30" t="s">
        <v>11</v>
      </c>
      <c r="D244" s="30" t="s">
        <v>17</v>
      </c>
      <c r="E244" s="30" t="s">
        <v>67</v>
      </c>
      <c r="F244" s="30" t="s">
        <v>168</v>
      </c>
      <c r="G244" s="30" t="s">
        <v>42</v>
      </c>
      <c r="H244" s="30" t="s">
        <v>14</v>
      </c>
      <c r="I244" s="4">
        <v>185184</v>
      </c>
      <c r="J244" s="4">
        <v>169272</v>
      </c>
      <c r="K244" s="4">
        <v>165384</v>
      </c>
      <c r="L244" s="4">
        <v>153792</v>
      </c>
      <c r="M244" s="4">
        <v>181656</v>
      </c>
      <c r="N244" s="4">
        <v>222984</v>
      </c>
      <c r="O244" s="4">
        <v>257904</v>
      </c>
      <c r="P244" s="4">
        <v>271656</v>
      </c>
      <c r="Q244" s="4">
        <v>224208</v>
      </c>
      <c r="R244" s="4">
        <v>175536</v>
      </c>
      <c r="S244" s="4">
        <v>189950</v>
      </c>
      <c r="T244" s="68">
        <v>191808</v>
      </c>
      <c r="U244" s="45">
        <f>SUM(표4_2[[#This Row],[1월]:[12월]])</f>
        <v>2389334</v>
      </c>
      <c r="V244" s="45">
        <f t="shared" si="121"/>
        <v>199111.16666666666</v>
      </c>
    </row>
    <row r="245" spans="1:22" hidden="1" x14ac:dyDescent="0.3">
      <c r="A245" s="73"/>
      <c r="B245" s="62" t="s">
        <v>263</v>
      </c>
      <c r="C245" s="17" t="s">
        <v>11</v>
      </c>
      <c r="D245" s="17" t="s">
        <v>17</v>
      </c>
      <c r="E245" s="17" t="s">
        <v>67</v>
      </c>
      <c r="F245" s="17" t="s">
        <v>168</v>
      </c>
      <c r="G245" s="17" t="s">
        <v>42</v>
      </c>
      <c r="H245" s="17" t="s">
        <v>15</v>
      </c>
      <c r="I245" s="18">
        <f t="shared" ref="I245:T245" si="130">(I244/1000)*0.229</f>
        <v>42.407136000000001</v>
      </c>
      <c r="J245" s="18">
        <f t="shared" si="130"/>
        <v>38.763288000000003</v>
      </c>
      <c r="K245" s="18">
        <f t="shared" si="130"/>
        <v>37.872935999999996</v>
      </c>
      <c r="L245" s="18">
        <f t="shared" si="130"/>
        <v>35.218368000000005</v>
      </c>
      <c r="M245" s="18">
        <f t="shared" si="130"/>
        <v>41.599224</v>
      </c>
      <c r="N245" s="18">
        <f t="shared" si="130"/>
        <v>51.063336000000007</v>
      </c>
      <c r="O245" s="18">
        <f t="shared" si="130"/>
        <v>59.060016000000005</v>
      </c>
      <c r="P245" s="18">
        <f t="shared" si="130"/>
        <v>62.209224000000006</v>
      </c>
      <c r="Q245" s="18">
        <f t="shared" si="130"/>
        <v>51.343631999999999</v>
      </c>
      <c r="R245" s="18">
        <f t="shared" si="130"/>
        <v>40.197744</v>
      </c>
      <c r="S245" s="18">
        <f t="shared" si="130"/>
        <v>43.498550000000002</v>
      </c>
      <c r="T245" s="18">
        <f t="shared" si="130"/>
        <v>43.924031999999997</v>
      </c>
      <c r="U245" s="46">
        <f>SUM(표4_2[[#This Row],[1월]:[12월]])</f>
        <v>547.15748600000006</v>
      </c>
      <c r="V245" s="46">
        <f t="shared" si="121"/>
        <v>45.596457166666674</v>
      </c>
    </row>
    <row r="246" spans="1:22" hidden="1" x14ac:dyDescent="0.3">
      <c r="A246" s="73"/>
      <c r="B246" s="63" t="s">
        <v>263</v>
      </c>
      <c r="C246" s="19" t="s">
        <v>11</v>
      </c>
      <c r="D246" s="19" t="s">
        <v>17</v>
      </c>
      <c r="E246" s="19" t="s">
        <v>67</v>
      </c>
      <c r="F246" s="19" t="s">
        <v>168</v>
      </c>
      <c r="G246" s="20" t="s">
        <v>42</v>
      </c>
      <c r="H246" s="20" t="s">
        <v>96</v>
      </c>
      <c r="I246" s="21">
        <f>I244*0.4747/1000</f>
        <v>87.906844800000002</v>
      </c>
      <c r="J246" s="21">
        <f t="shared" ref="J246:T246" si="131">J244*0.4747/1000</f>
        <v>80.353418399999995</v>
      </c>
      <c r="K246" s="21">
        <f t="shared" si="131"/>
        <v>78.50778480000001</v>
      </c>
      <c r="L246" s="21">
        <f t="shared" si="131"/>
        <v>73.0050624</v>
      </c>
      <c r="M246" s="21">
        <f t="shared" si="131"/>
        <v>86.232103199999997</v>
      </c>
      <c r="N246" s="21">
        <f t="shared" si="131"/>
        <v>105.8505048</v>
      </c>
      <c r="O246" s="21">
        <f t="shared" si="131"/>
        <v>122.4270288</v>
      </c>
      <c r="P246" s="21">
        <f t="shared" si="131"/>
        <v>128.9551032</v>
      </c>
      <c r="Q246" s="21">
        <f t="shared" si="131"/>
        <v>106.4315376</v>
      </c>
      <c r="R246" s="21">
        <f t="shared" si="131"/>
        <v>83.326939200000012</v>
      </c>
      <c r="S246" s="21">
        <f t="shared" si="131"/>
        <v>90.169264999999996</v>
      </c>
      <c r="T246" s="21">
        <f t="shared" si="131"/>
        <v>91.0512576</v>
      </c>
      <c r="U246" s="47">
        <f>SUM(표4_2[[#This Row],[1월]:[12월]])</f>
        <v>1134.2168498000001</v>
      </c>
      <c r="V246" s="47">
        <f t="shared" si="121"/>
        <v>94.518070816666679</v>
      </c>
    </row>
    <row r="247" spans="1:22" x14ac:dyDescent="0.3">
      <c r="A247" s="73" t="s">
        <v>211</v>
      </c>
      <c r="B247" s="60" t="s">
        <v>263</v>
      </c>
      <c r="C247" s="14" t="s">
        <v>11</v>
      </c>
      <c r="D247" s="14" t="s">
        <v>18</v>
      </c>
      <c r="E247" s="14" t="s">
        <v>67</v>
      </c>
      <c r="F247" s="14" t="s">
        <v>178</v>
      </c>
      <c r="G247" s="14" t="s">
        <v>44</v>
      </c>
      <c r="H247" s="14" t="s">
        <v>13</v>
      </c>
      <c r="I247" s="15">
        <v>186422378</v>
      </c>
      <c r="J247" s="15">
        <v>172405539</v>
      </c>
      <c r="K247" s="15">
        <v>154836127</v>
      </c>
      <c r="L247" s="15">
        <v>149973922</v>
      </c>
      <c r="M247" s="15">
        <v>187124304</v>
      </c>
      <c r="N247" s="15">
        <v>209307495</v>
      </c>
      <c r="O247" s="15">
        <v>221575603</v>
      </c>
      <c r="P247" s="15">
        <v>223032782</v>
      </c>
      <c r="Q247" s="15">
        <v>170789931</v>
      </c>
      <c r="R247" s="15">
        <v>161665656</v>
      </c>
      <c r="S247" s="15">
        <v>195314069</v>
      </c>
      <c r="T247" s="69">
        <v>192863906</v>
      </c>
      <c r="U247" s="44">
        <f>SUM(표4_2[[#This Row],[1월]:[12월]])</f>
        <v>2225311712</v>
      </c>
      <c r="V247" s="44">
        <f t="shared" si="121"/>
        <v>185442642.66666666</v>
      </c>
    </row>
    <row r="248" spans="1:22" hidden="1" x14ac:dyDescent="0.3">
      <c r="A248" s="73"/>
      <c r="B248" s="61" t="s">
        <v>263</v>
      </c>
      <c r="C248" s="30" t="s">
        <v>11</v>
      </c>
      <c r="D248" s="30" t="s">
        <v>18</v>
      </c>
      <c r="E248" s="30" t="s">
        <v>67</v>
      </c>
      <c r="F248" s="30" t="s">
        <v>178</v>
      </c>
      <c r="G248" s="30" t="s">
        <v>44</v>
      </c>
      <c r="H248" s="30" t="s">
        <v>14</v>
      </c>
      <c r="I248" s="4">
        <v>1233853</v>
      </c>
      <c r="J248" s="4">
        <v>1095916</v>
      </c>
      <c r="K248" s="4">
        <v>1188150</v>
      </c>
      <c r="L248" s="4">
        <v>1148092</v>
      </c>
      <c r="M248" s="4">
        <v>1407230</v>
      </c>
      <c r="N248" s="4">
        <v>1262851</v>
      </c>
      <c r="O248" s="4">
        <v>1341799</v>
      </c>
      <c r="P248" s="4">
        <v>1353699</v>
      </c>
      <c r="Q248" s="4">
        <v>1260615</v>
      </c>
      <c r="R248" s="4">
        <v>1189262</v>
      </c>
      <c r="S248" s="4">
        <v>1197602</v>
      </c>
      <c r="T248" s="68">
        <v>1202007</v>
      </c>
      <c r="U248" s="45">
        <f>SUM(표4_2[[#This Row],[1월]:[12월]])</f>
        <v>14881076</v>
      </c>
      <c r="V248" s="45">
        <f t="shared" si="121"/>
        <v>1240089.6666666667</v>
      </c>
    </row>
    <row r="249" spans="1:22" hidden="1" x14ac:dyDescent="0.3">
      <c r="A249" s="73"/>
      <c r="B249" s="62" t="s">
        <v>263</v>
      </c>
      <c r="C249" s="17" t="s">
        <v>11</v>
      </c>
      <c r="D249" s="17" t="s">
        <v>18</v>
      </c>
      <c r="E249" s="17" t="s">
        <v>67</v>
      </c>
      <c r="F249" s="17" t="s">
        <v>178</v>
      </c>
      <c r="G249" s="17" t="s">
        <v>44</v>
      </c>
      <c r="H249" s="17" t="s">
        <v>15</v>
      </c>
      <c r="I249" s="18">
        <f t="shared" ref="I249:T249" si="132">(I248/1000)*0.229</f>
        <v>282.55233700000002</v>
      </c>
      <c r="J249" s="18">
        <f t="shared" si="132"/>
        <v>250.964764</v>
      </c>
      <c r="K249" s="18">
        <f t="shared" si="132"/>
        <v>272.08635000000004</v>
      </c>
      <c r="L249" s="18">
        <f t="shared" si="132"/>
        <v>262.91306800000001</v>
      </c>
      <c r="M249" s="18">
        <f t="shared" si="132"/>
        <v>322.25567000000001</v>
      </c>
      <c r="N249" s="18">
        <f t="shared" si="132"/>
        <v>289.19287900000006</v>
      </c>
      <c r="O249" s="18">
        <f t="shared" si="132"/>
        <v>307.27197100000001</v>
      </c>
      <c r="P249" s="18">
        <f t="shared" si="132"/>
        <v>309.99707100000001</v>
      </c>
      <c r="Q249" s="18">
        <f t="shared" si="132"/>
        <v>288.680835</v>
      </c>
      <c r="R249" s="18">
        <f t="shared" si="132"/>
        <v>272.34099800000001</v>
      </c>
      <c r="S249" s="18">
        <f t="shared" si="132"/>
        <v>274.25085800000005</v>
      </c>
      <c r="T249" s="18">
        <f t="shared" si="132"/>
        <v>275.25960300000003</v>
      </c>
      <c r="U249" s="46">
        <f>SUM(표4_2[[#This Row],[1월]:[12월]])</f>
        <v>3407.7664040000004</v>
      </c>
      <c r="V249" s="46">
        <f t="shared" si="121"/>
        <v>283.9805336666667</v>
      </c>
    </row>
    <row r="250" spans="1:22" hidden="1" x14ac:dyDescent="0.3">
      <c r="A250" s="73"/>
      <c r="B250" s="63" t="s">
        <v>263</v>
      </c>
      <c r="C250" s="19" t="s">
        <v>11</v>
      </c>
      <c r="D250" s="19" t="s">
        <v>18</v>
      </c>
      <c r="E250" s="19" t="s">
        <v>67</v>
      </c>
      <c r="F250" s="19" t="s">
        <v>178</v>
      </c>
      <c r="G250" s="20" t="s">
        <v>44</v>
      </c>
      <c r="H250" s="20" t="s">
        <v>96</v>
      </c>
      <c r="I250" s="21">
        <f>I248*0.4747/1000</f>
        <v>585.71001910000007</v>
      </c>
      <c r="J250" s="21">
        <f t="shared" ref="J250:T250" si="133">J248*0.4747/1000</f>
        <v>520.23132520000001</v>
      </c>
      <c r="K250" s="21">
        <f t="shared" si="133"/>
        <v>564.01480500000002</v>
      </c>
      <c r="L250" s="21">
        <f t="shared" si="133"/>
        <v>544.9992724</v>
      </c>
      <c r="M250" s="21">
        <f t="shared" si="133"/>
        <v>668.01208099999997</v>
      </c>
      <c r="N250" s="21">
        <f t="shared" si="133"/>
        <v>599.47536969999999</v>
      </c>
      <c r="O250" s="21">
        <f t="shared" si="133"/>
        <v>636.95198530000005</v>
      </c>
      <c r="P250" s="21">
        <f t="shared" si="133"/>
        <v>642.6009153</v>
      </c>
      <c r="Q250" s="21">
        <f t="shared" si="133"/>
        <v>598.41394050000008</v>
      </c>
      <c r="R250" s="21">
        <f t="shared" si="133"/>
        <v>564.54267140000002</v>
      </c>
      <c r="S250" s="21">
        <f t="shared" si="133"/>
        <v>568.50166939999997</v>
      </c>
      <c r="T250" s="21">
        <f t="shared" si="133"/>
        <v>570.59272290000001</v>
      </c>
      <c r="U250" s="47">
        <f>SUM(표4_2[[#This Row],[1월]:[12월]])</f>
        <v>7064.0467772000011</v>
      </c>
      <c r="V250" s="47">
        <f t="shared" si="121"/>
        <v>588.67056476666676</v>
      </c>
    </row>
    <row r="251" spans="1:22" x14ac:dyDescent="0.3">
      <c r="A251" s="73" t="s">
        <v>262</v>
      </c>
      <c r="B251" s="60" t="s">
        <v>263</v>
      </c>
      <c r="C251" s="14" t="s">
        <v>11</v>
      </c>
      <c r="D251" s="14" t="s">
        <v>18</v>
      </c>
      <c r="E251" s="14" t="s">
        <v>67</v>
      </c>
      <c r="F251" s="14" t="s">
        <v>170</v>
      </c>
      <c r="G251" s="14" t="s">
        <v>45</v>
      </c>
      <c r="H251" s="14" t="s">
        <v>13</v>
      </c>
      <c r="I251" s="15">
        <v>41595320</v>
      </c>
      <c r="J251" s="15">
        <v>37360716</v>
      </c>
      <c r="K251" s="15">
        <v>29845838</v>
      </c>
      <c r="L251" s="15">
        <v>27268919</v>
      </c>
      <c r="M251" s="15">
        <v>31554373</v>
      </c>
      <c r="N251" s="15">
        <v>43016808</v>
      </c>
      <c r="O251" s="15">
        <v>48090066</v>
      </c>
      <c r="P251" s="15">
        <v>50674986</v>
      </c>
      <c r="Q251" s="15">
        <v>36092514</v>
      </c>
      <c r="R251" s="15">
        <v>30457156</v>
      </c>
      <c r="S251" s="15">
        <v>38403473</v>
      </c>
      <c r="T251" s="69">
        <v>40010707</v>
      </c>
      <c r="U251" s="44">
        <f>SUM(표4_2[[#This Row],[1월]:[12월]])</f>
        <v>454370876</v>
      </c>
      <c r="V251" s="44">
        <f t="shared" si="121"/>
        <v>37864239.666666664</v>
      </c>
    </row>
    <row r="252" spans="1:22" hidden="1" x14ac:dyDescent="0.3">
      <c r="A252" s="73"/>
      <c r="B252" s="61" t="s">
        <v>263</v>
      </c>
      <c r="C252" s="30" t="s">
        <v>11</v>
      </c>
      <c r="D252" s="30" t="s">
        <v>18</v>
      </c>
      <c r="E252" s="30" t="s">
        <v>67</v>
      </c>
      <c r="F252" s="30" t="s">
        <v>170</v>
      </c>
      <c r="G252" s="30" t="s">
        <v>45</v>
      </c>
      <c r="H252" s="30" t="s">
        <v>14</v>
      </c>
      <c r="I252" s="4">
        <v>232752</v>
      </c>
      <c r="J252" s="4">
        <v>197520</v>
      </c>
      <c r="K252" s="4">
        <v>180672</v>
      </c>
      <c r="L252" s="4">
        <v>158832</v>
      </c>
      <c r="M252" s="4">
        <v>186432</v>
      </c>
      <c r="N252" s="4">
        <v>208080</v>
      </c>
      <c r="O252" s="4">
        <v>240576</v>
      </c>
      <c r="P252" s="4">
        <v>253536</v>
      </c>
      <c r="Q252" s="4">
        <v>216912</v>
      </c>
      <c r="R252" s="4">
        <v>173808</v>
      </c>
      <c r="S252" s="4">
        <v>190512</v>
      </c>
      <c r="T252" s="68">
        <v>208224</v>
      </c>
      <c r="U252" s="45">
        <f>SUM(표4_2[[#This Row],[1월]:[12월]])</f>
        <v>2447856</v>
      </c>
      <c r="V252" s="45">
        <f t="shared" si="121"/>
        <v>203988</v>
      </c>
    </row>
    <row r="253" spans="1:22" hidden="1" x14ac:dyDescent="0.3">
      <c r="A253" s="73"/>
      <c r="B253" s="62" t="s">
        <v>263</v>
      </c>
      <c r="C253" s="17" t="s">
        <v>11</v>
      </c>
      <c r="D253" s="17" t="s">
        <v>18</v>
      </c>
      <c r="E253" s="17" t="s">
        <v>67</v>
      </c>
      <c r="F253" s="17" t="s">
        <v>170</v>
      </c>
      <c r="G253" s="17" t="s">
        <v>45</v>
      </c>
      <c r="H253" s="17" t="s">
        <v>15</v>
      </c>
      <c r="I253" s="18">
        <f t="shared" ref="I253:T253" si="134">(I252/1000)*0.229</f>
        <v>53.300208000000005</v>
      </c>
      <c r="J253" s="18">
        <f t="shared" si="134"/>
        <v>45.232080000000003</v>
      </c>
      <c r="K253" s="18">
        <f t="shared" si="134"/>
        <v>41.373888000000001</v>
      </c>
      <c r="L253" s="18">
        <f t="shared" si="134"/>
        <v>36.372528000000003</v>
      </c>
      <c r="M253" s="18">
        <f t="shared" si="134"/>
        <v>42.692928000000002</v>
      </c>
      <c r="N253" s="18">
        <f t="shared" si="134"/>
        <v>47.650320000000008</v>
      </c>
      <c r="O253" s="18">
        <f t="shared" si="134"/>
        <v>55.091904</v>
      </c>
      <c r="P253" s="18">
        <f t="shared" si="134"/>
        <v>58.059744000000002</v>
      </c>
      <c r="Q253" s="18">
        <f t="shared" si="134"/>
        <v>49.672848000000002</v>
      </c>
      <c r="R253" s="18">
        <f t="shared" si="134"/>
        <v>39.802031999999997</v>
      </c>
      <c r="S253" s="18">
        <f t="shared" si="134"/>
        <v>43.627248000000002</v>
      </c>
      <c r="T253" s="18">
        <f t="shared" si="134"/>
        <v>47.683295999999999</v>
      </c>
      <c r="U253" s="46">
        <f>SUM(표4_2[[#This Row],[1월]:[12월]])</f>
        <v>560.55902400000002</v>
      </c>
      <c r="V253" s="46">
        <f t="shared" si="121"/>
        <v>46.713252000000004</v>
      </c>
    </row>
    <row r="254" spans="1:22" hidden="1" x14ac:dyDescent="0.3">
      <c r="A254" s="73"/>
      <c r="B254" s="63" t="s">
        <v>263</v>
      </c>
      <c r="C254" s="19" t="s">
        <v>11</v>
      </c>
      <c r="D254" s="19" t="s">
        <v>18</v>
      </c>
      <c r="E254" s="19" t="s">
        <v>67</v>
      </c>
      <c r="F254" s="19" t="s">
        <v>170</v>
      </c>
      <c r="G254" s="20" t="s">
        <v>45</v>
      </c>
      <c r="H254" s="20" t="s">
        <v>96</v>
      </c>
      <c r="I254" s="21">
        <f>I252*0.4747/1000</f>
        <v>110.48737440000001</v>
      </c>
      <c r="J254" s="21">
        <f t="shared" ref="J254:T254" si="135">J252*0.4747/1000</f>
        <v>93.762744000000012</v>
      </c>
      <c r="K254" s="21">
        <f t="shared" si="135"/>
        <v>85.764998399999996</v>
      </c>
      <c r="L254" s="21">
        <f t="shared" si="135"/>
        <v>75.397550400000014</v>
      </c>
      <c r="M254" s="21">
        <f t="shared" si="135"/>
        <v>88.499270400000015</v>
      </c>
      <c r="N254" s="21">
        <f t="shared" si="135"/>
        <v>98.775576000000001</v>
      </c>
      <c r="O254" s="21">
        <f t="shared" si="135"/>
        <v>114.20142720000001</v>
      </c>
      <c r="P254" s="21">
        <f t="shared" si="135"/>
        <v>120.3535392</v>
      </c>
      <c r="Q254" s="21">
        <f t="shared" si="135"/>
        <v>102.9681264</v>
      </c>
      <c r="R254" s="21">
        <f t="shared" si="135"/>
        <v>82.506657600000011</v>
      </c>
      <c r="S254" s="21">
        <f t="shared" si="135"/>
        <v>90.436046400000009</v>
      </c>
      <c r="T254" s="21">
        <f t="shared" si="135"/>
        <v>98.84393279999999</v>
      </c>
      <c r="U254" s="47">
        <f>SUM(표4_2[[#This Row],[1월]:[12월]])</f>
        <v>1161.9972432</v>
      </c>
      <c r="V254" s="47">
        <f t="shared" si="121"/>
        <v>96.833103600000001</v>
      </c>
    </row>
    <row r="255" spans="1:22" hidden="1" x14ac:dyDescent="0.3">
      <c r="A255" s="73" t="s">
        <v>208</v>
      </c>
      <c r="B255" s="60" t="s">
        <v>263</v>
      </c>
      <c r="C255" s="14" t="s">
        <v>26</v>
      </c>
      <c r="D255" s="14" t="s">
        <v>12</v>
      </c>
      <c r="E255" s="14" t="s">
        <v>67</v>
      </c>
      <c r="F255" s="14" t="s">
        <v>12</v>
      </c>
      <c r="G255" s="14" t="s">
        <v>154</v>
      </c>
      <c r="H255" s="14" t="s">
        <v>13</v>
      </c>
      <c r="I255" s="69">
        <v>120661508</v>
      </c>
      <c r="J255" s="15">
        <v>81390786</v>
      </c>
      <c r="K255" s="69">
        <v>42589537</v>
      </c>
      <c r="L255" s="15">
        <v>13474051</v>
      </c>
      <c r="M255" s="69">
        <v>10333964</v>
      </c>
      <c r="N255" s="69">
        <v>8284690</v>
      </c>
      <c r="O255" s="69">
        <v>8208008</v>
      </c>
      <c r="P255" s="69">
        <v>7411778</v>
      </c>
      <c r="Q255" s="69">
        <v>7610836</v>
      </c>
      <c r="R255" s="69">
        <v>10520806</v>
      </c>
      <c r="S255" s="69">
        <v>32275524</v>
      </c>
      <c r="T255" s="69">
        <v>106013468</v>
      </c>
      <c r="U255" s="44">
        <f>SUM(표4_2[[#This Row],[1월]:[12월]])</f>
        <v>448774956</v>
      </c>
      <c r="V255" s="44">
        <f t="shared" si="121"/>
        <v>37397913</v>
      </c>
    </row>
    <row r="256" spans="1:22" hidden="1" x14ac:dyDescent="0.3">
      <c r="A256" s="73"/>
      <c r="B256" s="61" t="s">
        <v>263</v>
      </c>
      <c r="C256" s="16" t="s">
        <v>26</v>
      </c>
      <c r="D256" s="16" t="s">
        <v>12</v>
      </c>
      <c r="E256" s="16" t="s">
        <v>67</v>
      </c>
      <c r="F256" s="16" t="s">
        <v>12</v>
      </c>
      <c r="G256" s="16" t="s">
        <v>154</v>
      </c>
      <c r="H256" s="16" t="s">
        <v>19</v>
      </c>
      <c r="I256" s="70">
        <v>916</v>
      </c>
      <c r="J256" s="23">
        <v>606.5</v>
      </c>
      <c r="K256" s="70">
        <v>300.7</v>
      </c>
      <c r="L256" s="4">
        <v>82.9</v>
      </c>
      <c r="M256" s="70">
        <v>54.1</v>
      </c>
      <c r="N256" s="70">
        <v>43.8</v>
      </c>
      <c r="O256" s="70">
        <v>39.799999999999997</v>
      </c>
      <c r="P256" s="70">
        <v>31.4</v>
      </c>
      <c r="Q256" s="70">
        <v>33.5</v>
      </c>
      <c r="R256" s="70">
        <v>49.4</v>
      </c>
      <c r="S256" s="70">
        <v>226</v>
      </c>
      <c r="T256" s="70">
        <v>708.5</v>
      </c>
      <c r="U256" s="45">
        <f>SUM(표4_2[[#This Row],[1월]:[12월]])</f>
        <v>3092.6</v>
      </c>
      <c r="V256" s="45">
        <f t="shared" si="121"/>
        <v>257.71666666666664</v>
      </c>
    </row>
    <row r="257" spans="1:22" hidden="1" x14ac:dyDescent="0.3">
      <c r="A257" s="73"/>
      <c r="B257" s="61" t="s">
        <v>263</v>
      </c>
      <c r="C257" s="16" t="s">
        <v>26</v>
      </c>
      <c r="D257" s="16" t="s">
        <v>12</v>
      </c>
      <c r="E257" s="16" t="s">
        <v>67</v>
      </c>
      <c r="F257" s="16" t="s">
        <v>12</v>
      </c>
      <c r="G257" s="16" t="s">
        <v>154</v>
      </c>
      <c r="H257" s="16" t="s">
        <v>14</v>
      </c>
      <c r="I257" s="70">
        <f>I256*1000</f>
        <v>916000</v>
      </c>
      <c r="J257" s="23">
        <f t="shared" ref="J257:T257" si="136">J256*1000</f>
        <v>606500</v>
      </c>
      <c r="K257" s="23">
        <f t="shared" si="136"/>
        <v>300700</v>
      </c>
      <c r="L257" s="23">
        <f t="shared" si="136"/>
        <v>82900</v>
      </c>
      <c r="M257" s="23">
        <f t="shared" si="136"/>
        <v>54100</v>
      </c>
      <c r="N257" s="23">
        <f t="shared" si="136"/>
        <v>43800</v>
      </c>
      <c r="O257" s="23">
        <f t="shared" si="136"/>
        <v>39800</v>
      </c>
      <c r="P257" s="23">
        <f t="shared" si="136"/>
        <v>31400</v>
      </c>
      <c r="Q257" s="23">
        <f t="shared" si="136"/>
        <v>33500</v>
      </c>
      <c r="R257" s="23">
        <f t="shared" si="136"/>
        <v>49400</v>
      </c>
      <c r="S257" s="23">
        <f t="shared" si="136"/>
        <v>226000</v>
      </c>
      <c r="T257" s="23">
        <f t="shared" si="136"/>
        <v>708500</v>
      </c>
      <c r="U257" s="45">
        <f>SUM(표4_2[[#This Row],[1월]:[12월]])</f>
        <v>3092600</v>
      </c>
      <c r="V257" s="45">
        <f t="shared" si="121"/>
        <v>257716.66666666666</v>
      </c>
    </row>
    <row r="258" spans="1:22" hidden="1" x14ac:dyDescent="0.3">
      <c r="A258" s="73"/>
      <c r="B258" s="64" t="s">
        <v>263</v>
      </c>
      <c r="C258" s="32" t="s">
        <v>26</v>
      </c>
      <c r="D258" s="32" t="s">
        <v>12</v>
      </c>
      <c r="E258" s="32" t="s">
        <v>67</v>
      </c>
      <c r="F258" s="32" t="s">
        <v>12</v>
      </c>
      <c r="G258" s="32" t="s">
        <v>154</v>
      </c>
      <c r="H258" s="32" t="s">
        <v>20</v>
      </c>
      <c r="I258" s="79">
        <f t="shared" ref="I258:T258" si="137">I256*0.86</f>
        <v>787.76</v>
      </c>
      <c r="J258" s="33">
        <f t="shared" si="137"/>
        <v>521.59</v>
      </c>
      <c r="K258" s="33">
        <f t="shared" si="137"/>
        <v>258.60199999999998</v>
      </c>
      <c r="L258" s="33">
        <f t="shared" si="137"/>
        <v>71.293999999999997</v>
      </c>
      <c r="M258" s="33">
        <f t="shared" si="137"/>
        <v>46.526000000000003</v>
      </c>
      <c r="N258" s="33">
        <f t="shared" si="137"/>
        <v>37.667999999999999</v>
      </c>
      <c r="O258" s="33">
        <f t="shared" si="137"/>
        <v>34.227999999999994</v>
      </c>
      <c r="P258" s="33">
        <f t="shared" si="137"/>
        <v>27.003999999999998</v>
      </c>
      <c r="Q258" s="33">
        <f t="shared" si="137"/>
        <v>28.81</v>
      </c>
      <c r="R258" s="33">
        <f t="shared" si="137"/>
        <v>42.483999999999995</v>
      </c>
      <c r="S258" s="33">
        <f t="shared" si="137"/>
        <v>194.35999999999999</v>
      </c>
      <c r="T258" s="33">
        <f t="shared" si="137"/>
        <v>609.30999999999995</v>
      </c>
      <c r="U258" s="54">
        <f>SUM(표4_2[[#This Row],[1월]:[12월]])</f>
        <v>2659.6359999999995</v>
      </c>
      <c r="V258" s="54">
        <f t="shared" si="121"/>
        <v>221.63633333333328</v>
      </c>
    </row>
    <row r="259" spans="1:22" hidden="1" x14ac:dyDescent="0.3">
      <c r="A259" s="73"/>
      <c r="B259" s="62" t="s">
        <v>263</v>
      </c>
      <c r="C259" s="17" t="s">
        <v>26</v>
      </c>
      <c r="D259" s="17" t="s">
        <v>12</v>
      </c>
      <c r="E259" s="17" t="s">
        <v>67</v>
      </c>
      <c r="F259" s="17" t="s">
        <v>12</v>
      </c>
      <c r="G259" s="17" t="s">
        <v>154</v>
      </c>
      <c r="H259" s="17" t="s">
        <v>15</v>
      </c>
      <c r="I259" s="80">
        <f t="shared" ref="I259:T259" si="138">I258*0.1</f>
        <v>78.77600000000001</v>
      </c>
      <c r="J259" s="31">
        <f t="shared" si="138"/>
        <v>52.159000000000006</v>
      </c>
      <c r="K259" s="31">
        <f t="shared" si="138"/>
        <v>25.860199999999999</v>
      </c>
      <c r="L259" s="31">
        <f t="shared" si="138"/>
        <v>7.1294000000000004</v>
      </c>
      <c r="M259" s="31">
        <f t="shared" si="138"/>
        <v>4.6526000000000005</v>
      </c>
      <c r="N259" s="31">
        <f t="shared" si="138"/>
        <v>3.7667999999999999</v>
      </c>
      <c r="O259" s="31">
        <f t="shared" si="138"/>
        <v>3.4227999999999996</v>
      </c>
      <c r="P259" s="31">
        <f t="shared" si="138"/>
        <v>2.7004000000000001</v>
      </c>
      <c r="Q259" s="31">
        <f t="shared" si="138"/>
        <v>2.8810000000000002</v>
      </c>
      <c r="R259" s="31">
        <f t="shared" si="138"/>
        <v>4.2483999999999993</v>
      </c>
      <c r="S259" s="31">
        <f t="shared" si="138"/>
        <v>19.436</v>
      </c>
      <c r="T259" s="31">
        <f t="shared" si="138"/>
        <v>60.930999999999997</v>
      </c>
      <c r="U259" s="46">
        <f>SUM(표4_2[[#This Row],[1월]:[12월]])</f>
        <v>265.96359999999999</v>
      </c>
      <c r="V259" s="46">
        <f t="shared" si="121"/>
        <v>22.163633333333333</v>
      </c>
    </row>
    <row r="260" spans="1:22" hidden="1" x14ac:dyDescent="0.3">
      <c r="A260" s="73"/>
      <c r="B260" s="63" t="s">
        <v>263</v>
      </c>
      <c r="C260" s="19" t="s">
        <v>26</v>
      </c>
      <c r="D260" s="19" t="s">
        <v>12</v>
      </c>
      <c r="E260" s="19" t="s">
        <v>67</v>
      </c>
      <c r="F260" s="19" t="s">
        <v>12</v>
      </c>
      <c r="G260" s="20" t="s">
        <v>154</v>
      </c>
      <c r="H260" s="20" t="s">
        <v>96</v>
      </c>
      <c r="I260" s="21">
        <f>I256*0.0036*(39655+0.7095*21+0.0709*310)/1000</f>
        <v>130.88793854159999</v>
      </c>
      <c r="J260" s="21">
        <f>J256*0.0036*(39655+0.7095*21+0.0709*310)/1000</f>
        <v>86.6632475169</v>
      </c>
      <c r="K260" s="21">
        <f t="shared" ref="K260:T260" si="139">K256*0.0036*(39655+0.7095*21+0.0709*310)/1000</f>
        <v>42.967252313819998</v>
      </c>
      <c r="L260" s="21">
        <f t="shared" si="139"/>
        <v>11.845644219540002</v>
      </c>
      <c r="M260" s="21">
        <f t="shared" si="139"/>
        <v>7.7303902566599989</v>
      </c>
      <c r="N260" s="21">
        <f t="shared" si="139"/>
        <v>6.2586154018799993</v>
      </c>
      <c r="O260" s="21">
        <f t="shared" si="139"/>
        <v>5.6870523514799993</v>
      </c>
      <c r="P260" s="21">
        <f t="shared" si="139"/>
        <v>4.4867699456399999</v>
      </c>
      <c r="Q260" s="21">
        <f t="shared" si="139"/>
        <v>4.7868405470999997</v>
      </c>
      <c r="R260" s="21">
        <f t="shared" si="139"/>
        <v>7.0588036724399998</v>
      </c>
      <c r="S260" s="21">
        <f t="shared" si="139"/>
        <v>32.293312347600001</v>
      </c>
      <c r="T260" s="21">
        <f t="shared" si="139"/>
        <v>101.23810530209998</v>
      </c>
      <c r="U260" s="47">
        <f>SUM(표4_2[[#This Row],[1월]:[12월]])</f>
        <v>441.90397241675993</v>
      </c>
      <c r="V260" s="47">
        <f t="shared" si="121"/>
        <v>36.825331034729992</v>
      </c>
    </row>
    <row r="261" spans="1:22" hidden="1" x14ac:dyDescent="0.3">
      <c r="A261" s="73"/>
      <c r="B261" s="60" t="s">
        <v>263</v>
      </c>
      <c r="C261" s="14" t="s">
        <v>26</v>
      </c>
      <c r="D261" s="14" t="s">
        <v>12</v>
      </c>
      <c r="E261" s="14" t="s">
        <v>67</v>
      </c>
      <c r="F261" s="14" t="s">
        <v>12</v>
      </c>
      <c r="G261" s="14" t="s">
        <v>155</v>
      </c>
      <c r="H261" s="14" t="s">
        <v>13</v>
      </c>
      <c r="I261" s="69">
        <v>0</v>
      </c>
      <c r="J261" s="15">
        <v>0</v>
      </c>
      <c r="K261" s="15">
        <v>0</v>
      </c>
      <c r="L261" s="15">
        <v>3382135</v>
      </c>
      <c r="M261" s="69">
        <v>150462</v>
      </c>
      <c r="N261" s="69">
        <v>0</v>
      </c>
      <c r="O261" s="15">
        <v>0</v>
      </c>
      <c r="P261" s="69">
        <v>0</v>
      </c>
      <c r="Q261" s="15">
        <v>0</v>
      </c>
      <c r="R261" s="15">
        <v>0</v>
      </c>
      <c r="S261" s="15">
        <v>0</v>
      </c>
      <c r="T261" s="69">
        <v>0</v>
      </c>
      <c r="U261" s="44">
        <f>SUM(표4_2[[#This Row],[1월]:[12월]])</f>
        <v>3532597</v>
      </c>
      <c r="V261" s="44">
        <f t="shared" si="121"/>
        <v>294383.08333333331</v>
      </c>
    </row>
    <row r="262" spans="1:22" hidden="1" x14ac:dyDescent="0.3">
      <c r="A262" s="73"/>
      <c r="B262" s="61" t="s">
        <v>263</v>
      </c>
      <c r="C262" s="16" t="s">
        <v>26</v>
      </c>
      <c r="D262" s="16" t="s">
        <v>12</v>
      </c>
      <c r="E262" s="16" t="s">
        <v>67</v>
      </c>
      <c r="F262" s="16" t="s">
        <v>12</v>
      </c>
      <c r="G262" s="16" t="s">
        <v>155</v>
      </c>
      <c r="H262" s="16" t="s">
        <v>19</v>
      </c>
      <c r="I262" s="70">
        <v>0</v>
      </c>
      <c r="J262" s="23">
        <v>0</v>
      </c>
      <c r="K262" s="23">
        <v>0</v>
      </c>
      <c r="L262" s="23">
        <v>51.7</v>
      </c>
      <c r="M262" s="70">
        <v>2.2999999999999998</v>
      </c>
      <c r="N262" s="70">
        <v>0</v>
      </c>
      <c r="O262" s="23">
        <v>0</v>
      </c>
      <c r="P262" s="70">
        <v>0</v>
      </c>
      <c r="Q262" s="23">
        <v>0</v>
      </c>
      <c r="R262" s="23">
        <v>0</v>
      </c>
      <c r="S262" s="23">
        <v>0</v>
      </c>
      <c r="T262" s="70">
        <v>0</v>
      </c>
      <c r="U262" s="45">
        <f>SUM(표4_2[[#This Row],[1월]:[12월]])</f>
        <v>54</v>
      </c>
      <c r="V262" s="45">
        <f t="shared" si="121"/>
        <v>4.5</v>
      </c>
    </row>
    <row r="263" spans="1:22" hidden="1" x14ac:dyDescent="0.3">
      <c r="A263" s="73"/>
      <c r="B263" s="61" t="s">
        <v>263</v>
      </c>
      <c r="C263" s="16" t="s">
        <v>26</v>
      </c>
      <c r="D263" s="16" t="s">
        <v>12</v>
      </c>
      <c r="E263" s="16" t="s">
        <v>67</v>
      </c>
      <c r="F263" s="16" t="s">
        <v>12</v>
      </c>
      <c r="G263" s="16" t="s">
        <v>155</v>
      </c>
      <c r="H263" s="16" t="s">
        <v>14</v>
      </c>
      <c r="I263" s="23">
        <f t="shared" ref="I263:T263" si="140">I262*1000</f>
        <v>0</v>
      </c>
      <c r="J263" s="23">
        <f t="shared" si="140"/>
        <v>0</v>
      </c>
      <c r="K263" s="23">
        <f t="shared" si="140"/>
        <v>0</v>
      </c>
      <c r="L263" s="23">
        <f t="shared" si="140"/>
        <v>51700</v>
      </c>
      <c r="M263" s="23">
        <f t="shared" si="140"/>
        <v>2300</v>
      </c>
      <c r="N263" s="23">
        <f t="shared" si="140"/>
        <v>0</v>
      </c>
      <c r="O263" s="23">
        <f t="shared" si="140"/>
        <v>0</v>
      </c>
      <c r="P263" s="23">
        <f t="shared" si="140"/>
        <v>0</v>
      </c>
      <c r="Q263" s="23">
        <f t="shared" si="140"/>
        <v>0</v>
      </c>
      <c r="R263" s="23">
        <f t="shared" si="140"/>
        <v>0</v>
      </c>
      <c r="S263" s="23">
        <f t="shared" si="140"/>
        <v>0</v>
      </c>
      <c r="T263" s="23">
        <f t="shared" si="140"/>
        <v>0</v>
      </c>
      <c r="U263" s="45">
        <f>SUM(표4_2[[#This Row],[1월]:[12월]])</f>
        <v>54000</v>
      </c>
      <c r="V263" s="45">
        <f t="shared" si="121"/>
        <v>4500</v>
      </c>
    </row>
    <row r="264" spans="1:22" hidden="1" x14ac:dyDescent="0.3">
      <c r="A264" s="73"/>
      <c r="B264" s="64" t="s">
        <v>263</v>
      </c>
      <c r="C264" s="32" t="s">
        <v>26</v>
      </c>
      <c r="D264" s="32" t="s">
        <v>12</v>
      </c>
      <c r="E264" s="32" t="s">
        <v>67</v>
      </c>
      <c r="F264" s="32" t="s">
        <v>12</v>
      </c>
      <c r="G264" s="32" t="s">
        <v>155</v>
      </c>
      <c r="H264" s="32" t="s">
        <v>20</v>
      </c>
      <c r="I264" s="33">
        <f t="shared" ref="I264:T264" si="141">I262*0.86</f>
        <v>0</v>
      </c>
      <c r="J264" s="33">
        <f t="shared" si="141"/>
        <v>0</v>
      </c>
      <c r="K264" s="33">
        <f t="shared" si="141"/>
        <v>0</v>
      </c>
      <c r="L264" s="33">
        <f t="shared" si="141"/>
        <v>44.462000000000003</v>
      </c>
      <c r="M264" s="33">
        <f t="shared" si="141"/>
        <v>1.9779999999999998</v>
      </c>
      <c r="N264" s="33">
        <f t="shared" si="141"/>
        <v>0</v>
      </c>
      <c r="O264" s="33">
        <f t="shared" si="141"/>
        <v>0</v>
      </c>
      <c r="P264" s="33">
        <f t="shared" si="141"/>
        <v>0</v>
      </c>
      <c r="Q264" s="33">
        <f t="shared" si="141"/>
        <v>0</v>
      </c>
      <c r="R264" s="33">
        <f t="shared" si="141"/>
        <v>0</v>
      </c>
      <c r="S264" s="33">
        <f t="shared" si="141"/>
        <v>0</v>
      </c>
      <c r="T264" s="33">
        <f t="shared" si="141"/>
        <v>0</v>
      </c>
      <c r="U264" s="54">
        <f>SUM(표4_2[[#This Row],[1월]:[12월]])</f>
        <v>46.440000000000005</v>
      </c>
      <c r="V264" s="54">
        <f t="shared" si="121"/>
        <v>3.8700000000000006</v>
      </c>
    </row>
    <row r="265" spans="1:22" hidden="1" x14ac:dyDescent="0.3">
      <c r="A265" s="73"/>
      <c r="B265" s="62" t="s">
        <v>263</v>
      </c>
      <c r="C265" s="17" t="s">
        <v>26</v>
      </c>
      <c r="D265" s="17" t="s">
        <v>12</v>
      </c>
      <c r="E265" s="17" t="s">
        <v>67</v>
      </c>
      <c r="F265" s="17" t="s">
        <v>12</v>
      </c>
      <c r="G265" s="17" t="s">
        <v>155</v>
      </c>
      <c r="H265" s="17" t="s">
        <v>15</v>
      </c>
      <c r="I265" s="31">
        <f t="shared" ref="I265:T265" si="142">I264*0.1</f>
        <v>0</v>
      </c>
      <c r="J265" s="31">
        <f t="shared" si="142"/>
        <v>0</v>
      </c>
      <c r="K265" s="31">
        <f t="shared" si="142"/>
        <v>0</v>
      </c>
      <c r="L265" s="31">
        <f t="shared" si="142"/>
        <v>4.4462000000000002</v>
      </c>
      <c r="M265" s="31">
        <f t="shared" si="142"/>
        <v>0.19779999999999998</v>
      </c>
      <c r="N265" s="31">
        <f t="shared" si="142"/>
        <v>0</v>
      </c>
      <c r="O265" s="31">
        <f t="shared" si="142"/>
        <v>0</v>
      </c>
      <c r="P265" s="31">
        <f t="shared" si="142"/>
        <v>0</v>
      </c>
      <c r="Q265" s="31">
        <f t="shared" si="142"/>
        <v>0</v>
      </c>
      <c r="R265" s="31">
        <f t="shared" si="142"/>
        <v>0</v>
      </c>
      <c r="S265" s="31">
        <f t="shared" si="142"/>
        <v>0</v>
      </c>
      <c r="T265" s="31">
        <f t="shared" si="142"/>
        <v>0</v>
      </c>
      <c r="U265" s="46">
        <f>SUM(표4_2[[#This Row],[1월]:[12월]])</f>
        <v>4.6440000000000001</v>
      </c>
      <c r="V265" s="46">
        <f t="shared" si="121"/>
        <v>0.38700000000000001</v>
      </c>
    </row>
    <row r="266" spans="1:22" hidden="1" x14ac:dyDescent="0.3">
      <c r="A266" s="73"/>
      <c r="B266" s="63" t="s">
        <v>263</v>
      </c>
      <c r="C266" s="19" t="s">
        <v>26</v>
      </c>
      <c r="D266" s="19" t="s">
        <v>12</v>
      </c>
      <c r="E266" s="19" t="s">
        <v>67</v>
      </c>
      <c r="F266" s="19" t="s">
        <v>12</v>
      </c>
      <c r="G266" s="20" t="s">
        <v>155</v>
      </c>
      <c r="H266" s="20" t="s">
        <v>96</v>
      </c>
      <c r="I266" s="20">
        <f>I262*0.0036*(39655+0.7095*21+0.0709*310)/1000</f>
        <v>0</v>
      </c>
      <c r="J266" s="20">
        <f t="shared" ref="J266:T266" si="143">J262*0.0036*(39655+0.7095*21+0.0709*310)/1000</f>
        <v>0</v>
      </c>
      <c r="K266" s="20">
        <f t="shared" si="143"/>
        <v>0</v>
      </c>
      <c r="L266" s="20">
        <f t="shared" si="143"/>
        <v>7.3874524264200003</v>
      </c>
      <c r="M266" s="20">
        <f t="shared" si="143"/>
        <v>0.32864875397999999</v>
      </c>
      <c r="N266" s="20">
        <f t="shared" si="143"/>
        <v>0</v>
      </c>
      <c r="O266" s="20">
        <f t="shared" si="143"/>
        <v>0</v>
      </c>
      <c r="P266" s="20">
        <f t="shared" si="143"/>
        <v>0</v>
      </c>
      <c r="Q266" s="20">
        <f t="shared" si="143"/>
        <v>0</v>
      </c>
      <c r="R266" s="20">
        <f t="shared" si="143"/>
        <v>0</v>
      </c>
      <c r="S266" s="20">
        <f t="shared" si="143"/>
        <v>0</v>
      </c>
      <c r="T266" s="20">
        <f t="shared" si="143"/>
        <v>0</v>
      </c>
      <c r="U266" s="47">
        <f>SUM(표4_2[[#This Row],[1월]:[12월]])</f>
        <v>7.7161011803999999</v>
      </c>
      <c r="V266" s="47">
        <f t="shared" si="121"/>
        <v>0.64300843169999999</v>
      </c>
    </row>
    <row r="267" spans="1:22" hidden="1" x14ac:dyDescent="0.3">
      <c r="A267" s="73" t="s">
        <v>255</v>
      </c>
      <c r="B267" s="60" t="s">
        <v>263</v>
      </c>
      <c r="C267" s="14" t="s">
        <v>26</v>
      </c>
      <c r="D267" s="14" t="s">
        <v>16</v>
      </c>
      <c r="E267" s="14" t="s">
        <v>65</v>
      </c>
      <c r="F267" s="14" t="s">
        <v>172</v>
      </c>
      <c r="G267" s="14" t="s">
        <v>54</v>
      </c>
      <c r="H267" s="14" t="s">
        <v>13</v>
      </c>
      <c r="I267" s="15">
        <v>60322948</v>
      </c>
      <c r="J267" s="15">
        <v>43536350</v>
      </c>
      <c r="K267" s="15">
        <v>34591250</v>
      </c>
      <c r="L267" s="15">
        <v>19570927</v>
      </c>
      <c r="M267" s="15">
        <v>7054524</v>
      </c>
      <c r="N267" s="15">
        <v>4449532</v>
      </c>
      <c r="O267" s="69">
        <v>4026466</v>
      </c>
      <c r="P267" s="15">
        <v>3192206</v>
      </c>
      <c r="Q267" s="15">
        <v>3401158</v>
      </c>
      <c r="R267" s="15">
        <v>5074533</v>
      </c>
      <c r="S267" s="15">
        <v>23121778</v>
      </c>
      <c r="T267" s="69">
        <v>56629329</v>
      </c>
      <c r="U267" s="44">
        <f>SUM(표4_2[[#This Row],[1월]:[12월]])</f>
        <v>264971001</v>
      </c>
      <c r="V267" s="44">
        <f t="shared" si="121"/>
        <v>22080916.75</v>
      </c>
    </row>
    <row r="268" spans="1:22" hidden="1" x14ac:dyDescent="0.3">
      <c r="A268" s="73"/>
      <c r="B268" s="65" t="s">
        <v>263</v>
      </c>
      <c r="C268" s="30" t="s">
        <v>26</v>
      </c>
      <c r="D268" s="30" t="s">
        <v>16</v>
      </c>
      <c r="E268" s="30" t="s">
        <v>65</v>
      </c>
      <c r="F268" s="30" t="s">
        <v>172</v>
      </c>
      <c r="G268" s="30" t="s">
        <v>54</v>
      </c>
      <c r="H268" s="30" t="s">
        <v>19</v>
      </c>
      <c r="I268" s="4">
        <v>466.4</v>
      </c>
      <c r="J268" s="4">
        <v>334.1</v>
      </c>
      <c r="K268" s="4">
        <v>263.60000000000002</v>
      </c>
      <c r="L268" s="4">
        <v>169</v>
      </c>
      <c r="M268" s="4">
        <v>54.2</v>
      </c>
      <c r="N268" s="4">
        <v>37.6</v>
      </c>
      <c r="O268" s="68">
        <v>30.4</v>
      </c>
      <c r="P268" s="4">
        <v>21.6</v>
      </c>
      <c r="Q268" s="4">
        <v>23.8</v>
      </c>
      <c r="R268" s="4">
        <v>31.9</v>
      </c>
      <c r="S268" s="4">
        <v>178.4</v>
      </c>
      <c r="T268" s="68">
        <v>387</v>
      </c>
      <c r="U268" s="53">
        <f>SUM(표4_2[[#This Row],[1월]:[12월]])</f>
        <v>1998</v>
      </c>
      <c r="V268" s="53">
        <f t="shared" si="121"/>
        <v>166.5</v>
      </c>
    </row>
    <row r="269" spans="1:22" hidden="1" x14ac:dyDescent="0.3">
      <c r="A269" s="73"/>
      <c r="B269" s="61" t="s">
        <v>263</v>
      </c>
      <c r="C269" s="16" t="s">
        <v>26</v>
      </c>
      <c r="D269" s="16" t="s">
        <v>16</v>
      </c>
      <c r="E269" s="16" t="s">
        <v>65</v>
      </c>
      <c r="F269" s="16" t="s">
        <v>172</v>
      </c>
      <c r="G269" s="16" t="s">
        <v>54</v>
      </c>
      <c r="H269" s="16" t="s">
        <v>14</v>
      </c>
      <c r="I269" s="4">
        <f t="shared" ref="I269:T269" si="144">I268*1000</f>
        <v>466400</v>
      </c>
      <c r="J269" s="4">
        <f t="shared" si="144"/>
        <v>334100</v>
      </c>
      <c r="K269" s="4">
        <f t="shared" si="144"/>
        <v>263600</v>
      </c>
      <c r="L269" s="23">
        <f t="shared" si="144"/>
        <v>169000</v>
      </c>
      <c r="M269" s="23">
        <f t="shared" si="144"/>
        <v>54200</v>
      </c>
      <c r="N269" s="23">
        <f t="shared" si="144"/>
        <v>37600</v>
      </c>
      <c r="O269" s="23">
        <f t="shared" si="144"/>
        <v>30400</v>
      </c>
      <c r="P269" s="23">
        <f t="shared" si="144"/>
        <v>21600</v>
      </c>
      <c r="Q269" s="23">
        <f t="shared" si="144"/>
        <v>23800</v>
      </c>
      <c r="R269" s="23">
        <f t="shared" si="144"/>
        <v>31900</v>
      </c>
      <c r="S269" s="23">
        <f t="shared" si="144"/>
        <v>178400</v>
      </c>
      <c r="T269" s="23">
        <f t="shared" si="144"/>
        <v>387000</v>
      </c>
      <c r="U269" s="45">
        <f>SUM(표4_2[[#This Row],[1월]:[12월]])</f>
        <v>1998000</v>
      </c>
      <c r="V269" s="45">
        <f t="shared" si="121"/>
        <v>166500</v>
      </c>
    </row>
    <row r="270" spans="1:22" hidden="1" x14ac:dyDescent="0.3">
      <c r="A270" s="73"/>
      <c r="B270" s="64" t="s">
        <v>263</v>
      </c>
      <c r="C270" s="32" t="s">
        <v>26</v>
      </c>
      <c r="D270" s="32" t="s">
        <v>16</v>
      </c>
      <c r="E270" s="32" t="s">
        <v>65</v>
      </c>
      <c r="F270" s="32" t="s">
        <v>172</v>
      </c>
      <c r="G270" s="32" t="s">
        <v>54</v>
      </c>
      <c r="H270" s="32" t="s">
        <v>20</v>
      </c>
      <c r="I270" s="33">
        <f t="shared" ref="I270:T270" si="145">I268*0.86</f>
        <v>401.10399999999998</v>
      </c>
      <c r="J270" s="33">
        <f t="shared" si="145"/>
        <v>287.32600000000002</v>
      </c>
      <c r="K270" s="33">
        <f t="shared" si="145"/>
        <v>226.69600000000003</v>
      </c>
      <c r="L270" s="33">
        <f t="shared" si="145"/>
        <v>145.34</v>
      </c>
      <c r="M270" s="33">
        <f t="shared" si="145"/>
        <v>46.612000000000002</v>
      </c>
      <c r="N270" s="33">
        <f t="shared" si="145"/>
        <v>32.335999999999999</v>
      </c>
      <c r="O270" s="33">
        <f t="shared" si="145"/>
        <v>26.143999999999998</v>
      </c>
      <c r="P270" s="33">
        <f t="shared" si="145"/>
        <v>18.576000000000001</v>
      </c>
      <c r="Q270" s="33">
        <f t="shared" si="145"/>
        <v>20.468</v>
      </c>
      <c r="R270" s="33">
        <f t="shared" si="145"/>
        <v>27.433999999999997</v>
      </c>
      <c r="S270" s="33">
        <f t="shared" si="145"/>
        <v>153.42400000000001</v>
      </c>
      <c r="T270" s="33">
        <f t="shared" si="145"/>
        <v>332.82</v>
      </c>
      <c r="U270" s="54">
        <f>SUM(표4_2[[#This Row],[1월]:[12월]])</f>
        <v>1718.2800000000002</v>
      </c>
      <c r="V270" s="54">
        <f t="shared" si="121"/>
        <v>143.19000000000003</v>
      </c>
    </row>
    <row r="271" spans="1:22" hidden="1" x14ac:dyDescent="0.3">
      <c r="A271" s="73"/>
      <c r="B271" s="62" t="s">
        <v>263</v>
      </c>
      <c r="C271" s="17" t="s">
        <v>26</v>
      </c>
      <c r="D271" s="17" t="s">
        <v>16</v>
      </c>
      <c r="E271" s="17" t="s">
        <v>65</v>
      </c>
      <c r="F271" s="17" t="s">
        <v>172</v>
      </c>
      <c r="G271" s="17" t="s">
        <v>54</v>
      </c>
      <c r="H271" s="17" t="s">
        <v>15</v>
      </c>
      <c r="I271" s="31">
        <f t="shared" ref="I271:T271" si="146">I270*0.1</f>
        <v>40.110399999999998</v>
      </c>
      <c r="J271" s="31">
        <f t="shared" si="146"/>
        <v>28.732600000000005</v>
      </c>
      <c r="K271" s="31">
        <f t="shared" si="146"/>
        <v>22.669600000000003</v>
      </c>
      <c r="L271" s="31">
        <f t="shared" si="146"/>
        <v>14.534000000000001</v>
      </c>
      <c r="M271" s="31">
        <f t="shared" si="146"/>
        <v>4.6612</v>
      </c>
      <c r="N271" s="31">
        <f t="shared" si="146"/>
        <v>3.2336</v>
      </c>
      <c r="O271" s="31">
        <f t="shared" si="146"/>
        <v>2.6143999999999998</v>
      </c>
      <c r="P271" s="31">
        <f t="shared" si="146"/>
        <v>1.8576000000000001</v>
      </c>
      <c r="Q271" s="31">
        <f t="shared" si="146"/>
        <v>2.0468000000000002</v>
      </c>
      <c r="R271" s="31">
        <f t="shared" si="146"/>
        <v>2.7433999999999998</v>
      </c>
      <c r="S271" s="31">
        <f t="shared" si="146"/>
        <v>15.342400000000001</v>
      </c>
      <c r="T271" s="31">
        <f t="shared" si="146"/>
        <v>33.282000000000004</v>
      </c>
      <c r="U271" s="46">
        <f>SUM(표4_2[[#This Row],[1월]:[12월]])</f>
        <v>171.82800000000003</v>
      </c>
      <c r="V271" s="46">
        <f t="shared" si="121"/>
        <v>14.319000000000003</v>
      </c>
    </row>
    <row r="272" spans="1:22" hidden="1" x14ac:dyDescent="0.3">
      <c r="A272" s="73"/>
      <c r="B272" s="63" t="s">
        <v>263</v>
      </c>
      <c r="C272" s="19" t="s">
        <v>26</v>
      </c>
      <c r="D272" s="19" t="s">
        <v>16</v>
      </c>
      <c r="E272" s="19" t="s">
        <v>65</v>
      </c>
      <c r="F272" s="19" t="s">
        <v>172</v>
      </c>
      <c r="G272" s="20" t="s">
        <v>54</v>
      </c>
      <c r="H272" s="20" t="s">
        <v>96</v>
      </c>
      <c r="I272" s="20">
        <f>I268*0.0036*(39655+0.7095*21+0.0709*310)/1000</f>
        <v>66.644251676639996</v>
      </c>
      <c r="J272" s="20">
        <f t="shared" ref="J272:T272" si="147">J268*0.0036*(39655+0.7095*21+0.0709*310)/1000</f>
        <v>47.739803784659998</v>
      </c>
      <c r="K272" s="20">
        <f t="shared" si="147"/>
        <v>37.66600502136</v>
      </c>
      <c r="L272" s="20">
        <f t="shared" si="147"/>
        <v>24.148538879399997</v>
      </c>
      <c r="M272" s="20">
        <f t="shared" si="147"/>
        <v>7.7446793329199997</v>
      </c>
      <c r="N272" s="20">
        <f t="shared" si="147"/>
        <v>5.3726926737600005</v>
      </c>
      <c r="O272" s="20">
        <f t="shared" si="147"/>
        <v>4.3438791830399994</v>
      </c>
      <c r="P272" s="20">
        <f t="shared" si="147"/>
        <v>3.0864404721600005</v>
      </c>
      <c r="Q272" s="20">
        <f t="shared" si="147"/>
        <v>3.4008001498799998</v>
      </c>
      <c r="R272" s="20">
        <f t="shared" si="147"/>
        <v>4.5582153269399992</v>
      </c>
      <c r="S272" s="20">
        <f t="shared" si="147"/>
        <v>25.49171204784</v>
      </c>
      <c r="T272" s="20">
        <f t="shared" si="147"/>
        <v>55.298725126199997</v>
      </c>
      <c r="U272" s="47">
        <f>SUM(표4_2[[#This Row],[1월]:[12월]])</f>
        <v>285.4957436748</v>
      </c>
      <c r="V272" s="47">
        <f t="shared" si="121"/>
        <v>23.791311972900001</v>
      </c>
    </row>
    <row r="273" spans="1:22" hidden="1" x14ac:dyDescent="0.3">
      <c r="A273" s="73"/>
      <c r="B273" s="60" t="s">
        <v>263</v>
      </c>
      <c r="C273" s="14" t="s">
        <v>26</v>
      </c>
      <c r="D273" s="14" t="s">
        <v>16</v>
      </c>
      <c r="E273" s="14" t="s">
        <v>90</v>
      </c>
      <c r="F273" s="14" t="s">
        <v>172</v>
      </c>
      <c r="G273" s="14" t="s">
        <v>54</v>
      </c>
      <c r="H273" s="14" t="s">
        <v>13</v>
      </c>
      <c r="I273" s="15">
        <v>60322948</v>
      </c>
      <c r="J273" s="15">
        <v>43536350</v>
      </c>
      <c r="K273" s="15">
        <v>34591250</v>
      </c>
      <c r="L273" s="69">
        <v>19570927</v>
      </c>
      <c r="M273" s="69">
        <v>7054524</v>
      </c>
      <c r="N273" s="15">
        <v>4449532</v>
      </c>
      <c r="O273" s="69">
        <v>3026466</v>
      </c>
      <c r="P273" s="15">
        <v>3192206</v>
      </c>
      <c r="Q273" s="15">
        <v>3401158</v>
      </c>
      <c r="R273" s="15">
        <v>5074533</v>
      </c>
      <c r="S273" s="15">
        <v>23121778</v>
      </c>
      <c r="T273" s="69">
        <v>56629329</v>
      </c>
      <c r="U273" s="44">
        <f>SUM(표4_2[[#This Row],[1월]:[12월]])</f>
        <v>263971001</v>
      </c>
      <c r="V273" s="44">
        <f t="shared" si="121"/>
        <v>21997583.416666668</v>
      </c>
    </row>
    <row r="274" spans="1:22" hidden="1" x14ac:dyDescent="0.3">
      <c r="A274" s="73"/>
      <c r="B274" s="61" t="s">
        <v>263</v>
      </c>
      <c r="C274" s="16" t="s">
        <v>26</v>
      </c>
      <c r="D274" s="16" t="s">
        <v>16</v>
      </c>
      <c r="E274" s="16" t="s">
        <v>90</v>
      </c>
      <c r="F274" s="16" t="s">
        <v>172</v>
      </c>
      <c r="G274" s="16" t="s">
        <v>54</v>
      </c>
      <c r="H274" s="16" t="s">
        <v>19</v>
      </c>
      <c r="I274" s="4">
        <v>466</v>
      </c>
      <c r="J274" s="4">
        <v>334.1</v>
      </c>
      <c r="K274" s="4">
        <v>263.60000000000002</v>
      </c>
      <c r="L274" s="4">
        <v>169</v>
      </c>
      <c r="M274" s="70">
        <v>54.2</v>
      </c>
      <c r="N274" s="4">
        <v>37.6</v>
      </c>
      <c r="O274" s="68">
        <v>30.4</v>
      </c>
      <c r="P274" s="4">
        <v>21.6</v>
      </c>
      <c r="Q274" s="23">
        <v>23.8</v>
      </c>
      <c r="R274" s="23">
        <v>31.9</v>
      </c>
      <c r="S274" s="23">
        <v>178.4</v>
      </c>
      <c r="T274" s="70">
        <v>387</v>
      </c>
      <c r="U274" s="45">
        <f>SUM(표4_2[[#This Row],[1월]:[12월]])</f>
        <v>1997.6000000000001</v>
      </c>
      <c r="V274" s="45">
        <f t="shared" si="121"/>
        <v>166.46666666666667</v>
      </c>
    </row>
    <row r="275" spans="1:22" hidden="1" x14ac:dyDescent="0.3">
      <c r="A275" s="73"/>
      <c r="B275" s="61" t="s">
        <v>263</v>
      </c>
      <c r="C275" s="16" t="s">
        <v>26</v>
      </c>
      <c r="D275" s="16" t="s">
        <v>16</v>
      </c>
      <c r="E275" s="16" t="s">
        <v>90</v>
      </c>
      <c r="F275" s="16" t="s">
        <v>172</v>
      </c>
      <c r="G275" s="16" t="s">
        <v>54</v>
      </c>
      <c r="H275" s="16" t="s">
        <v>14</v>
      </c>
      <c r="I275" s="4">
        <f t="shared" ref="I275:T275" si="148">I274*1000</f>
        <v>466000</v>
      </c>
      <c r="J275" s="4">
        <f t="shared" si="148"/>
        <v>334100</v>
      </c>
      <c r="K275" s="4">
        <f t="shared" si="148"/>
        <v>263600</v>
      </c>
      <c r="L275" s="23">
        <f t="shared" si="148"/>
        <v>169000</v>
      </c>
      <c r="M275" s="23">
        <f t="shared" si="148"/>
        <v>54200</v>
      </c>
      <c r="N275" s="23">
        <f t="shared" si="148"/>
        <v>37600</v>
      </c>
      <c r="O275" s="23">
        <f t="shared" si="148"/>
        <v>30400</v>
      </c>
      <c r="P275" s="23">
        <f t="shared" si="148"/>
        <v>21600</v>
      </c>
      <c r="Q275" s="23">
        <f t="shared" si="148"/>
        <v>23800</v>
      </c>
      <c r="R275" s="23">
        <f t="shared" si="148"/>
        <v>31900</v>
      </c>
      <c r="S275" s="23">
        <f t="shared" si="148"/>
        <v>178400</v>
      </c>
      <c r="T275" s="23">
        <f t="shared" si="148"/>
        <v>387000</v>
      </c>
      <c r="U275" s="45">
        <f>SUM(표4_2[[#This Row],[1월]:[12월]])</f>
        <v>1997600</v>
      </c>
      <c r="V275" s="45">
        <f t="shared" si="121"/>
        <v>166466.66666666666</v>
      </c>
    </row>
    <row r="276" spans="1:22" hidden="1" x14ac:dyDescent="0.3">
      <c r="A276" s="73"/>
      <c r="B276" s="64" t="s">
        <v>263</v>
      </c>
      <c r="C276" s="32" t="s">
        <v>26</v>
      </c>
      <c r="D276" s="32" t="s">
        <v>16</v>
      </c>
      <c r="E276" s="32" t="s">
        <v>90</v>
      </c>
      <c r="F276" s="32" t="s">
        <v>172</v>
      </c>
      <c r="G276" s="32" t="s">
        <v>54</v>
      </c>
      <c r="H276" s="32" t="s">
        <v>20</v>
      </c>
      <c r="I276" s="33">
        <f t="shared" ref="I276:T276" si="149">I274*0.86</f>
        <v>400.76</v>
      </c>
      <c r="J276" s="33">
        <f t="shared" si="149"/>
        <v>287.32600000000002</v>
      </c>
      <c r="K276" s="33">
        <f t="shared" si="149"/>
        <v>226.69600000000003</v>
      </c>
      <c r="L276" s="33">
        <f t="shared" si="149"/>
        <v>145.34</v>
      </c>
      <c r="M276" s="33">
        <f t="shared" si="149"/>
        <v>46.612000000000002</v>
      </c>
      <c r="N276" s="33">
        <f t="shared" si="149"/>
        <v>32.335999999999999</v>
      </c>
      <c r="O276" s="33">
        <f t="shared" si="149"/>
        <v>26.143999999999998</v>
      </c>
      <c r="P276" s="33">
        <f t="shared" si="149"/>
        <v>18.576000000000001</v>
      </c>
      <c r="Q276" s="33">
        <f t="shared" si="149"/>
        <v>20.468</v>
      </c>
      <c r="R276" s="33">
        <f t="shared" si="149"/>
        <v>27.433999999999997</v>
      </c>
      <c r="S276" s="33">
        <f t="shared" si="149"/>
        <v>153.42400000000001</v>
      </c>
      <c r="T276" s="33">
        <f t="shared" si="149"/>
        <v>332.82</v>
      </c>
      <c r="U276" s="54">
        <f>SUM(표4_2[[#This Row],[1월]:[12월]])</f>
        <v>1717.9360000000001</v>
      </c>
      <c r="V276" s="54">
        <f t="shared" si="121"/>
        <v>143.16133333333335</v>
      </c>
    </row>
    <row r="277" spans="1:22" hidden="1" x14ac:dyDescent="0.3">
      <c r="A277" s="73"/>
      <c r="B277" s="62" t="s">
        <v>263</v>
      </c>
      <c r="C277" s="17" t="s">
        <v>26</v>
      </c>
      <c r="D277" s="17" t="s">
        <v>16</v>
      </c>
      <c r="E277" s="17" t="s">
        <v>90</v>
      </c>
      <c r="F277" s="17" t="s">
        <v>172</v>
      </c>
      <c r="G277" s="17" t="s">
        <v>54</v>
      </c>
      <c r="H277" s="17" t="s">
        <v>15</v>
      </c>
      <c r="I277" s="31">
        <f t="shared" ref="I277:T277" si="150">I276*0.1</f>
        <v>40.076000000000001</v>
      </c>
      <c r="J277" s="31">
        <f t="shared" si="150"/>
        <v>28.732600000000005</v>
      </c>
      <c r="K277" s="31">
        <f t="shared" si="150"/>
        <v>22.669600000000003</v>
      </c>
      <c r="L277" s="31">
        <f t="shared" si="150"/>
        <v>14.534000000000001</v>
      </c>
      <c r="M277" s="31">
        <f t="shared" si="150"/>
        <v>4.6612</v>
      </c>
      <c r="N277" s="31">
        <f t="shared" si="150"/>
        <v>3.2336</v>
      </c>
      <c r="O277" s="31">
        <f t="shared" si="150"/>
        <v>2.6143999999999998</v>
      </c>
      <c r="P277" s="31">
        <f t="shared" si="150"/>
        <v>1.8576000000000001</v>
      </c>
      <c r="Q277" s="31">
        <f t="shared" si="150"/>
        <v>2.0468000000000002</v>
      </c>
      <c r="R277" s="31">
        <f t="shared" si="150"/>
        <v>2.7433999999999998</v>
      </c>
      <c r="S277" s="31">
        <f t="shared" si="150"/>
        <v>15.342400000000001</v>
      </c>
      <c r="T277" s="31">
        <f t="shared" si="150"/>
        <v>33.282000000000004</v>
      </c>
      <c r="U277" s="46">
        <f>SUM(표4_2[[#This Row],[1월]:[12월]])</f>
        <v>171.79360000000003</v>
      </c>
      <c r="V277" s="46">
        <f t="shared" si="121"/>
        <v>14.316133333333335</v>
      </c>
    </row>
    <row r="278" spans="1:22" hidden="1" x14ac:dyDescent="0.3">
      <c r="A278" s="73"/>
      <c r="B278" s="63" t="s">
        <v>263</v>
      </c>
      <c r="C278" s="19" t="s">
        <v>26</v>
      </c>
      <c r="D278" s="19" t="s">
        <v>16</v>
      </c>
      <c r="E278" s="19" t="s">
        <v>90</v>
      </c>
      <c r="F278" s="19" t="s">
        <v>172</v>
      </c>
      <c r="G278" s="20" t="s">
        <v>54</v>
      </c>
      <c r="H278" s="20" t="s">
        <v>96</v>
      </c>
      <c r="I278" s="20">
        <f>I274*0.0036*(39655+0.7095*21+0.0709*310)/1000</f>
        <v>66.587095371599986</v>
      </c>
      <c r="J278" s="20">
        <f t="shared" ref="J278:T278" si="151">J274*0.0036*(39655+0.7095*21+0.0709*310)/1000</f>
        <v>47.739803784659998</v>
      </c>
      <c r="K278" s="20">
        <f t="shared" si="151"/>
        <v>37.66600502136</v>
      </c>
      <c r="L278" s="20">
        <f t="shared" si="151"/>
        <v>24.148538879399997</v>
      </c>
      <c r="M278" s="20">
        <f t="shared" si="151"/>
        <v>7.7446793329199997</v>
      </c>
      <c r="N278" s="20">
        <f t="shared" si="151"/>
        <v>5.3726926737600005</v>
      </c>
      <c r="O278" s="20">
        <f t="shared" si="151"/>
        <v>4.3438791830399994</v>
      </c>
      <c r="P278" s="20">
        <f t="shared" si="151"/>
        <v>3.0864404721600005</v>
      </c>
      <c r="Q278" s="20">
        <f t="shared" si="151"/>
        <v>3.4008001498799998</v>
      </c>
      <c r="R278" s="20">
        <f t="shared" si="151"/>
        <v>4.5582153269399992</v>
      </c>
      <c r="S278" s="20">
        <f t="shared" si="151"/>
        <v>25.49171204784</v>
      </c>
      <c r="T278" s="20">
        <f t="shared" si="151"/>
        <v>55.298725126199997</v>
      </c>
      <c r="U278" s="47">
        <f>SUM(표4_2[[#This Row],[1월]:[12월]])</f>
        <v>285.43858736976</v>
      </c>
      <c r="V278" s="47">
        <f t="shared" si="121"/>
        <v>23.78654894748</v>
      </c>
    </row>
    <row r="279" spans="1:22" hidden="1" x14ac:dyDescent="0.3">
      <c r="A279" s="73" t="s">
        <v>256</v>
      </c>
      <c r="B279" s="60" t="s">
        <v>263</v>
      </c>
      <c r="C279" s="14" t="s">
        <v>26</v>
      </c>
      <c r="D279" s="14" t="s">
        <v>16</v>
      </c>
      <c r="E279" s="14" t="s">
        <v>67</v>
      </c>
      <c r="F279" s="14" t="s">
        <v>86</v>
      </c>
      <c r="G279" s="14" t="s">
        <v>47</v>
      </c>
      <c r="H279" s="14" t="s">
        <v>13</v>
      </c>
      <c r="I279" s="15">
        <v>38161003</v>
      </c>
      <c r="J279" s="15">
        <v>23201120</v>
      </c>
      <c r="K279" s="15">
        <v>13682949</v>
      </c>
      <c r="L279" s="15">
        <v>7204351</v>
      </c>
      <c r="M279" s="69">
        <v>4326407</v>
      </c>
      <c r="N279" s="15">
        <v>2266323</v>
      </c>
      <c r="O279" s="69">
        <v>5345053</v>
      </c>
      <c r="P279" s="15">
        <v>5836685</v>
      </c>
      <c r="Q279" s="15">
        <v>7477146</v>
      </c>
      <c r="R279" s="15">
        <v>9264546</v>
      </c>
      <c r="S279" s="15">
        <v>15338151</v>
      </c>
      <c r="T279" s="69">
        <v>34289072</v>
      </c>
      <c r="U279" s="44">
        <f>SUM(표4_2[[#This Row],[1월]:[12월]])</f>
        <v>166392806</v>
      </c>
      <c r="V279" s="44">
        <f t="shared" si="121"/>
        <v>13866067.166666666</v>
      </c>
    </row>
    <row r="280" spans="1:22" hidden="1" x14ac:dyDescent="0.3">
      <c r="A280" s="73"/>
      <c r="B280" s="65" t="s">
        <v>263</v>
      </c>
      <c r="C280" s="30" t="s">
        <v>26</v>
      </c>
      <c r="D280" s="30" t="s">
        <v>16</v>
      </c>
      <c r="E280" s="30" t="s">
        <v>67</v>
      </c>
      <c r="F280" s="30" t="s">
        <v>86</v>
      </c>
      <c r="G280" s="30" t="s">
        <v>47</v>
      </c>
      <c r="H280" s="30" t="s">
        <v>19</v>
      </c>
      <c r="I280" s="4">
        <v>295</v>
      </c>
      <c r="J280" s="4">
        <v>177.1</v>
      </c>
      <c r="K280" s="4">
        <v>102.1</v>
      </c>
      <c r="L280" s="4">
        <v>59.4</v>
      </c>
      <c r="M280" s="68">
        <v>33</v>
      </c>
      <c r="N280" s="4">
        <v>17.5</v>
      </c>
      <c r="O280" s="68">
        <v>48.7</v>
      </c>
      <c r="P280" s="4">
        <v>53.9</v>
      </c>
      <c r="Q280" s="4">
        <v>71.2</v>
      </c>
      <c r="R280" s="4">
        <v>69.3</v>
      </c>
      <c r="S280" s="4">
        <v>118.6</v>
      </c>
      <c r="T280" s="68">
        <v>234.1</v>
      </c>
      <c r="U280" s="53">
        <f>SUM(표4_2[[#This Row],[1월]:[12월]])</f>
        <v>1279.8999999999999</v>
      </c>
      <c r="V280" s="53">
        <f t="shared" si="121"/>
        <v>106.65833333333332</v>
      </c>
    </row>
    <row r="281" spans="1:22" hidden="1" x14ac:dyDescent="0.3">
      <c r="A281" s="73"/>
      <c r="B281" s="61" t="s">
        <v>263</v>
      </c>
      <c r="C281" s="16" t="s">
        <v>26</v>
      </c>
      <c r="D281" s="16" t="s">
        <v>16</v>
      </c>
      <c r="E281" s="16" t="s">
        <v>67</v>
      </c>
      <c r="F281" s="16" t="s">
        <v>86</v>
      </c>
      <c r="G281" s="16" t="s">
        <v>47</v>
      </c>
      <c r="H281" s="16" t="s">
        <v>14</v>
      </c>
      <c r="I281" s="23">
        <f t="shared" ref="I281:T281" si="152">I280*1000</f>
        <v>295000</v>
      </c>
      <c r="J281" s="23">
        <f t="shared" si="152"/>
        <v>177100</v>
      </c>
      <c r="K281" s="23">
        <f t="shared" si="152"/>
        <v>102100</v>
      </c>
      <c r="L281" s="23">
        <f t="shared" si="152"/>
        <v>59400</v>
      </c>
      <c r="M281" s="23">
        <f t="shared" si="152"/>
        <v>33000</v>
      </c>
      <c r="N281" s="23">
        <f t="shared" si="152"/>
        <v>17500</v>
      </c>
      <c r="O281" s="23">
        <f t="shared" si="152"/>
        <v>48700</v>
      </c>
      <c r="P281" s="23">
        <f t="shared" si="152"/>
        <v>53900</v>
      </c>
      <c r="Q281" s="23">
        <f t="shared" si="152"/>
        <v>71200</v>
      </c>
      <c r="R281" s="23">
        <f t="shared" si="152"/>
        <v>69300</v>
      </c>
      <c r="S281" s="23">
        <f t="shared" si="152"/>
        <v>118600</v>
      </c>
      <c r="T281" s="23">
        <f t="shared" si="152"/>
        <v>234100</v>
      </c>
      <c r="U281" s="45">
        <f>SUM(표4_2[[#This Row],[1월]:[12월]])</f>
        <v>1279900</v>
      </c>
      <c r="V281" s="45">
        <f t="shared" si="121"/>
        <v>106658.33333333333</v>
      </c>
    </row>
    <row r="282" spans="1:22" hidden="1" x14ac:dyDescent="0.3">
      <c r="A282" s="73"/>
      <c r="B282" s="64" t="s">
        <v>263</v>
      </c>
      <c r="C282" s="32" t="s">
        <v>26</v>
      </c>
      <c r="D282" s="32" t="s">
        <v>16</v>
      </c>
      <c r="E282" s="32" t="s">
        <v>67</v>
      </c>
      <c r="F282" s="32" t="s">
        <v>86</v>
      </c>
      <c r="G282" s="32" t="s">
        <v>47</v>
      </c>
      <c r="H282" s="32" t="s">
        <v>20</v>
      </c>
      <c r="I282" s="33">
        <f t="shared" ref="I282:T282" si="153">I280*0.86</f>
        <v>253.7</v>
      </c>
      <c r="J282" s="33">
        <f t="shared" si="153"/>
        <v>152.30599999999998</v>
      </c>
      <c r="K282" s="33">
        <f t="shared" si="153"/>
        <v>87.805999999999997</v>
      </c>
      <c r="L282" s="33">
        <f t="shared" si="153"/>
        <v>51.083999999999996</v>
      </c>
      <c r="M282" s="33">
        <f t="shared" si="153"/>
        <v>28.38</v>
      </c>
      <c r="N282" s="33">
        <f t="shared" si="153"/>
        <v>15.049999999999999</v>
      </c>
      <c r="O282" s="33">
        <f t="shared" si="153"/>
        <v>41.882000000000005</v>
      </c>
      <c r="P282" s="33">
        <f t="shared" si="153"/>
        <v>46.353999999999999</v>
      </c>
      <c r="Q282" s="33">
        <f t="shared" si="153"/>
        <v>61.231999999999999</v>
      </c>
      <c r="R282" s="33">
        <f t="shared" si="153"/>
        <v>59.597999999999999</v>
      </c>
      <c r="S282" s="33">
        <f t="shared" si="153"/>
        <v>101.996</v>
      </c>
      <c r="T282" s="33">
        <f t="shared" si="153"/>
        <v>201.32599999999999</v>
      </c>
      <c r="U282" s="54">
        <f>SUM(표4_2[[#This Row],[1월]:[12월]])</f>
        <v>1100.7139999999997</v>
      </c>
      <c r="V282" s="54">
        <f t="shared" si="121"/>
        <v>91.726166666666643</v>
      </c>
    </row>
    <row r="283" spans="1:22" hidden="1" x14ac:dyDescent="0.3">
      <c r="A283" s="73"/>
      <c r="B283" s="62" t="s">
        <v>263</v>
      </c>
      <c r="C283" s="17" t="s">
        <v>26</v>
      </c>
      <c r="D283" s="17" t="s">
        <v>16</v>
      </c>
      <c r="E283" s="17" t="s">
        <v>67</v>
      </c>
      <c r="F283" s="17" t="s">
        <v>86</v>
      </c>
      <c r="G283" s="17" t="s">
        <v>47</v>
      </c>
      <c r="H283" s="17" t="s">
        <v>15</v>
      </c>
      <c r="I283" s="31">
        <f t="shared" ref="I283:T283" si="154">I282*0.1</f>
        <v>25.37</v>
      </c>
      <c r="J283" s="31">
        <f t="shared" si="154"/>
        <v>15.230599999999999</v>
      </c>
      <c r="K283" s="31">
        <f t="shared" si="154"/>
        <v>8.7805999999999997</v>
      </c>
      <c r="L283" s="31">
        <f t="shared" si="154"/>
        <v>5.1083999999999996</v>
      </c>
      <c r="M283" s="31">
        <f t="shared" si="154"/>
        <v>2.8380000000000001</v>
      </c>
      <c r="N283" s="31">
        <f t="shared" si="154"/>
        <v>1.5049999999999999</v>
      </c>
      <c r="O283" s="31">
        <f t="shared" si="154"/>
        <v>4.188200000000001</v>
      </c>
      <c r="P283" s="31">
        <f t="shared" si="154"/>
        <v>4.6353999999999997</v>
      </c>
      <c r="Q283" s="31">
        <f t="shared" si="154"/>
        <v>6.1232000000000006</v>
      </c>
      <c r="R283" s="31">
        <f t="shared" si="154"/>
        <v>5.9598000000000004</v>
      </c>
      <c r="S283" s="31">
        <f t="shared" si="154"/>
        <v>10.1996</v>
      </c>
      <c r="T283" s="31">
        <f t="shared" si="154"/>
        <v>20.1326</v>
      </c>
      <c r="U283" s="46">
        <f>SUM(표4_2[[#This Row],[1월]:[12월]])</f>
        <v>110.0714</v>
      </c>
      <c r="V283" s="46">
        <f t="shared" si="121"/>
        <v>9.1726166666666664</v>
      </c>
    </row>
    <row r="284" spans="1:22" hidden="1" x14ac:dyDescent="0.3">
      <c r="A284" s="73"/>
      <c r="B284" s="63" t="s">
        <v>263</v>
      </c>
      <c r="C284" s="19" t="s">
        <v>26</v>
      </c>
      <c r="D284" s="19" t="s">
        <v>16</v>
      </c>
      <c r="E284" s="19" t="s">
        <v>67</v>
      </c>
      <c r="F284" s="19" t="s">
        <v>86</v>
      </c>
      <c r="G284" s="20" t="s">
        <v>47</v>
      </c>
      <c r="H284" s="20" t="s">
        <v>96</v>
      </c>
      <c r="I284" s="20">
        <f>I280*0.0036*(39655+0.7095*21+0.0709*310)/1000</f>
        <v>42.152774966999999</v>
      </c>
      <c r="J284" s="20">
        <f t="shared" ref="J284:T284" si="155">J280*0.0036*(39655+0.7095*21+0.0709*310)/1000</f>
        <v>25.305954056459999</v>
      </c>
      <c r="K284" s="20">
        <f t="shared" si="155"/>
        <v>14.589146861459998</v>
      </c>
      <c r="L284" s="20">
        <f t="shared" si="155"/>
        <v>8.4877112984399989</v>
      </c>
      <c r="M284" s="20">
        <f t="shared" si="155"/>
        <v>4.7153951657999995</v>
      </c>
      <c r="N284" s="20">
        <f t="shared" si="155"/>
        <v>2.5005883454999998</v>
      </c>
      <c r="O284" s="20">
        <f t="shared" si="155"/>
        <v>6.9587801386199999</v>
      </c>
      <c r="P284" s="20">
        <f t="shared" si="155"/>
        <v>7.7018121041399992</v>
      </c>
      <c r="Q284" s="20">
        <f t="shared" si="155"/>
        <v>10.173822297119999</v>
      </c>
      <c r="R284" s="20">
        <f t="shared" si="155"/>
        <v>9.9023298481799991</v>
      </c>
      <c r="S284" s="20">
        <f t="shared" si="155"/>
        <v>16.94684444436</v>
      </c>
      <c r="T284" s="20">
        <f t="shared" si="155"/>
        <v>33.450727524659996</v>
      </c>
      <c r="U284" s="47">
        <f>SUM(표4_2[[#This Row],[1월]:[12월]])</f>
        <v>182.88588705173999</v>
      </c>
      <c r="V284" s="47">
        <f t="shared" si="121"/>
        <v>15.240490587644999</v>
      </c>
    </row>
    <row r="285" spans="1:22" hidden="1" x14ac:dyDescent="0.3">
      <c r="A285" s="73"/>
      <c r="B285" s="60" t="s">
        <v>263</v>
      </c>
      <c r="C285" s="14" t="s">
        <v>26</v>
      </c>
      <c r="D285" s="14" t="s">
        <v>16</v>
      </c>
      <c r="E285" s="14" t="s">
        <v>67</v>
      </c>
      <c r="F285" s="14" t="s">
        <v>87</v>
      </c>
      <c r="G285" s="14" t="s">
        <v>48</v>
      </c>
      <c r="H285" s="14" t="s">
        <v>13</v>
      </c>
      <c r="I285" s="15">
        <v>103688730</v>
      </c>
      <c r="J285" s="15">
        <v>74911586</v>
      </c>
      <c r="K285" s="15">
        <v>44409953</v>
      </c>
      <c r="L285" s="15">
        <v>23814874</v>
      </c>
      <c r="M285" s="69">
        <v>15669203</v>
      </c>
      <c r="N285" s="15">
        <v>18334395</v>
      </c>
      <c r="O285" s="69">
        <v>28489142</v>
      </c>
      <c r="P285" s="15">
        <v>35154583</v>
      </c>
      <c r="Q285" s="15">
        <v>33996652</v>
      </c>
      <c r="R285" s="15">
        <v>29618703</v>
      </c>
      <c r="S285" s="15">
        <v>54797367</v>
      </c>
      <c r="T285" s="69">
        <f>89854328-625096</f>
        <v>89229232</v>
      </c>
      <c r="U285" s="44">
        <f>SUM(표4_2[[#This Row],[1월]:[12월]])</f>
        <v>552114420</v>
      </c>
      <c r="V285" s="44">
        <f t="shared" si="121"/>
        <v>46009535</v>
      </c>
    </row>
    <row r="286" spans="1:22" hidden="1" x14ac:dyDescent="0.3">
      <c r="A286" s="73"/>
      <c r="B286" s="61" t="s">
        <v>263</v>
      </c>
      <c r="C286" s="16" t="s">
        <v>26</v>
      </c>
      <c r="D286" s="16" t="s">
        <v>16</v>
      </c>
      <c r="E286" s="16" t="s">
        <v>67</v>
      </c>
      <c r="F286" s="16" t="s">
        <v>87</v>
      </c>
      <c r="G286" s="16" t="s">
        <v>48</v>
      </c>
      <c r="H286" s="16" t="s">
        <v>19</v>
      </c>
      <c r="I286" s="23">
        <v>806.1</v>
      </c>
      <c r="J286" s="23">
        <v>579.29999999999995</v>
      </c>
      <c r="K286" s="23">
        <v>338.9</v>
      </c>
      <c r="L286" s="23">
        <v>205.5</v>
      </c>
      <c r="M286" s="70">
        <v>130.80000000000001</v>
      </c>
      <c r="N286" s="23">
        <v>192.6</v>
      </c>
      <c r="O286" s="70">
        <v>285.7</v>
      </c>
      <c r="P286" s="23">
        <v>356</v>
      </c>
      <c r="Q286" s="23">
        <v>343.8</v>
      </c>
      <c r="R286" s="23">
        <v>229</v>
      </c>
      <c r="S286" s="23">
        <v>433.4</v>
      </c>
      <c r="T286" s="70">
        <v>616.9</v>
      </c>
      <c r="U286" s="45">
        <f>SUM(표4_2[[#This Row],[1월]:[12월]])</f>
        <v>4518</v>
      </c>
      <c r="V286" s="45">
        <f t="shared" si="121"/>
        <v>376.5</v>
      </c>
    </row>
    <row r="287" spans="1:22" hidden="1" x14ac:dyDescent="0.3">
      <c r="A287" s="73"/>
      <c r="B287" s="61" t="s">
        <v>263</v>
      </c>
      <c r="C287" s="16" t="s">
        <v>26</v>
      </c>
      <c r="D287" s="16" t="s">
        <v>16</v>
      </c>
      <c r="E287" s="16" t="s">
        <v>67</v>
      </c>
      <c r="F287" s="16" t="s">
        <v>87</v>
      </c>
      <c r="G287" s="16" t="s">
        <v>48</v>
      </c>
      <c r="H287" s="16" t="s">
        <v>14</v>
      </c>
      <c r="I287" s="23">
        <f t="shared" ref="I287:T287" si="156">I286*1000</f>
        <v>806100</v>
      </c>
      <c r="J287" s="23">
        <f t="shared" si="156"/>
        <v>579300</v>
      </c>
      <c r="K287" s="23">
        <f t="shared" si="156"/>
        <v>338900</v>
      </c>
      <c r="L287" s="23">
        <f t="shared" si="156"/>
        <v>205500</v>
      </c>
      <c r="M287" s="23">
        <f t="shared" si="156"/>
        <v>130800.00000000001</v>
      </c>
      <c r="N287" s="23">
        <f t="shared" si="156"/>
        <v>192600</v>
      </c>
      <c r="O287" s="23">
        <f t="shared" si="156"/>
        <v>285700</v>
      </c>
      <c r="P287" s="23">
        <f t="shared" si="156"/>
        <v>356000</v>
      </c>
      <c r="Q287" s="23">
        <f t="shared" si="156"/>
        <v>343800</v>
      </c>
      <c r="R287" s="23">
        <f t="shared" si="156"/>
        <v>229000</v>
      </c>
      <c r="S287" s="23">
        <f t="shared" si="156"/>
        <v>433400</v>
      </c>
      <c r="T287" s="23">
        <f t="shared" si="156"/>
        <v>616900</v>
      </c>
      <c r="U287" s="45">
        <f>SUM(표4_2[[#This Row],[1월]:[12월]])</f>
        <v>4518000</v>
      </c>
      <c r="V287" s="45">
        <f t="shared" si="121"/>
        <v>376500</v>
      </c>
    </row>
    <row r="288" spans="1:22" hidden="1" x14ac:dyDescent="0.3">
      <c r="A288" s="73"/>
      <c r="B288" s="64" t="s">
        <v>263</v>
      </c>
      <c r="C288" s="32" t="s">
        <v>26</v>
      </c>
      <c r="D288" s="32" t="s">
        <v>16</v>
      </c>
      <c r="E288" s="32" t="s">
        <v>67</v>
      </c>
      <c r="F288" s="32" t="s">
        <v>87</v>
      </c>
      <c r="G288" s="32" t="s">
        <v>48</v>
      </c>
      <c r="H288" s="32" t="s">
        <v>20</v>
      </c>
      <c r="I288" s="33">
        <f t="shared" ref="I288:T288" si="157">I286*0.86</f>
        <v>693.24599999999998</v>
      </c>
      <c r="J288" s="33">
        <f t="shared" si="157"/>
        <v>498.19799999999998</v>
      </c>
      <c r="K288" s="33">
        <f t="shared" si="157"/>
        <v>291.45399999999995</v>
      </c>
      <c r="L288" s="33">
        <f t="shared" si="157"/>
        <v>176.73</v>
      </c>
      <c r="M288" s="33">
        <f t="shared" si="157"/>
        <v>112.48800000000001</v>
      </c>
      <c r="N288" s="33">
        <f t="shared" si="157"/>
        <v>165.636</v>
      </c>
      <c r="O288" s="33">
        <f t="shared" si="157"/>
        <v>245.702</v>
      </c>
      <c r="P288" s="33">
        <f t="shared" si="157"/>
        <v>306.15999999999997</v>
      </c>
      <c r="Q288" s="33">
        <f t="shared" si="157"/>
        <v>295.66800000000001</v>
      </c>
      <c r="R288" s="33">
        <f t="shared" si="157"/>
        <v>196.94</v>
      </c>
      <c r="S288" s="33">
        <f t="shared" si="157"/>
        <v>372.72399999999999</v>
      </c>
      <c r="T288" s="33">
        <f t="shared" si="157"/>
        <v>530.53399999999999</v>
      </c>
      <c r="U288" s="54">
        <f>SUM(표4_2[[#This Row],[1월]:[12월]])</f>
        <v>3885.48</v>
      </c>
      <c r="V288" s="54">
        <f t="shared" si="121"/>
        <v>323.79000000000002</v>
      </c>
    </row>
    <row r="289" spans="1:22" hidden="1" x14ac:dyDescent="0.3">
      <c r="A289" s="73"/>
      <c r="B289" s="62" t="s">
        <v>263</v>
      </c>
      <c r="C289" s="17" t="s">
        <v>26</v>
      </c>
      <c r="D289" s="17" t="s">
        <v>16</v>
      </c>
      <c r="E289" s="17" t="s">
        <v>67</v>
      </c>
      <c r="F289" s="17" t="s">
        <v>87</v>
      </c>
      <c r="G289" s="17" t="s">
        <v>48</v>
      </c>
      <c r="H289" s="17" t="s">
        <v>15</v>
      </c>
      <c r="I289" s="31">
        <f t="shared" ref="I289:T289" si="158">I288*0.1</f>
        <v>69.324600000000004</v>
      </c>
      <c r="J289" s="31">
        <f t="shared" si="158"/>
        <v>49.819800000000001</v>
      </c>
      <c r="K289" s="31">
        <f t="shared" si="158"/>
        <v>29.145399999999995</v>
      </c>
      <c r="L289" s="31">
        <f t="shared" si="158"/>
        <v>17.672999999999998</v>
      </c>
      <c r="M289" s="31">
        <f t="shared" si="158"/>
        <v>11.248800000000003</v>
      </c>
      <c r="N289" s="31">
        <f t="shared" si="158"/>
        <v>16.563600000000001</v>
      </c>
      <c r="O289" s="31">
        <f t="shared" si="158"/>
        <v>24.5702</v>
      </c>
      <c r="P289" s="31">
        <f t="shared" si="158"/>
        <v>30.616</v>
      </c>
      <c r="Q289" s="31">
        <f t="shared" si="158"/>
        <v>29.566800000000001</v>
      </c>
      <c r="R289" s="31">
        <f t="shared" si="158"/>
        <v>19.694000000000003</v>
      </c>
      <c r="S289" s="31">
        <f t="shared" si="158"/>
        <v>37.272399999999998</v>
      </c>
      <c r="T289" s="31">
        <f t="shared" si="158"/>
        <v>53.053400000000003</v>
      </c>
      <c r="U289" s="46">
        <f>SUM(표4_2[[#This Row],[1월]:[12월]])</f>
        <v>388.54800000000006</v>
      </c>
      <c r="V289" s="46">
        <f t="shared" si="121"/>
        <v>32.379000000000005</v>
      </c>
    </row>
    <row r="290" spans="1:22" hidden="1" x14ac:dyDescent="0.3">
      <c r="A290" s="73"/>
      <c r="B290" s="63" t="s">
        <v>263</v>
      </c>
      <c r="C290" s="19" t="s">
        <v>26</v>
      </c>
      <c r="D290" s="19" t="s">
        <v>16</v>
      </c>
      <c r="E290" s="19" t="s">
        <v>67</v>
      </c>
      <c r="F290" s="19" t="s">
        <v>87</v>
      </c>
      <c r="G290" s="20" t="s">
        <v>48</v>
      </c>
      <c r="H290" s="20" t="s">
        <v>96</v>
      </c>
      <c r="I290" s="20">
        <f>I286*0.0036*(39655+0.7095*21+0.0709*310)/1000</f>
        <v>115.18424373185999</v>
      </c>
      <c r="J290" s="20">
        <f t="shared" ref="J290:T290" si="159">J286*0.0036*(39655+0.7095*21+0.0709*310)/1000</f>
        <v>82.776618774179994</v>
      </c>
      <c r="K290" s="20">
        <f t="shared" si="159"/>
        <v>48.425679445139991</v>
      </c>
      <c r="L290" s="20">
        <f t="shared" si="159"/>
        <v>29.3640517143</v>
      </c>
      <c r="M290" s="20">
        <f t="shared" si="159"/>
        <v>18.69011174808</v>
      </c>
      <c r="N290" s="20">
        <f t="shared" si="159"/>
        <v>27.520760876760001</v>
      </c>
      <c r="O290" s="20">
        <f t="shared" si="159"/>
        <v>40.823890874819995</v>
      </c>
      <c r="P290" s="20">
        <f t="shared" si="159"/>
        <v>50.869111485600001</v>
      </c>
      <c r="Q290" s="20">
        <f t="shared" si="159"/>
        <v>49.125844181880005</v>
      </c>
      <c r="R290" s="20">
        <f t="shared" si="159"/>
        <v>32.721984635399998</v>
      </c>
      <c r="S290" s="20">
        <f t="shared" si="159"/>
        <v>61.928856510839992</v>
      </c>
      <c r="T290" s="20">
        <f t="shared" si="159"/>
        <v>88.149311447939994</v>
      </c>
      <c r="U290" s="47">
        <f>SUM(표4_2[[#This Row],[1월]:[12월]])</f>
        <v>645.58046542679995</v>
      </c>
      <c r="V290" s="47">
        <f t="shared" si="121"/>
        <v>53.798372118899998</v>
      </c>
    </row>
    <row r="291" spans="1:22" hidden="1" x14ac:dyDescent="0.3">
      <c r="A291" s="73" t="s">
        <v>257</v>
      </c>
      <c r="B291" s="60" t="s">
        <v>263</v>
      </c>
      <c r="C291" s="14" t="s">
        <v>26</v>
      </c>
      <c r="D291" s="14" t="s">
        <v>16</v>
      </c>
      <c r="E291" s="14" t="s">
        <v>65</v>
      </c>
      <c r="F291" s="14" t="s">
        <v>172</v>
      </c>
      <c r="G291" s="14" t="s">
        <v>55</v>
      </c>
      <c r="H291" s="14" t="s">
        <v>13</v>
      </c>
      <c r="I291" s="15">
        <v>0</v>
      </c>
      <c r="J291" s="15">
        <v>1697713</v>
      </c>
      <c r="K291" s="15">
        <v>5390049</v>
      </c>
      <c r="L291" s="69">
        <v>0</v>
      </c>
      <c r="M291" s="69">
        <v>0</v>
      </c>
      <c r="N291" s="15">
        <v>6823267</v>
      </c>
      <c r="O291" s="69">
        <v>132771232</v>
      </c>
      <c r="P291" s="15">
        <v>161463923</v>
      </c>
      <c r="Q291" s="15">
        <v>25007287</v>
      </c>
      <c r="R291" s="15">
        <v>0</v>
      </c>
      <c r="S291" s="15">
        <v>0</v>
      </c>
      <c r="T291" s="69">
        <v>937643</v>
      </c>
      <c r="U291" s="44">
        <f>SUM(표4_2[[#This Row],[1월]:[12월]])</f>
        <v>334091114</v>
      </c>
      <c r="V291" s="44">
        <f t="shared" ref="V291:V354" si="160">AVERAGE(I291:T291)</f>
        <v>27840926.166666668</v>
      </c>
    </row>
    <row r="292" spans="1:22" hidden="1" x14ac:dyDescent="0.3">
      <c r="A292" s="73"/>
      <c r="B292" s="65" t="s">
        <v>263</v>
      </c>
      <c r="C292" s="30" t="s">
        <v>26</v>
      </c>
      <c r="D292" s="30" t="s">
        <v>16</v>
      </c>
      <c r="E292" s="30" t="s">
        <v>65</v>
      </c>
      <c r="F292" s="30" t="s">
        <v>172</v>
      </c>
      <c r="G292" s="30" t="s">
        <v>55</v>
      </c>
      <c r="H292" s="30" t="s">
        <v>19</v>
      </c>
      <c r="I292" s="4">
        <v>0</v>
      </c>
      <c r="J292" s="4">
        <v>22.3</v>
      </c>
      <c r="K292" s="4">
        <v>70.8</v>
      </c>
      <c r="L292" s="68">
        <v>0</v>
      </c>
      <c r="M292" s="68">
        <v>0</v>
      </c>
      <c r="N292" s="4">
        <v>129.4</v>
      </c>
      <c r="O292" s="68">
        <v>2334.5</v>
      </c>
      <c r="P292" s="4">
        <v>2839</v>
      </c>
      <c r="Q292" s="4">
        <v>439.7</v>
      </c>
      <c r="R292" s="4">
        <v>0</v>
      </c>
      <c r="S292" s="4">
        <v>0</v>
      </c>
      <c r="T292" s="68">
        <v>10.9</v>
      </c>
      <c r="U292" s="53">
        <f>SUM(표4_2[[#This Row],[1월]:[12월]])</f>
        <v>5846.5999999999995</v>
      </c>
      <c r="V292" s="53">
        <f t="shared" si="160"/>
        <v>487.21666666666664</v>
      </c>
    </row>
    <row r="293" spans="1:22" hidden="1" x14ac:dyDescent="0.3">
      <c r="A293" s="73"/>
      <c r="B293" s="61" t="s">
        <v>263</v>
      </c>
      <c r="C293" s="16" t="s">
        <v>26</v>
      </c>
      <c r="D293" s="16" t="s">
        <v>16</v>
      </c>
      <c r="E293" s="16" t="s">
        <v>65</v>
      </c>
      <c r="F293" s="16" t="s">
        <v>172</v>
      </c>
      <c r="G293" s="16" t="s">
        <v>55</v>
      </c>
      <c r="H293" s="16" t="s">
        <v>14</v>
      </c>
      <c r="I293" s="23">
        <f t="shared" ref="I293:T293" si="161">I292*1000</f>
        <v>0</v>
      </c>
      <c r="J293" s="23">
        <f t="shared" si="161"/>
        <v>22300</v>
      </c>
      <c r="K293" s="23">
        <f t="shared" si="161"/>
        <v>70800</v>
      </c>
      <c r="L293" s="23">
        <f t="shared" si="161"/>
        <v>0</v>
      </c>
      <c r="M293" s="23">
        <f t="shared" si="161"/>
        <v>0</v>
      </c>
      <c r="N293" s="23">
        <f t="shared" si="161"/>
        <v>129400</v>
      </c>
      <c r="O293" s="23">
        <f t="shared" si="161"/>
        <v>2334500</v>
      </c>
      <c r="P293" s="23">
        <f t="shared" si="161"/>
        <v>2839000</v>
      </c>
      <c r="Q293" s="23">
        <f t="shared" si="161"/>
        <v>439700</v>
      </c>
      <c r="R293" s="23">
        <f t="shared" si="161"/>
        <v>0</v>
      </c>
      <c r="S293" s="23">
        <f t="shared" si="161"/>
        <v>0</v>
      </c>
      <c r="T293" s="23">
        <f t="shared" si="161"/>
        <v>10900</v>
      </c>
      <c r="U293" s="45">
        <f>SUM(표4_2[[#This Row],[1월]:[12월]])</f>
        <v>5846600</v>
      </c>
      <c r="V293" s="45">
        <f t="shared" si="160"/>
        <v>487216.66666666669</v>
      </c>
    </row>
    <row r="294" spans="1:22" hidden="1" x14ac:dyDescent="0.3">
      <c r="A294" s="73"/>
      <c r="B294" s="64" t="s">
        <v>263</v>
      </c>
      <c r="C294" s="32" t="s">
        <v>26</v>
      </c>
      <c r="D294" s="32" t="s">
        <v>16</v>
      </c>
      <c r="E294" s="32" t="s">
        <v>65</v>
      </c>
      <c r="F294" s="32" t="s">
        <v>172</v>
      </c>
      <c r="G294" s="32" t="s">
        <v>55</v>
      </c>
      <c r="H294" s="32" t="s">
        <v>20</v>
      </c>
      <c r="I294" s="33">
        <f t="shared" ref="I294:T294" si="162">I292*0.86</f>
        <v>0</v>
      </c>
      <c r="J294" s="33">
        <f t="shared" si="162"/>
        <v>19.178000000000001</v>
      </c>
      <c r="K294" s="33">
        <f t="shared" si="162"/>
        <v>60.887999999999998</v>
      </c>
      <c r="L294" s="33">
        <f t="shared" si="162"/>
        <v>0</v>
      </c>
      <c r="M294" s="33">
        <f t="shared" si="162"/>
        <v>0</v>
      </c>
      <c r="N294" s="33">
        <f t="shared" si="162"/>
        <v>111.28400000000001</v>
      </c>
      <c r="O294" s="33">
        <f t="shared" si="162"/>
        <v>2007.67</v>
      </c>
      <c r="P294" s="33">
        <f t="shared" si="162"/>
        <v>2441.54</v>
      </c>
      <c r="Q294" s="33">
        <f t="shared" si="162"/>
        <v>378.142</v>
      </c>
      <c r="R294" s="33">
        <f t="shared" si="162"/>
        <v>0</v>
      </c>
      <c r="S294" s="33">
        <f t="shared" si="162"/>
        <v>0</v>
      </c>
      <c r="T294" s="33">
        <f t="shared" si="162"/>
        <v>9.3740000000000006</v>
      </c>
      <c r="U294" s="54">
        <f>SUM(표4_2[[#This Row],[1월]:[12월]])</f>
        <v>5028.0759999999991</v>
      </c>
      <c r="V294" s="54">
        <f t="shared" si="160"/>
        <v>419.00633333333326</v>
      </c>
    </row>
    <row r="295" spans="1:22" hidden="1" x14ac:dyDescent="0.3">
      <c r="A295" s="73"/>
      <c r="B295" s="62" t="s">
        <v>263</v>
      </c>
      <c r="C295" s="17" t="s">
        <v>26</v>
      </c>
      <c r="D295" s="17" t="s">
        <v>16</v>
      </c>
      <c r="E295" s="17" t="s">
        <v>65</v>
      </c>
      <c r="F295" s="17" t="s">
        <v>172</v>
      </c>
      <c r="G295" s="17" t="s">
        <v>55</v>
      </c>
      <c r="H295" s="17" t="s">
        <v>15</v>
      </c>
      <c r="I295" s="31">
        <f t="shared" ref="I295:T295" si="163">I294*0.1</f>
        <v>0</v>
      </c>
      <c r="J295" s="31">
        <f t="shared" si="163"/>
        <v>1.9178000000000002</v>
      </c>
      <c r="K295" s="31">
        <f t="shared" si="163"/>
        <v>6.0888</v>
      </c>
      <c r="L295" s="31">
        <f t="shared" si="163"/>
        <v>0</v>
      </c>
      <c r="M295" s="31">
        <f t="shared" si="163"/>
        <v>0</v>
      </c>
      <c r="N295" s="31">
        <f t="shared" si="163"/>
        <v>11.128400000000001</v>
      </c>
      <c r="O295" s="31">
        <f t="shared" si="163"/>
        <v>200.76700000000002</v>
      </c>
      <c r="P295" s="31">
        <f t="shared" si="163"/>
        <v>244.154</v>
      </c>
      <c r="Q295" s="31">
        <f t="shared" si="163"/>
        <v>37.8142</v>
      </c>
      <c r="R295" s="31">
        <f t="shared" si="163"/>
        <v>0</v>
      </c>
      <c r="S295" s="31">
        <f t="shared" si="163"/>
        <v>0</v>
      </c>
      <c r="T295" s="31">
        <f t="shared" si="163"/>
        <v>0.93740000000000012</v>
      </c>
      <c r="U295" s="46">
        <f>SUM(표4_2[[#This Row],[1월]:[12월]])</f>
        <v>502.80760000000009</v>
      </c>
      <c r="V295" s="46">
        <f t="shared" si="160"/>
        <v>41.900633333333339</v>
      </c>
    </row>
    <row r="296" spans="1:22" hidden="1" x14ac:dyDescent="0.3">
      <c r="A296" s="73"/>
      <c r="B296" s="63" t="s">
        <v>263</v>
      </c>
      <c r="C296" s="19" t="s">
        <v>26</v>
      </c>
      <c r="D296" s="19" t="s">
        <v>16</v>
      </c>
      <c r="E296" s="19" t="s">
        <v>65</v>
      </c>
      <c r="F296" s="19" t="s">
        <v>172</v>
      </c>
      <c r="G296" s="20" t="s">
        <v>55</v>
      </c>
      <c r="H296" s="20" t="s">
        <v>96</v>
      </c>
      <c r="I296" s="20">
        <f>I292*0.0036*(39655+0.7095*21+0.0709*310)/1000</f>
        <v>0</v>
      </c>
      <c r="J296" s="20">
        <f t="shared" ref="J296:T296" si="164">J292*0.0036*(39655+0.7095*21+0.0709*310)/1000</f>
        <v>3.18646400598</v>
      </c>
      <c r="K296" s="20">
        <f t="shared" si="164"/>
        <v>10.11666599208</v>
      </c>
      <c r="L296" s="20">
        <f t="shared" si="164"/>
        <v>0</v>
      </c>
      <c r="M296" s="20">
        <f t="shared" si="164"/>
        <v>0</v>
      </c>
      <c r="N296" s="20">
        <f t="shared" si="164"/>
        <v>18.490064680440003</v>
      </c>
      <c r="O296" s="20">
        <f t="shared" si="164"/>
        <v>333.57848528969998</v>
      </c>
      <c r="P296" s="20">
        <f t="shared" si="164"/>
        <v>405.66687502139996</v>
      </c>
      <c r="Q296" s="20">
        <f t="shared" si="164"/>
        <v>62.829068315219992</v>
      </c>
      <c r="R296" s="20">
        <f t="shared" si="164"/>
        <v>0</v>
      </c>
      <c r="S296" s="20">
        <f t="shared" si="164"/>
        <v>0</v>
      </c>
      <c r="T296" s="20">
        <f t="shared" si="164"/>
        <v>1.5575093123399999</v>
      </c>
      <c r="U296" s="47">
        <f>SUM(표4_2[[#This Row],[1월]:[12월]])</f>
        <v>835.42513261715999</v>
      </c>
      <c r="V296" s="47">
        <f t="shared" si="160"/>
        <v>69.618761051429999</v>
      </c>
    </row>
    <row r="297" spans="1:22" hidden="1" x14ac:dyDescent="0.3">
      <c r="A297" s="73" t="s">
        <v>250</v>
      </c>
      <c r="B297" s="60" t="s">
        <v>263</v>
      </c>
      <c r="C297" s="14" t="s">
        <v>26</v>
      </c>
      <c r="D297" s="14" t="s">
        <v>16</v>
      </c>
      <c r="E297" s="14" t="s">
        <v>90</v>
      </c>
      <c r="F297" s="14" t="s">
        <v>172</v>
      </c>
      <c r="G297" s="14" t="s">
        <v>55</v>
      </c>
      <c r="H297" s="14" t="s">
        <v>13</v>
      </c>
      <c r="I297" s="15">
        <v>0</v>
      </c>
      <c r="J297" s="15">
        <v>14</v>
      </c>
      <c r="K297" s="15">
        <v>7658</v>
      </c>
      <c r="L297" s="69">
        <v>0</v>
      </c>
      <c r="M297" s="69">
        <v>0</v>
      </c>
      <c r="N297" s="15">
        <v>168476</v>
      </c>
      <c r="O297" s="69">
        <v>2269966</v>
      </c>
      <c r="P297" s="71">
        <f>4663920+465562</f>
        <v>5129482</v>
      </c>
      <c r="Q297" s="71">
        <v>1109034</v>
      </c>
      <c r="R297" s="71">
        <v>0</v>
      </c>
      <c r="S297" s="15">
        <v>0</v>
      </c>
      <c r="T297" s="69">
        <v>0</v>
      </c>
      <c r="U297" s="44">
        <f>SUM(표4_2[[#This Row],[1월]:[12월]])</f>
        <v>8684630</v>
      </c>
      <c r="V297" s="44">
        <f t="shared" si="160"/>
        <v>723719.16666666663</v>
      </c>
    </row>
    <row r="298" spans="1:22" hidden="1" x14ac:dyDescent="0.3">
      <c r="A298" s="73" t="s">
        <v>267</v>
      </c>
      <c r="B298" s="61" t="s">
        <v>263</v>
      </c>
      <c r="C298" s="16" t="s">
        <v>26</v>
      </c>
      <c r="D298" s="16" t="s">
        <v>16</v>
      </c>
      <c r="E298" s="16" t="s">
        <v>90</v>
      </c>
      <c r="F298" s="16" t="s">
        <v>172</v>
      </c>
      <c r="G298" s="16" t="s">
        <v>55</v>
      </c>
      <c r="H298" s="16" t="s">
        <v>19</v>
      </c>
      <c r="I298" s="23">
        <v>0</v>
      </c>
      <c r="J298" s="23">
        <v>0</v>
      </c>
      <c r="K298" s="23">
        <v>0.1</v>
      </c>
      <c r="L298" s="68">
        <v>0</v>
      </c>
      <c r="M298" s="70">
        <v>0</v>
      </c>
      <c r="N298" s="23">
        <v>2.2000000000000002</v>
      </c>
      <c r="O298" s="70">
        <v>42.7</v>
      </c>
      <c r="P298" s="23">
        <v>80</v>
      </c>
      <c r="Q298" s="23">
        <v>11.7</v>
      </c>
      <c r="R298" s="23">
        <v>0</v>
      </c>
      <c r="S298" s="23">
        <v>0</v>
      </c>
      <c r="T298" s="70">
        <v>0</v>
      </c>
      <c r="U298" s="45">
        <f>SUM(표4_2[[#This Row],[1월]:[12월]])</f>
        <v>136.69999999999999</v>
      </c>
      <c r="V298" s="45">
        <f t="shared" si="160"/>
        <v>11.391666666666666</v>
      </c>
    </row>
    <row r="299" spans="1:22" hidden="1" x14ac:dyDescent="0.3">
      <c r="A299" s="73"/>
      <c r="B299" s="61" t="s">
        <v>263</v>
      </c>
      <c r="C299" s="16" t="s">
        <v>26</v>
      </c>
      <c r="D299" s="16" t="s">
        <v>16</v>
      </c>
      <c r="E299" s="16" t="s">
        <v>90</v>
      </c>
      <c r="F299" s="16" t="s">
        <v>172</v>
      </c>
      <c r="G299" s="16" t="s">
        <v>55</v>
      </c>
      <c r="H299" s="16" t="s">
        <v>14</v>
      </c>
      <c r="I299" s="23">
        <f t="shared" ref="I299:R299" si="165">I298*1000</f>
        <v>0</v>
      </c>
      <c r="J299" s="23">
        <f t="shared" si="165"/>
        <v>0</v>
      </c>
      <c r="K299" s="23">
        <f t="shared" si="165"/>
        <v>100</v>
      </c>
      <c r="L299" s="23">
        <f t="shared" si="165"/>
        <v>0</v>
      </c>
      <c r="M299" s="23">
        <f t="shared" si="165"/>
        <v>0</v>
      </c>
      <c r="N299" s="23">
        <f t="shared" si="165"/>
        <v>2200</v>
      </c>
      <c r="O299" s="23">
        <f t="shared" si="165"/>
        <v>42700</v>
      </c>
      <c r="P299" s="23">
        <f t="shared" si="165"/>
        <v>80000</v>
      </c>
      <c r="Q299" s="23">
        <f t="shared" si="165"/>
        <v>11700</v>
      </c>
      <c r="R299" s="23">
        <f t="shared" si="165"/>
        <v>0</v>
      </c>
      <c r="S299" s="23">
        <f>S298*1000</f>
        <v>0</v>
      </c>
      <c r="T299" s="23">
        <f>T298*1000</f>
        <v>0</v>
      </c>
      <c r="U299" s="45">
        <f>SUM(표4_2[[#This Row],[1월]:[12월]])</f>
        <v>136700</v>
      </c>
      <c r="V299" s="45">
        <f>AVERAGE(I299:T299)</f>
        <v>11391.666666666666</v>
      </c>
    </row>
    <row r="300" spans="1:22" hidden="1" x14ac:dyDescent="0.3">
      <c r="A300" s="73"/>
      <c r="B300" s="64" t="s">
        <v>263</v>
      </c>
      <c r="C300" s="32" t="s">
        <v>26</v>
      </c>
      <c r="D300" s="32" t="s">
        <v>16</v>
      </c>
      <c r="E300" s="32" t="s">
        <v>90</v>
      </c>
      <c r="F300" s="32" t="s">
        <v>172</v>
      </c>
      <c r="G300" s="32" t="s">
        <v>55</v>
      </c>
      <c r="H300" s="32" t="s">
        <v>20</v>
      </c>
      <c r="I300" s="33">
        <f t="shared" ref="I300:T300" si="166">I298*0.86</f>
        <v>0</v>
      </c>
      <c r="J300" s="33">
        <f t="shared" si="166"/>
        <v>0</v>
      </c>
      <c r="K300" s="33">
        <f t="shared" si="166"/>
        <v>8.6000000000000007E-2</v>
      </c>
      <c r="L300" s="33">
        <f t="shared" si="166"/>
        <v>0</v>
      </c>
      <c r="M300" s="33">
        <f t="shared" si="166"/>
        <v>0</v>
      </c>
      <c r="N300" s="33">
        <f t="shared" si="166"/>
        <v>1.8920000000000001</v>
      </c>
      <c r="O300" s="33">
        <f t="shared" si="166"/>
        <v>36.722000000000001</v>
      </c>
      <c r="P300" s="33">
        <f t="shared" si="166"/>
        <v>68.8</v>
      </c>
      <c r="Q300" s="33">
        <f t="shared" si="166"/>
        <v>10.061999999999999</v>
      </c>
      <c r="R300" s="33">
        <f t="shared" si="166"/>
        <v>0</v>
      </c>
      <c r="S300" s="33">
        <f t="shared" si="166"/>
        <v>0</v>
      </c>
      <c r="T300" s="33">
        <f t="shared" si="166"/>
        <v>0</v>
      </c>
      <c r="U300" s="54">
        <f>SUM(표4_2[[#This Row],[1월]:[12월]])</f>
        <v>117.562</v>
      </c>
      <c r="V300" s="54">
        <f t="shared" si="160"/>
        <v>9.7968333333333337</v>
      </c>
    </row>
    <row r="301" spans="1:22" hidden="1" x14ac:dyDescent="0.3">
      <c r="A301" s="73"/>
      <c r="B301" s="62" t="s">
        <v>263</v>
      </c>
      <c r="C301" s="17" t="s">
        <v>26</v>
      </c>
      <c r="D301" s="17" t="s">
        <v>16</v>
      </c>
      <c r="E301" s="17" t="s">
        <v>90</v>
      </c>
      <c r="F301" s="17" t="s">
        <v>172</v>
      </c>
      <c r="G301" s="17" t="s">
        <v>55</v>
      </c>
      <c r="H301" s="17" t="s">
        <v>15</v>
      </c>
      <c r="I301" s="31">
        <f t="shared" ref="I301:T301" si="167">I300*0.1</f>
        <v>0</v>
      </c>
      <c r="J301" s="31">
        <f t="shared" si="167"/>
        <v>0</v>
      </c>
      <c r="K301" s="31">
        <f t="shared" si="167"/>
        <v>8.6000000000000017E-3</v>
      </c>
      <c r="L301" s="31">
        <f t="shared" si="167"/>
        <v>0</v>
      </c>
      <c r="M301" s="31">
        <f t="shared" si="167"/>
        <v>0</v>
      </c>
      <c r="N301" s="31">
        <f t="shared" si="167"/>
        <v>0.18920000000000003</v>
      </c>
      <c r="O301" s="31">
        <f t="shared" si="167"/>
        <v>3.6722000000000001</v>
      </c>
      <c r="P301" s="31">
        <f t="shared" si="167"/>
        <v>6.88</v>
      </c>
      <c r="Q301" s="31">
        <f t="shared" si="167"/>
        <v>1.0062</v>
      </c>
      <c r="R301" s="31">
        <f t="shared" si="167"/>
        <v>0</v>
      </c>
      <c r="S301" s="31">
        <f t="shared" si="167"/>
        <v>0</v>
      </c>
      <c r="T301" s="31">
        <f t="shared" si="167"/>
        <v>0</v>
      </c>
      <c r="U301" s="46">
        <f>SUM(표4_2[[#This Row],[1월]:[12월]])</f>
        <v>11.7562</v>
      </c>
      <c r="V301" s="46">
        <f t="shared" si="160"/>
        <v>0.97968333333333335</v>
      </c>
    </row>
    <row r="302" spans="1:22" hidden="1" x14ac:dyDescent="0.3">
      <c r="A302" s="73"/>
      <c r="B302" s="63" t="s">
        <v>263</v>
      </c>
      <c r="C302" s="19" t="s">
        <v>26</v>
      </c>
      <c r="D302" s="19" t="s">
        <v>16</v>
      </c>
      <c r="E302" s="19" t="s">
        <v>90</v>
      </c>
      <c r="F302" s="19" t="s">
        <v>172</v>
      </c>
      <c r="G302" s="20" t="s">
        <v>55</v>
      </c>
      <c r="H302" s="20" t="s">
        <v>96</v>
      </c>
      <c r="I302" s="20">
        <f>I298*0.0036*(39655+0.7095*21+0.0709*310)/1000</f>
        <v>0</v>
      </c>
      <c r="J302" s="20">
        <f t="shared" ref="J302:T302" si="168">J298*0.0036*(39655+0.7095*21+0.0709*310)/1000</f>
        <v>0</v>
      </c>
      <c r="K302" s="20">
        <f t="shared" si="168"/>
        <v>1.428907626E-2</v>
      </c>
      <c r="L302" s="20">
        <f t="shared" si="168"/>
        <v>0</v>
      </c>
      <c r="M302" s="20">
        <f t="shared" si="168"/>
        <v>0</v>
      </c>
      <c r="N302" s="20">
        <f t="shared" si="168"/>
        <v>0.31435967771999995</v>
      </c>
      <c r="O302" s="20">
        <f t="shared" si="168"/>
        <v>6.1014355630199999</v>
      </c>
      <c r="P302" s="20">
        <f t="shared" si="168"/>
        <v>11.431261008</v>
      </c>
      <c r="Q302" s="20">
        <f t="shared" si="168"/>
        <v>1.6718219224199999</v>
      </c>
      <c r="R302" s="20">
        <f t="shared" si="168"/>
        <v>0</v>
      </c>
      <c r="S302" s="20">
        <f t="shared" si="168"/>
        <v>0</v>
      </c>
      <c r="T302" s="20">
        <f t="shared" si="168"/>
        <v>0</v>
      </c>
      <c r="U302" s="47">
        <f>SUM(표4_2[[#This Row],[1월]:[12월]])</f>
        <v>19.53316724742</v>
      </c>
      <c r="V302" s="47">
        <f t="shared" si="160"/>
        <v>1.6277639372849999</v>
      </c>
    </row>
    <row r="303" spans="1:22" hidden="1" x14ac:dyDescent="0.3">
      <c r="A303" s="73" t="s">
        <v>249</v>
      </c>
      <c r="B303" s="60" t="s">
        <v>263</v>
      </c>
      <c r="C303" s="14" t="s">
        <v>26</v>
      </c>
      <c r="D303" s="14" t="s">
        <v>16</v>
      </c>
      <c r="E303" s="14" t="s">
        <v>88</v>
      </c>
      <c r="F303" s="14" t="s">
        <v>86</v>
      </c>
      <c r="G303" s="14" t="s">
        <v>141</v>
      </c>
      <c r="H303" s="14" t="s">
        <v>13</v>
      </c>
      <c r="I303" s="15">
        <v>0</v>
      </c>
      <c r="J303" s="15">
        <v>83743</v>
      </c>
      <c r="K303" s="15">
        <v>266455</v>
      </c>
      <c r="L303" s="69">
        <v>0</v>
      </c>
      <c r="M303" s="69">
        <v>0</v>
      </c>
      <c r="N303" s="15">
        <v>433941</v>
      </c>
      <c r="O303" s="69">
        <v>6445204</v>
      </c>
      <c r="P303" s="71">
        <v>8288828.7999999998</v>
      </c>
      <c r="Q303" s="71">
        <v>2957423</v>
      </c>
      <c r="R303" s="71">
        <v>0</v>
      </c>
      <c r="S303" s="15">
        <v>0</v>
      </c>
      <c r="T303" s="69">
        <v>0</v>
      </c>
      <c r="U303" s="44">
        <f>SUM(표4_2[[#This Row],[1월]:[12월]])</f>
        <v>18475594.800000001</v>
      </c>
      <c r="V303" s="44">
        <f t="shared" si="160"/>
        <v>1539632.9000000001</v>
      </c>
    </row>
    <row r="304" spans="1:22" hidden="1" x14ac:dyDescent="0.3">
      <c r="A304" s="73"/>
      <c r="B304" s="61" t="s">
        <v>263</v>
      </c>
      <c r="C304" s="16" t="s">
        <v>26</v>
      </c>
      <c r="D304" s="16" t="s">
        <v>16</v>
      </c>
      <c r="E304" s="16" t="s">
        <v>88</v>
      </c>
      <c r="F304" s="16" t="s">
        <v>86</v>
      </c>
      <c r="G304" s="16" t="s">
        <v>141</v>
      </c>
      <c r="H304" s="16" t="s">
        <v>19</v>
      </c>
      <c r="I304" s="23">
        <v>0</v>
      </c>
      <c r="J304" s="23">
        <v>1.1000000000000001</v>
      </c>
      <c r="K304" s="23">
        <v>3.5</v>
      </c>
      <c r="L304" s="70">
        <v>0</v>
      </c>
      <c r="M304" s="70">
        <v>0</v>
      </c>
      <c r="N304" s="23">
        <v>5.7</v>
      </c>
      <c r="O304" s="70">
        <v>110.8</v>
      </c>
      <c r="P304" s="23">
        <v>131.19999999999999</v>
      </c>
      <c r="Q304" s="23">
        <v>31.2</v>
      </c>
      <c r="R304" s="23">
        <v>0</v>
      </c>
      <c r="S304" s="23">
        <v>0</v>
      </c>
      <c r="T304" s="70">
        <v>0</v>
      </c>
      <c r="U304" s="45">
        <f>SUM(표4_2[[#This Row],[1월]:[12월]])</f>
        <v>283.5</v>
      </c>
      <c r="V304" s="45">
        <f t="shared" si="160"/>
        <v>23.625</v>
      </c>
    </row>
    <row r="305" spans="1:22" hidden="1" x14ac:dyDescent="0.3">
      <c r="A305" s="73"/>
      <c r="B305" s="61" t="s">
        <v>263</v>
      </c>
      <c r="C305" s="16" t="s">
        <v>26</v>
      </c>
      <c r="D305" s="16" t="s">
        <v>16</v>
      </c>
      <c r="E305" s="16" t="s">
        <v>88</v>
      </c>
      <c r="F305" s="16" t="s">
        <v>86</v>
      </c>
      <c r="G305" s="16" t="s">
        <v>141</v>
      </c>
      <c r="H305" s="16" t="s">
        <v>14</v>
      </c>
      <c r="I305" s="23">
        <f t="shared" ref="I305:T305" si="169">I304*1000</f>
        <v>0</v>
      </c>
      <c r="J305" s="23">
        <f t="shared" si="169"/>
        <v>1100</v>
      </c>
      <c r="K305" s="23">
        <f t="shared" si="169"/>
        <v>3500</v>
      </c>
      <c r="L305" s="23">
        <f t="shared" si="169"/>
        <v>0</v>
      </c>
      <c r="M305" s="23">
        <f t="shared" si="169"/>
        <v>0</v>
      </c>
      <c r="N305" s="23">
        <f t="shared" si="169"/>
        <v>5700</v>
      </c>
      <c r="O305" s="23">
        <f t="shared" si="169"/>
        <v>110800</v>
      </c>
      <c r="P305" s="23">
        <f t="shared" si="169"/>
        <v>131200</v>
      </c>
      <c r="Q305" s="23">
        <f t="shared" si="169"/>
        <v>31200</v>
      </c>
      <c r="R305" s="23">
        <f t="shared" si="169"/>
        <v>0</v>
      </c>
      <c r="S305" s="23">
        <f t="shared" si="169"/>
        <v>0</v>
      </c>
      <c r="T305" s="23">
        <f t="shared" si="169"/>
        <v>0</v>
      </c>
      <c r="U305" s="45">
        <f>SUM(표4_2[[#This Row],[1월]:[12월]])</f>
        <v>283500</v>
      </c>
      <c r="V305" s="45">
        <f t="shared" si="160"/>
        <v>23625</v>
      </c>
    </row>
    <row r="306" spans="1:22" hidden="1" x14ac:dyDescent="0.3">
      <c r="A306" s="73"/>
      <c r="B306" s="64" t="s">
        <v>263</v>
      </c>
      <c r="C306" s="32" t="s">
        <v>26</v>
      </c>
      <c r="D306" s="32" t="s">
        <v>16</v>
      </c>
      <c r="E306" s="32" t="s">
        <v>88</v>
      </c>
      <c r="F306" s="32" t="s">
        <v>86</v>
      </c>
      <c r="G306" s="32" t="s">
        <v>141</v>
      </c>
      <c r="H306" s="32" t="s">
        <v>20</v>
      </c>
      <c r="I306" s="33">
        <f t="shared" ref="I306:T306" si="170">I304*0.86</f>
        <v>0</v>
      </c>
      <c r="J306" s="33">
        <f t="shared" si="170"/>
        <v>0.94600000000000006</v>
      </c>
      <c r="K306" s="33">
        <f t="shared" si="170"/>
        <v>3.01</v>
      </c>
      <c r="L306" s="33">
        <f t="shared" si="170"/>
        <v>0</v>
      </c>
      <c r="M306" s="33">
        <f t="shared" si="170"/>
        <v>0</v>
      </c>
      <c r="N306" s="33">
        <f t="shared" si="170"/>
        <v>4.9020000000000001</v>
      </c>
      <c r="O306" s="33">
        <f t="shared" si="170"/>
        <v>95.287999999999997</v>
      </c>
      <c r="P306" s="33">
        <f t="shared" si="170"/>
        <v>112.83199999999999</v>
      </c>
      <c r="Q306" s="33">
        <f t="shared" si="170"/>
        <v>26.832000000000001</v>
      </c>
      <c r="R306" s="33">
        <f t="shared" si="170"/>
        <v>0</v>
      </c>
      <c r="S306" s="33">
        <f t="shared" si="170"/>
        <v>0</v>
      </c>
      <c r="T306" s="33">
        <f t="shared" si="170"/>
        <v>0</v>
      </c>
      <c r="U306" s="54">
        <f>SUM(표4_2[[#This Row],[1월]:[12월]])</f>
        <v>243.81</v>
      </c>
      <c r="V306" s="54">
        <f t="shared" si="160"/>
        <v>20.317499999999999</v>
      </c>
    </row>
    <row r="307" spans="1:22" hidden="1" x14ac:dyDescent="0.3">
      <c r="A307" s="73"/>
      <c r="B307" s="62" t="s">
        <v>263</v>
      </c>
      <c r="C307" s="17" t="s">
        <v>26</v>
      </c>
      <c r="D307" s="17" t="s">
        <v>16</v>
      </c>
      <c r="E307" s="17" t="s">
        <v>88</v>
      </c>
      <c r="F307" s="17" t="s">
        <v>86</v>
      </c>
      <c r="G307" s="17" t="s">
        <v>141</v>
      </c>
      <c r="H307" s="17" t="s">
        <v>15</v>
      </c>
      <c r="I307" s="31">
        <f t="shared" ref="I307:T307" si="171">I306*0.1</f>
        <v>0</v>
      </c>
      <c r="J307" s="31">
        <f t="shared" si="171"/>
        <v>9.4600000000000017E-2</v>
      </c>
      <c r="K307" s="31">
        <f t="shared" si="171"/>
        <v>0.30099999999999999</v>
      </c>
      <c r="L307" s="31">
        <f t="shared" si="171"/>
        <v>0</v>
      </c>
      <c r="M307" s="31">
        <f t="shared" si="171"/>
        <v>0</v>
      </c>
      <c r="N307" s="31">
        <f t="shared" si="171"/>
        <v>0.49020000000000002</v>
      </c>
      <c r="O307" s="31">
        <f t="shared" si="171"/>
        <v>9.5288000000000004</v>
      </c>
      <c r="P307" s="31">
        <f t="shared" si="171"/>
        <v>11.283200000000001</v>
      </c>
      <c r="Q307" s="31">
        <f t="shared" si="171"/>
        <v>2.6832000000000003</v>
      </c>
      <c r="R307" s="31">
        <f t="shared" si="171"/>
        <v>0</v>
      </c>
      <c r="S307" s="31">
        <f t="shared" si="171"/>
        <v>0</v>
      </c>
      <c r="T307" s="31">
        <f t="shared" si="171"/>
        <v>0</v>
      </c>
      <c r="U307" s="46">
        <f>SUM(표4_2[[#This Row],[1월]:[12월]])</f>
        <v>24.381</v>
      </c>
      <c r="V307" s="46">
        <f t="shared" si="160"/>
        <v>2.0317500000000002</v>
      </c>
    </row>
    <row r="308" spans="1:22" hidden="1" x14ac:dyDescent="0.3">
      <c r="A308" s="73"/>
      <c r="B308" s="63" t="s">
        <v>263</v>
      </c>
      <c r="C308" s="19" t="s">
        <v>26</v>
      </c>
      <c r="D308" s="19" t="s">
        <v>16</v>
      </c>
      <c r="E308" s="19" t="s">
        <v>88</v>
      </c>
      <c r="F308" s="19" t="s">
        <v>86</v>
      </c>
      <c r="G308" s="20" t="s">
        <v>141</v>
      </c>
      <c r="H308" s="20" t="s">
        <v>96</v>
      </c>
      <c r="I308" s="20">
        <f>I304*0.0036*(39655+0.7095*21+0.0709*310)/1000</f>
        <v>0</v>
      </c>
      <c r="J308" s="20">
        <f t="shared" ref="J308:T308" si="172">J304*0.0036*(39655+0.7095*21+0.0709*310)/1000</f>
        <v>0.15717983885999998</v>
      </c>
      <c r="K308" s="20">
        <f t="shared" si="172"/>
        <v>0.5001176691</v>
      </c>
      <c r="L308" s="20">
        <f t="shared" si="172"/>
        <v>0</v>
      </c>
      <c r="M308" s="20">
        <f t="shared" si="172"/>
        <v>0</v>
      </c>
      <c r="N308" s="20">
        <f t="shared" si="172"/>
        <v>0.81447734681999995</v>
      </c>
      <c r="O308" s="20">
        <f t="shared" si="172"/>
        <v>15.832296496079998</v>
      </c>
      <c r="P308" s="20">
        <f t="shared" si="172"/>
        <v>18.747268053119999</v>
      </c>
      <c r="Q308" s="20">
        <f t="shared" si="172"/>
        <v>4.4581917931199992</v>
      </c>
      <c r="R308" s="20">
        <f t="shared" si="172"/>
        <v>0</v>
      </c>
      <c r="S308" s="20">
        <f t="shared" si="172"/>
        <v>0</v>
      </c>
      <c r="T308" s="20">
        <f t="shared" si="172"/>
        <v>0</v>
      </c>
      <c r="U308" s="47">
        <f>SUM(표4_2[[#This Row],[1월]:[12월]])</f>
        <v>40.509531197099996</v>
      </c>
      <c r="V308" s="47">
        <f t="shared" si="160"/>
        <v>3.3757942664249998</v>
      </c>
    </row>
    <row r="309" spans="1:22" hidden="1" x14ac:dyDescent="0.3">
      <c r="A309" s="73" t="s">
        <v>248</v>
      </c>
      <c r="B309" s="60" t="s">
        <v>263</v>
      </c>
      <c r="C309" s="14" t="s">
        <v>26</v>
      </c>
      <c r="D309" s="14" t="s">
        <v>16</v>
      </c>
      <c r="E309" s="14" t="s">
        <v>88</v>
      </c>
      <c r="F309" s="14" t="s">
        <v>87</v>
      </c>
      <c r="G309" s="14" t="s">
        <v>142</v>
      </c>
      <c r="H309" s="14" t="s">
        <v>13</v>
      </c>
      <c r="I309" s="15">
        <v>0</v>
      </c>
      <c r="J309" s="15">
        <v>411102</v>
      </c>
      <c r="K309" s="15">
        <v>1263758</v>
      </c>
      <c r="L309" s="69">
        <v>0</v>
      </c>
      <c r="M309" s="69">
        <v>0</v>
      </c>
      <c r="N309" s="15">
        <v>1720538</v>
      </c>
      <c r="O309" s="69">
        <v>16112590</v>
      </c>
      <c r="P309" s="71">
        <v>22220624.899999999</v>
      </c>
      <c r="Q309" s="71">
        <v>4000208</v>
      </c>
      <c r="R309" s="71">
        <v>0</v>
      </c>
      <c r="S309" s="15">
        <v>0</v>
      </c>
      <c r="T309" s="71">
        <v>315415.3</v>
      </c>
      <c r="U309" s="44">
        <f>SUM(표4_2[[#This Row],[1월]:[12월]])</f>
        <v>46044236.199999996</v>
      </c>
      <c r="V309" s="44">
        <f t="shared" si="160"/>
        <v>3837019.6833333331</v>
      </c>
    </row>
    <row r="310" spans="1:22" hidden="1" x14ac:dyDescent="0.3">
      <c r="A310" s="73"/>
      <c r="B310" s="61" t="s">
        <v>263</v>
      </c>
      <c r="C310" s="16" t="s">
        <v>26</v>
      </c>
      <c r="D310" s="16" t="s">
        <v>16</v>
      </c>
      <c r="E310" s="16" t="s">
        <v>88</v>
      </c>
      <c r="F310" s="16" t="s">
        <v>87</v>
      </c>
      <c r="G310" s="16" t="s">
        <v>142</v>
      </c>
      <c r="H310" s="16" t="s">
        <v>19</v>
      </c>
      <c r="I310" s="23">
        <v>0</v>
      </c>
      <c r="J310" s="23">
        <v>5.4</v>
      </c>
      <c r="K310" s="23">
        <v>16.600000000000001</v>
      </c>
      <c r="L310" s="70">
        <v>0</v>
      </c>
      <c r="M310" s="70">
        <v>0</v>
      </c>
      <c r="N310" s="23">
        <v>22.6</v>
      </c>
      <c r="O310" s="70">
        <v>342.5</v>
      </c>
      <c r="P310" s="23">
        <v>455.1</v>
      </c>
      <c r="Q310" s="23">
        <v>84.4</v>
      </c>
      <c r="R310" s="23">
        <v>0</v>
      </c>
      <c r="S310" s="23">
        <v>0</v>
      </c>
      <c r="T310" s="70">
        <v>2.2000000000000002</v>
      </c>
      <c r="U310" s="45">
        <f>SUM(표4_2[[#This Row],[1월]:[12월]])</f>
        <v>928.80000000000007</v>
      </c>
      <c r="V310" s="45">
        <f t="shared" si="160"/>
        <v>77.400000000000006</v>
      </c>
    </row>
    <row r="311" spans="1:22" hidden="1" x14ac:dyDescent="0.3">
      <c r="A311" s="73"/>
      <c r="B311" s="61" t="s">
        <v>263</v>
      </c>
      <c r="C311" s="16" t="s">
        <v>26</v>
      </c>
      <c r="D311" s="16" t="s">
        <v>16</v>
      </c>
      <c r="E311" s="16" t="s">
        <v>88</v>
      </c>
      <c r="F311" s="16" t="s">
        <v>87</v>
      </c>
      <c r="G311" s="16" t="s">
        <v>142</v>
      </c>
      <c r="H311" s="16" t="s">
        <v>14</v>
      </c>
      <c r="I311" s="23">
        <f t="shared" ref="I311:T311" si="173">I310*1000</f>
        <v>0</v>
      </c>
      <c r="J311" s="23">
        <f t="shared" si="173"/>
        <v>5400</v>
      </c>
      <c r="K311" s="23">
        <f t="shared" si="173"/>
        <v>16600</v>
      </c>
      <c r="L311" s="23">
        <f t="shared" si="173"/>
        <v>0</v>
      </c>
      <c r="M311" s="23">
        <f t="shared" si="173"/>
        <v>0</v>
      </c>
      <c r="N311" s="23">
        <f t="shared" si="173"/>
        <v>22600</v>
      </c>
      <c r="O311" s="23">
        <f t="shared" si="173"/>
        <v>342500</v>
      </c>
      <c r="P311" s="23">
        <f t="shared" si="173"/>
        <v>455100</v>
      </c>
      <c r="Q311" s="23">
        <f t="shared" si="173"/>
        <v>84400</v>
      </c>
      <c r="R311" s="23">
        <f t="shared" si="173"/>
        <v>0</v>
      </c>
      <c r="S311" s="23">
        <f t="shared" si="173"/>
        <v>0</v>
      </c>
      <c r="T311" s="23">
        <f t="shared" si="173"/>
        <v>2200</v>
      </c>
      <c r="U311" s="45">
        <f>SUM(표4_2[[#This Row],[1월]:[12월]])</f>
        <v>928800</v>
      </c>
      <c r="V311" s="45">
        <f t="shared" si="160"/>
        <v>77400</v>
      </c>
    </row>
    <row r="312" spans="1:22" hidden="1" x14ac:dyDescent="0.3">
      <c r="A312" s="73"/>
      <c r="B312" s="64" t="s">
        <v>263</v>
      </c>
      <c r="C312" s="32" t="s">
        <v>26</v>
      </c>
      <c r="D312" s="32" t="s">
        <v>16</v>
      </c>
      <c r="E312" s="32" t="s">
        <v>88</v>
      </c>
      <c r="F312" s="32" t="s">
        <v>87</v>
      </c>
      <c r="G312" s="32" t="s">
        <v>142</v>
      </c>
      <c r="H312" s="32" t="s">
        <v>20</v>
      </c>
      <c r="I312" s="33">
        <f t="shared" ref="I312:T312" si="174">I310*0.86</f>
        <v>0</v>
      </c>
      <c r="J312" s="33">
        <f t="shared" si="174"/>
        <v>4.6440000000000001</v>
      </c>
      <c r="K312" s="33">
        <f t="shared" si="174"/>
        <v>14.276000000000002</v>
      </c>
      <c r="L312" s="33">
        <f t="shared" si="174"/>
        <v>0</v>
      </c>
      <c r="M312" s="33">
        <f t="shared" si="174"/>
        <v>0</v>
      </c>
      <c r="N312" s="33">
        <f t="shared" si="174"/>
        <v>19.436</v>
      </c>
      <c r="O312" s="33">
        <f t="shared" si="174"/>
        <v>294.55</v>
      </c>
      <c r="P312" s="33">
        <f t="shared" si="174"/>
        <v>391.38600000000002</v>
      </c>
      <c r="Q312" s="33">
        <f t="shared" si="174"/>
        <v>72.584000000000003</v>
      </c>
      <c r="R312" s="33">
        <f t="shared" si="174"/>
        <v>0</v>
      </c>
      <c r="S312" s="33">
        <f t="shared" si="174"/>
        <v>0</v>
      </c>
      <c r="T312" s="33">
        <f t="shared" si="174"/>
        <v>1.8920000000000001</v>
      </c>
      <c r="U312" s="54">
        <f>SUM(표4_2[[#This Row],[1월]:[12월]])</f>
        <v>798.76800000000003</v>
      </c>
      <c r="V312" s="54">
        <f t="shared" si="160"/>
        <v>66.564000000000007</v>
      </c>
    </row>
    <row r="313" spans="1:22" hidden="1" x14ac:dyDescent="0.3">
      <c r="A313" s="73"/>
      <c r="B313" s="62" t="s">
        <v>263</v>
      </c>
      <c r="C313" s="17" t="s">
        <v>26</v>
      </c>
      <c r="D313" s="17" t="s">
        <v>16</v>
      </c>
      <c r="E313" s="17" t="s">
        <v>88</v>
      </c>
      <c r="F313" s="17" t="s">
        <v>87</v>
      </c>
      <c r="G313" s="17" t="s">
        <v>142</v>
      </c>
      <c r="H313" s="17" t="s">
        <v>15</v>
      </c>
      <c r="I313" s="31">
        <f t="shared" ref="I313:T313" si="175">I312*0.1</f>
        <v>0</v>
      </c>
      <c r="J313" s="31">
        <f t="shared" si="175"/>
        <v>0.46440000000000003</v>
      </c>
      <c r="K313" s="31">
        <f t="shared" si="175"/>
        <v>1.4276000000000002</v>
      </c>
      <c r="L313" s="31">
        <f t="shared" si="175"/>
        <v>0</v>
      </c>
      <c r="M313" s="31">
        <f t="shared" si="175"/>
        <v>0</v>
      </c>
      <c r="N313" s="31">
        <f t="shared" si="175"/>
        <v>1.9436</v>
      </c>
      <c r="O313" s="31">
        <f t="shared" si="175"/>
        <v>29.455000000000002</v>
      </c>
      <c r="P313" s="31">
        <f t="shared" si="175"/>
        <v>39.138600000000004</v>
      </c>
      <c r="Q313" s="31">
        <f t="shared" si="175"/>
        <v>7.2584000000000009</v>
      </c>
      <c r="R313" s="31">
        <f t="shared" si="175"/>
        <v>0</v>
      </c>
      <c r="S313" s="31">
        <f t="shared" si="175"/>
        <v>0</v>
      </c>
      <c r="T313" s="31">
        <f t="shared" si="175"/>
        <v>0.18920000000000003</v>
      </c>
      <c r="U313" s="46">
        <f>SUM(표4_2[[#This Row],[1월]:[12월]])</f>
        <v>79.876800000000003</v>
      </c>
      <c r="V313" s="46">
        <f t="shared" si="160"/>
        <v>6.6564000000000005</v>
      </c>
    </row>
    <row r="314" spans="1:22" hidden="1" x14ac:dyDescent="0.3">
      <c r="A314" s="73"/>
      <c r="B314" s="63" t="s">
        <v>263</v>
      </c>
      <c r="C314" s="19" t="s">
        <v>26</v>
      </c>
      <c r="D314" s="19" t="s">
        <v>16</v>
      </c>
      <c r="E314" s="19" t="s">
        <v>88</v>
      </c>
      <c r="F314" s="19" t="s">
        <v>87</v>
      </c>
      <c r="G314" s="20" t="s">
        <v>142</v>
      </c>
      <c r="H314" s="20" t="s">
        <v>96</v>
      </c>
      <c r="I314" s="20">
        <f>I310*0.0036*(39655+0.7095*21+0.0709*310)/1000</f>
        <v>0</v>
      </c>
      <c r="J314" s="20">
        <f t="shared" ref="J314:T314" si="176">J310*0.0036*(39655+0.7095*21+0.0709*310)/1000</f>
        <v>0.77161011804000013</v>
      </c>
      <c r="K314" s="20">
        <f t="shared" si="176"/>
        <v>2.3719866591599996</v>
      </c>
      <c r="L314" s="20">
        <f t="shared" si="176"/>
        <v>0</v>
      </c>
      <c r="M314" s="20">
        <f t="shared" si="176"/>
        <v>0</v>
      </c>
      <c r="N314" s="20">
        <f t="shared" si="176"/>
        <v>3.2293312347600001</v>
      </c>
      <c r="O314" s="20">
        <f t="shared" si="176"/>
        <v>48.94008619049999</v>
      </c>
      <c r="P314" s="20">
        <f t="shared" si="176"/>
        <v>65.029586059259998</v>
      </c>
      <c r="Q314" s="20">
        <f t="shared" si="176"/>
        <v>12.059980363439999</v>
      </c>
      <c r="R314" s="20">
        <f t="shared" si="176"/>
        <v>0</v>
      </c>
      <c r="S314" s="20">
        <f t="shared" si="176"/>
        <v>0</v>
      </c>
      <c r="T314" s="20">
        <f t="shared" si="176"/>
        <v>0.31435967771999995</v>
      </c>
      <c r="U314" s="47">
        <f>SUM(표4_2[[#This Row],[1월]:[12월]])</f>
        <v>132.71694030287998</v>
      </c>
      <c r="V314" s="47">
        <f t="shared" si="160"/>
        <v>11.059745025239998</v>
      </c>
    </row>
    <row r="315" spans="1:22" hidden="1" x14ac:dyDescent="0.3">
      <c r="A315" s="73"/>
      <c r="B315" s="60" t="s">
        <v>263</v>
      </c>
      <c r="C315" s="14" t="s">
        <v>26</v>
      </c>
      <c r="D315" s="14" t="s">
        <v>16</v>
      </c>
      <c r="E315" s="14" t="s">
        <v>67</v>
      </c>
      <c r="F315" s="14" t="s">
        <v>173</v>
      </c>
      <c r="G315" s="14" t="s">
        <v>56</v>
      </c>
      <c r="H315" s="14" t="s">
        <v>13</v>
      </c>
      <c r="I315" s="15">
        <v>75892907</v>
      </c>
      <c r="J315" s="15">
        <v>55477426</v>
      </c>
      <c r="K315" s="15">
        <v>25938292</v>
      </c>
      <c r="L315" s="15">
        <v>9332297</v>
      </c>
      <c r="M315" s="69">
        <v>2757674</v>
      </c>
      <c r="N315" s="15">
        <v>2600327</v>
      </c>
      <c r="O315" s="69">
        <v>11833384</v>
      </c>
      <c r="P315" s="15">
        <v>10676896</v>
      </c>
      <c r="Q315" s="15">
        <v>8620046</v>
      </c>
      <c r="R315" s="15">
        <v>9613402</v>
      </c>
      <c r="S315" s="15">
        <v>44561643</v>
      </c>
      <c r="T315" s="69">
        <v>74510800</v>
      </c>
      <c r="U315" s="44">
        <f>SUM(표4_2[[#This Row],[1월]:[12월]])</f>
        <v>331815094</v>
      </c>
      <c r="V315" s="44">
        <f t="shared" si="160"/>
        <v>27651257.833333332</v>
      </c>
    </row>
    <row r="316" spans="1:22" hidden="1" x14ac:dyDescent="0.3">
      <c r="A316" s="73"/>
      <c r="B316" s="61" t="s">
        <v>263</v>
      </c>
      <c r="C316" s="16" t="s">
        <v>26</v>
      </c>
      <c r="D316" s="16" t="s">
        <v>16</v>
      </c>
      <c r="E316" s="16" t="s">
        <v>67</v>
      </c>
      <c r="F316" s="16" t="s">
        <v>173</v>
      </c>
      <c r="G316" s="16" t="s">
        <v>56</v>
      </c>
      <c r="H316" s="16" t="s">
        <v>19</v>
      </c>
      <c r="I316" s="23">
        <v>591</v>
      </c>
      <c r="J316" s="23">
        <v>430.1</v>
      </c>
      <c r="K316" s="23">
        <v>197.3</v>
      </c>
      <c r="L316" s="23">
        <v>77.3</v>
      </c>
      <c r="M316" s="70">
        <v>17</v>
      </c>
      <c r="N316" s="23">
        <v>19.3</v>
      </c>
      <c r="O316" s="70">
        <v>115.3</v>
      </c>
      <c r="P316" s="23">
        <v>103.1</v>
      </c>
      <c r="Q316" s="23">
        <v>81.400000000000006</v>
      </c>
      <c r="R316" s="23">
        <v>70.7</v>
      </c>
      <c r="S316" s="23">
        <v>354.4</v>
      </c>
      <c r="T316" s="70">
        <v>513.4</v>
      </c>
      <c r="U316" s="45">
        <f>SUM(표4_2[[#This Row],[1월]:[12월]])</f>
        <v>2570.3000000000002</v>
      </c>
      <c r="V316" s="45">
        <f t="shared" si="160"/>
        <v>214.19166666666669</v>
      </c>
    </row>
    <row r="317" spans="1:22" hidden="1" x14ac:dyDescent="0.3">
      <c r="A317" s="73"/>
      <c r="B317" s="61" t="s">
        <v>263</v>
      </c>
      <c r="C317" s="16" t="s">
        <v>26</v>
      </c>
      <c r="D317" s="16" t="s">
        <v>16</v>
      </c>
      <c r="E317" s="16" t="s">
        <v>67</v>
      </c>
      <c r="F317" s="16" t="s">
        <v>173</v>
      </c>
      <c r="G317" s="16" t="s">
        <v>56</v>
      </c>
      <c r="H317" s="16" t="s">
        <v>14</v>
      </c>
      <c r="I317" s="23">
        <f t="shared" ref="I317:T317" si="177">I316*1000</f>
        <v>591000</v>
      </c>
      <c r="J317" s="23">
        <f t="shared" si="177"/>
        <v>430100</v>
      </c>
      <c r="K317" s="23">
        <f t="shared" si="177"/>
        <v>197300</v>
      </c>
      <c r="L317" s="23">
        <f t="shared" si="177"/>
        <v>77300</v>
      </c>
      <c r="M317" s="23">
        <f t="shared" si="177"/>
        <v>17000</v>
      </c>
      <c r="N317" s="23">
        <f t="shared" si="177"/>
        <v>19300</v>
      </c>
      <c r="O317" s="23">
        <f t="shared" si="177"/>
        <v>115300</v>
      </c>
      <c r="P317" s="23">
        <f t="shared" si="177"/>
        <v>103100</v>
      </c>
      <c r="Q317" s="23">
        <f t="shared" si="177"/>
        <v>81400</v>
      </c>
      <c r="R317" s="23">
        <f t="shared" si="177"/>
        <v>70700</v>
      </c>
      <c r="S317" s="23">
        <f t="shared" si="177"/>
        <v>354400</v>
      </c>
      <c r="T317" s="23">
        <f t="shared" si="177"/>
        <v>513400</v>
      </c>
      <c r="U317" s="45">
        <f>SUM(표4_2[[#This Row],[1월]:[12월]])</f>
        <v>2570300</v>
      </c>
      <c r="V317" s="45">
        <f t="shared" si="160"/>
        <v>214191.66666666666</v>
      </c>
    </row>
    <row r="318" spans="1:22" hidden="1" x14ac:dyDescent="0.3">
      <c r="A318" s="73"/>
      <c r="B318" s="64" t="s">
        <v>263</v>
      </c>
      <c r="C318" s="32" t="s">
        <v>26</v>
      </c>
      <c r="D318" s="32" t="s">
        <v>16</v>
      </c>
      <c r="E318" s="32" t="s">
        <v>67</v>
      </c>
      <c r="F318" s="32" t="s">
        <v>173</v>
      </c>
      <c r="G318" s="32" t="s">
        <v>56</v>
      </c>
      <c r="H318" s="32" t="s">
        <v>20</v>
      </c>
      <c r="I318" s="33">
        <f t="shared" ref="I318:T318" si="178">I316*0.86</f>
        <v>508.26</v>
      </c>
      <c r="J318" s="33">
        <f t="shared" si="178"/>
        <v>369.88600000000002</v>
      </c>
      <c r="K318" s="33">
        <f t="shared" si="178"/>
        <v>169.678</v>
      </c>
      <c r="L318" s="33">
        <f t="shared" si="178"/>
        <v>66.477999999999994</v>
      </c>
      <c r="M318" s="33">
        <f t="shared" si="178"/>
        <v>14.62</v>
      </c>
      <c r="N318" s="33">
        <f t="shared" si="178"/>
        <v>16.597999999999999</v>
      </c>
      <c r="O318" s="33">
        <f t="shared" si="178"/>
        <v>99.158000000000001</v>
      </c>
      <c r="P318" s="33">
        <f t="shared" si="178"/>
        <v>88.665999999999997</v>
      </c>
      <c r="Q318" s="33">
        <f t="shared" si="178"/>
        <v>70.004000000000005</v>
      </c>
      <c r="R318" s="33">
        <f t="shared" si="178"/>
        <v>60.802</v>
      </c>
      <c r="S318" s="33">
        <f t="shared" si="178"/>
        <v>304.78399999999999</v>
      </c>
      <c r="T318" s="33">
        <f t="shared" si="178"/>
        <v>441.524</v>
      </c>
      <c r="U318" s="54">
        <f>SUM(표4_2[[#This Row],[1월]:[12월]])</f>
        <v>2210.4579999999996</v>
      </c>
      <c r="V318" s="54">
        <f t="shared" si="160"/>
        <v>184.20483333333331</v>
      </c>
    </row>
    <row r="319" spans="1:22" hidden="1" x14ac:dyDescent="0.3">
      <c r="A319" s="73"/>
      <c r="B319" s="62" t="s">
        <v>263</v>
      </c>
      <c r="C319" s="17" t="s">
        <v>26</v>
      </c>
      <c r="D319" s="17" t="s">
        <v>16</v>
      </c>
      <c r="E319" s="17" t="s">
        <v>67</v>
      </c>
      <c r="F319" s="17" t="s">
        <v>173</v>
      </c>
      <c r="G319" s="17" t="s">
        <v>56</v>
      </c>
      <c r="H319" s="17" t="s">
        <v>15</v>
      </c>
      <c r="I319" s="31">
        <f t="shared" ref="I319:T319" si="179">I318*0.1</f>
        <v>50.826000000000001</v>
      </c>
      <c r="J319" s="31">
        <f t="shared" si="179"/>
        <v>36.988600000000005</v>
      </c>
      <c r="K319" s="31">
        <f t="shared" si="179"/>
        <v>16.9678</v>
      </c>
      <c r="L319" s="31">
        <f t="shared" si="179"/>
        <v>6.6478000000000002</v>
      </c>
      <c r="M319" s="31">
        <f t="shared" si="179"/>
        <v>1.462</v>
      </c>
      <c r="N319" s="31">
        <f t="shared" si="179"/>
        <v>1.6597999999999999</v>
      </c>
      <c r="O319" s="31">
        <f t="shared" si="179"/>
        <v>9.9158000000000008</v>
      </c>
      <c r="P319" s="31">
        <f t="shared" si="179"/>
        <v>8.8666</v>
      </c>
      <c r="Q319" s="31">
        <f t="shared" si="179"/>
        <v>7.0004000000000008</v>
      </c>
      <c r="R319" s="31">
        <f t="shared" si="179"/>
        <v>6.0802000000000005</v>
      </c>
      <c r="S319" s="31">
        <f t="shared" si="179"/>
        <v>30.478400000000001</v>
      </c>
      <c r="T319" s="31">
        <f t="shared" si="179"/>
        <v>44.1524</v>
      </c>
      <c r="U319" s="46">
        <f>SUM(표4_2[[#This Row],[1월]:[12월]])</f>
        <v>221.04580000000001</v>
      </c>
      <c r="V319" s="46">
        <f t="shared" si="160"/>
        <v>18.420483333333333</v>
      </c>
    </row>
    <row r="320" spans="1:22" hidden="1" x14ac:dyDescent="0.3">
      <c r="A320" s="73"/>
      <c r="B320" s="63" t="s">
        <v>263</v>
      </c>
      <c r="C320" s="19" t="s">
        <v>26</v>
      </c>
      <c r="D320" s="19" t="s">
        <v>16</v>
      </c>
      <c r="E320" s="19" t="s">
        <v>67</v>
      </c>
      <c r="F320" s="19" t="s">
        <v>173</v>
      </c>
      <c r="G320" s="20" t="s">
        <v>56</v>
      </c>
      <c r="H320" s="20" t="s">
        <v>96</v>
      </c>
      <c r="I320" s="20">
        <f>I316*0.0036*(39655+0.7095*21+0.0709*310)/1000</f>
        <v>84.448440696600017</v>
      </c>
      <c r="J320" s="20">
        <f t="shared" ref="J320:T320" si="180">J316*0.0036*(39655+0.7095*21+0.0709*310)/1000</f>
        <v>61.457316994259998</v>
      </c>
      <c r="K320" s="20">
        <f t="shared" si="180"/>
        <v>28.192347460979999</v>
      </c>
      <c r="L320" s="20">
        <f t="shared" si="180"/>
        <v>11.045455948979999</v>
      </c>
      <c r="M320" s="20">
        <f t="shared" si="180"/>
        <v>2.4291429642</v>
      </c>
      <c r="N320" s="20">
        <f t="shared" si="180"/>
        <v>2.75779171818</v>
      </c>
      <c r="O320" s="20">
        <f t="shared" si="180"/>
        <v>16.475304927779998</v>
      </c>
      <c r="P320" s="20">
        <f t="shared" si="180"/>
        <v>14.73203762406</v>
      </c>
      <c r="Q320" s="20">
        <f t="shared" si="180"/>
        <v>11.631308075640002</v>
      </c>
      <c r="R320" s="20">
        <f t="shared" si="180"/>
        <v>10.102376915820001</v>
      </c>
      <c r="S320" s="20">
        <f t="shared" si="180"/>
        <v>50.640486265439989</v>
      </c>
      <c r="T320" s="20">
        <f t="shared" si="180"/>
        <v>73.360117518839999</v>
      </c>
      <c r="U320" s="47">
        <f>SUM(표4_2[[#This Row],[1월]:[12월]])</f>
        <v>367.27212711077999</v>
      </c>
      <c r="V320" s="47">
        <f t="shared" si="160"/>
        <v>30.606010592564999</v>
      </c>
    </row>
    <row r="321" spans="1:22" hidden="1" x14ac:dyDescent="0.3">
      <c r="A321" s="73" t="s">
        <v>253</v>
      </c>
      <c r="B321" s="60" t="s">
        <v>263</v>
      </c>
      <c r="C321" s="14" t="s">
        <v>26</v>
      </c>
      <c r="D321" s="14" t="s">
        <v>16</v>
      </c>
      <c r="E321" s="14" t="s">
        <v>88</v>
      </c>
      <c r="F321" s="14" t="s">
        <v>173</v>
      </c>
      <c r="G321" s="14" t="s">
        <v>143</v>
      </c>
      <c r="H321" s="14" t="s">
        <v>13</v>
      </c>
      <c r="I321" s="15">
        <v>0</v>
      </c>
      <c r="J321" s="15">
        <v>106582</v>
      </c>
      <c r="K321" s="15">
        <v>327359</v>
      </c>
      <c r="L321" s="69">
        <v>0</v>
      </c>
      <c r="M321" s="69">
        <v>0</v>
      </c>
      <c r="N321" s="15">
        <v>510071</v>
      </c>
      <c r="O321" s="69">
        <v>8183881</v>
      </c>
      <c r="P321" s="71">
        <v>8658717.6999999993</v>
      </c>
      <c r="Q321" s="71">
        <v>2199109</v>
      </c>
      <c r="R321" s="71">
        <v>0</v>
      </c>
      <c r="S321" s="15">
        <v>0</v>
      </c>
      <c r="T321" s="69">
        <v>86022.399999999994</v>
      </c>
      <c r="U321" s="44">
        <f>SUM(표4_2[[#This Row],[1월]:[12월]])</f>
        <v>20071742.099999998</v>
      </c>
      <c r="V321" s="44">
        <f t="shared" si="160"/>
        <v>1672645.1749999998</v>
      </c>
    </row>
    <row r="322" spans="1:22" hidden="1" x14ac:dyDescent="0.3">
      <c r="A322" s="73"/>
      <c r="B322" s="61" t="s">
        <v>263</v>
      </c>
      <c r="C322" s="16" t="s">
        <v>26</v>
      </c>
      <c r="D322" s="16" t="s">
        <v>16</v>
      </c>
      <c r="E322" s="16" t="s">
        <v>88</v>
      </c>
      <c r="F322" s="16" t="s">
        <v>173</v>
      </c>
      <c r="G322" s="16" t="s">
        <v>143</v>
      </c>
      <c r="H322" s="16" t="s">
        <v>19</v>
      </c>
      <c r="I322" s="23">
        <v>0</v>
      </c>
      <c r="J322" s="23">
        <v>1.4</v>
      </c>
      <c r="K322" s="23">
        <v>4.3</v>
      </c>
      <c r="L322" s="70">
        <v>0</v>
      </c>
      <c r="M322" s="70">
        <v>0</v>
      </c>
      <c r="N322" s="23">
        <v>6.7</v>
      </c>
      <c r="O322" s="70">
        <v>107.3</v>
      </c>
      <c r="P322" s="23">
        <v>122.3</v>
      </c>
      <c r="Q322" s="23">
        <v>23.2</v>
      </c>
      <c r="R322" s="23">
        <v>0</v>
      </c>
      <c r="S322" s="23">
        <v>0</v>
      </c>
      <c r="T322" s="70">
        <v>0.6</v>
      </c>
      <c r="U322" s="45">
        <f>SUM(표4_2[[#This Row],[1월]:[12월]])</f>
        <v>265.8</v>
      </c>
      <c r="V322" s="45">
        <f t="shared" si="160"/>
        <v>22.150000000000002</v>
      </c>
    </row>
    <row r="323" spans="1:22" hidden="1" x14ac:dyDescent="0.3">
      <c r="A323" s="73"/>
      <c r="B323" s="61" t="s">
        <v>263</v>
      </c>
      <c r="C323" s="16" t="s">
        <v>26</v>
      </c>
      <c r="D323" s="16" t="s">
        <v>16</v>
      </c>
      <c r="E323" s="16" t="s">
        <v>88</v>
      </c>
      <c r="F323" s="16" t="s">
        <v>173</v>
      </c>
      <c r="G323" s="16" t="s">
        <v>143</v>
      </c>
      <c r="H323" s="16" t="s">
        <v>14</v>
      </c>
      <c r="I323" s="23">
        <f t="shared" ref="I323:T323" si="181">I322*1000</f>
        <v>0</v>
      </c>
      <c r="J323" s="23">
        <f t="shared" si="181"/>
        <v>1400</v>
      </c>
      <c r="K323" s="23">
        <f t="shared" si="181"/>
        <v>4300</v>
      </c>
      <c r="L323" s="23">
        <f t="shared" si="181"/>
        <v>0</v>
      </c>
      <c r="M323" s="23">
        <f t="shared" si="181"/>
        <v>0</v>
      </c>
      <c r="N323" s="23">
        <f t="shared" si="181"/>
        <v>6700</v>
      </c>
      <c r="O323" s="23">
        <f t="shared" si="181"/>
        <v>107300</v>
      </c>
      <c r="P323" s="23">
        <f t="shared" si="181"/>
        <v>122300</v>
      </c>
      <c r="Q323" s="23">
        <f t="shared" si="181"/>
        <v>23200</v>
      </c>
      <c r="R323" s="23">
        <f t="shared" si="181"/>
        <v>0</v>
      </c>
      <c r="S323" s="23">
        <f t="shared" si="181"/>
        <v>0</v>
      </c>
      <c r="T323" s="23">
        <f t="shared" si="181"/>
        <v>600</v>
      </c>
      <c r="U323" s="45">
        <f>SUM(표4_2[[#This Row],[1월]:[12월]])</f>
        <v>265800</v>
      </c>
      <c r="V323" s="45">
        <f t="shared" si="160"/>
        <v>22150</v>
      </c>
    </row>
    <row r="324" spans="1:22" hidden="1" x14ac:dyDescent="0.3">
      <c r="A324" s="73"/>
      <c r="B324" s="64" t="s">
        <v>263</v>
      </c>
      <c r="C324" s="32" t="s">
        <v>26</v>
      </c>
      <c r="D324" s="32" t="s">
        <v>16</v>
      </c>
      <c r="E324" s="32" t="s">
        <v>88</v>
      </c>
      <c r="F324" s="32" t="s">
        <v>173</v>
      </c>
      <c r="G324" s="32" t="s">
        <v>143</v>
      </c>
      <c r="H324" s="32" t="s">
        <v>20</v>
      </c>
      <c r="I324" s="33">
        <f t="shared" ref="I324:T324" si="182">I322*0.86</f>
        <v>0</v>
      </c>
      <c r="J324" s="33">
        <f t="shared" si="182"/>
        <v>1.204</v>
      </c>
      <c r="K324" s="33">
        <f t="shared" si="182"/>
        <v>3.698</v>
      </c>
      <c r="L324" s="33">
        <f t="shared" si="182"/>
        <v>0</v>
      </c>
      <c r="M324" s="33">
        <f t="shared" si="182"/>
        <v>0</v>
      </c>
      <c r="N324" s="33">
        <f t="shared" si="182"/>
        <v>5.7620000000000005</v>
      </c>
      <c r="O324" s="33">
        <f t="shared" si="182"/>
        <v>92.277999999999992</v>
      </c>
      <c r="P324" s="33">
        <f t="shared" si="182"/>
        <v>105.178</v>
      </c>
      <c r="Q324" s="33">
        <f t="shared" si="182"/>
        <v>19.951999999999998</v>
      </c>
      <c r="R324" s="33">
        <f t="shared" si="182"/>
        <v>0</v>
      </c>
      <c r="S324" s="33">
        <f t="shared" si="182"/>
        <v>0</v>
      </c>
      <c r="T324" s="33">
        <f t="shared" si="182"/>
        <v>0.51600000000000001</v>
      </c>
      <c r="U324" s="54">
        <f>SUM(표4_2[[#This Row],[1월]:[12월]])</f>
        <v>228.58799999999999</v>
      </c>
      <c r="V324" s="54">
        <f t="shared" si="160"/>
        <v>19.048999999999999</v>
      </c>
    </row>
    <row r="325" spans="1:22" hidden="1" x14ac:dyDescent="0.3">
      <c r="A325" s="73"/>
      <c r="B325" s="62" t="s">
        <v>263</v>
      </c>
      <c r="C325" s="17" t="s">
        <v>26</v>
      </c>
      <c r="D325" s="17" t="s">
        <v>16</v>
      </c>
      <c r="E325" s="17" t="s">
        <v>88</v>
      </c>
      <c r="F325" s="17" t="s">
        <v>173</v>
      </c>
      <c r="G325" s="17" t="s">
        <v>143</v>
      </c>
      <c r="H325" s="17" t="s">
        <v>15</v>
      </c>
      <c r="I325" s="31">
        <f t="shared" ref="I325:T325" si="183">I324*0.1</f>
        <v>0</v>
      </c>
      <c r="J325" s="31">
        <f t="shared" si="183"/>
        <v>0.12040000000000001</v>
      </c>
      <c r="K325" s="31">
        <f t="shared" si="183"/>
        <v>0.36980000000000002</v>
      </c>
      <c r="L325" s="31">
        <f t="shared" si="183"/>
        <v>0</v>
      </c>
      <c r="M325" s="31">
        <f t="shared" si="183"/>
        <v>0</v>
      </c>
      <c r="N325" s="31">
        <f t="shared" si="183"/>
        <v>0.57620000000000005</v>
      </c>
      <c r="O325" s="31">
        <f t="shared" si="183"/>
        <v>9.2278000000000002</v>
      </c>
      <c r="P325" s="31">
        <f t="shared" si="183"/>
        <v>10.517800000000001</v>
      </c>
      <c r="Q325" s="31">
        <f t="shared" si="183"/>
        <v>1.9951999999999999</v>
      </c>
      <c r="R325" s="31">
        <f t="shared" si="183"/>
        <v>0</v>
      </c>
      <c r="S325" s="31">
        <f t="shared" si="183"/>
        <v>0</v>
      </c>
      <c r="T325" s="31">
        <f t="shared" si="183"/>
        <v>5.1600000000000007E-2</v>
      </c>
      <c r="U325" s="46">
        <f>SUM(표4_2[[#This Row],[1월]:[12월]])</f>
        <v>22.858800000000002</v>
      </c>
      <c r="V325" s="46">
        <f t="shared" si="160"/>
        <v>1.9049000000000003</v>
      </c>
    </row>
    <row r="326" spans="1:22" hidden="1" x14ac:dyDescent="0.3">
      <c r="A326" s="73"/>
      <c r="B326" s="63" t="s">
        <v>263</v>
      </c>
      <c r="C326" s="19" t="s">
        <v>26</v>
      </c>
      <c r="D326" s="19" t="s">
        <v>16</v>
      </c>
      <c r="E326" s="19" t="s">
        <v>88</v>
      </c>
      <c r="F326" s="19" t="s">
        <v>173</v>
      </c>
      <c r="G326" s="20" t="s">
        <v>143</v>
      </c>
      <c r="H326" s="20" t="s">
        <v>96</v>
      </c>
      <c r="I326" s="20">
        <f>I322*0.0036*(39655+0.7095*21+0.0709*310)/1000</f>
        <v>0</v>
      </c>
      <c r="J326" s="20">
        <f t="shared" ref="J326:T326" si="184">J322*0.0036*(39655+0.7095*21+0.0709*310)/1000</f>
        <v>0.20004706763999996</v>
      </c>
      <c r="K326" s="20">
        <f t="shared" si="184"/>
        <v>0.61443027917999993</v>
      </c>
      <c r="L326" s="20">
        <f t="shared" si="184"/>
        <v>0</v>
      </c>
      <c r="M326" s="20">
        <f t="shared" si="184"/>
        <v>0</v>
      </c>
      <c r="N326" s="20">
        <f t="shared" si="184"/>
        <v>0.95736810941999984</v>
      </c>
      <c r="O326" s="20">
        <f t="shared" si="184"/>
        <v>15.332178826979998</v>
      </c>
      <c r="P326" s="20">
        <f t="shared" si="184"/>
        <v>17.475540265979998</v>
      </c>
      <c r="Q326" s="20">
        <f t="shared" si="184"/>
        <v>3.3150656923200001</v>
      </c>
      <c r="R326" s="20">
        <f t="shared" si="184"/>
        <v>0</v>
      </c>
      <c r="S326" s="20">
        <f t="shared" si="184"/>
        <v>0</v>
      </c>
      <c r="T326" s="20">
        <f t="shared" si="184"/>
        <v>8.5734457559999991E-2</v>
      </c>
      <c r="U326" s="47">
        <f>SUM(표4_2[[#This Row],[1월]:[12월]])</f>
        <v>37.980364699079999</v>
      </c>
      <c r="V326" s="47">
        <f t="shared" si="160"/>
        <v>3.1650303915899998</v>
      </c>
    </row>
    <row r="327" spans="1:22" hidden="1" x14ac:dyDescent="0.3">
      <c r="A327" s="73"/>
      <c r="B327" s="60" t="s">
        <v>263</v>
      </c>
      <c r="C327" s="14" t="s">
        <v>26</v>
      </c>
      <c r="D327" s="14" t="s">
        <v>16</v>
      </c>
      <c r="E327" s="14" t="s">
        <v>67</v>
      </c>
      <c r="F327" s="14" t="s">
        <v>174</v>
      </c>
      <c r="G327" s="14" t="s">
        <v>57</v>
      </c>
      <c r="H327" s="14" t="s">
        <v>13</v>
      </c>
      <c r="I327" s="15">
        <v>137493530</v>
      </c>
      <c r="J327" s="15">
        <v>80496109</v>
      </c>
      <c r="K327" s="15">
        <v>27674632</v>
      </c>
      <c r="L327" s="69">
        <v>8375144</v>
      </c>
      <c r="M327" s="69">
        <v>2847351</v>
      </c>
      <c r="N327" s="15">
        <v>1534612</v>
      </c>
      <c r="O327" s="69">
        <v>1472132</v>
      </c>
      <c r="P327" s="15">
        <v>1263469</v>
      </c>
      <c r="Q327" s="15">
        <v>1263518</v>
      </c>
      <c r="R327" s="15">
        <v>4841646</v>
      </c>
      <c r="S327" s="15">
        <v>66077506</v>
      </c>
      <c r="T327" s="69">
        <v>131339635</v>
      </c>
      <c r="U327" s="44">
        <f>SUM(표4_2[[#This Row],[1월]:[12월]])</f>
        <v>464679284</v>
      </c>
      <c r="V327" s="44">
        <f t="shared" si="160"/>
        <v>38723273.666666664</v>
      </c>
    </row>
    <row r="328" spans="1:22" hidden="1" x14ac:dyDescent="0.3">
      <c r="A328" s="73"/>
      <c r="B328" s="65" t="s">
        <v>263</v>
      </c>
      <c r="C328" s="30" t="s">
        <v>26</v>
      </c>
      <c r="D328" s="30" t="s">
        <v>16</v>
      </c>
      <c r="E328" s="30" t="s">
        <v>67</v>
      </c>
      <c r="F328" s="30" t="s">
        <v>174</v>
      </c>
      <c r="G328" s="30" t="s">
        <v>57</v>
      </c>
      <c r="H328" s="30" t="s">
        <v>19</v>
      </c>
      <c r="I328" s="4">
        <v>1073.8</v>
      </c>
      <c r="J328" s="4">
        <v>624.6</v>
      </c>
      <c r="K328" s="4">
        <v>208.3</v>
      </c>
      <c r="L328" s="68">
        <v>65.400000000000006</v>
      </c>
      <c r="M328" s="68">
        <v>14.7</v>
      </c>
      <c r="N328" s="4">
        <v>3.3</v>
      </c>
      <c r="O328" s="68">
        <v>2.4</v>
      </c>
      <c r="P328" s="4">
        <v>0.2</v>
      </c>
      <c r="Q328" s="4">
        <v>0.2</v>
      </c>
      <c r="R328" s="4">
        <v>29.2</v>
      </c>
      <c r="S328" s="4">
        <v>526.29999999999995</v>
      </c>
      <c r="T328" s="68">
        <v>907.4</v>
      </c>
      <c r="U328" s="53">
        <f>SUM(표4_2[[#This Row],[1월]:[12월]])</f>
        <v>3455.8000000000006</v>
      </c>
      <c r="V328" s="53">
        <f t="shared" si="160"/>
        <v>287.98333333333341</v>
      </c>
    </row>
    <row r="329" spans="1:22" hidden="1" x14ac:dyDescent="0.3">
      <c r="A329" s="73"/>
      <c r="B329" s="61" t="s">
        <v>263</v>
      </c>
      <c r="C329" s="16" t="s">
        <v>26</v>
      </c>
      <c r="D329" s="16" t="s">
        <v>16</v>
      </c>
      <c r="E329" s="16" t="s">
        <v>67</v>
      </c>
      <c r="F329" s="16" t="s">
        <v>174</v>
      </c>
      <c r="G329" s="16" t="s">
        <v>57</v>
      </c>
      <c r="H329" s="16" t="s">
        <v>14</v>
      </c>
      <c r="I329" s="23">
        <f t="shared" ref="I329:T329" si="185">I328*1000</f>
        <v>1073800</v>
      </c>
      <c r="J329" s="23">
        <f t="shared" si="185"/>
        <v>624600</v>
      </c>
      <c r="K329" s="23">
        <f t="shared" si="185"/>
        <v>208300</v>
      </c>
      <c r="L329" s="23">
        <f t="shared" si="185"/>
        <v>65400.000000000007</v>
      </c>
      <c r="M329" s="23">
        <f t="shared" si="185"/>
        <v>14700</v>
      </c>
      <c r="N329" s="23">
        <f t="shared" si="185"/>
        <v>3300</v>
      </c>
      <c r="O329" s="23">
        <f t="shared" si="185"/>
        <v>2400</v>
      </c>
      <c r="P329" s="23">
        <f t="shared" si="185"/>
        <v>200</v>
      </c>
      <c r="Q329" s="23">
        <f t="shared" si="185"/>
        <v>200</v>
      </c>
      <c r="R329" s="23">
        <f t="shared" si="185"/>
        <v>29200</v>
      </c>
      <c r="S329" s="23">
        <f t="shared" si="185"/>
        <v>526300</v>
      </c>
      <c r="T329" s="23">
        <f t="shared" si="185"/>
        <v>907400</v>
      </c>
      <c r="U329" s="45">
        <f>SUM(표4_2[[#This Row],[1월]:[12월]])</f>
        <v>3455800</v>
      </c>
      <c r="V329" s="45">
        <f t="shared" si="160"/>
        <v>287983.33333333331</v>
      </c>
    </row>
    <row r="330" spans="1:22" hidden="1" x14ac:dyDescent="0.3">
      <c r="A330" s="73"/>
      <c r="B330" s="64" t="s">
        <v>263</v>
      </c>
      <c r="C330" s="32" t="s">
        <v>26</v>
      </c>
      <c r="D330" s="32" t="s">
        <v>16</v>
      </c>
      <c r="E330" s="32" t="s">
        <v>67</v>
      </c>
      <c r="F330" s="32" t="s">
        <v>174</v>
      </c>
      <c r="G330" s="32" t="s">
        <v>57</v>
      </c>
      <c r="H330" s="32" t="s">
        <v>20</v>
      </c>
      <c r="I330" s="33">
        <f t="shared" ref="I330:T330" si="186">I328*0.86</f>
        <v>923.46799999999996</v>
      </c>
      <c r="J330" s="33">
        <f t="shared" si="186"/>
        <v>537.15600000000006</v>
      </c>
      <c r="K330" s="33">
        <f t="shared" si="186"/>
        <v>179.13800000000001</v>
      </c>
      <c r="L330" s="33">
        <f t="shared" si="186"/>
        <v>56.244000000000007</v>
      </c>
      <c r="M330" s="33">
        <f t="shared" si="186"/>
        <v>12.641999999999999</v>
      </c>
      <c r="N330" s="33">
        <f t="shared" si="186"/>
        <v>2.8379999999999996</v>
      </c>
      <c r="O330" s="33">
        <f t="shared" si="186"/>
        <v>2.0640000000000001</v>
      </c>
      <c r="P330" s="33">
        <f t="shared" si="186"/>
        <v>0.17200000000000001</v>
      </c>
      <c r="Q330" s="33">
        <f t="shared" si="186"/>
        <v>0.17200000000000001</v>
      </c>
      <c r="R330" s="33">
        <f t="shared" si="186"/>
        <v>25.111999999999998</v>
      </c>
      <c r="S330" s="33">
        <f t="shared" si="186"/>
        <v>452.61799999999994</v>
      </c>
      <c r="T330" s="33">
        <f t="shared" si="186"/>
        <v>780.36399999999992</v>
      </c>
      <c r="U330" s="54">
        <f>SUM(표4_2[[#This Row],[1월]:[12월]])</f>
        <v>2971.9879999999998</v>
      </c>
      <c r="V330" s="54">
        <f t="shared" si="160"/>
        <v>247.66566666666665</v>
      </c>
    </row>
    <row r="331" spans="1:22" hidden="1" x14ac:dyDescent="0.3">
      <c r="A331" s="73"/>
      <c r="B331" s="62" t="s">
        <v>263</v>
      </c>
      <c r="C331" s="17" t="s">
        <v>26</v>
      </c>
      <c r="D331" s="17" t="s">
        <v>16</v>
      </c>
      <c r="E331" s="17" t="s">
        <v>67</v>
      </c>
      <c r="F331" s="17" t="s">
        <v>174</v>
      </c>
      <c r="G331" s="17" t="s">
        <v>57</v>
      </c>
      <c r="H331" s="17" t="s">
        <v>15</v>
      </c>
      <c r="I331" s="31">
        <f t="shared" ref="I331:T331" si="187">I330*0.1</f>
        <v>92.346800000000002</v>
      </c>
      <c r="J331" s="31">
        <f t="shared" si="187"/>
        <v>53.715600000000009</v>
      </c>
      <c r="K331" s="31">
        <f t="shared" si="187"/>
        <v>17.913800000000002</v>
      </c>
      <c r="L331" s="31">
        <f t="shared" si="187"/>
        <v>5.6244000000000014</v>
      </c>
      <c r="M331" s="31">
        <f t="shared" si="187"/>
        <v>1.2642</v>
      </c>
      <c r="N331" s="31">
        <f t="shared" si="187"/>
        <v>0.2838</v>
      </c>
      <c r="O331" s="31">
        <f t="shared" si="187"/>
        <v>0.20640000000000003</v>
      </c>
      <c r="P331" s="31">
        <f t="shared" si="187"/>
        <v>1.7200000000000003E-2</v>
      </c>
      <c r="Q331" s="31">
        <f t="shared" si="187"/>
        <v>1.7200000000000003E-2</v>
      </c>
      <c r="R331" s="31">
        <f t="shared" si="187"/>
        <v>2.5112000000000001</v>
      </c>
      <c r="S331" s="31">
        <f t="shared" si="187"/>
        <v>45.261799999999994</v>
      </c>
      <c r="T331" s="31">
        <f t="shared" si="187"/>
        <v>78.0364</v>
      </c>
      <c r="U331" s="46">
        <f>SUM(표4_2[[#This Row],[1월]:[12월]])</f>
        <v>297.19880000000006</v>
      </c>
      <c r="V331" s="46">
        <f t="shared" si="160"/>
        <v>24.766566666666673</v>
      </c>
    </row>
    <row r="332" spans="1:22" hidden="1" x14ac:dyDescent="0.3">
      <c r="A332" s="73"/>
      <c r="B332" s="63" t="s">
        <v>263</v>
      </c>
      <c r="C332" s="19" t="s">
        <v>26</v>
      </c>
      <c r="D332" s="19" t="s">
        <v>16</v>
      </c>
      <c r="E332" s="19" t="s">
        <v>67</v>
      </c>
      <c r="F332" s="19" t="s">
        <v>174</v>
      </c>
      <c r="G332" s="20" t="s">
        <v>57</v>
      </c>
      <c r="H332" s="20" t="s">
        <v>96</v>
      </c>
      <c r="I332" s="20">
        <f>I328*0.0036*(39655+0.7095*21+0.0709*310)/1000</f>
        <v>153.43610087988</v>
      </c>
      <c r="J332" s="20">
        <f t="shared" ref="J332:T332" si="188">J328*0.0036*(39655+0.7095*21+0.0709*310)/1000</f>
        <v>89.24957031996</v>
      </c>
      <c r="K332" s="20">
        <f t="shared" si="188"/>
        <v>29.76414584958</v>
      </c>
      <c r="L332" s="20">
        <f t="shared" si="188"/>
        <v>9.3450558740399998</v>
      </c>
      <c r="M332" s="20">
        <f t="shared" si="188"/>
        <v>2.1004942102199999</v>
      </c>
      <c r="N332" s="20">
        <f t="shared" si="188"/>
        <v>0.47153951657999993</v>
      </c>
      <c r="O332" s="20">
        <f t="shared" si="188"/>
        <v>0.34293783023999996</v>
      </c>
      <c r="P332" s="20">
        <f t="shared" si="188"/>
        <v>2.857815252E-2</v>
      </c>
      <c r="Q332" s="20">
        <f t="shared" si="188"/>
        <v>2.857815252E-2</v>
      </c>
      <c r="R332" s="20">
        <f t="shared" si="188"/>
        <v>4.1724102679199992</v>
      </c>
      <c r="S332" s="20">
        <f t="shared" si="188"/>
        <v>75.203408356379981</v>
      </c>
      <c r="T332" s="20">
        <f t="shared" si="188"/>
        <v>129.65907798324</v>
      </c>
      <c r="U332" s="47">
        <f>SUM(표4_2[[#This Row],[1월]:[12월]])</f>
        <v>493.80189739307991</v>
      </c>
      <c r="V332" s="47">
        <f t="shared" si="160"/>
        <v>41.15015811608999</v>
      </c>
    </row>
    <row r="333" spans="1:22" hidden="1" x14ac:dyDescent="0.3">
      <c r="A333" s="73"/>
      <c r="B333" s="60" t="s">
        <v>263</v>
      </c>
      <c r="C333" s="14" t="s">
        <v>26</v>
      </c>
      <c r="D333" s="14" t="s">
        <v>16</v>
      </c>
      <c r="E333" s="14" t="s">
        <v>88</v>
      </c>
      <c r="F333" s="14" t="s">
        <v>174</v>
      </c>
      <c r="G333" s="14" t="s">
        <v>144</v>
      </c>
      <c r="H333" s="14" t="s">
        <v>13</v>
      </c>
      <c r="I333" s="15">
        <v>0</v>
      </c>
      <c r="J333" s="15">
        <v>83743</v>
      </c>
      <c r="K333" s="15">
        <v>251229</v>
      </c>
      <c r="L333" s="69">
        <v>0</v>
      </c>
      <c r="M333" s="69">
        <v>0</v>
      </c>
      <c r="N333" s="15">
        <v>373037</v>
      </c>
      <c r="O333" s="69">
        <v>6990729</v>
      </c>
      <c r="P333" s="71">
        <v>7405575.4000000004</v>
      </c>
      <c r="Q333" s="71">
        <v>1564022</v>
      </c>
      <c r="R333" s="71">
        <v>0</v>
      </c>
      <c r="S333" s="15">
        <v>0</v>
      </c>
      <c r="T333" s="69">
        <v>71685.3</v>
      </c>
      <c r="U333" s="44">
        <f>SUM(표4_2[[#This Row],[1월]:[12월]])</f>
        <v>16740020.700000001</v>
      </c>
      <c r="V333" s="44">
        <f t="shared" si="160"/>
        <v>1395001.7250000001</v>
      </c>
    </row>
    <row r="334" spans="1:22" hidden="1" x14ac:dyDescent="0.3">
      <c r="A334" s="73"/>
      <c r="B334" s="61" t="s">
        <v>263</v>
      </c>
      <c r="C334" s="16" t="s">
        <v>26</v>
      </c>
      <c r="D334" s="16" t="s">
        <v>16</v>
      </c>
      <c r="E334" s="16" t="s">
        <v>88</v>
      </c>
      <c r="F334" s="16" t="s">
        <v>174</v>
      </c>
      <c r="G334" s="16" t="s">
        <v>144</v>
      </c>
      <c r="H334" s="16" t="s">
        <v>19</v>
      </c>
      <c r="I334" s="23">
        <v>0</v>
      </c>
      <c r="J334" s="23">
        <v>1.1000000000000001</v>
      </c>
      <c r="K334" s="23">
        <v>3.3</v>
      </c>
      <c r="L334" s="70">
        <v>0</v>
      </c>
      <c r="M334" s="70">
        <v>0</v>
      </c>
      <c r="N334" s="23">
        <v>4.9000000000000004</v>
      </c>
      <c r="O334" s="70">
        <v>84.3</v>
      </c>
      <c r="P334" s="23">
        <v>104.6</v>
      </c>
      <c r="Q334" s="23">
        <v>16.5</v>
      </c>
      <c r="R334" s="23">
        <v>0</v>
      </c>
      <c r="S334" s="23">
        <v>0</v>
      </c>
      <c r="T334" s="70">
        <v>0.5</v>
      </c>
      <c r="U334" s="45">
        <f>SUM(표4_2[[#This Row],[1월]:[12월]])</f>
        <v>215.2</v>
      </c>
      <c r="V334" s="45">
        <f t="shared" si="160"/>
        <v>17.933333333333334</v>
      </c>
    </row>
    <row r="335" spans="1:22" hidden="1" x14ac:dyDescent="0.3">
      <c r="A335" s="73"/>
      <c r="B335" s="61" t="s">
        <v>263</v>
      </c>
      <c r="C335" s="16" t="s">
        <v>26</v>
      </c>
      <c r="D335" s="16" t="s">
        <v>16</v>
      </c>
      <c r="E335" s="16" t="s">
        <v>88</v>
      </c>
      <c r="F335" s="16" t="s">
        <v>174</v>
      </c>
      <c r="G335" s="16" t="s">
        <v>144</v>
      </c>
      <c r="H335" s="16" t="s">
        <v>14</v>
      </c>
      <c r="I335" s="23">
        <v>0</v>
      </c>
      <c r="J335" s="23">
        <v>0</v>
      </c>
      <c r="K335" s="23">
        <v>0</v>
      </c>
      <c r="L335" s="23">
        <f t="shared" ref="L335:T335" si="189">L334*1000</f>
        <v>0</v>
      </c>
      <c r="M335" s="23">
        <f t="shared" si="189"/>
        <v>0</v>
      </c>
      <c r="N335" s="23">
        <f t="shared" si="189"/>
        <v>4900</v>
      </c>
      <c r="O335" s="23">
        <f t="shared" si="189"/>
        <v>84300</v>
      </c>
      <c r="P335" s="23">
        <f t="shared" si="189"/>
        <v>104600</v>
      </c>
      <c r="Q335" s="23">
        <f t="shared" si="189"/>
        <v>16500</v>
      </c>
      <c r="R335" s="23">
        <f t="shared" si="189"/>
        <v>0</v>
      </c>
      <c r="S335" s="23">
        <f t="shared" si="189"/>
        <v>0</v>
      </c>
      <c r="T335" s="23">
        <f t="shared" si="189"/>
        <v>500</v>
      </c>
      <c r="U335" s="45">
        <f>SUM(표4_2[[#This Row],[1월]:[12월]])</f>
        <v>210800</v>
      </c>
      <c r="V335" s="45">
        <f t="shared" si="160"/>
        <v>17566.666666666668</v>
      </c>
    </row>
    <row r="336" spans="1:22" hidden="1" x14ac:dyDescent="0.3">
      <c r="A336" s="73"/>
      <c r="B336" s="64" t="s">
        <v>263</v>
      </c>
      <c r="C336" s="32" t="s">
        <v>26</v>
      </c>
      <c r="D336" s="32" t="s">
        <v>16</v>
      </c>
      <c r="E336" s="32" t="s">
        <v>88</v>
      </c>
      <c r="F336" s="32" t="s">
        <v>174</v>
      </c>
      <c r="G336" s="32" t="s">
        <v>144</v>
      </c>
      <c r="H336" s="32" t="s">
        <v>20</v>
      </c>
      <c r="I336" s="33">
        <v>0</v>
      </c>
      <c r="J336" s="33">
        <v>0</v>
      </c>
      <c r="K336" s="33">
        <v>0</v>
      </c>
      <c r="L336" s="33">
        <v>0</v>
      </c>
      <c r="M336" s="33">
        <v>0</v>
      </c>
      <c r="N336" s="33">
        <v>0</v>
      </c>
      <c r="O336" s="33">
        <v>0</v>
      </c>
      <c r="P336" s="33">
        <v>0</v>
      </c>
      <c r="Q336" s="33">
        <v>0</v>
      </c>
      <c r="R336" s="33">
        <v>0</v>
      </c>
      <c r="S336" s="33">
        <v>0</v>
      </c>
      <c r="T336" s="33">
        <v>0</v>
      </c>
      <c r="U336" s="54">
        <f>SUM(표4_2[[#This Row],[1월]:[12월]])</f>
        <v>0</v>
      </c>
      <c r="V336" s="54">
        <f t="shared" si="160"/>
        <v>0</v>
      </c>
    </row>
    <row r="337" spans="1:22" hidden="1" x14ac:dyDescent="0.3">
      <c r="A337" s="73"/>
      <c r="B337" s="62" t="s">
        <v>263</v>
      </c>
      <c r="C337" s="17" t="s">
        <v>26</v>
      </c>
      <c r="D337" s="17" t="s">
        <v>16</v>
      </c>
      <c r="E337" s="17" t="s">
        <v>88</v>
      </c>
      <c r="F337" s="17" t="s">
        <v>174</v>
      </c>
      <c r="G337" s="17" t="s">
        <v>144</v>
      </c>
      <c r="H337" s="17" t="s">
        <v>15</v>
      </c>
      <c r="I337" s="31">
        <v>0</v>
      </c>
      <c r="J337" s="31">
        <v>0</v>
      </c>
      <c r="K337" s="31">
        <v>0</v>
      </c>
      <c r="L337" s="31">
        <v>0</v>
      </c>
      <c r="M337" s="31">
        <v>0</v>
      </c>
      <c r="N337" s="31">
        <v>0</v>
      </c>
      <c r="O337" s="31">
        <v>0</v>
      </c>
      <c r="P337" s="31">
        <v>0</v>
      </c>
      <c r="Q337" s="31">
        <v>0</v>
      </c>
      <c r="R337" s="31">
        <v>0</v>
      </c>
      <c r="S337" s="31">
        <v>0</v>
      </c>
      <c r="T337" s="31">
        <v>0</v>
      </c>
      <c r="U337" s="46">
        <f>SUM(표4_2[[#This Row],[1월]:[12월]])</f>
        <v>0</v>
      </c>
      <c r="V337" s="46">
        <f t="shared" si="160"/>
        <v>0</v>
      </c>
    </row>
    <row r="338" spans="1:22" hidden="1" x14ac:dyDescent="0.3">
      <c r="A338" s="73"/>
      <c r="B338" s="63" t="s">
        <v>263</v>
      </c>
      <c r="C338" s="19" t="s">
        <v>26</v>
      </c>
      <c r="D338" s="19" t="s">
        <v>16</v>
      </c>
      <c r="E338" s="19" t="s">
        <v>88</v>
      </c>
      <c r="F338" s="19" t="s">
        <v>174</v>
      </c>
      <c r="G338" s="20" t="s">
        <v>144</v>
      </c>
      <c r="H338" s="20" t="s">
        <v>96</v>
      </c>
      <c r="I338" s="20">
        <v>0</v>
      </c>
      <c r="J338" s="20">
        <v>0</v>
      </c>
      <c r="K338" s="20">
        <v>0</v>
      </c>
      <c r="L338" s="20">
        <v>0</v>
      </c>
      <c r="M338" s="20">
        <v>0</v>
      </c>
      <c r="N338" s="20">
        <v>0</v>
      </c>
      <c r="O338" s="20">
        <v>0</v>
      </c>
      <c r="P338" s="20">
        <v>0</v>
      </c>
      <c r="Q338" s="20">
        <v>0</v>
      </c>
      <c r="R338" s="20">
        <v>0</v>
      </c>
      <c r="S338" s="20">
        <v>0</v>
      </c>
      <c r="T338" s="20">
        <v>0</v>
      </c>
      <c r="U338" s="47">
        <f>SUM(표4_2[[#This Row],[1월]:[12월]])</f>
        <v>0</v>
      </c>
      <c r="V338" s="47">
        <f t="shared" si="160"/>
        <v>0</v>
      </c>
    </row>
    <row r="339" spans="1:22" hidden="1" x14ac:dyDescent="0.3">
      <c r="A339" s="73"/>
      <c r="B339" s="60" t="s">
        <v>263</v>
      </c>
      <c r="C339" s="14" t="s">
        <v>26</v>
      </c>
      <c r="D339" s="14" t="s">
        <v>16</v>
      </c>
      <c r="E339" s="14" t="s">
        <v>67</v>
      </c>
      <c r="F339" s="14" t="s">
        <v>76</v>
      </c>
      <c r="G339" s="14" t="s">
        <v>98</v>
      </c>
      <c r="H339" s="14" t="s">
        <v>13</v>
      </c>
      <c r="I339" s="15">
        <v>554953990</v>
      </c>
      <c r="J339" s="15">
        <v>410977651</v>
      </c>
      <c r="K339" s="15">
        <v>245963567</v>
      </c>
      <c r="L339" s="69">
        <v>98509582</v>
      </c>
      <c r="M339" s="69">
        <v>40112855</v>
      </c>
      <c r="N339" s="15">
        <v>27346339</v>
      </c>
      <c r="O339" s="69">
        <v>84678777</v>
      </c>
      <c r="P339" s="15">
        <v>88877799</v>
      </c>
      <c r="Q339" s="15">
        <v>83806775</v>
      </c>
      <c r="R339" s="15">
        <v>61525830</v>
      </c>
      <c r="S339" s="15">
        <v>268417547</v>
      </c>
      <c r="T339" s="69">
        <v>545034896</v>
      </c>
      <c r="U339" s="44">
        <f>SUM(표4_2[[#This Row],[1월]:[12월]])</f>
        <v>2510205608</v>
      </c>
      <c r="V339" s="44">
        <f t="shared" si="160"/>
        <v>209183800.66666666</v>
      </c>
    </row>
    <row r="340" spans="1:22" hidden="1" x14ac:dyDescent="0.3">
      <c r="A340" s="73"/>
      <c r="B340" s="61" t="s">
        <v>263</v>
      </c>
      <c r="C340" s="16" t="s">
        <v>26</v>
      </c>
      <c r="D340" s="16" t="s">
        <v>16</v>
      </c>
      <c r="E340" s="16" t="s">
        <v>67</v>
      </c>
      <c r="F340" s="16" t="s">
        <v>76</v>
      </c>
      <c r="G340" s="16" t="s">
        <v>98</v>
      </c>
      <c r="H340" s="16" t="s">
        <v>19</v>
      </c>
      <c r="I340" s="23">
        <v>4344.8999999999996</v>
      </c>
      <c r="J340" s="23">
        <v>3210.2</v>
      </c>
      <c r="K340" s="23">
        <v>1909.7</v>
      </c>
      <c r="L340" s="70">
        <v>870</v>
      </c>
      <c r="M340" s="70">
        <v>334.4</v>
      </c>
      <c r="N340" s="23">
        <v>269.60000000000002</v>
      </c>
      <c r="O340" s="70">
        <v>854.8</v>
      </c>
      <c r="P340" s="23">
        <v>899.1</v>
      </c>
      <c r="Q340" s="23">
        <v>845.6</v>
      </c>
      <c r="R340" s="23">
        <v>469.8</v>
      </c>
      <c r="S340" s="23">
        <v>2149.3000000000002</v>
      </c>
      <c r="T340" s="70">
        <v>3776.1</v>
      </c>
      <c r="U340" s="45">
        <f>SUM(표4_2[[#This Row],[1월]:[12월]])</f>
        <v>19933.499999999996</v>
      </c>
      <c r="V340" s="45">
        <f t="shared" si="160"/>
        <v>1661.1249999999998</v>
      </c>
    </row>
    <row r="341" spans="1:22" hidden="1" x14ac:dyDescent="0.3">
      <c r="A341" s="73"/>
      <c r="B341" s="61" t="s">
        <v>263</v>
      </c>
      <c r="C341" s="16" t="s">
        <v>26</v>
      </c>
      <c r="D341" s="16" t="s">
        <v>16</v>
      </c>
      <c r="E341" s="16" t="s">
        <v>67</v>
      </c>
      <c r="F341" s="16" t="s">
        <v>76</v>
      </c>
      <c r="G341" s="16" t="s">
        <v>98</v>
      </c>
      <c r="H341" s="16" t="s">
        <v>14</v>
      </c>
      <c r="I341" s="23">
        <f t="shared" ref="I341:T341" si="190">I340*1000</f>
        <v>4344900</v>
      </c>
      <c r="J341" s="23">
        <f t="shared" si="190"/>
        <v>3210200</v>
      </c>
      <c r="K341" s="23">
        <f t="shared" si="190"/>
        <v>1909700</v>
      </c>
      <c r="L341" s="23">
        <f t="shared" si="190"/>
        <v>870000</v>
      </c>
      <c r="M341" s="23">
        <f t="shared" si="190"/>
        <v>334400</v>
      </c>
      <c r="N341" s="23">
        <f t="shared" si="190"/>
        <v>269600</v>
      </c>
      <c r="O341" s="23">
        <f t="shared" si="190"/>
        <v>854800</v>
      </c>
      <c r="P341" s="23">
        <f t="shared" si="190"/>
        <v>899100</v>
      </c>
      <c r="Q341" s="23">
        <f t="shared" si="190"/>
        <v>845600</v>
      </c>
      <c r="R341" s="23">
        <f t="shared" si="190"/>
        <v>469800</v>
      </c>
      <c r="S341" s="23">
        <f t="shared" si="190"/>
        <v>2149300</v>
      </c>
      <c r="T341" s="23">
        <f t="shared" si="190"/>
        <v>3776100</v>
      </c>
      <c r="U341" s="45">
        <f>SUM(표4_2[[#This Row],[1월]:[12월]])</f>
        <v>19933500</v>
      </c>
      <c r="V341" s="45">
        <f t="shared" si="160"/>
        <v>1661125</v>
      </c>
    </row>
    <row r="342" spans="1:22" hidden="1" x14ac:dyDescent="0.3">
      <c r="A342" s="73"/>
      <c r="B342" s="64" t="s">
        <v>263</v>
      </c>
      <c r="C342" s="32" t="s">
        <v>26</v>
      </c>
      <c r="D342" s="32" t="s">
        <v>16</v>
      </c>
      <c r="E342" s="32" t="s">
        <v>67</v>
      </c>
      <c r="F342" s="32" t="s">
        <v>76</v>
      </c>
      <c r="G342" s="32" t="s">
        <v>98</v>
      </c>
      <c r="H342" s="32" t="s">
        <v>20</v>
      </c>
      <c r="I342" s="33">
        <f t="shared" ref="I342:T342" si="191">I340*0.86</f>
        <v>3736.6139999999996</v>
      </c>
      <c r="J342" s="33">
        <f t="shared" si="191"/>
        <v>2760.7719999999999</v>
      </c>
      <c r="K342" s="33">
        <f t="shared" si="191"/>
        <v>1642.3420000000001</v>
      </c>
      <c r="L342" s="33">
        <f t="shared" si="191"/>
        <v>748.19999999999993</v>
      </c>
      <c r="M342" s="33">
        <f t="shared" si="191"/>
        <v>287.584</v>
      </c>
      <c r="N342" s="33">
        <f t="shared" si="191"/>
        <v>231.85600000000002</v>
      </c>
      <c r="O342" s="33">
        <f t="shared" si="191"/>
        <v>735.12799999999993</v>
      </c>
      <c r="P342" s="33">
        <f t="shared" si="191"/>
        <v>773.226</v>
      </c>
      <c r="Q342" s="33">
        <f t="shared" si="191"/>
        <v>727.21600000000001</v>
      </c>
      <c r="R342" s="33">
        <f t="shared" si="191"/>
        <v>404.02800000000002</v>
      </c>
      <c r="S342" s="33">
        <f t="shared" si="191"/>
        <v>1848.3980000000001</v>
      </c>
      <c r="T342" s="33">
        <f t="shared" si="191"/>
        <v>3247.4459999999999</v>
      </c>
      <c r="U342" s="54">
        <f>SUM(표4_2[[#This Row],[1월]:[12월]])</f>
        <v>17142.810000000001</v>
      </c>
      <c r="V342" s="54">
        <f t="shared" si="160"/>
        <v>1428.5675000000001</v>
      </c>
    </row>
    <row r="343" spans="1:22" hidden="1" x14ac:dyDescent="0.3">
      <c r="A343" s="73"/>
      <c r="B343" s="62" t="s">
        <v>263</v>
      </c>
      <c r="C343" s="17" t="s">
        <v>26</v>
      </c>
      <c r="D343" s="17" t="s">
        <v>16</v>
      </c>
      <c r="E343" s="17" t="s">
        <v>67</v>
      </c>
      <c r="F343" s="17" t="s">
        <v>76</v>
      </c>
      <c r="G343" s="17" t="s">
        <v>98</v>
      </c>
      <c r="H343" s="17" t="s">
        <v>15</v>
      </c>
      <c r="I343" s="31">
        <f t="shared" ref="I343:T343" si="192">I342*0.1</f>
        <v>373.66139999999996</v>
      </c>
      <c r="J343" s="31">
        <f t="shared" si="192"/>
        <v>276.0772</v>
      </c>
      <c r="K343" s="31">
        <f t="shared" si="192"/>
        <v>164.23420000000002</v>
      </c>
      <c r="L343" s="31">
        <f t="shared" si="192"/>
        <v>74.819999999999993</v>
      </c>
      <c r="M343" s="31">
        <f t="shared" si="192"/>
        <v>28.758400000000002</v>
      </c>
      <c r="N343" s="31">
        <f t="shared" si="192"/>
        <v>23.185600000000004</v>
      </c>
      <c r="O343" s="31">
        <f t="shared" si="192"/>
        <v>73.512799999999999</v>
      </c>
      <c r="P343" s="31">
        <f t="shared" si="192"/>
        <v>77.322600000000008</v>
      </c>
      <c r="Q343" s="31">
        <f t="shared" si="192"/>
        <v>72.721600000000009</v>
      </c>
      <c r="R343" s="31">
        <f t="shared" si="192"/>
        <v>40.402800000000006</v>
      </c>
      <c r="S343" s="31">
        <f t="shared" si="192"/>
        <v>184.83980000000003</v>
      </c>
      <c r="T343" s="31">
        <f t="shared" si="192"/>
        <v>324.74459999999999</v>
      </c>
      <c r="U343" s="46">
        <f>SUM(표4_2[[#This Row],[1월]:[12월]])</f>
        <v>1714.2810000000002</v>
      </c>
      <c r="V343" s="46">
        <f t="shared" si="160"/>
        <v>142.85675000000001</v>
      </c>
    </row>
    <row r="344" spans="1:22" hidden="1" x14ac:dyDescent="0.3">
      <c r="A344" s="73"/>
      <c r="B344" s="63" t="s">
        <v>263</v>
      </c>
      <c r="C344" s="19" t="s">
        <v>26</v>
      </c>
      <c r="D344" s="19" t="s">
        <v>16</v>
      </c>
      <c r="E344" s="19" t="s">
        <v>67</v>
      </c>
      <c r="F344" s="19" t="s">
        <v>76</v>
      </c>
      <c r="G344" s="20" t="s">
        <v>98</v>
      </c>
      <c r="H344" s="20" t="s">
        <v>96</v>
      </c>
      <c r="I344" s="20">
        <f>I340*0.0036*(39655+0.7095*21+0.0709*310)/1000</f>
        <v>620.84607442073991</v>
      </c>
      <c r="J344" s="20">
        <f t="shared" ref="J344:T344" si="193">J340*0.0036*(39655+0.7095*21+0.0709*310)/1000</f>
        <v>458.70792609851992</v>
      </c>
      <c r="K344" s="20">
        <f t="shared" si="193"/>
        <v>272.87848933722</v>
      </c>
      <c r="L344" s="20">
        <f t="shared" si="193"/>
        <v>124.31496346199999</v>
      </c>
      <c r="M344" s="20">
        <f t="shared" si="193"/>
        <v>47.782671013439987</v>
      </c>
      <c r="N344" s="20">
        <f t="shared" si="193"/>
        <v>38.523349596960003</v>
      </c>
      <c r="O344" s="20">
        <f t="shared" si="193"/>
        <v>122.14302387047998</v>
      </c>
      <c r="P344" s="20">
        <f t="shared" si="193"/>
        <v>128.47308465365998</v>
      </c>
      <c r="Q344" s="20">
        <f t="shared" si="193"/>
        <v>120.82842885456</v>
      </c>
      <c r="R344" s="20">
        <f t="shared" si="193"/>
        <v>67.13008026947999</v>
      </c>
      <c r="S344" s="20">
        <f t="shared" si="193"/>
        <v>307.11511605618006</v>
      </c>
      <c r="T344" s="20">
        <f t="shared" si="193"/>
        <v>539.56980865386004</v>
      </c>
      <c r="U344" s="47">
        <f>SUM(표4_2[[#This Row],[1월]:[12월]])</f>
        <v>2848.3130162870993</v>
      </c>
      <c r="V344" s="47">
        <f t="shared" si="160"/>
        <v>237.35941802392495</v>
      </c>
    </row>
    <row r="345" spans="1:22" hidden="1" x14ac:dyDescent="0.3">
      <c r="A345" s="73"/>
      <c r="B345" s="60" t="s">
        <v>263</v>
      </c>
      <c r="C345" s="14" t="s">
        <v>26</v>
      </c>
      <c r="D345" s="14" t="s">
        <v>16</v>
      </c>
      <c r="E345" s="14" t="s">
        <v>88</v>
      </c>
      <c r="F345" s="14" t="s">
        <v>76</v>
      </c>
      <c r="G345" s="14" t="s">
        <v>145</v>
      </c>
      <c r="H345" s="14" t="s">
        <v>13</v>
      </c>
      <c r="I345" s="15">
        <v>0</v>
      </c>
      <c r="J345" s="15">
        <v>334972</v>
      </c>
      <c r="K345" s="15">
        <v>1012529</v>
      </c>
      <c r="L345" s="69">
        <v>0</v>
      </c>
      <c r="M345" s="69">
        <v>0</v>
      </c>
      <c r="N345" s="15">
        <v>2073194</v>
      </c>
      <c r="O345" s="69">
        <v>50952820</v>
      </c>
      <c r="P345" s="71">
        <v>63626188.200000003</v>
      </c>
      <c r="Q345" s="71">
        <v>5697092</v>
      </c>
      <c r="R345" s="71">
        <v>0</v>
      </c>
      <c r="S345" s="15">
        <v>0</v>
      </c>
      <c r="T345" s="69">
        <v>243730</v>
      </c>
      <c r="U345" s="44">
        <f>SUM(표4_2[[#This Row],[1월]:[12월]])</f>
        <v>123940525.2</v>
      </c>
      <c r="V345" s="44">
        <f t="shared" si="160"/>
        <v>10328377.1</v>
      </c>
    </row>
    <row r="346" spans="1:22" hidden="1" x14ac:dyDescent="0.3">
      <c r="A346" s="73"/>
      <c r="B346" s="61" t="s">
        <v>263</v>
      </c>
      <c r="C346" s="16" t="s">
        <v>26</v>
      </c>
      <c r="D346" s="16" t="s">
        <v>16</v>
      </c>
      <c r="E346" s="16" t="s">
        <v>88</v>
      </c>
      <c r="F346" s="16" t="s">
        <v>76</v>
      </c>
      <c r="G346" s="16" t="s">
        <v>145</v>
      </c>
      <c r="H346" s="16" t="s">
        <v>19</v>
      </c>
      <c r="I346" s="23">
        <v>0</v>
      </c>
      <c r="J346" s="23">
        <v>4.4000000000000004</v>
      </c>
      <c r="K346" s="23">
        <v>13.3</v>
      </c>
      <c r="L346" s="70">
        <v>0</v>
      </c>
      <c r="M346" s="70">
        <v>0</v>
      </c>
      <c r="N346" s="23">
        <v>33.799999999999997</v>
      </c>
      <c r="O346" s="70">
        <v>1039.7</v>
      </c>
      <c r="P346" s="23">
        <v>1251.8</v>
      </c>
      <c r="Q346" s="23">
        <v>165.6</v>
      </c>
      <c r="R346" s="23">
        <v>0</v>
      </c>
      <c r="S346" s="23">
        <v>0</v>
      </c>
      <c r="T346" s="70">
        <v>1.7</v>
      </c>
      <c r="U346" s="45">
        <f>SUM(표4_2[[#This Row],[1월]:[12월]])</f>
        <v>2510.2999999999997</v>
      </c>
      <c r="V346" s="45">
        <f t="shared" si="160"/>
        <v>209.19166666666663</v>
      </c>
    </row>
    <row r="347" spans="1:22" hidden="1" x14ac:dyDescent="0.3">
      <c r="A347" s="73"/>
      <c r="B347" s="61" t="s">
        <v>263</v>
      </c>
      <c r="C347" s="16" t="s">
        <v>26</v>
      </c>
      <c r="D347" s="16" t="s">
        <v>16</v>
      </c>
      <c r="E347" s="16" t="s">
        <v>88</v>
      </c>
      <c r="F347" s="16" t="s">
        <v>76</v>
      </c>
      <c r="G347" s="16" t="s">
        <v>145</v>
      </c>
      <c r="H347" s="16" t="s">
        <v>14</v>
      </c>
      <c r="I347" s="23">
        <f>I346*1000</f>
        <v>0</v>
      </c>
      <c r="J347" s="23">
        <f>J346*1000</f>
        <v>4400</v>
      </c>
      <c r="K347" s="23">
        <f>K346*1000</f>
        <v>13300</v>
      </c>
      <c r="L347" s="23">
        <f>L346*1000</f>
        <v>0</v>
      </c>
      <c r="M347" s="23">
        <f t="shared" ref="M347:T347" si="194">M346*1000</f>
        <v>0</v>
      </c>
      <c r="N347" s="23">
        <f t="shared" si="194"/>
        <v>33800</v>
      </c>
      <c r="O347" s="23">
        <f t="shared" si="194"/>
        <v>1039700</v>
      </c>
      <c r="P347" s="23">
        <f t="shared" si="194"/>
        <v>1251800</v>
      </c>
      <c r="Q347" s="23">
        <f t="shared" si="194"/>
        <v>165600</v>
      </c>
      <c r="R347" s="23">
        <f t="shared" si="194"/>
        <v>0</v>
      </c>
      <c r="S347" s="23">
        <f t="shared" si="194"/>
        <v>0</v>
      </c>
      <c r="T347" s="23">
        <f t="shared" si="194"/>
        <v>1700</v>
      </c>
      <c r="U347" s="45">
        <f>SUM(표4_2[[#This Row],[1월]:[12월]])</f>
        <v>2510300</v>
      </c>
      <c r="V347" s="45">
        <f t="shared" si="160"/>
        <v>209191.66666666666</v>
      </c>
    </row>
    <row r="348" spans="1:22" hidden="1" x14ac:dyDescent="0.3">
      <c r="A348" s="73"/>
      <c r="B348" s="64" t="s">
        <v>263</v>
      </c>
      <c r="C348" s="32" t="s">
        <v>26</v>
      </c>
      <c r="D348" s="32" t="s">
        <v>16</v>
      </c>
      <c r="E348" s="32" t="s">
        <v>88</v>
      </c>
      <c r="F348" s="32" t="s">
        <v>76</v>
      </c>
      <c r="G348" s="32" t="s">
        <v>145</v>
      </c>
      <c r="H348" s="32" t="s">
        <v>20</v>
      </c>
      <c r="I348" s="33">
        <f t="shared" ref="I348:T348" si="195">I346*0.86</f>
        <v>0</v>
      </c>
      <c r="J348" s="33">
        <f t="shared" si="195"/>
        <v>3.7840000000000003</v>
      </c>
      <c r="K348" s="33">
        <f t="shared" si="195"/>
        <v>11.438000000000001</v>
      </c>
      <c r="L348" s="33">
        <f t="shared" si="195"/>
        <v>0</v>
      </c>
      <c r="M348" s="33">
        <f t="shared" si="195"/>
        <v>0</v>
      </c>
      <c r="N348" s="33">
        <f t="shared" si="195"/>
        <v>29.067999999999998</v>
      </c>
      <c r="O348" s="33">
        <f t="shared" si="195"/>
        <v>894.14200000000005</v>
      </c>
      <c r="P348" s="33">
        <f t="shared" si="195"/>
        <v>1076.548</v>
      </c>
      <c r="Q348" s="33">
        <f t="shared" si="195"/>
        <v>142.416</v>
      </c>
      <c r="R348" s="33">
        <f t="shared" si="195"/>
        <v>0</v>
      </c>
      <c r="S348" s="33">
        <f t="shared" si="195"/>
        <v>0</v>
      </c>
      <c r="T348" s="33">
        <f t="shared" si="195"/>
        <v>1.462</v>
      </c>
      <c r="U348" s="54">
        <f>SUM(표4_2[[#This Row],[1월]:[12월]])</f>
        <v>2158.8580000000002</v>
      </c>
      <c r="V348" s="54">
        <f t="shared" si="160"/>
        <v>179.90483333333336</v>
      </c>
    </row>
    <row r="349" spans="1:22" hidden="1" x14ac:dyDescent="0.3">
      <c r="A349" s="73"/>
      <c r="B349" s="62" t="s">
        <v>263</v>
      </c>
      <c r="C349" s="17" t="s">
        <v>26</v>
      </c>
      <c r="D349" s="17" t="s">
        <v>16</v>
      </c>
      <c r="E349" s="17" t="s">
        <v>88</v>
      </c>
      <c r="F349" s="17" t="s">
        <v>76</v>
      </c>
      <c r="G349" s="17" t="s">
        <v>145</v>
      </c>
      <c r="H349" s="17" t="s">
        <v>15</v>
      </c>
      <c r="I349" s="31">
        <f t="shared" ref="I349:T349" si="196">I348*0.1</f>
        <v>0</v>
      </c>
      <c r="J349" s="31">
        <f t="shared" si="196"/>
        <v>0.37840000000000007</v>
      </c>
      <c r="K349" s="31">
        <f t="shared" si="196"/>
        <v>1.1438000000000001</v>
      </c>
      <c r="L349" s="31">
        <f t="shared" si="196"/>
        <v>0</v>
      </c>
      <c r="M349" s="31">
        <f t="shared" si="196"/>
        <v>0</v>
      </c>
      <c r="N349" s="31">
        <f t="shared" si="196"/>
        <v>2.9068000000000001</v>
      </c>
      <c r="O349" s="31">
        <f t="shared" si="196"/>
        <v>89.414200000000008</v>
      </c>
      <c r="P349" s="31">
        <f t="shared" si="196"/>
        <v>107.65480000000001</v>
      </c>
      <c r="Q349" s="31">
        <f t="shared" si="196"/>
        <v>14.2416</v>
      </c>
      <c r="R349" s="31">
        <f t="shared" si="196"/>
        <v>0</v>
      </c>
      <c r="S349" s="31">
        <f t="shared" si="196"/>
        <v>0</v>
      </c>
      <c r="T349" s="31">
        <f t="shared" si="196"/>
        <v>0.1462</v>
      </c>
      <c r="U349" s="46">
        <f>SUM(표4_2[[#This Row],[1월]:[12월]])</f>
        <v>215.88580000000002</v>
      </c>
      <c r="V349" s="46">
        <f t="shared" si="160"/>
        <v>17.990483333333334</v>
      </c>
    </row>
    <row r="350" spans="1:22" hidden="1" x14ac:dyDescent="0.3">
      <c r="A350" s="73"/>
      <c r="B350" s="63" t="s">
        <v>263</v>
      </c>
      <c r="C350" s="19" t="s">
        <v>26</v>
      </c>
      <c r="D350" s="19" t="s">
        <v>16</v>
      </c>
      <c r="E350" s="19" t="s">
        <v>88</v>
      </c>
      <c r="F350" s="19" t="s">
        <v>76</v>
      </c>
      <c r="G350" s="20" t="s">
        <v>145</v>
      </c>
      <c r="H350" s="20" t="s">
        <v>96</v>
      </c>
      <c r="I350" s="20">
        <f>I346*0.0036*(39655+0.7095*21+0.0709*310)/1000</f>
        <v>0</v>
      </c>
      <c r="J350" s="20">
        <f t="shared" ref="J350:T350" si="197">J346*0.0036*(39655+0.7095*21+0.0709*310)/1000</f>
        <v>0.62871935543999991</v>
      </c>
      <c r="K350" s="20">
        <f t="shared" si="197"/>
        <v>1.90044714258</v>
      </c>
      <c r="L350" s="20">
        <f t="shared" si="197"/>
        <v>0</v>
      </c>
      <c r="M350" s="20">
        <f t="shared" si="197"/>
        <v>0</v>
      </c>
      <c r="N350" s="20">
        <f t="shared" si="197"/>
        <v>4.8297077758799984</v>
      </c>
      <c r="O350" s="20">
        <f t="shared" si="197"/>
        <v>148.56352587522002</v>
      </c>
      <c r="P350" s="20">
        <f t="shared" si="197"/>
        <v>178.87065662268</v>
      </c>
      <c r="Q350" s="20">
        <f t="shared" si="197"/>
        <v>23.662710286559996</v>
      </c>
      <c r="R350" s="20">
        <f t="shared" si="197"/>
        <v>0</v>
      </c>
      <c r="S350" s="20">
        <f t="shared" si="197"/>
        <v>0</v>
      </c>
      <c r="T350" s="20">
        <f t="shared" si="197"/>
        <v>0.24291429641999998</v>
      </c>
      <c r="U350" s="47">
        <f>SUM(표4_2[[#This Row],[1월]:[12월]])</f>
        <v>358.69868135478004</v>
      </c>
      <c r="V350" s="47">
        <f t="shared" si="160"/>
        <v>29.891556779565004</v>
      </c>
    </row>
    <row r="351" spans="1:22" hidden="1" x14ac:dyDescent="0.3">
      <c r="A351" s="73"/>
      <c r="B351" s="60" t="s">
        <v>263</v>
      </c>
      <c r="C351" s="14" t="s">
        <v>26</v>
      </c>
      <c r="D351" s="14" t="s">
        <v>16</v>
      </c>
      <c r="E351" s="14" t="s">
        <v>67</v>
      </c>
      <c r="F351" s="14" t="s">
        <v>175</v>
      </c>
      <c r="G351" s="14" t="s">
        <v>58</v>
      </c>
      <c r="H351" s="14" t="s">
        <v>13</v>
      </c>
      <c r="I351" s="15">
        <v>76368248</v>
      </c>
      <c r="J351" s="15">
        <v>44482201</v>
      </c>
      <c r="K351" s="15">
        <v>21884807</v>
      </c>
      <c r="L351" s="69">
        <v>6119338</v>
      </c>
      <c r="M351" s="69">
        <v>2641266</v>
      </c>
      <c r="N351" s="15">
        <v>1706192</v>
      </c>
      <c r="O351" s="69">
        <v>1894969</v>
      </c>
      <c r="P351" s="15">
        <v>1563088</v>
      </c>
      <c r="Q351" s="15">
        <v>1658055</v>
      </c>
      <c r="R351" s="15">
        <v>2278578</v>
      </c>
      <c r="S351" s="15">
        <v>23934551</v>
      </c>
      <c r="T351" s="69">
        <v>61527465</v>
      </c>
      <c r="U351" s="44">
        <f>SUM(표4_2[[#This Row],[1월]:[12월]])</f>
        <v>246058758</v>
      </c>
      <c r="V351" s="44">
        <f t="shared" si="160"/>
        <v>20504896.5</v>
      </c>
    </row>
    <row r="352" spans="1:22" hidden="1" x14ac:dyDescent="0.3">
      <c r="A352" s="73"/>
      <c r="B352" s="65" t="s">
        <v>263</v>
      </c>
      <c r="C352" s="30" t="s">
        <v>26</v>
      </c>
      <c r="D352" s="30" t="s">
        <v>16</v>
      </c>
      <c r="E352" s="30" t="s">
        <v>67</v>
      </c>
      <c r="F352" s="30" t="s">
        <v>175</v>
      </c>
      <c r="G352" s="30" t="s">
        <v>58</v>
      </c>
      <c r="H352" s="30" t="s">
        <v>19</v>
      </c>
      <c r="I352" s="4">
        <v>591.20000000000005</v>
      </c>
      <c r="J352" s="4">
        <v>339.9</v>
      </c>
      <c r="K352" s="4">
        <v>161.80000000000001</v>
      </c>
      <c r="L352" s="68">
        <v>43.7</v>
      </c>
      <c r="M352" s="68">
        <v>11.8</v>
      </c>
      <c r="N352" s="4">
        <v>4</v>
      </c>
      <c r="O352" s="68">
        <v>5.7</v>
      </c>
      <c r="P352" s="4">
        <v>2.2000000000000002</v>
      </c>
      <c r="Q352" s="4">
        <v>3.2</v>
      </c>
      <c r="R352" s="4">
        <v>7.5</v>
      </c>
      <c r="S352" s="4">
        <v>183.3</v>
      </c>
      <c r="T352" s="68">
        <v>419.7</v>
      </c>
      <c r="U352" s="53">
        <f>SUM(표4_2[[#This Row],[1월]:[12월]])</f>
        <v>1774.0000000000002</v>
      </c>
      <c r="V352" s="53">
        <f t="shared" si="160"/>
        <v>147.83333333333334</v>
      </c>
    </row>
    <row r="353" spans="1:22" hidden="1" x14ac:dyDescent="0.3">
      <c r="A353" s="73"/>
      <c r="B353" s="61" t="s">
        <v>263</v>
      </c>
      <c r="C353" s="16" t="s">
        <v>26</v>
      </c>
      <c r="D353" s="16" t="s">
        <v>16</v>
      </c>
      <c r="E353" s="16" t="s">
        <v>67</v>
      </c>
      <c r="F353" s="16" t="s">
        <v>175</v>
      </c>
      <c r="G353" s="16" t="s">
        <v>58</v>
      </c>
      <c r="H353" s="16" t="s">
        <v>14</v>
      </c>
      <c r="I353" s="23">
        <f t="shared" ref="I353:T353" si="198">I352*1000</f>
        <v>591200</v>
      </c>
      <c r="J353" s="23">
        <f t="shared" si="198"/>
        <v>339900</v>
      </c>
      <c r="K353" s="23">
        <f t="shared" si="198"/>
        <v>161800</v>
      </c>
      <c r="L353" s="23">
        <f t="shared" si="198"/>
        <v>43700</v>
      </c>
      <c r="M353" s="23">
        <f t="shared" si="198"/>
        <v>11800</v>
      </c>
      <c r="N353" s="23">
        <f t="shared" si="198"/>
        <v>4000</v>
      </c>
      <c r="O353" s="23">
        <f t="shared" si="198"/>
        <v>5700</v>
      </c>
      <c r="P353" s="23">
        <f t="shared" si="198"/>
        <v>2200</v>
      </c>
      <c r="Q353" s="23">
        <f t="shared" si="198"/>
        <v>3200</v>
      </c>
      <c r="R353" s="23">
        <f t="shared" si="198"/>
        <v>7500</v>
      </c>
      <c r="S353" s="23">
        <f t="shared" si="198"/>
        <v>183300</v>
      </c>
      <c r="T353" s="23">
        <f t="shared" si="198"/>
        <v>419700</v>
      </c>
      <c r="U353" s="45">
        <f>SUM(표4_2[[#This Row],[1월]:[12월]])</f>
        <v>1774000</v>
      </c>
      <c r="V353" s="45">
        <f t="shared" si="160"/>
        <v>147833.33333333334</v>
      </c>
    </row>
    <row r="354" spans="1:22" hidden="1" x14ac:dyDescent="0.3">
      <c r="A354" s="73"/>
      <c r="B354" s="64" t="s">
        <v>263</v>
      </c>
      <c r="C354" s="32" t="s">
        <v>26</v>
      </c>
      <c r="D354" s="32" t="s">
        <v>16</v>
      </c>
      <c r="E354" s="32" t="s">
        <v>67</v>
      </c>
      <c r="F354" s="32" t="s">
        <v>175</v>
      </c>
      <c r="G354" s="32" t="s">
        <v>58</v>
      </c>
      <c r="H354" s="32" t="s">
        <v>20</v>
      </c>
      <c r="I354" s="33">
        <f t="shared" ref="I354:T354" si="199">I352*0.86</f>
        <v>508.43200000000002</v>
      </c>
      <c r="J354" s="33">
        <f t="shared" si="199"/>
        <v>292.31399999999996</v>
      </c>
      <c r="K354" s="33">
        <f t="shared" si="199"/>
        <v>139.148</v>
      </c>
      <c r="L354" s="33">
        <f t="shared" si="199"/>
        <v>37.582000000000001</v>
      </c>
      <c r="M354" s="33">
        <f t="shared" si="199"/>
        <v>10.148</v>
      </c>
      <c r="N354" s="33">
        <f t="shared" si="199"/>
        <v>3.44</v>
      </c>
      <c r="O354" s="33">
        <f t="shared" si="199"/>
        <v>4.9020000000000001</v>
      </c>
      <c r="P354" s="33">
        <f t="shared" si="199"/>
        <v>1.8920000000000001</v>
      </c>
      <c r="Q354" s="33">
        <f t="shared" si="199"/>
        <v>2.7520000000000002</v>
      </c>
      <c r="R354" s="33">
        <f t="shared" si="199"/>
        <v>6.45</v>
      </c>
      <c r="S354" s="33">
        <f t="shared" si="199"/>
        <v>157.63800000000001</v>
      </c>
      <c r="T354" s="33">
        <f t="shared" si="199"/>
        <v>360.94200000000001</v>
      </c>
      <c r="U354" s="54">
        <f>SUM(표4_2[[#This Row],[1월]:[12월]])</f>
        <v>1525.64</v>
      </c>
      <c r="V354" s="54">
        <f t="shared" si="160"/>
        <v>127.13666666666667</v>
      </c>
    </row>
    <row r="355" spans="1:22" hidden="1" x14ac:dyDescent="0.3">
      <c r="A355" s="73"/>
      <c r="B355" s="62" t="s">
        <v>263</v>
      </c>
      <c r="C355" s="17" t="s">
        <v>26</v>
      </c>
      <c r="D355" s="17" t="s">
        <v>16</v>
      </c>
      <c r="E355" s="17" t="s">
        <v>67</v>
      </c>
      <c r="F355" s="17" t="s">
        <v>175</v>
      </c>
      <c r="G355" s="17" t="s">
        <v>58</v>
      </c>
      <c r="H355" s="17" t="s">
        <v>15</v>
      </c>
      <c r="I355" s="31">
        <f t="shared" ref="I355:T355" si="200">I354*0.1</f>
        <v>50.843200000000003</v>
      </c>
      <c r="J355" s="31">
        <f t="shared" si="200"/>
        <v>29.231399999999997</v>
      </c>
      <c r="K355" s="31">
        <f t="shared" si="200"/>
        <v>13.9148</v>
      </c>
      <c r="L355" s="31">
        <f t="shared" si="200"/>
        <v>3.7582000000000004</v>
      </c>
      <c r="M355" s="31">
        <f t="shared" si="200"/>
        <v>1.0147999999999999</v>
      </c>
      <c r="N355" s="31">
        <f t="shared" si="200"/>
        <v>0.34400000000000003</v>
      </c>
      <c r="O355" s="31">
        <f t="shared" si="200"/>
        <v>0.49020000000000002</v>
      </c>
      <c r="P355" s="31">
        <f t="shared" si="200"/>
        <v>0.18920000000000003</v>
      </c>
      <c r="Q355" s="31">
        <f t="shared" si="200"/>
        <v>0.27520000000000006</v>
      </c>
      <c r="R355" s="31">
        <f t="shared" si="200"/>
        <v>0.64500000000000002</v>
      </c>
      <c r="S355" s="31">
        <f t="shared" si="200"/>
        <v>15.763800000000002</v>
      </c>
      <c r="T355" s="31">
        <f t="shared" si="200"/>
        <v>36.094200000000001</v>
      </c>
      <c r="U355" s="46">
        <f>SUM(표4_2[[#This Row],[1월]:[12월]])</f>
        <v>152.56399999999999</v>
      </c>
      <c r="V355" s="46">
        <f t="shared" ref="V355:V454" si="201">AVERAGE(I355:T355)</f>
        <v>12.713666666666667</v>
      </c>
    </row>
    <row r="356" spans="1:22" hidden="1" x14ac:dyDescent="0.3">
      <c r="A356" s="73"/>
      <c r="B356" s="63" t="s">
        <v>263</v>
      </c>
      <c r="C356" s="19" t="s">
        <v>26</v>
      </c>
      <c r="D356" s="19" t="s">
        <v>16</v>
      </c>
      <c r="E356" s="19" t="s">
        <v>67</v>
      </c>
      <c r="F356" s="19" t="s">
        <v>175</v>
      </c>
      <c r="G356" s="20" t="s">
        <v>58</v>
      </c>
      <c r="H356" s="20" t="s">
        <v>96</v>
      </c>
      <c r="I356" s="20">
        <f>I352*0.0036*(39655+0.7095*21+0.0709*310)/1000</f>
        <v>84.47701884912</v>
      </c>
      <c r="J356" s="20">
        <f t="shared" ref="J356:T356" si="202">J352*0.0036*(39655+0.7095*21+0.0709*310)/1000</f>
        <v>48.568570207739988</v>
      </c>
      <c r="K356" s="20">
        <f t="shared" si="202"/>
        <v>23.119725388679999</v>
      </c>
      <c r="L356" s="20">
        <f t="shared" si="202"/>
        <v>6.2443263256200003</v>
      </c>
      <c r="M356" s="20">
        <f t="shared" si="202"/>
        <v>1.6861109986800003</v>
      </c>
      <c r="N356" s="20">
        <f t="shared" si="202"/>
        <v>0.57156305039999999</v>
      </c>
      <c r="O356" s="20">
        <f t="shared" si="202"/>
        <v>0.81447734681999995</v>
      </c>
      <c r="P356" s="20">
        <f t="shared" si="202"/>
        <v>0.31435967771999995</v>
      </c>
      <c r="Q356" s="20">
        <f t="shared" si="202"/>
        <v>0.45725044032000001</v>
      </c>
      <c r="R356" s="20">
        <f t="shared" si="202"/>
        <v>1.0716807195</v>
      </c>
      <c r="S356" s="20">
        <f t="shared" si="202"/>
        <v>26.19187678458</v>
      </c>
      <c r="T356" s="20">
        <f t="shared" si="202"/>
        <v>59.97125306321999</v>
      </c>
      <c r="U356" s="47">
        <f>SUM(표4_2[[#This Row],[1월]:[12월]])</f>
        <v>253.48821285239995</v>
      </c>
      <c r="V356" s="47">
        <f t="shared" si="201"/>
        <v>21.124017737699997</v>
      </c>
    </row>
    <row r="357" spans="1:22" hidden="1" x14ac:dyDescent="0.3">
      <c r="A357" s="73"/>
      <c r="B357" s="60" t="s">
        <v>263</v>
      </c>
      <c r="C357" s="14" t="s">
        <v>26</v>
      </c>
      <c r="D357" s="14" t="s">
        <v>16</v>
      </c>
      <c r="E357" s="14" t="s">
        <v>88</v>
      </c>
      <c r="F357" s="14" t="s">
        <v>175</v>
      </c>
      <c r="G357" s="14" t="s">
        <v>146</v>
      </c>
      <c r="H357" s="14" t="s">
        <v>13</v>
      </c>
      <c r="I357" s="15">
        <v>0</v>
      </c>
      <c r="J357" s="15">
        <v>144647</v>
      </c>
      <c r="K357" s="15">
        <v>456780</v>
      </c>
      <c r="L357" s="69">
        <v>0</v>
      </c>
      <c r="M357" s="69">
        <v>0</v>
      </c>
      <c r="N357" s="15">
        <v>631879</v>
      </c>
      <c r="O357" s="69">
        <v>8422099</v>
      </c>
      <c r="P357" s="71">
        <v>9646435.5</v>
      </c>
      <c r="Q357" s="71">
        <v>1963615</v>
      </c>
      <c r="R357" s="71">
        <v>0</v>
      </c>
      <c r="S357" s="15">
        <v>0</v>
      </c>
      <c r="T357" s="69">
        <v>129033.5</v>
      </c>
      <c r="U357" s="44">
        <f>SUM(표4_2[[#This Row],[1월]:[12월]])</f>
        <v>21394489</v>
      </c>
      <c r="V357" s="44">
        <f t="shared" si="201"/>
        <v>1782874.0833333333</v>
      </c>
    </row>
    <row r="358" spans="1:22" hidden="1" x14ac:dyDescent="0.3">
      <c r="A358" s="73"/>
      <c r="B358" s="61" t="s">
        <v>263</v>
      </c>
      <c r="C358" s="16" t="s">
        <v>26</v>
      </c>
      <c r="D358" s="16" t="s">
        <v>16</v>
      </c>
      <c r="E358" s="16" t="s">
        <v>88</v>
      </c>
      <c r="F358" s="16" t="s">
        <v>175</v>
      </c>
      <c r="G358" s="16" t="s">
        <v>146</v>
      </c>
      <c r="H358" s="16" t="s">
        <v>19</v>
      </c>
      <c r="I358" s="23">
        <v>0</v>
      </c>
      <c r="J358" s="23">
        <v>1.9</v>
      </c>
      <c r="K358" s="23">
        <v>6</v>
      </c>
      <c r="L358" s="70">
        <v>0</v>
      </c>
      <c r="M358" s="70">
        <v>0</v>
      </c>
      <c r="N358" s="23">
        <v>8.3000000000000007</v>
      </c>
      <c r="O358" s="70">
        <v>120.5</v>
      </c>
      <c r="P358" s="23">
        <v>164.5</v>
      </c>
      <c r="Q358" s="23">
        <v>27.8</v>
      </c>
      <c r="R358" s="23">
        <v>0</v>
      </c>
      <c r="S358" s="23">
        <v>0</v>
      </c>
      <c r="T358" s="70">
        <v>0.9</v>
      </c>
      <c r="U358" s="45">
        <f>SUM(표4_2[[#This Row],[1월]:[12월]])</f>
        <v>329.9</v>
      </c>
      <c r="V358" s="45">
        <f t="shared" si="201"/>
        <v>27.491666666666664</v>
      </c>
    </row>
    <row r="359" spans="1:22" hidden="1" x14ac:dyDescent="0.3">
      <c r="A359" s="73"/>
      <c r="B359" s="61" t="s">
        <v>263</v>
      </c>
      <c r="C359" s="16" t="s">
        <v>26</v>
      </c>
      <c r="D359" s="16" t="s">
        <v>16</v>
      </c>
      <c r="E359" s="16" t="s">
        <v>88</v>
      </c>
      <c r="F359" s="16" t="s">
        <v>175</v>
      </c>
      <c r="G359" s="16" t="s">
        <v>146</v>
      </c>
      <c r="H359" s="16" t="s">
        <v>14</v>
      </c>
      <c r="I359" s="23">
        <f t="shared" ref="I359:T359" si="203">I358*1000</f>
        <v>0</v>
      </c>
      <c r="J359" s="23">
        <f t="shared" si="203"/>
        <v>1900</v>
      </c>
      <c r="K359" s="23">
        <f t="shared" si="203"/>
        <v>6000</v>
      </c>
      <c r="L359" s="23">
        <f t="shared" si="203"/>
        <v>0</v>
      </c>
      <c r="M359" s="23">
        <f t="shared" si="203"/>
        <v>0</v>
      </c>
      <c r="N359" s="23">
        <f t="shared" si="203"/>
        <v>8300</v>
      </c>
      <c r="O359" s="23">
        <f t="shared" si="203"/>
        <v>120500</v>
      </c>
      <c r="P359" s="23">
        <f t="shared" si="203"/>
        <v>164500</v>
      </c>
      <c r="Q359" s="23">
        <f t="shared" si="203"/>
        <v>27800</v>
      </c>
      <c r="R359" s="23">
        <f t="shared" si="203"/>
        <v>0</v>
      </c>
      <c r="S359" s="23">
        <f t="shared" si="203"/>
        <v>0</v>
      </c>
      <c r="T359" s="23">
        <f t="shared" si="203"/>
        <v>900</v>
      </c>
      <c r="U359" s="45">
        <f>SUM(표4_2[[#This Row],[1월]:[12월]])</f>
        <v>329900</v>
      </c>
      <c r="V359" s="45">
        <f t="shared" si="201"/>
        <v>27491.666666666668</v>
      </c>
    </row>
    <row r="360" spans="1:22" hidden="1" x14ac:dyDescent="0.3">
      <c r="A360" s="73"/>
      <c r="B360" s="64" t="s">
        <v>263</v>
      </c>
      <c r="C360" s="32" t="s">
        <v>26</v>
      </c>
      <c r="D360" s="32" t="s">
        <v>16</v>
      </c>
      <c r="E360" s="32" t="s">
        <v>88</v>
      </c>
      <c r="F360" s="32" t="s">
        <v>175</v>
      </c>
      <c r="G360" s="32" t="s">
        <v>146</v>
      </c>
      <c r="H360" s="32" t="s">
        <v>20</v>
      </c>
      <c r="I360" s="33">
        <f t="shared" ref="I360:T360" si="204">I358*0.86</f>
        <v>0</v>
      </c>
      <c r="J360" s="33">
        <f t="shared" si="204"/>
        <v>1.6339999999999999</v>
      </c>
      <c r="K360" s="33">
        <f t="shared" si="204"/>
        <v>5.16</v>
      </c>
      <c r="L360" s="33">
        <f t="shared" si="204"/>
        <v>0</v>
      </c>
      <c r="M360" s="33">
        <f t="shared" si="204"/>
        <v>0</v>
      </c>
      <c r="N360" s="33">
        <f t="shared" si="204"/>
        <v>7.1380000000000008</v>
      </c>
      <c r="O360" s="33">
        <f t="shared" si="204"/>
        <v>103.63</v>
      </c>
      <c r="P360" s="33">
        <f t="shared" si="204"/>
        <v>141.47</v>
      </c>
      <c r="Q360" s="33">
        <f t="shared" si="204"/>
        <v>23.908000000000001</v>
      </c>
      <c r="R360" s="33">
        <f t="shared" si="204"/>
        <v>0</v>
      </c>
      <c r="S360" s="33">
        <f t="shared" si="204"/>
        <v>0</v>
      </c>
      <c r="T360" s="33">
        <f t="shared" si="204"/>
        <v>0.77400000000000002</v>
      </c>
      <c r="U360" s="54">
        <f>SUM(표4_2[[#This Row],[1월]:[12월]])</f>
        <v>283.714</v>
      </c>
      <c r="V360" s="54">
        <f t="shared" si="201"/>
        <v>23.642833333333332</v>
      </c>
    </row>
    <row r="361" spans="1:22" hidden="1" x14ac:dyDescent="0.3">
      <c r="A361" s="73"/>
      <c r="B361" s="62" t="s">
        <v>263</v>
      </c>
      <c r="C361" s="17" t="s">
        <v>26</v>
      </c>
      <c r="D361" s="17" t="s">
        <v>16</v>
      </c>
      <c r="E361" s="17" t="s">
        <v>88</v>
      </c>
      <c r="F361" s="17" t="s">
        <v>175</v>
      </c>
      <c r="G361" s="17" t="s">
        <v>146</v>
      </c>
      <c r="H361" s="17" t="s">
        <v>15</v>
      </c>
      <c r="I361" s="31">
        <f t="shared" ref="I361:T361" si="205">I360*0.1</f>
        <v>0</v>
      </c>
      <c r="J361" s="31">
        <f t="shared" si="205"/>
        <v>0.16339999999999999</v>
      </c>
      <c r="K361" s="31">
        <f t="shared" si="205"/>
        <v>0.51600000000000001</v>
      </c>
      <c r="L361" s="31">
        <f t="shared" si="205"/>
        <v>0</v>
      </c>
      <c r="M361" s="31">
        <f t="shared" si="205"/>
        <v>0</v>
      </c>
      <c r="N361" s="31">
        <f t="shared" si="205"/>
        <v>0.7138000000000001</v>
      </c>
      <c r="O361" s="31">
        <f t="shared" si="205"/>
        <v>10.363</v>
      </c>
      <c r="P361" s="31">
        <f t="shared" si="205"/>
        <v>14.147</v>
      </c>
      <c r="Q361" s="31">
        <f t="shared" si="205"/>
        <v>2.3908</v>
      </c>
      <c r="R361" s="31">
        <f t="shared" si="205"/>
        <v>0</v>
      </c>
      <c r="S361" s="31">
        <f t="shared" si="205"/>
        <v>0</v>
      </c>
      <c r="T361" s="31">
        <f t="shared" si="205"/>
        <v>7.740000000000001E-2</v>
      </c>
      <c r="U361" s="46">
        <f>SUM(표4_2[[#This Row],[1월]:[12월]])</f>
        <v>28.371399999999998</v>
      </c>
      <c r="V361" s="46">
        <f t="shared" si="201"/>
        <v>2.3642833333333333</v>
      </c>
    </row>
    <row r="362" spans="1:22" hidden="1" x14ac:dyDescent="0.3">
      <c r="A362" s="73"/>
      <c r="B362" s="63" t="s">
        <v>263</v>
      </c>
      <c r="C362" s="19" t="s">
        <v>26</v>
      </c>
      <c r="D362" s="19" t="s">
        <v>16</v>
      </c>
      <c r="E362" s="19" t="s">
        <v>88</v>
      </c>
      <c r="F362" s="19" t="s">
        <v>175</v>
      </c>
      <c r="G362" s="20" t="s">
        <v>146</v>
      </c>
      <c r="H362" s="20" t="s">
        <v>96</v>
      </c>
      <c r="I362" s="20">
        <f>I358*0.0036*(39655+0.7095*21+0.0709*310)/1000</f>
        <v>0</v>
      </c>
      <c r="J362" s="20">
        <f t="shared" ref="J362:T362" si="206">J358*0.0036*(39655+0.7095*21+0.0709*310)/1000</f>
        <v>0.27149244893999996</v>
      </c>
      <c r="K362" s="20">
        <f t="shared" si="206"/>
        <v>0.85734457559999999</v>
      </c>
      <c r="L362" s="20">
        <f t="shared" si="206"/>
        <v>0</v>
      </c>
      <c r="M362" s="20">
        <f t="shared" si="206"/>
        <v>0</v>
      </c>
      <c r="N362" s="20">
        <f t="shared" si="206"/>
        <v>1.1859933295799998</v>
      </c>
      <c r="O362" s="20">
        <f t="shared" si="206"/>
        <v>17.218336893299998</v>
      </c>
      <c r="P362" s="20">
        <f t="shared" si="206"/>
        <v>23.5055304477</v>
      </c>
      <c r="Q362" s="20">
        <f t="shared" si="206"/>
        <v>3.9723632002799998</v>
      </c>
      <c r="R362" s="20">
        <f t="shared" si="206"/>
        <v>0</v>
      </c>
      <c r="S362" s="20">
        <f t="shared" si="206"/>
        <v>0</v>
      </c>
      <c r="T362" s="20">
        <f t="shared" si="206"/>
        <v>0.12860168633999999</v>
      </c>
      <c r="U362" s="47">
        <f>SUM(표4_2[[#This Row],[1월]:[12월]])</f>
        <v>47.139662581739991</v>
      </c>
      <c r="V362" s="47">
        <f t="shared" si="201"/>
        <v>3.9283052151449991</v>
      </c>
    </row>
    <row r="363" spans="1:22" hidden="1" x14ac:dyDescent="0.3">
      <c r="A363" s="73" t="s">
        <v>258</v>
      </c>
      <c r="B363" s="60" t="s">
        <v>263</v>
      </c>
      <c r="C363" s="1" t="s">
        <v>29</v>
      </c>
      <c r="D363" s="1" t="s">
        <v>81</v>
      </c>
      <c r="E363" s="1" t="s">
        <v>31</v>
      </c>
      <c r="F363" s="1" t="s">
        <v>189</v>
      </c>
      <c r="G363" s="1" t="s">
        <v>180</v>
      </c>
      <c r="H363" s="1" t="s">
        <v>13</v>
      </c>
      <c r="I363" s="15">
        <v>439235603</v>
      </c>
      <c r="J363" s="15">
        <v>325738786</v>
      </c>
      <c r="K363" s="15">
        <v>201366889</v>
      </c>
      <c r="L363" s="15">
        <v>77959194</v>
      </c>
      <c r="M363" s="69">
        <v>21306781</v>
      </c>
      <c r="N363" s="15">
        <v>15863872</v>
      </c>
      <c r="O363" s="69">
        <v>41968446</v>
      </c>
      <c r="P363" s="15">
        <v>33162516</v>
      </c>
      <c r="Q363" s="15">
        <v>32792781</v>
      </c>
      <c r="R363" s="15">
        <v>33841757</v>
      </c>
      <c r="S363" s="15">
        <v>188822302</v>
      </c>
      <c r="T363" s="69">
        <v>374654478</v>
      </c>
      <c r="U363" s="49">
        <f>SUM(표4_2[[#This Row],[1월]:[12월]])</f>
        <v>1786713405</v>
      </c>
      <c r="V363" s="49">
        <f t="shared" si="201"/>
        <v>148892783.75</v>
      </c>
    </row>
    <row r="364" spans="1:22" hidden="1" x14ac:dyDescent="0.3">
      <c r="A364" s="73"/>
      <c r="B364" s="24" t="s">
        <v>263</v>
      </c>
      <c r="C364" s="2" t="s">
        <v>26</v>
      </c>
      <c r="D364" s="2" t="s">
        <v>16</v>
      </c>
      <c r="E364" s="2" t="s">
        <v>67</v>
      </c>
      <c r="F364" s="29" t="s">
        <v>189</v>
      </c>
      <c r="G364" s="2" t="s">
        <v>179</v>
      </c>
      <c r="H364" s="2" t="s">
        <v>19</v>
      </c>
      <c r="I364" s="5">
        <v>3414.6</v>
      </c>
      <c r="J364" s="5">
        <v>2520.1</v>
      </c>
      <c r="K364" s="5">
        <v>1539.9</v>
      </c>
      <c r="L364" s="5">
        <v>660.2</v>
      </c>
      <c r="M364" s="72">
        <v>140.6</v>
      </c>
      <c r="N364" s="5">
        <v>112.5</v>
      </c>
      <c r="O364" s="72">
        <v>379.7</v>
      </c>
      <c r="P364" s="5">
        <v>286.8</v>
      </c>
      <c r="Q364" s="5">
        <v>282.89999999999998</v>
      </c>
      <c r="R364" s="5">
        <v>226.2</v>
      </c>
      <c r="S364" s="5">
        <v>1484.3</v>
      </c>
      <c r="T364" s="72">
        <v>2571.5</v>
      </c>
      <c r="U364" s="50">
        <f>SUM(표4_2[[#This Row],[1월]:[12월]])</f>
        <v>13619.3</v>
      </c>
      <c r="V364" s="50">
        <f t="shared" si="201"/>
        <v>1134.9416666666666</v>
      </c>
    </row>
    <row r="365" spans="1:22" hidden="1" x14ac:dyDescent="0.3">
      <c r="A365" s="73"/>
      <c r="B365" s="61" t="s">
        <v>263</v>
      </c>
      <c r="C365" s="16" t="s">
        <v>26</v>
      </c>
      <c r="D365" s="16" t="s">
        <v>16</v>
      </c>
      <c r="E365" s="16" t="s">
        <v>67</v>
      </c>
      <c r="F365" s="16" t="s">
        <v>189</v>
      </c>
      <c r="G365" s="16" t="s">
        <v>179</v>
      </c>
      <c r="H365" s="16" t="s">
        <v>14</v>
      </c>
      <c r="I365" s="23">
        <f t="shared" ref="I365:T365" si="207">I364*1000</f>
        <v>3414600</v>
      </c>
      <c r="J365" s="23">
        <f t="shared" si="207"/>
        <v>2520100</v>
      </c>
      <c r="K365" s="23">
        <f t="shared" si="207"/>
        <v>1539900</v>
      </c>
      <c r="L365" s="23">
        <f t="shared" si="207"/>
        <v>660200</v>
      </c>
      <c r="M365" s="23">
        <f t="shared" si="207"/>
        <v>140600</v>
      </c>
      <c r="N365" s="23">
        <f t="shared" si="207"/>
        <v>112500</v>
      </c>
      <c r="O365" s="23">
        <f t="shared" si="207"/>
        <v>379700</v>
      </c>
      <c r="P365" s="23">
        <f t="shared" si="207"/>
        <v>286800</v>
      </c>
      <c r="Q365" s="23">
        <f t="shared" si="207"/>
        <v>282900</v>
      </c>
      <c r="R365" s="23">
        <f t="shared" si="207"/>
        <v>226200</v>
      </c>
      <c r="S365" s="23">
        <f t="shared" si="207"/>
        <v>1484300</v>
      </c>
      <c r="T365" s="23">
        <f t="shared" si="207"/>
        <v>2571500</v>
      </c>
      <c r="U365" s="45">
        <f>SUM(표4_2[[#This Row],[1월]:[12월]])</f>
        <v>13619300</v>
      </c>
      <c r="V365" s="45">
        <f t="shared" si="201"/>
        <v>1134941.6666666667</v>
      </c>
    </row>
    <row r="366" spans="1:22" hidden="1" x14ac:dyDescent="0.3">
      <c r="A366" s="73"/>
      <c r="B366" s="64" t="s">
        <v>263</v>
      </c>
      <c r="C366" s="3" t="s">
        <v>26</v>
      </c>
      <c r="D366" s="3" t="s">
        <v>16</v>
      </c>
      <c r="E366" s="3" t="s">
        <v>67</v>
      </c>
      <c r="F366" s="3" t="s">
        <v>189</v>
      </c>
      <c r="G366" s="3" t="s">
        <v>179</v>
      </c>
      <c r="H366" s="3" t="s">
        <v>20</v>
      </c>
      <c r="I366" s="33">
        <f t="shared" ref="I366:T366" si="208">I364*0.86</f>
        <v>2936.556</v>
      </c>
      <c r="J366" s="33">
        <f t="shared" si="208"/>
        <v>2167.2860000000001</v>
      </c>
      <c r="K366" s="33">
        <f t="shared" si="208"/>
        <v>1324.3140000000001</v>
      </c>
      <c r="L366" s="33">
        <f t="shared" si="208"/>
        <v>567.77200000000005</v>
      </c>
      <c r="M366" s="33">
        <f t="shared" si="208"/>
        <v>120.916</v>
      </c>
      <c r="N366" s="33">
        <f t="shared" si="208"/>
        <v>96.75</v>
      </c>
      <c r="O366" s="33">
        <f t="shared" si="208"/>
        <v>326.54199999999997</v>
      </c>
      <c r="P366" s="33">
        <f t="shared" si="208"/>
        <v>246.648</v>
      </c>
      <c r="Q366" s="33">
        <f t="shared" si="208"/>
        <v>243.29399999999998</v>
      </c>
      <c r="R366" s="33">
        <f t="shared" si="208"/>
        <v>194.53199999999998</v>
      </c>
      <c r="S366" s="33">
        <f t="shared" si="208"/>
        <v>1276.498</v>
      </c>
      <c r="T366" s="33">
        <f t="shared" si="208"/>
        <v>2211.4899999999998</v>
      </c>
      <c r="U366" s="54">
        <f>SUM(표4_2[[#This Row],[1월]:[12월]])</f>
        <v>11712.598</v>
      </c>
      <c r="V366" s="55">
        <f t="shared" si="201"/>
        <v>976.04983333333337</v>
      </c>
    </row>
    <row r="367" spans="1:22" hidden="1" x14ac:dyDescent="0.3">
      <c r="A367" s="73"/>
      <c r="B367" s="62" t="s">
        <v>263</v>
      </c>
      <c r="C367" s="28" t="s">
        <v>26</v>
      </c>
      <c r="D367" s="28" t="s">
        <v>16</v>
      </c>
      <c r="E367" s="28" t="s">
        <v>67</v>
      </c>
      <c r="F367" s="28" t="s">
        <v>189</v>
      </c>
      <c r="G367" s="28" t="s">
        <v>179</v>
      </c>
      <c r="H367" s="28" t="s">
        <v>15</v>
      </c>
      <c r="I367" s="31">
        <f t="shared" ref="I367:T367" si="209">I366*0.1</f>
        <v>293.65559999999999</v>
      </c>
      <c r="J367" s="31">
        <f t="shared" si="209"/>
        <v>216.72860000000003</v>
      </c>
      <c r="K367" s="31">
        <f t="shared" si="209"/>
        <v>132.43140000000002</v>
      </c>
      <c r="L367" s="31">
        <f t="shared" si="209"/>
        <v>56.777200000000008</v>
      </c>
      <c r="M367" s="31">
        <f t="shared" si="209"/>
        <v>12.0916</v>
      </c>
      <c r="N367" s="31">
        <f t="shared" si="209"/>
        <v>9.6750000000000007</v>
      </c>
      <c r="O367" s="31">
        <f t="shared" si="209"/>
        <v>32.654199999999996</v>
      </c>
      <c r="P367" s="31">
        <f t="shared" si="209"/>
        <v>24.6648</v>
      </c>
      <c r="Q367" s="31">
        <f t="shared" si="209"/>
        <v>24.3294</v>
      </c>
      <c r="R367" s="31">
        <f t="shared" si="209"/>
        <v>19.453199999999999</v>
      </c>
      <c r="S367" s="31">
        <f t="shared" si="209"/>
        <v>127.64980000000001</v>
      </c>
      <c r="T367" s="31">
        <f t="shared" si="209"/>
        <v>221.149</v>
      </c>
      <c r="U367" s="46">
        <f>SUM(표4_2[[#This Row],[1월]:[12월]])</f>
        <v>1171.2597999999998</v>
      </c>
      <c r="V367" s="51">
        <f t="shared" si="201"/>
        <v>97.604983333333323</v>
      </c>
    </row>
    <row r="368" spans="1:22" hidden="1" x14ac:dyDescent="0.3">
      <c r="A368" s="73"/>
      <c r="B368" s="63" t="s">
        <v>263</v>
      </c>
      <c r="C368" s="20" t="s">
        <v>26</v>
      </c>
      <c r="D368" s="20" t="s">
        <v>16</v>
      </c>
      <c r="E368" s="20" t="s">
        <v>67</v>
      </c>
      <c r="F368" s="20" t="s">
        <v>189</v>
      </c>
      <c r="G368" s="20" t="s">
        <v>179</v>
      </c>
      <c r="H368" s="20" t="s">
        <v>96</v>
      </c>
      <c r="I368" s="20">
        <f>I364*0.0036*(39655+0.7095*21+0.0709*310)/1000</f>
        <v>487.91479797395999</v>
      </c>
      <c r="J368" s="20">
        <f t="shared" ref="J368:T368" si="210">J364*0.0036*(39655+0.7095*21+0.0709*310)/1000</f>
        <v>360.09901082825996</v>
      </c>
      <c r="K368" s="20">
        <f t="shared" si="210"/>
        <v>220.03748532774</v>
      </c>
      <c r="L368" s="20">
        <f t="shared" si="210"/>
        <v>94.336481468520006</v>
      </c>
      <c r="M368" s="20">
        <f t="shared" si="210"/>
        <v>20.090441221559999</v>
      </c>
      <c r="N368" s="20">
        <f t="shared" si="210"/>
        <v>16.075210792499998</v>
      </c>
      <c r="O368" s="20">
        <f t="shared" si="210"/>
        <v>54.255622559219994</v>
      </c>
      <c r="P368" s="20">
        <f t="shared" si="210"/>
        <v>40.981070713680005</v>
      </c>
      <c r="Q368" s="20">
        <f t="shared" si="210"/>
        <v>40.423796739539988</v>
      </c>
      <c r="R368" s="20">
        <f t="shared" si="210"/>
        <v>32.321890500119999</v>
      </c>
      <c r="S368" s="20">
        <f t="shared" si="210"/>
        <v>212.09275892717997</v>
      </c>
      <c r="T368" s="20">
        <f t="shared" si="210"/>
        <v>367.44359602589998</v>
      </c>
      <c r="U368" s="47">
        <f>SUM(표4_2[[#This Row],[1월]:[12월]])</f>
        <v>1946.07216307818</v>
      </c>
      <c r="V368" s="56">
        <f t="shared" si="201"/>
        <v>162.17268025651501</v>
      </c>
    </row>
    <row r="369" spans="1:22" hidden="1" x14ac:dyDescent="0.3">
      <c r="A369" s="73"/>
      <c r="B369" s="60" t="s">
        <v>263</v>
      </c>
      <c r="C369" s="1" t="s">
        <v>29</v>
      </c>
      <c r="D369" s="1" t="s">
        <v>81</v>
      </c>
      <c r="E369" s="1" t="s">
        <v>67</v>
      </c>
      <c r="F369" s="1" t="s">
        <v>188</v>
      </c>
      <c r="G369" s="1" t="s">
        <v>182</v>
      </c>
      <c r="H369" s="1" t="s">
        <v>13</v>
      </c>
      <c r="I369" s="15">
        <v>84101514</v>
      </c>
      <c r="J369" s="15">
        <v>62366041</v>
      </c>
      <c r="K369" s="15">
        <v>38562701</v>
      </c>
      <c r="L369" s="15">
        <v>14925969</v>
      </c>
      <c r="M369" s="69">
        <v>4077499</v>
      </c>
      <c r="N369" s="15">
        <v>3034012</v>
      </c>
      <c r="O369" s="69">
        <v>8035607</v>
      </c>
      <c r="P369" s="15">
        <v>6348445</v>
      </c>
      <c r="Q369" s="15">
        <v>6282128</v>
      </c>
      <c r="R369" s="15">
        <v>6478528</v>
      </c>
      <c r="S369" s="15">
        <v>36153957</v>
      </c>
      <c r="T369" s="69">
        <v>71740742</v>
      </c>
      <c r="U369" s="49">
        <f>SUM(표4_2[[#This Row],[1월]:[12월]])</f>
        <v>342107143</v>
      </c>
      <c r="V369" s="49">
        <f t="shared" si="201"/>
        <v>28508928.583333332</v>
      </c>
    </row>
    <row r="370" spans="1:22" hidden="1" x14ac:dyDescent="0.3">
      <c r="A370" s="73"/>
      <c r="B370" s="24" t="s">
        <v>263</v>
      </c>
      <c r="C370" s="2" t="s">
        <v>26</v>
      </c>
      <c r="D370" s="2" t="s">
        <v>16</v>
      </c>
      <c r="E370" s="2" t="s">
        <v>67</v>
      </c>
      <c r="F370" s="29" t="s">
        <v>188</v>
      </c>
      <c r="G370" s="2" t="s">
        <v>181</v>
      </c>
      <c r="H370" s="2" t="s">
        <v>19</v>
      </c>
      <c r="I370" s="5">
        <v>653.79999999999995</v>
      </c>
      <c r="J370" s="5">
        <v>482.5</v>
      </c>
      <c r="K370" s="5">
        <v>294.89999999999998</v>
      </c>
      <c r="L370" s="5">
        <v>126.4</v>
      </c>
      <c r="M370" s="72">
        <v>26.9</v>
      </c>
      <c r="N370" s="5">
        <v>21.5</v>
      </c>
      <c r="O370" s="72">
        <v>72.7</v>
      </c>
      <c r="P370" s="5">
        <v>54.9</v>
      </c>
      <c r="Q370" s="5">
        <v>54.2</v>
      </c>
      <c r="R370" s="5">
        <v>43.3</v>
      </c>
      <c r="S370" s="5">
        <v>284.2</v>
      </c>
      <c r="T370" s="72">
        <v>492.4</v>
      </c>
      <c r="U370" s="50">
        <f>SUM(표4_2[[#This Row],[1월]:[12월]])</f>
        <v>2607.7000000000003</v>
      </c>
      <c r="V370" s="50">
        <f t="shared" si="201"/>
        <v>217.30833333333337</v>
      </c>
    </row>
    <row r="371" spans="1:22" hidden="1" x14ac:dyDescent="0.3">
      <c r="A371" s="73"/>
      <c r="B371" s="61" t="s">
        <v>263</v>
      </c>
      <c r="C371" s="16" t="s">
        <v>26</v>
      </c>
      <c r="D371" s="16" t="s">
        <v>16</v>
      </c>
      <c r="E371" s="16" t="s">
        <v>67</v>
      </c>
      <c r="F371" s="16" t="s">
        <v>188</v>
      </c>
      <c r="G371" s="16" t="s">
        <v>181</v>
      </c>
      <c r="H371" s="16" t="s">
        <v>14</v>
      </c>
      <c r="I371" s="23">
        <f t="shared" ref="I371:T371" si="211">I370*1000</f>
        <v>653800</v>
      </c>
      <c r="J371" s="23">
        <f t="shared" si="211"/>
        <v>482500</v>
      </c>
      <c r="K371" s="23">
        <f t="shared" si="211"/>
        <v>294900</v>
      </c>
      <c r="L371" s="23">
        <f t="shared" si="211"/>
        <v>126400</v>
      </c>
      <c r="M371" s="23">
        <f t="shared" si="211"/>
        <v>26900</v>
      </c>
      <c r="N371" s="23">
        <f t="shared" si="211"/>
        <v>21500</v>
      </c>
      <c r="O371" s="23">
        <f t="shared" si="211"/>
        <v>72700</v>
      </c>
      <c r="P371" s="23">
        <f t="shared" si="211"/>
        <v>54900</v>
      </c>
      <c r="Q371" s="23">
        <f t="shared" si="211"/>
        <v>54200</v>
      </c>
      <c r="R371" s="23">
        <f t="shared" si="211"/>
        <v>43300</v>
      </c>
      <c r="S371" s="23">
        <f t="shared" si="211"/>
        <v>284200</v>
      </c>
      <c r="T371" s="23">
        <f t="shared" si="211"/>
        <v>492400</v>
      </c>
      <c r="U371" s="45">
        <f>SUM(표4_2[[#This Row],[1월]:[12월]])</f>
        <v>2607700</v>
      </c>
      <c r="V371" s="45">
        <f t="shared" si="201"/>
        <v>217308.33333333334</v>
      </c>
    </row>
    <row r="372" spans="1:22" hidden="1" x14ac:dyDescent="0.3">
      <c r="A372" s="73"/>
      <c r="B372" s="64" t="s">
        <v>263</v>
      </c>
      <c r="C372" s="3" t="s">
        <v>26</v>
      </c>
      <c r="D372" s="3" t="s">
        <v>16</v>
      </c>
      <c r="E372" s="3" t="s">
        <v>67</v>
      </c>
      <c r="F372" s="3" t="s">
        <v>188</v>
      </c>
      <c r="G372" s="3" t="s">
        <v>181</v>
      </c>
      <c r="H372" s="3" t="s">
        <v>20</v>
      </c>
      <c r="I372" s="33">
        <f t="shared" ref="I372:T372" si="212">I370*0.86</f>
        <v>562.26799999999992</v>
      </c>
      <c r="J372" s="33">
        <f t="shared" si="212"/>
        <v>414.95</v>
      </c>
      <c r="K372" s="33">
        <f t="shared" si="212"/>
        <v>253.61399999999998</v>
      </c>
      <c r="L372" s="33">
        <f t="shared" si="212"/>
        <v>108.70400000000001</v>
      </c>
      <c r="M372" s="33">
        <f t="shared" si="212"/>
        <v>23.133999999999997</v>
      </c>
      <c r="N372" s="33">
        <f t="shared" si="212"/>
        <v>18.489999999999998</v>
      </c>
      <c r="O372" s="33">
        <f t="shared" si="212"/>
        <v>62.521999999999998</v>
      </c>
      <c r="P372" s="33">
        <f t="shared" si="212"/>
        <v>47.213999999999999</v>
      </c>
      <c r="Q372" s="33">
        <f t="shared" si="212"/>
        <v>46.612000000000002</v>
      </c>
      <c r="R372" s="33">
        <f t="shared" si="212"/>
        <v>37.238</v>
      </c>
      <c r="S372" s="33">
        <f t="shared" si="212"/>
        <v>244.41199999999998</v>
      </c>
      <c r="T372" s="33">
        <f t="shared" si="212"/>
        <v>423.464</v>
      </c>
      <c r="U372" s="54">
        <f>SUM(표4_2[[#This Row],[1월]:[12월]])</f>
        <v>2242.6219999999998</v>
      </c>
      <c r="V372" s="55">
        <f t="shared" si="201"/>
        <v>186.88516666666666</v>
      </c>
    </row>
    <row r="373" spans="1:22" hidden="1" x14ac:dyDescent="0.3">
      <c r="A373" s="73"/>
      <c r="B373" s="62" t="s">
        <v>263</v>
      </c>
      <c r="C373" s="28" t="s">
        <v>26</v>
      </c>
      <c r="D373" s="28" t="s">
        <v>16</v>
      </c>
      <c r="E373" s="28" t="s">
        <v>67</v>
      </c>
      <c r="F373" s="28" t="s">
        <v>188</v>
      </c>
      <c r="G373" s="28" t="s">
        <v>181</v>
      </c>
      <c r="H373" s="28" t="s">
        <v>15</v>
      </c>
      <c r="I373" s="31">
        <f t="shared" ref="I373:T373" si="213">I372*0.1</f>
        <v>56.226799999999997</v>
      </c>
      <c r="J373" s="31">
        <f t="shared" si="213"/>
        <v>41.495000000000005</v>
      </c>
      <c r="K373" s="31">
        <f t="shared" si="213"/>
        <v>25.3614</v>
      </c>
      <c r="L373" s="31">
        <f t="shared" si="213"/>
        <v>10.870400000000002</v>
      </c>
      <c r="M373" s="31">
        <f t="shared" si="213"/>
        <v>2.3133999999999997</v>
      </c>
      <c r="N373" s="31">
        <f t="shared" si="213"/>
        <v>1.849</v>
      </c>
      <c r="O373" s="31">
        <f t="shared" si="213"/>
        <v>6.2522000000000002</v>
      </c>
      <c r="P373" s="31">
        <f t="shared" si="213"/>
        <v>4.7214</v>
      </c>
      <c r="Q373" s="31">
        <f t="shared" si="213"/>
        <v>4.6612</v>
      </c>
      <c r="R373" s="31">
        <f t="shared" si="213"/>
        <v>3.7238000000000002</v>
      </c>
      <c r="S373" s="31">
        <f t="shared" si="213"/>
        <v>24.441199999999998</v>
      </c>
      <c r="T373" s="31">
        <f t="shared" si="213"/>
        <v>42.346400000000003</v>
      </c>
      <c r="U373" s="46">
        <f>SUM(표4_2[[#This Row],[1월]:[12월]])</f>
        <v>224.26220000000001</v>
      </c>
      <c r="V373" s="51">
        <f t="shared" si="201"/>
        <v>18.688516666666668</v>
      </c>
    </row>
    <row r="374" spans="1:22" hidden="1" x14ac:dyDescent="0.3">
      <c r="A374" s="73"/>
      <c r="B374" s="63" t="s">
        <v>263</v>
      </c>
      <c r="C374" s="20" t="s">
        <v>26</v>
      </c>
      <c r="D374" s="20" t="s">
        <v>16</v>
      </c>
      <c r="E374" s="20" t="s">
        <v>67</v>
      </c>
      <c r="F374" s="20" t="s">
        <v>188</v>
      </c>
      <c r="G374" s="20" t="s">
        <v>181</v>
      </c>
      <c r="H374" s="20" t="s">
        <v>96</v>
      </c>
      <c r="I374" s="20">
        <f>I370*0.0036*(39655+0.7095*21+0.0709*310)/1000</f>
        <v>93.421980587879986</v>
      </c>
      <c r="J374" s="20">
        <f t="shared" ref="J374:T374" si="214">J370*0.0036*(39655+0.7095*21+0.0709*310)/1000</f>
        <v>68.944792954499988</v>
      </c>
      <c r="K374" s="20">
        <f t="shared" si="214"/>
        <v>42.13848589074</v>
      </c>
      <c r="L374" s="20">
        <f t="shared" si="214"/>
        <v>18.061392392639998</v>
      </c>
      <c r="M374" s="20">
        <f t="shared" si="214"/>
        <v>3.8437615139399997</v>
      </c>
      <c r="N374" s="20">
        <f t="shared" si="214"/>
        <v>3.0721513958999997</v>
      </c>
      <c r="O374" s="20">
        <f t="shared" si="214"/>
        <v>10.38815844102</v>
      </c>
      <c r="P374" s="20">
        <f t="shared" si="214"/>
        <v>7.8447028667399987</v>
      </c>
      <c r="Q374" s="20">
        <f t="shared" si="214"/>
        <v>7.7446793329199997</v>
      </c>
      <c r="R374" s="20">
        <f t="shared" si="214"/>
        <v>6.18717002058</v>
      </c>
      <c r="S374" s="20">
        <f t="shared" si="214"/>
        <v>40.609554730919996</v>
      </c>
      <c r="T374" s="20">
        <f t="shared" si="214"/>
        <v>70.359411504240001</v>
      </c>
      <c r="U374" s="47">
        <f>SUM(표4_2[[#This Row],[1월]:[12월]])</f>
        <v>372.61624163201998</v>
      </c>
      <c r="V374" s="56">
        <f t="shared" si="201"/>
        <v>31.051353469334998</v>
      </c>
    </row>
    <row r="375" spans="1:22" hidden="1" x14ac:dyDescent="0.3">
      <c r="A375" s="73"/>
      <c r="B375" s="60" t="s">
        <v>263</v>
      </c>
      <c r="C375" s="1" t="s">
        <v>29</v>
      </c>
      <c r="D375" s="1" t="s">
        <v>81</v>
      </c>
      <c r="E375" s="1" t="s">
        <v>31</v>
      </c>
      <c r="F375" s="1" t="s">
        <v>189</v>
      </c>
      <c r="G375" s="1" t="s">
        <v>185</v>
      </c>
      <c r="H375" s="1" t="s">
        <v>13</v>
      </c>
      <c r="I375" s="15">
        <v>0</v>
      </c>
      <c r="J375" s="15">
        <v>0</v>
      </c>
      <c r="K375" s="15">
        <v>654723</v>
      </c>
      <c r="L375" s="15">
        <v>58876</v>
      </c>
      <c r="M375" s="69">
        <v>0</v>
      </c>
      <c r="N375" s="15">
        <v>6870724</v>
      </c>
      <c r="O375" s="69">
        <v>175949609</v>
      </c>
      <c r="P375" s="15">
        <v>203624264</v>
      </c>
      <c r="Q375" s="15">
        <v>131707697</v>
      </c>
      <c r="R375" s="15">
        <v>9726797</v>
      </c>
      <c r="S375" s="15">
        <v>0</v>
      </c>
      <c r="T375" s="69">
        <v>0</v>
      </c>
      <c r="U375" s="49">
        <f>SUM(표4_2[[#This Row],[1월]:[12월]])</f>
        <v>528592690</v>
      </c>
      <c r="V375" s="49">
        <f t="shared" si="201"/>
        <v>44049390.833333336</v>
      </c>
    </row>
    <row r="376" spans="1:22" hidden="1" x14ac:dyDescent="0.3">
      <c r="A376" s="73"/>
      <c r="B376" s="24" t="s">
        <v>263</v>
      </c>
      <c r="C376" s="2" t="s">
        <v>26</v>
      </c>
      <c r="D376" s="2" t="s">
        <v>16</v>
      </c>
      <c r="E376" s="2" t="s">
        <v>67</v>
      </c>
      <c r="F376" s="29" t="s">
        <v>189</v>
      </c>
      <c r="G376" s="2" t="s">
        <v>185</v>
      </c>
      <c r="H376" s="2" t="s">
        <v>19</v>
      </c>
      <c r="I376" s="5">
        <v>0</v>
      </c>
      <c r="J376" s="5">
        <v>0</v>
      </c>
      <c r="K376" s="5">
        <v>8.6</v>
      </c>
      <c r="L376" s="5">
        <v>0.9</v>
      </c>
      <c r="M376" s="72">
        <v>0</v>
      </c>
      <c r="N376" s="5">
        <v>130.30000000000001</v>
      </c>
      <c r="O376" s="72">
        <v>3093.7</v>
      </c>
      <c r="P376" s="5">
        <v>3580.3</v>
      </c>
      <c r="Q376" s="5">
        <v>2315.8000000000002</v>
      </c>
      <c r="R376" s="5">
        <v>131.6</v>
      </c>
      <c r="S376" s="5">
        <v>0</v>
      </c>
      <c r="T376" s="72">
        <v>0</v>
      </c>
      <c r="U376" s="50">
        <f>SUM(표4_2[[#This Row],[1월]:[12월]])</f>
        <v>9261.2000000000007</v>
      </c>
      <c r="V376" s="50">
        <f t="shared" si="201"/>
        <v>771.76666666666677</v>
      </c>
    </row>
    <row r="377" spans="1:22" hidden="1" x14ac:dyDescent="0.3">
      <c r="A377" s="73"/>
      <c r="B377" s="61" t="s">
        <v>263</v>
      </c>
      <c r="C377" s="16" t="s">
        <v>26</v>
      </c>
      <c r="D377" s="16" t="s">
        <v>16</v>
      </c>
      <c r="E377" s="16" t="s">
        <v>67</v>
      </c>
      <c r="F377" s="16" t="s">
        <v>189</v>
      </c>
      <c r="G377" s="16" t="s">
        <v>185</v>
      </c>
      <c r="H377" s="16" t="s">
        <v>14</v>
      </c>
      <c r="I377" s="23">
        <f t="shared" ref="I377:T377" si="215">I376*1000</f>
        <v>0</v>
      </c>
      <c r="J377" s="23">
        <f t="shared" si="215"/>
        <v>0</v>
      </c>
      <c r="K377" s="23">
        <f t="shared" si="215"/>
        <v>8600</v>
      </c>
      <c r="L377" s="23">
        <f t="shared" si="215"/>
        <v>900</v>
      </c>
      <c r="M377" s="23">
        <f t="shared" si="215"/>
        <v>0</v>
      </c>
      <c r="N377" s="23">
        <f t="shared" si="215"/>
        <v>130300.00000000001</v>
      </c>
      <c r="O377" s="23">
        <f t="shared" si="215"/>
        <v>3093700</v>
      </c>
      <c r="P377" s="23">
        <f t="shared" si="215"/>
        <v>3580300</v>
      </c>
      <c r="Q377" s="23">
        <f t="shared" si="215"/>
        <v>2315800</v>
      </c>
      <c r="R377" s="23">
        <f t="shared" si="215"/>
        <v>131600</v>
      </c>
      <c r="S377" s="23">
        <f t="shared" si="215"/>
        <v>0</v>
      </c>
      <c r="T377" s="23">
        <f t="shared" si="215"/>
        <v>0</v>
      </c>
      <c r="U377" s="45">
        <f>SUM(표4_2[[#This Row],[1월]:[12월]])</f>
        <v>9261200</v>
      </c>
      <c r="V377" s="45">
        <f t="shared" si="201"/>
        <v>771766.66666666663</v>
      </c>
    </row>
    <row r="378" spans="1:22" hidden="1" x14ac:dyDescent="0.3">
      <c r="A378" s="73"/>
      <c r="B378" s="64" t="s">
        <v>263</v>
      </c>
      <c r="C378" s="3" t="s">
        <v>26</v>
      </c>
      <c r="D378" s="3" t="s">
        <v>16</v>
      </c>
      <c r="E378" s="3" t="s">
        <v>67</v>
      </c>
      <c r="F378" s="3" t="s">
        <v>189</v>
      </c>
      <c r="G378" s="3" t="s">
        <v>185</v>
      </c>
      <c r="H378" s="3" t="s">
        <v>20</v>
      </c>
      <c r="I378" s="33">
        <f t="shared" ref="I378:T378" si="216">I376*0.86</f>
        <v>0</v>
      </c>
      <c r="J378" s="33">
        <f t="shared" si="216"/>
        <v>0</v>
      </c>
      <c r="K378" s="33">
        <f t="shared" si="216"/>
        <v>7.3959999999999999</v>
      </c>
      <c r="L378" s="33">
        <f t="shared" si="216"/>
        <v>0.77400000000000002</v>
      </c>
      <c r="M378" s="33">
        <f t="shared" si="216"/>
        <v>0</v>
      </c>
      <c r="N378" s="33">
        <f t="shared" si="216"/>
        <v>112.05800000000001</v>
      </c>
      <c r="O378" s="33">
        <f t="shared" si="216"/>
        <v>2660.5819999999999</v>
      </c>
      <c r="P378" s="33">
        <f t="shared" si="216"/>
        <v>3079.058</v>
      </c>
      <c r="Q378" s="33">
        <f t="shared" si="216"/>
        <v>1991.5880000000002</v>
      </c>
      <c r="R378" s="33">
        <f t="shared" si="216"/>
        <v>113.17599999999999</v>
      </c>
      <c r="S378" s="33">
        <f t="shared" si="216"/>
        <v>0</v>
      </c>
      <c r="T378" s="33">
        <f t="shared" si="216"/>
        <v>0</v>
      </c>
      <c r="U378" s="54">
        <f>SUM(표4_2[[#This Row],[1월]:[12월]])</f>
        <v>7964.6320000000005</v>
      </c>
      <c r="V378" s="55">
        <f t="shared" si="201"/>
        <v>663.71933333333334</v>
      </c>
    </row>
    <row r="379" spans="1:22" hidden="1" x14ac:dyDescent="0.3">
      <c r="A379" s="73"/>
      <c r="B379" s="62" t="s">
        <v>263</v>
      </c>
      <c r="C379" s="28" t="s">
        <v>26</v>
      </c>
      <c r="D379" s="28" t="s">
        <v>16</v>
      </c>
      <c r="E379" s="28" t="s">
        <v>67</v>
      </c>
      <c r="F379" s="28" t="s">
        <v>189</v>
      </c>
      <c r="G379" s="28" t="s">
        <v>185</v>
      </c>
      <c r="H379" s="28" t="s">
        <v>15</v>
      </c>
      <c r="I379" s="31">
        <f t="shared" ref="I379:T379" si="217">I378*0.1</f>
        <v>0</v>
      </c>
      <c r="J379" s="31">
        <f t="shared" si="217"/>
        <v>0</v>
      </c>
      <c r="K379" s="31">
        <f t="shared" si="217"/>
        <v>0.73960000000000004</v>
      </c>
      <c r="L379" s="31">
        <f t="shared" si="217"/>
        <v>7.740000000000001E-2</v>
      </c>
      <c r="M379" s="31">
        <f t="shared" si="217"/>
        <v>0</v>
      </c>
      <c r="N379" s="31">
        <f t="shared" si="217"/>
        <v>11.205800000000002</v>
      </c>
      <c r="O379" s="31">
        <f t="shared" si="217"/>
        <v>266.0582</v>
      </c>
      <c r="P379" s="31">
        <f t="shared" si="217"/>
        <v>307.9058</v>
      </c>
      <c r="Q379" s="31">
        <f t="shared" si="217"/>
        <v>199.15880000000004</v>
      </c>
      <c r="R379" s="31">
        <f t="shared" si="217"/>
        <v>11.317599999999999</v>
      </c>
      <c r="S379" s="31">
        <f t="shared" si="217"/>
        <v>0</v>
      </c>
      <c r="T379" s="31">
        <f t="shared" si="217"/>
        <v>0</v>
      </c>
      <c r="U379" s="46">
        <f>SUM(표4_2[[#This Row],[1월]:[12월]])</f>
        <v>796.46320000000003</v>
      </c>
      <c r="V379" s="51">
        <f t="shared" si="201"/>
        <v>66.371933333333331</v>
      </c>
    </row>
    <row r="380" spans="1:22" hidden="1" x14ac:dyDescent="0.3">
      <c r="A380" s="73"/>
      <c r="B380" s="63" t="s">
        <v>263</v>
      </c>
      <c r="C380" s="20" t="s">
        <v>26</v>
      </c>
      <c r="D380" s="20" t="s">
        <v>16</v>
      </c>
      <c r="E380" s="20" t="s">
        <v>67</v>
      </c>
      <c r="F380" s="20" t="s">
        <v>189</v>
      </c>
      <c r="G380" s="20" t="s">
        <v>186</v>
      </c>
      <c r="H380" s="20" t="s">
        <v>96</v>
      </c>
      <c r="I380" s="20">
        <f>I376*0.0036*(39655+0.7095*21+0.0709*310)/1000</f>
        <v>0</v>
      </c>
      <c r="J380" s="20">
        <f t="shared" ref="J380:T380" si="218">J376*0.0036*(39655+0.7095*21+0.0709*310)/1000</f>
        <v>0</v>
      </c>
      <c r="K380" s="20">
        <f t="shared" si="218"/>
        <v>1.2288605583599999</v>
      </c>
      <c r="L380" s="20">
        <f t="shared" si="218"/>
        <v>0.12860168633999999</v>
      </c>
      <c r="M380" s="20">
        <f t="shared" si="218"/>
        <v>0</v>
      </c>
      <c r="N380" s="20">
        <f t="shared" si="218"/>
        <v>18.618666366780001</v>
      </c>
      <c r="O380" s="20">
        <f t="shared" si="218"/>
        <v>442.06115225561996</v>
      </c>
      <c r="P380" s="20">
        <f t="shared" si="218"/>
        <v>511.59179733678002</v>
      </c>
      <c r="Q380" s="20">
        <f t="shared" si="218"/>
        <v>330.90642802908002</v>
      </c>
      <c r="R380" s="20">
        <f t="shared" si="218"/>
        <v>18.804424358159999</v>
      </c>
      <c r="S380" s="20">
        <f t="shared" si="218"/>
        <v>0</v>
      </c>
      <c r="T380" s="20">
        <f t="shared" si="218"/>
        <v>0</v>
      </c>
      <c r="U380" s="47">
        <f>SUM(표4_2[[#This Row],[1월]:[12월]])</f>
        <v>1323.33993059112</v>
      </c>
      <c r="V380" s="56">
        <f t="shared" si="201"/>
        <v>110.27832754926</v>
      </c>
    </row>
    <row r="381" spans="1:22" hidden="1" x14ac:dyDescent="0.3">
      <c r="A381" s="73"/>
      <c r="B381" s="60" t="s">
        <v>263</v>
      </c>
      <c r="C381" s="1" t="s">
        <v>29</v>
      </c>
      <c r="D381" s="1" t="s">
        <v>81</v>
      </c>
      <c r="E381" s="1" t="s">
        <v>67</v>
      </c>
      <c r="F381" s="1" t="s">
        <v>188</v>
      </c>
      <c r="G381" s="1" t="s">
        <v>183</v>
      </c>
      <c r="H381" s="1" t="s">
        <v>13</v>
      </c>
      <c r="I381" s="15">
        <v>0</v>
      </c>
      <c r="J381" s="15">
        <v>0</v>
      </c>
      <c r="K381" s="15">
        <v>129422</v>
      </c>
      <c r="L381" s="15">
        <v>13084</v>
      </c>
      <c r="M381" s="69">
        <v>0</v>
      </c>
      <c r="N381" s="15">
        <v>1318251</v>
      </c>
      <c r="O381" s="69">
        <v>33691874</v>
      </c>
      <c r="P381" s="15">
        <v>38992485</v>
      </c>
      <c r="Q381" s="15">
        <v>25217719</v>
      </c>
      <c r="R381" s="15">
        <v>1862578</v>
      </c>
      <c r="S381" s="15">
        <v>0</v>
      </c>
      <c r="T381" s="69">
        <v>0</v>
      </c>
      <c r="U381" s="49">
        <f>SUM(표4_2[[#This Row],[1월]:[12월]])</f>
        <v>101225413</v>
      </c>
      <c r="V381" s="49">
        <f t="shared" si="201"/>
        <v>8435451.083333334</v>
      </c>
    </row>
    <row r="382" spans="1:22" hidden="1" x14ac:dyDescent="0.3">
      <c r="A382" s="73"/>
      <c r="B382" s="24" t="s">
        <v>263</v>
      </c>
      <c r="C382" s="2" t="s">
        <v>26</v>
      </c>
      <c r="D382" s="2" t="s">
        <v>16</v>
      </c>
      <c r="E382" s="2" t="s">
        <v>67</v>
      </c>
      <c r="F382" s="29" t="s">
        <v>188</v>
      </c>
      <c r="G382" s="2" t="s">
        <v>183</v>
      </c>
      <c r="H382" s="2" t="s">
        <v>19</v>
      </c>
      <c r="I382" s="5">
        <v>0</v>
      </c>
      <c r="J382" s="5">
        <v>0</v>
      </c>
      <c r="K382" s="5">
        <v>1.7</v>
      </c>
      <c r="L382" s="5">
        <v>0.2</v>
      </c>
      <c r="M382" s="72">
        <v>0</v>
      </c>
      <c r="N382" s="5">
        <v>25</v>
      </c>
      <c r="O382" s="72">
        <v>592.4</v>
      </c>
      <c r="P382" s="5">
        <v>685.6</v>
      </c>
      <c r="Q382" s="5">
        <v>443.4</v>
      </c>
      <c r="R382" s="5">
        <v>25.2</v>
      </c>
      <c r="S382" s="5">
        <v>0</v>
      </c>
      <c r="T382" s="72">
        <v>0</v>
      </c>
      <c r="U382" s="50">
        <f>SUM(표4_2[[#This Row],[1월]:[12월]])</f>
        <v>1773.5000000000002</v>
      </c>
      <c r="V382" s="50">
        <f t="shared" si="201"/>
        <v>147.79166666666669</v>
      </c>
    </row>
    <row r="383" spans="1:22" hidden="1" x14ac:dyDescent="0.3">
      <c r="A383" s="73"/>
      <c r="B383" s="61" t="s">
        <v>263</v>
      </c>
      <c r="C383" s="16" t="s">
        <v>26</v>
      </c>
      <c r="D383" s="16" t="s">
        <v>16</v>
      </c>
      <c r="E383" s="16" t="s">
        <v>67</v>
      </c>
      <c r="F383" s="16" t="s">
        <v>188</v>
      </c>
      <c r="G383" s="16" t="s">
        <v>183</v>
      </c>
      <c r="H383" s="16" t="s">
        <v>14</v>
      </c>
      <c r="I383" s="23">
        <f t="shared" ref="I383:T383" si="219">I382*1000</f>
        <v>0</v>
      </c>
      <c r="J383" s="23">
        <f t="shared" si="219"/>
        <v>0</v>
      </c>
      <c r="K383" s="23">
        <f t="shared" si="219"/>
        <v>1700</v>
      </c>
      <c r="L383" s="23">
        <f t="shared" si="219"/>
        <v>200</v>
      </c>
      <c r="M383" s="23">
        <f t="shared" si="219"/>
        <v>0</v>
      </c>
      <c r="N383" s="23">
        <f t="shared" si="219"/>
        <v>25000</v>
      </c>
      <c r="O383" s="23">
        <f t="shared" si="219"/>
        <v>592400</v>
      </c>
      <c r="P383" s="23">
        <f t="shared" si="219"/>
        <v>685600</v>
      </c>
      <c r="Q383" s="23">
        <f t="shared" si="219"/>
        <v>443400</v>
      </c>
      <c r="R383" s="23">
        <f t="shared" si="219"/>
        <v>25200</v>
      </c>
      <c r="S383" s="23">
        <f t="shared" si="219"/>
        <v>0</v>
      </c>
      <c r="T383" s="23">
        <f t="shared" si="219"/>
        <v>0</v>
      </c>
      <c r="U383" s="45">
        <f>SUM(표4_2[[#This Row],[1월]:[12월]])</f>
        <v>1773500</v>
      </c>
      <c r="V383" s="45">
        <f t="shared" si="201"/>
        <v>147791.66666666666</v>
      </c>
    </row>
    <row r="384" spans="1:22" hidden="1" x14ac:dyDescent="0.3">
      <c r="A384" s="73"/>
      <c r="B384" s="64" t="s">
        <v>263</v>
      </c>
      <c r="C384" s="3" t="s">
        <v>26</v>
      </c>
      <c r="D384" s="3" t="s">
        <v>16</v>
      </c>
      <c r="E384" s="3" t="s">
        <v>67</v>
      </c>
      <c r="F384" s="3" t="s">
        <v>188</v>
      </c>
      <c r="G384" s="3" t="s">
        <v>183</v>
      </c>
      <c r="H384" s="3" t="s">
        <v>20</v>
      </c>
      <c r="I384" s="33">
        <f t="shared" ref="I384:T384" si="220">I382*0.86</f>
        <v>0</v>
      </c>
      <c r="J384" s="33">
        <f t="shared" si="220"/>
        <v>0</v>
      </c>
      <c r="K384" s="33">
        <f t="shared" si="220"/>
        <v>1.462</v>
      </c>
      <c r="L384" s="33">
        <f t="shared" si="220"/>
        <v>0.17200000000000001</v>
      </c>
      <c r="M384" s="33">
        <f t="shared" si="220"/>
        <v>0</v>
      </c>
      <c r="N384" s="33">
        <f t="shared" si="220"/>
        <v>21.5</v>
      </c>
      <c r="O384" s="33">
        <f t="shared" si="220"/>
        <v>509.464</v>
      </c>
      <c r="P384" s="33">
        <f t="shared" si="220"/>
        <v>589.61599999999999</v>
      </c>
      <c r="Q384" s="33">
        <f t="shared" si="220"/>
        <v>381.32399999999996</v>
      </c>
      <c r="R384" s="33">
        <f t="shared" si="220"/>
        <v>21.672000000000001</v>
      </c>
      <c r="S384" s="33">
        <f t="shared" si="220"/>
        <v>0</v>
      </c>
      <c r="T384" s="33">
        <f t="shared" si="220"/>
        <v>0</v>
      </c>
      <c r="U384" s="54">
        <f>SUM(표4_2[[#This Row],[1월]:[12월]])</f>
        <v>1525.21</v>
      </c>
      <c r="V384" s="55">
        <f t="shared" si="201"/>
        <v>127.10083333333334</v>
      </c>
    </row>
    <row r="385" spans="1:22" hidden="1" x14ac:dyDescent="0.3">
      <c r="A385" s="73"/>
      <c r="B385" s="62" t="s">
        <v>263</v>
      </c>
      <c r="C385" s="28" t="s">
        <v>26</v>
      </c>
      <c r="D385" s="28" t="s">
        <v>16</v>
      </c>
      <c r="E385" s="28" t="s">
        <v>67</v>
      </c>
      <c r="F385" s="28" t="s">
        <v>188</v>
      </c>
      <c r="G385" s="28" t="s">
        <v>183</v>
      </c>
      <c r="H385" s="28" t="s">
        <v>15</v>
      </c>
      <c r="I385" s="31">
        <f t="shared" ref="I385:T385" si="221">I384*0.1</f>
        <v>0</v>
      </c>
      <c r="J385" s="31">
        <f t="shared" si="221"/>
        <v>0</v>
      </c>
      <c r="K385" s="31">
        <f t="shared" si="221"/>
        <v>0.1462</v>
      </c>
      <c r="L385" s="31">
        <f t="shared" si="221"/>
        <v>1.7200000000000003E-2</v>
      </c>
      <c r="M385" s="31">
        <f t="shared" si="221"/>
        <v>0</v>
      </c>
      <c r="N385" s="31">
        <f t="shared" si="221"/>
        <v>2.15</v>
      </c>
      <c r="O385" s="31">
        <f t="shared" si="221"/>
        <v>50.946400000000004</v>
      </c>
      <c r="P385" s="31">
        <f t="shared" si="221"/>
        <v>58.961600000000004</v>
      </c>
      <c r="Q385" s="31">
        <f t="shared" si="221"/>
        <v>38.132399999999997</v>
      </c>
      <c r="R385" s="31">
        <f t="shared" si="221"/>
        <v>2.1672000000000002</v>
      </c>
      <c r="S385" s="31">
        <f t="shared" si="221"/>
        <v>0</v>
      </c>
      <c r="T385" s="31">
        <f t="shared" si="221"/>
        <v>0</v>
      </c>
      <c r="U385" s="46">
        <f>SUM(표4_2[[#This Row],[1월]:[12월]])</f>
        <v>152.52100000000002</v>
      </c>
      <c r="V385" s="51">
        <f t="shared" si="201"/>
        <v>12.710083333333335</v>
      </c>
    </row>
    <row r="386" spans="1:22" hidden="1" x14ac:dyDescent="0.3">
      <c r="A386" s="73"/>
      <c r="B386" s="63" t="s">
        <v>263</v>
      </c>
      <c r="C386" s="20" t="s">
        <v>26</v>
      </c>
      <c r="D386" s="20" t="s">
        <v>16</v>
      </c>
      <c r="E386" s="20" t="s">
        <v>67</v>
      </c>
      <c r="F386" s="20" t="s">
        <v>188</v>
      </c>
      <c r="G386" s="20" t="s">
        <v>184</v>
      </c>
      <c r="H386" s="20" t="s">
        <v>96</v>
      </c>
      <c r="I386" s="20">
        <f>I382*0.0036*(39655+0.7095*21+0.0709*310)/1000</f>
        <v>0</v>
      </c>
      <c r="J386" s="20">
        <f t="shared" ref="J386:T386" si="222">J382*0.0036*(39655+0.7095*21+0.0709*310)/1000</f>
        <v>0</v>
      </c>
      <c r="K386" s="20">
        <f t="shared" si="222"/>
        <v>0.24291429641999998</v>
      </c>
      <c r="L386" s="20">
        <f t="shared" si="222"/>
        <v>2.857815252E-2</v>
      </c>
      <c r="M386" s="20">
        <f t="shared" si="222"/>
        <v>0</v>
      </c>
      <c r="N386" s="20">
        <f t="shared" si="222"/>
        <v>3.572269065</v>
      </c>
      <c r="O386" s="20">
        <f t="shared" si="222"/>
        <v>84.648487764240002</v>
      </c>
      <c r="P386" s="20">
        <f t="shared" si="222"/>
        <v>97.965906838560002</v>
      </c>
      <c r="Q386" s="20">
        <f t="shared" si="222"/>
        <v>63.35776413683999</v>
      </c>
      <c r="R386" s="20">
        <f t="shared" si="222"/>
        <v>3.6008472175199997</v>
      </c>
      <c r="S386" s="20">
        <f t="shared" si="222"/>
        <v>0</v>
      </c>
      <c r="T386" s="20">
        <f t="shared" si="222"/>
        <v>0</v>
      </c>
      <c r="U386" s="47">
        <f>SUM(표4_2[[#This Row],[1월]:[12월]])</f>
        <v>253.41676747109997</v>
      </c>
      <c r="V386" s="56">
        <f t="shared" si="201"/>
        <v>21.118063955924999</v>
      </c>
    </row>
    <row r="387" spans="1:22" hidden="1" x14ac:dyDescent="0.3">
      <c r="A387" s="73" t="s">
        <v>268</v>
      </c>
      <c r="B387" s="60" t="s">
        <v>263</v>
      </c>
      <c r="C387" s="1" t="s">
        <v>29</v>
      </c>
      <c r="D387" s="1" t="s">
        <v>81</v>
      </c>
      <c r="E387" s="1" t="s">
        <v>89</v>
      </c>
      <c r="F387" s="1" t="s">
        <v>189</v>
      </c>
      <c r="G387" s="1" t="s">
        <v>186</v>
      </c>
      <c r="H387" s="1" t="s">
        <v>13</v>
      </c>
      <c r="I387" s="15">
        <v>0</v>
      </c>
      <c r="J387" s="15">
        <v>449167</v>
      </c>
      <c r="K387" s="15">
        <v>1514987</v>
      </c>
      <c r="L387" s="69">
        <v>0</v>
      </c>
      <c r="M387" s="69">
        <v>0</v>
      </c>
      <c r="N387" s="15">
        <v>2356382</v>
      </c>
      <c r="O387" s="69">
        <v>28921388</v>
      </c>
      <c r="P387" s="71">
        <v>30463075.600000001</v>
      </c>
      <c r="Q387" s="71">
        <v>4312961</v>
      </c>
      <c r="R387" s="71">
        <v>0</v>
      </c>
      <c r="S387" s="15">
        <v>0</v>
      </c>
      <c r="T387" s="69">
        <v>602156.5</v>
      </c>
      <c r="U387" s="49">
        <f>SUM(표4_2[[#This Row],[1월]:[12월]])</f>
        <v>68620117.099999994</v>
      </c>
      <c r="V387" s="49">
        <f t="shared" si="201"/>
        <v>5718343.0916666659</v>
      </c>
    </row>
    <row r="388" spans="1:22" hidden="1" x14ac:dyDescent="0.3">
      <c r="A388" s="73"/>
      <c r="B388" s="61" t="s">
        <v>263</v>
      </c>
      <c r="C388" s="16" t="s">
        <v>26</v>
      </c>
      <c r="D388" s="16" t="s">
        <v>16</v>
      </c>
      <c r="E388" s="16" t="s">
        <v>88</v>
      </c>
      <c r="F388" s="16" t="s">
        <v>189</v>
      </c>
      <c r="G388" s="16" t="s">
        <v>251</v>
      </c>
      <c r="H388" s="16" t="s">
        <v>19</v>
      </c>
      <c r="I388" s="23">
        <v>0</v>
      </c>
      <c r="J388" s="23">
        <v>5.9</v>
      </c>
      <c r="K388" s="23">
        <v>19.899999999999999</v>
      </c>
      <c r="L388" s="68">
        <v>0</v>
      </c>
      <c r="M388" s="70">
        <v>0</v>
      </c>
      <c r="N388" s="23">
        <v>37.9</v>
      </c>
      <c r="O388" s="70">
        <v>408.5</v>
      </c>
      <c r="P388" s="23">
        <v>444.4</v>
      </c>
      <c r="Q388" s="23">
        <v>66.599999999999994</v>
      </c>
      <c r="R388" s="23">
        <v>0</v>
      </c>
      <c r="S388" s="23">
        <v>0</v>
      </c>
      <c r="T388" s="70">
        <v>4.2</v>
      </c>
      <c r="U388" s="45">
        <f>SUM(표4_2[[#This Row],[1월]:[12월]])</f>
        <v>987.4</v>
      </c>
      <c r="V388" s="45">
        <f t="shared" si="201"/>
        <v>82.283333333333331</v>
      </c>
    </row>
    <row r="389" spans="1:22" hidden="1" x14ac:dyDescent="0.3">
      <c r="A389" s="73"/>
      <c r="B389" s="61" t="s">
        <v>263</v>
      </c>
      <c r="C389" s="16" t="s">
        <v>26</v>
      </c>
      <c r="D389" s="16" t="s">
        <v>16</v>
      </c>
      <c r="E389" s="16" t="s">
        <v>88</v>
      </c>
      <c r="F389" s="16" t="s">
        <v>189</v>
      </c>
      <c r="G389" s="16" t="s">
        <v>117</v>
      </c>
      <c r="H389" s="16" t="s">
        <v>14</v>
      </c>
      <c r="I389" s="23">
        <f t="shared" ref="I389:T389" si="223">I388*1000</f>
        <v>0</v>
      </c>
      <c r="J389" s="23">
        <f t="shared" si="223"/>
        <v>5900</v>
      </c>
      <c r="K389" s="23">
        <f t="shared" si="223"/>
        <v>19900</v>
      </c>
      <c r="L389" s="23">
        <f t="shared" si="223"/>
        <v>0</v>
      </c>
      <c r="M389" s="23">
        <f t="shared" si="223"/>
        <v>0</v>
      </c>
      <c r="N389" s="23">
        <f t="shared" si="223"/>
        <v>37900</v>
      </c>
      <c r="O389" s="23">
        <f t="shared" si="223"/>
        <v>408500</v>
      </c>
      <c r="P389" s="23">
        <f t="shared" si="223"/>
        <v>444400</v>
      </c>
      <c r="Q389" s="23">
        <f t="shared" si="223"/>
        <v>66600</v>
      </c>
      <c r="R389" s="23">
        <f t="shared" si="223"/>
        <v>0</v>
      </c>
      <c r="S389" s="23">
        <f t="shared" si="223"/>
        <v>0</v>
      </c>
      <c r="T389" s="23">
        <f t="shared" si="223"/>
        <v>4200</v>
      </c>
      <c r="U389" s="45">
        <f>SUM(표4_2[[#This Row],[1월]:[12월]])</f>
        <v>987400</v>
      </c>
      <c r="V389" s="45">
        <f t="shared" si="201"/>
        <v>82283.333333333328</v>
      </c>
    </row>
    <row r="390" spans="1:22" hidden="1" x14ac:dyDescent="0.3">
      <c r="A390" s="73"/>
      <c r="B390" s="64" t="s">
        <v>263</v>
      </c>
      <c r="C390" s="3" t="s">
        <v>26</v>
      </c>
      <c r="D390" s="3" t="s">
        <v>16</v>
      </c>
      <c r="E390" s="3" t="s">
        <v>88</v>
      </c>
      <c r="F390" s="3" t="s">
        <v>189</v>
      </c>
      <c r="G390" s="3" t="s">
        <v>117</v>
      </c>
      <c r="H390" s="3" t="s">
        <v>20</v>
      </c>
      <c r="I390" s="33">
        <f t="shared" ref="I390:T390" si="224">I388*0.86</f>
        <v>0</v>
      </c>
      <c r="J390" s="33">
        <f t="shared" si="224"/>
        <v>5.0739999999999998</v>
      </c>
      <c r="K390" s="33">
        <f t="shared" si="224"/>
        <v>17.113999999999997</v>
      </c>
      <c r="L390" s="33">
        <f t="shared" si="224"/>
        <v>0</v>
      </c>
      <c r="M390" s="33">
        <f t="shared" si="224"/>
        <v>0</v>
      </c>
      <c r="N390" s="33">
        <f t="shared" si="224"/>
        <v>32.594000000000001</v>
      </c>
      <c r="O390" s="33">
        <f t="shared" si="224"/>
        <v>351.31</v>
      </c>
      <c r="P390" s="33">
        <f t="shared" si="224"/>
        <v>382.18399999999997</v>
      </c>
      <c r="Q390" s="33">
        <f t="shared" si="224"/>
        <v>57.275999999999996</v>
      </c>
      <c r="R390" s="33">
        <f t="shared" si="224"/>
        <v>0</v>
      </c>
      <c r="S390" s="33">
        <f t="shared" si="224"/>
        <v>0</v>
      </c>
      <c r="T390" s="33">
        <f t="shared" si="224"/>
        <v>3.6120000000000001</v>
      </c>
      <c r="U390" s="54">
        <f>SUM(표4_2[[#This Row],[1월]:[12월]])</f>
        <v>849.16399999999987</v>
      </c>
      <c r="V390" s="55">
        <f t="shared" si="201"/>
        <v>70.763666666666651</v>
      </c>
    </row>
    <row r="391" spans="1:22" hidden="1" x14ac:dyDescent="0.3">
      <c r="A391" s="73"/>
      <c r="B391" s="62" t="s">
        <v>263</v>
      </c>
      <c r="C391" s="28" t="s">
        <v>26</v>
      </c>
      <c r="D391" s="28" t="s">
        <v>16</v>
      </c>
      <c r="E391" s="28" t="s">
        <v>88</v>
      </c>
      <c r="F391" s="28" t="s">
        <v>189</v>
      </c>
      <c r="G391" s="28" t="s">
        <v>117</v>
      </c>
      <c r="H391" s="28" t="s">
        <v>15</v>
      </c>
      <c r="I391" s="31">
        <f t="shared" ref="I391:T391" si="225">I390*0.1</f>
        <v>0</v>
      </c>
      <c r="J391" s="31">
        <f t="shared" si="225"/>
        <v>0.50739999999999996</v>
      </c>
      <c r="K391" s="31">
        <f t="shared" si="225"/>
        <v>1.7113999999999998</v>
      </c>
      <c r="L391" s="31">
        <f t="shared" si="225"/>
        <v>0</v>
      </c>
      <c r="M391" s="31">
        <f t="shared" si="225"/>
        <v>0</v>
      </c>
      <c r="N391" s="31">
        <f t="shared" si="225"/>
        <v>3.2594000000000003</v>
      </c>
      <c r="O391" s="31">
        <f t="shared" si="225"/>
        <v>35.131</v>
      </c>
      <c r="P391" s="31">
        <f t="shared" si="225"/>
        <v>38.218399999999995</v>
      </c>
      <c r="Q391" s="31">
        <f t="shared" si="225"/>
        <v>5.7275999999999998</v>
      </c>
      <c r="R391" s="31">
        <f t="shared" si="225"/>
        <v>0</v>
      </c>
      <c r="S391" s="31">
        <f t="shared" si="225"/>
        <v>0</v>
      </c>
      <c r="T391" s="31">
        <f t="shared" si="225"/>
        <v>0.36120000000000002</v>
      </c>
      <c r="U391" s="46">
        <f>SUM(표4_2[[#This Row],[1월]:[12월]])</f>
        <v>84.916399999999982</v>
      </c>
      <c r="V391" s="51">
        <f t="shared" si="201"/>
        <v>7.0763666666666651</v>
      </c>
    </row>
    <row r="392" spans="1:22" hidden="1" x14ac:dyDescent="0.3">
      <c r="A392" s="73"/>
      <c r="B392" s="63" t="s">
        <v>263</v>
      </c>
      <c r="C392" s="20" t="s">
        <v>26</v>
      </c>
      <c r="D392" s="20" t="s">
        <v>16</v>
      </c>
      <c r="E392" s="20" t="s">
        <v>88</v>
      </c>
      <c r="F392" s="20" t="s">
        <v>189</v>
      </c>
      <c r="G392" s="20" t="s">
        <v>117</v>
      </c>
      <c r="H392" s="20" t="s">
        <v>96</v>
      </c>
      <c r="I392" s="20">
        <f>I388*0.0036*(39655+0.7095*21+0.0709*310)/1000</f>
        <v>0</v>
      </c>
      <c r="J392" s="20">
        <f t="shared" ref="J392:T392" si="226">J388*0.0036*(39655+0.7095*21+0.0709*310)/1000</f>
        <v>0.84305549934000013</v>
      </c>
      <c r="K392" s="20">
        <f t="shared" si="226"/>
        <v>2.8435261757399997</v>
      </c>
      <c r="L392" s="20">
        <f t="shared" si="226"/>
        <v>0</v>
      </c>
      <c r="M392" s="20">
        <f t="shared" si="226"/>
        <v>0</v>
      </c>
      <c r="N392" s="20">
        <f t="shared" si="226"/>
        <v>5.4155599025399992</v>
      </c>
      <c r="O392" s="20">
        <f t="shared" si="226"/>
        <v>58.370876522099991</v>
      </c>
      <c r="P392" s="20">
        <f t="shared" si="226"/>
        <v>63.500654899439994</v>
      </c>
      <c r="Q392" s="20">
        <f t="shared" si="226"/>
        <v>9.51652478916</v>
      </c>
      <c r="R392" s="20">
        <f t="shared" si="226"/>
        <v>0</v>
      </c>
      <c r="S392" s="20">
        <f t="shared" si="226"/>
        <v>0</v>
      </c>
      <c r="T392" s="20">
        <f t="shared" si="226"/>
        <v>0.60014120291999995</v>
      </c>
      <c r="U392" s="47">
        <f>SUM(표4_2[[#This Row],[1월]:[12월]])</f>
        <v>141.09033899124</v>
      </c>
      <c r="V392" s="56">
        <f t="shared" si="201"/>
        <v>11.757528249270001</v>
      </c>
    </row>
    <row r="393" spans="1:22" hidden="1" x14ac:dyDescent="0.3">
      <c r="A393" s="73" t="s">
        <v>268</v>
      </c>
      <c r="B393" s="60" t="s">
        <v>263</v>
      </c>
      <c r="C393" s="1" t="s">
        <v>29</v>
      </c>
      <c r="D393" s="1" t="s">
        <v>81</v>
      </c>
      <c r="E393" s="1" t="s">
        <v>88</v>
      </c>
      <c r="F393" s="1" t="s">
        <v>188</v>
      </c>
      <c r="G393" s="1" t="s">
        <v>184</v>
      </c>
      <c r="H393" s="1" t="s">
        <v>13</v>
      </c>
      <c r="I393" s="15">
        <v>0</v>
      </c>
      <c r="J393" s="15">
        <v>83743</v>
      </c>
      <c r="K393" s="15">
        <v>289294</v>
      </c>
      <c r="L393" s="69">
        <v>0</v>
      </c>
      <c r="M393" s="69">
        <v>0</v>
      </c>
      <c r="N393" s="15">
        <v>555749</v>
      </c>
      <c r="O393" s="69">
        <v>5472555</v>
      </c>
      <c r="P393" s="71">
        <v>6024994.9000000004</v>
      </c>
      <c r="Q393" s="71">
        <v>1203823</v>
      </c>
      <c r="R393" s="71">
        <v>0</v>
      </c>
      <c r="S393" s="15">
        <v>0</v>
      </c>
      <c r="T393" s="69">
        <v>114696.4</v>
      </c>
      <c r="U393" s="49">
        <f>SUM(표4_2[[#This Row],[1월]:[12월]])</f>
        <v>13744855.300000001</v>
      </c>
      <c r="V393" s="49">
        <f t="shared" si="201"/>
        <v>1145404.6083333334</v>
      </c>
    </row>
    <row r="394" spans="1:22" hidden="1" x14ac:dyDescent="0.3">
      <c r="A394" s="73"/>
      <c r="B394" s="24" t="s">
        <v>263</v>
      </c>
      <c r="C394" s="2" t="s">
        <v>26</v>
      </c>
      <c r="D394" s="2" t="s">
        <v>16</v>
      </c>
      <c r="E394" s="2" t="s">
        <v>88</v>
      </c>
      <c r="F394" s="29" t="s">
        <v>188</v>
      </c>
      <c r="G394" s="2" t="s">
        <v>252</v>
      </c>
      <c r="H394" s="2" t="s">
        <v>19</v>
      </c>
      <c r="I394" s="5">
        <v>0</v>
      </c>
      <c r="J394" s="5">
        <v>1.1000000000000001</v>
      </c>
      <c r="K394" s="5">
        <v>3.8</v>
      </c>
      <c r="L394" s="72">
        <v>0</v>
      </c>
      <c r="M394" s="72">
        <v>0</v>
      </c>
      <c r="N394" s="5">
        <v>7.3</v>
      </c>
      <c r="O394" s="72">
        <v>78.2</v>
      </c>
      <c r="P394" s="5">
        <v>85.1</v>
      </c>
      <c r="Q394" s="5">
        <v>12.7</v>
      </c>
      <c r="R394" s="5">
        <v>0</v>
      </c>
      <c r="S394" s="5">
        <v>0</v>
      </c>
      <c r="T394" s="72">
        <v>0.8</v>
      </c>
      <c r="U394" s="50">
        <f>SUM(표4_2[[#This Row],[1월]:[12월]])</f>
        <v>189</v>
      </c>
      <c r="V394" s="50">
        <f t="shared" si="201"/>
        <v>15.75</v>
      </c>
    </row>
    <row r="395" spans="1:22" hidden="1" x14ac:dyDescent="0.3">
      <c r="A395" s="73"/>
      <c r="B395" s="61" t="s">
        <v>263</v>
      </c>
      <c r="C395" s="16" t="s">
        <v>26</v>
      </c>
      <c r="D395" s="16" t="s">
        <v>16</v>
      </c>
      <c r="E395" s="16" t="s">
        <v>88</v>
      </c>
      <c r="F395" s="16" t="s">
        <v>188</v>
      </c>
      <c r="G395" s="16" t="s">
        <v>118</v>
      </c>
      <c r="H395" s="16" t="s">
        <v>14</v>
      </c>
      <c r="I395" s="23">
        <f t="shared" ref="I395:T395" si="227">I394*1000</f>
        <v>0</v>
      </c>
      <c r="J395" s="23">
        <f t="shared" si="227"/>
        <v>1100</v>
      </c>
      <c r="K395" s="23">
        <f t="shared" si="227"/>
        <v>3800</v>
      </c>
      <c r="L395" s="23">
        <f t="shared" si="227"/>
        <v>0</v>
      </c>
      <c r="M395" s="23">
        <f t="shared" si="227"/>
        <v>0</v>
      </c>
      <c r="N395" s="23">
        <f t="shared" si="227"/>
        <v>7300</v>
      </c>
      <c r="O395" s="23">
        <f t="shared" si="227"/>
        <v>78200</v>
      </c>
      <c r="P395" s="23">
        <f t="shared" si="227"/>
        <v>85100</v>
      </c>
      <c r="Q395" s="23">
        <f t="shared" si="227"/>
        <v>12700</v>
      </c>
      <c r="R395" s="23">
        <f t="shared" si="227"/>
        <v>0</v>
      </c>
      <c r="S395" s="23">
        <f t="shared" si="227"/>
        <v>0</v>
      </c>
      <c r="T395" s="23">
        <f t="shared" si="227"/>
        <v>800</v>
      </c>
      <c r="U395" s="45">
        <f>SUM(표4_2[[#This Row],[1월]:[12월]])</f>
        <v>189000</v>
      </c>
      <c r="V395" s="45">
        <f t="shared" si="201"/>
        <v>15750</v>
      </c>
    </row>
    <row r="396" spans="1:22" hidden="1" x14ac:dyDescent="0.3">
      <c r="A396" s="73"/>
      <c r="B396" s="64" t="s">
        <v>263</v>
      </c>
      <c r="C396" s="3" t="s">
        <v>26</v>
      </c>
      <c r="D396" s="3" t="s">
        <v>16</v>
      </c>
      <c r="E396" s="3" t="s">
        <v>88</v>
      </c>
      <c r="F396" s="3" t="s">
        <v>188</v>
      </c>
      <c r="G396" s="3" t="s">
        <v>118</v>
      </c>
      <c r="H396" s="3" t="s">
        <v>20</v>
      </c>
      <c r="I396" s="33">
        <f t="shared" ref="I396:T396" si="228">I394*0.86</f>
        <v>0</v>
      </c>
      <c r="J396" s="33">
        <f t="shared" si="228"/>
        <v>0.94600000000000006</v>
      </c>
      <c r="K396" s="33">
        <f t="shared" si="228"/>
        <v>3.2679999999999998</v>
      </c>
      <c r="L396" s="33">
        <f t="shared" si="228"/>
        <v>0</v>
      </c>
      <c r="M396" s="33">
        <f t="shared" si="228"/>
        <v>0</v>
      </c>
      <c r="N396" s="33">
        <f t="shared" si="228"/>
        <v>6.2779999999999996</v>
      </c>
      <c r="O396" s="33">
        <f t="shared" si="228"/>
        <v>67.251999999999995</v>
      </c>
      <c r="P396" s="33">
        <f t="shared" si="228"/>
        <v>73.185999999999993</v>
      </c>
      <c r="Q396" s="33">
        <f t="shared" si="228"/>
        <v>10.921999999999999</v>
      </c>
      <c r="R396" s="33">
        <f t="shared" si="228"/>
        <v>0</v>
      </c>
      <c r="S396" s="33">
        <f t="shared" si="228"/>
        <v>0</v>
      </c>
      <c r="T396" s="33">
        <f t="shared" si="228"/>
        <v>0.68800000000000006</v>
      </c>
      <c r="U396" s="54">
        <f>SUM(표4_2[[#This Row],[1월]:[12월]])</f>
        <v>162.54</v>
      </c>
      <c r="V396" s="55">
        <f t="shared" si="201"/>
        <v>13.545</v>
      </c>
    </row>
    <row r="397" spans="1:22" hidden="1" x14ac:dyDescent="0.3">
      <c r="A397" s="73"/>
      <c r="B397" s="62" t="s">
        <v>263</v>
      </c>
      <c r="C397" s="28" t="s">
        <v>26</v>
      </c>
      <c r="D397" s="28" t="s">
        <v>16</v>
      </c>
      <c r="E397" s="28" t="s">
        <v>88</v>
      </c>
      <c r="F397" s="28" t="s">
        <v>188</v>
      </c>
      <c r="G397" s="28" t="s">
        <v>118</v>
      </c>
      <c r="H397" s="28" t="s">
        <v>15</v>
      </c>
      <c r="I397" s="31">
        <f t="shared" ref="I397:T397" si="229">I396*0.1</f>
        <v>0</v>
      </c>
      <c r="J397" s="31">
        <f t="shared" si="229"/>
        <v>9.4600000000000017E-2</v>
      </c>
      <c r="K397" s="31">
        <f t="shared" si="229"/>
        <v>0.32679999999999998</v>
      </c>
      <c r="L397" s="31">
        <f t="shared" si="229"/>
        <v>0</v>
      </c>
      <c r="M397" s="31">
        <f t="shared" si="229"/>
        <v>0</v>
      </c>
      <c r="N397" s="31">
        <f t="shared" si="229"/>
        <v>0.62780000000000002</v>
      </c>
      <c r="O397" s="31">
        <f t="shared" si="229"/>
        <v>6.7252000000000001</v>
      </c>
      <c r="P397" s="31">
        <f t="shared" si="229"/>
        <v>7.3186</v>
      </c>
      <c r="Q397" s="31">
        <f t="shared" si="229"/>
        <v>1.0921999999999998</v>
      </c>
      <c r="R397" s="31">
        <f t="shared" si="229"/>
        <v>0</v>
      </c>
      <c r="S397" s="31">
        <f t="shared" si="229"/>
        <v>0</v>
      </c>
      <c r="T397" s="31">
        <f t="shared" si="229"/>
        <v>6.8800000000000014E-2</v>
      </c>
      <c r="U397" s="46">
        <f>SUM(표4_2[[#This Row],[1월]:[12월]])</f>
        <v>16.253999999999998</v>
      </c>
      <c r="V397" s="51">
        <f t="shared" si="201"/>
        <v>1.3544999999999998</v>
      </c>
    </row>
    <row r="398" spans="1:22" hidden="1" x14ac:dyDescent="0.3">
      <c r="A398" s="73"/>
      <c r="B398" s="63" t="s">
        <v>263</v>
      </c>
      <c r="C398" s="20" t="s">
        <v>26</v>
      </c>
      <c r="D398" s="20" t="s">
        <v>16</v>
      </c>
      <c r="E398" s="20" t="s">
        <v>88</v>
      </c>
      <c r="F398" s="20" t="s">
        <v>188</v>
      </c>
      <c r="G398" s="20" t="s">
        <v>118</v>
      </c>
      <c r="H398" s="20" t="s">
        <v>96</v>
      </c>
      <c r="I398" s="20">
        <f>I394*0.0036*(39655+0.7095*21+0.0709*310)/1000</f>
        <v>0</v>
      </c>
      <c r="J398" s="20">
        <f t="shared" ref="J398:T398" si="230">J394*0.0036*(39655+0.7095*21+0.0709*310)/1000</f>
        <v>0.15717983885999998</v>
      </c>
      <c r="K398" s="20">
        <f t="shared" si="230"/>
        <v>0.54298489787999993</v>
      </c>
      <c r="L398" s="20">
        <f t="shared" si="230"/>
        <v>0</v>
      </c>
      <c r="M398" s="20">
        <f t="shared" si="230"/>
        <v>0</v>
      </c>
      <c r="N398" s="20">
        <f t="shared" si="230"/>
        <v>1.0431025669799998</v>
      </c>
      <c r="O398" s="20">
        <f t="shared" si="230"/>
        <v>11.174057635319999</v>
      </c>
      <c r="P398" s="20">
        <f t="shared" si="230"/>
        <v>12.160003897259998</v>
      </c>
      <c r="Q398" s="20">
        <f t="shared" si="230"/>
        <v>1.8147126850199997</v>
      </c>
      <c r="R398" s="20">
        <f t="shared" si="230"/>
        <v>0</v>
      </c>
      <c r="S398" s="20">
        <f t="shared" si="230"/>
        <v>0</v>
      </c>
      <c r="T398" s="20">
        <f t="shared" si="230"/>
        <v>0.11431261008</v>
      </c>
      <c r="U398" s="47">
        <f>SUM(표4_2[[#This Row],[1월]:[12월]])</f>
        <v>27.006354131399995</v>
      </c>
      <c r="V398" s="47">
        <f t="shared" si="201"/>
        <v>2.2505295109499994</v>
      </c>
    </row>
    <row r="399" spans="1:22" hidden="1" x14ac:dyDescent="0.3">
      <c r="A399" s="73" t="s">
        <v>217</v>
      </c>
      <c r="B399" s="60" t="s">
        <v>263</v>
      </c>
      <c r="C399" s="14" t="s">
        <v>26</v>
      </c>
      <c r="D399" s="14" t="s">
        <v>17</v>
      </c>
      <c r="E399" s="14" t="s">
        <v>65</v>
      </c>
      <c r="F399" s="14" t="s">
        <v>167</v>
      </c>
      <c r="G399" s="14" t="s">
        <v>49</v>
      </c>
      <c r="H399" s="14" t="s">
        <v>13</v>
      </c>
      <c r="I399" s="15">
        <v>45895497</v>
      </c>
      <c r="J399" s="15">
        <v>39597455</v>
      </c>
      <c r="K399" s="15">
        <v>22987422</v>
      </c>
      <c r="L399" s="15">
        <v>7566718</v>
      </c>
      <c r="M399" s="15">
        <v>3997403</v>
      </c>
      <c r="N399" s="15">
        <v>3275933</v>
      </c>
      <c r="O399" s="15">
        <v>2765697</v>
      </c>
      <c r="P399" s="15">
        <v>2562257</v>
      </c>
      <c r="Q399" s="15">
        <v>2139790</v>
      </c>
      <c r="R399" s="15">
        <v>3188385</v>
      </c>
      <c r="S399" s="15">
        <v>25982849</v>
      </c>
      <c r="T399" s="69">
        <v>45356864</v>
      </c>
      <c r="U399" s="44">
        <f>SUM(표4_2[[#This Row],[1월]:[12월]])</f>
        <v>205316270</v>
      </c>
      <c r="V399" s="44">
        <f t="shared" si="201"/>
        <v>17109689.166666668</v>
      </c>
    </row>
    <row r="400" spans="1:22" hidden="1" x14ac:dyDescent="0.3">
      <c r="A400" s="73"/>
      <c r="B400" s="61" t="s">
        <v>263</v>
      </c>
      <c r="C400" s="16" t="s">
        <v>26</v>
      </c>
      <c r="D400" s="16" t="s">
        <v>17</v>
      </c>
      <c r="E400" s="16" t="s">
        <v>65</v>
      </c>
      <c r="F400" s="16" t="s">
        <v>167</v>
      </c>
      <c r="G400" s="16" t="s">
        <v>49</v>
      </c>
      <c r="H400" s="16" t="s">
        <v>19</v>
      </c>
      <c r="I400" s="23">
        <v>354.6</v>
      </c>
      <c r="J400" s="23">
        <v>305.10000000000002</v>
      </c>
      <c r="K400" s="23">
        <v>174.4</v>
      </c>
      <c r="L400" s="23">
        <v>62.5</v>
      </c>
      <c r="M400" s="23">
        <v>30.8</v>
      </c>
      <c r="N400" s="23">
        <v>28.8</v>
      </c>
      <c r="O400" s="23">
        <v>22.2</v>
      </c>
      <c r="P400" s="23">
        <v>19.600000000000001</v>
      </c>
      <c r="Q400" s="23">
        <v>16.100000000000001</v>
      </c>
      <c r="R400" s="23">
        <v>21</v>
      </c>
      <c r="S400" s="23">
        <v>203.7</v>
      </c>
      <c r="T400" s="70">
        <v>309.7</v>
      </c>
      <c r="U400" s="45">
        <f>SUM(표4_2[[#This Row],[1월]:[12월]])</f>
        <v>1548.5</v>
      </c>
      <c r="V400" s="45">
        <f t="shared" si="201"/>
        <v>129.04166666666666</v>
      </c>
    </row>
    <row r="401" spans="1:22" hidden="1" x14ac:dyDescent="0.3">
      <c r="A401" s="73"/>
      <c r="B401" s="61" t="s">
        <v>263</v>
      </c>
      <c r="C401" s="16" t="s">
        <v>26</v>
      </c>
      <c r="D401" s="16" t="s">
        <v>17</v>
      </c>
      <c r="E401" s="16" t="s">
        <v>65</v>
      </c>
      <c r="F401" s="16" t="s">
        <v>167</v>
      </c>
      <c r="G401" s="16" t="s">
        <v>49</v>
      </c>
      <c r="H401" s="16" t="s">
        <v>14</v>
      </c>
      <c r="I401" s="23">
        <f t="shared" ref="I401:T401" si="231">I400*1000</f>
        <v>354600</v>
      </c>
      <c r="J401" s="23">
        <f t="shared" si="231"/>
        <v>305100</v>
      </c>
      <c r="K401" s="23">
        <f t="shared" si="231"/>
        <v>174400</v>
      </c>
      <c r="L401" s="23">
        <f t="shared" si="231"/>
        <v>62500</v>
      </c>
      <c r="M401" s="23">
        <f t="shared" si="231"/>
        <v>30800</v>
      </c>
      <c r="N401" s="23">
        <f t="shared" si="231"/>
        <v>28800</v>
      </c>
      <c r="O401" s="23">
        <f t="shared" si="231"/>
        <v>22200</v>
      </c>
      <c r="P401" s="23">
        <f t="shared" si="231"/>
        <v>19600</v>
      </c>
      <c r="Q401" s="23">
        <f t="shared" si="231"/>
        <v>16100.000000000002</v>
      </c>
      <c r="R401" s="23">
        <f t="shared" si="231"/>
        <v>21000</v>
      </c>
      <c r="S401" s="23">
        <f t="shared" si="231"/>
        <v>203700</v>
      </c>
      <c r="T401" s="23">
        <f t="shared" si="231"/>
        <v>309700</v>
      </c>
      <c r="U401" s="45">
        <f>SUM(표4_2[[#This Row],[1월]:[12월]])</f>
        <v>1548500</v>
      </c>
      <c r="V401" s="45">
        <f t="shared" si="201"/>
        <v>129041.66666666667</v>
      </c>
    </row>
    <row r="402" spans="1:22" hidden="1" x14ac:dyDescent="0.3">
      <c r="A402" s="73"/>
      <c r="B402" s="64" t="s">
        <v>263</v>
      </c>
      <c r="C402" s="32" t="s">
        <v>26</v>
      </c>
      <c r="D402" s="32" t="s">
        <v>17</v>
      </c>
      <c r="E402" s="32" t="s">
        <v>65</v>
      </c>
      <c r="F402" s="32" t="s">
        <v>167</v>
      </c>
      <c r="G402" s="32" t="s">
        <v>49</v>
      </c>
      <c r="H402" s="32" t="s">
        <v>20</v>
      </c>
      <c r="I402" s="33">
        <f t="shared" ref="I402:T402" si="232">I400*0.86</f>
        <v>304.95600000000002</v>
      </c>
      <c r="J402" s="33">
        <f t="shared" si="232"/>
        <v>262.38600000000002</v>
      </c>
      <c r="K402" s="33">
        <f t="shared" si="232"/>
        <v>149.98400000000001</v>
      </c>
      <c r="L402" s="33">
        <f t="shared" si="232"/>
        <v>53.75</v>
      </c>
      <c r="M402" s="33">
        <f t="shared" si="232"/>
        <v>26.488</v>
      </c>
      <c r="N402" s="33">
        <f t="shared" si="232"/>
        <v>24.768000000000001</v>
      </c>
      <c r="O402" s="33">
        <f t="shared" si="232"/>
        <v>19.091999999999999</v>
      </c>
      <c r="P402" s="33">
        <f t="shared" si="232"/>
        <v>16.856000000000002</v>
      </c>
      <c r="Q402" s="33">
        <f t="shared" si="232"/>
        <v>13.846000000000002</v>
      </c>
      <c r="R402" s="33">
        <f t="shared" si="232"/>
        <v>18.059999999999999</v>
      </c>
      <c r="S402" s="33">
        <f t="shared" si="232"/>
        <v>175.18199999999999</v>
      </c>
      <c r="T402" s="33">
        <f t="shared" si="232"/>
        <v>266.34199999999998</v>
      </c>
      <c r="U402" s="54">
        <f>SUM(표4_2[[#This Row],[1월]:[12월]])</f>
        <v>1331.71</v>
      </c>
      <c r="V402" s="54">
        <f t="shared" si="201"/>
        <v>110.97583333333334</v>
      </c>
    </row>
    <row r="403" spans="1:22" hidden="1" x14ac:dyDescent="0.3">
      <c r="A403" s="73"/>
      <c r="B403" s="62" t="s">
        <v>263</v>
      </c>
      <c r="C403" s="17" t="s">
        <v>26</v>
      </c>
      <c r="D403" s="17" t="s">
        <v>17</v>
      </c>
      <c r="E403" s="17" t="s">
        <v>65</v>
      </c>
      <c r="F403" s="17" t="s">
        <v>167</v>
      </c>
      <c r="G403" s="17" t="s">
        <v>49</v>
      </c>
      <c r="H403" s="17" t="s">
        <v>15</v>
      </c>
      <c r="I403" s="31">
        <f t="shared" ref="I403:T403" si="233">I402*0.1</f>
        <v>30.495600000000003</v>
      </c>
      <c r="J403" s="31">
        <f t="shared" si="233"/>
        <v>26.238600000000005</v>
      </c>
      <c r="K403" s="31">
        <f t="shared" si="233"/>
        <v>14.998400000000002</v>
      </c>
      <c r="L403" s="31">
        <f t="shared" si="233"/>
        <v>5.375</v>
      </c>
      <c r="M403" s="31">
        <f t="shared" si="233"/>
        <v>2.6488</v>
      </c>
      <c r="N403" s="31">
        <f t="shared" si="233"/>
        <v>2.4768000000000003</v>
      </c>
      <c r="O403" s="31">
        <f t="shared" si="233"/>
        <v>1.9092</v>
      </c>
      <c r="P403" s="31">
        <f t="shared" si="233"/>
        <v>1.6856000000000002</v>
      </c>
      <c r="Q403" s="31">
        <f t="shared" si="233"/>
        <v>1.3846000000000003</v>
      </c>
      <c r="R403" s="31">
        <f t="shared" si="233"/>
        <v>1.806</v>
      </c>
      <c r="S403" s="31">
        <f t="shared" si="233"/>
        <v>17.5182</v>
      </c>
      <c r="T403" s="31">
        <f t="shared" si="233"/>
        <v>26.6342</v>
      </c>
      <c r="U403" s="46">
        <f>SUM(표4_2[[#This Row],[1월]:[12월]])</f>
        <v>133.17099999999999</v>
      </c>
      <c r="V403" s="46">
        <f t="shared" si="201"/>
        <v>11.097583333333333</v>
      </c>
    </row>
    <row r="404" spans="1:22" hidden="1" x14ac:dyDescent="0.3">
      <c r="A404" s="73"/>
      <c r="B404" s="63" t="s">
        <v>263</v>
      </c>
      <c r="C404" s="19" t="s">
        <v>26</v>
      </c>
      <c r="D404" s="19" t="s">
        <v>17</v>
      </c>
      <c r="E404" s="19" t="s">
        <v>65</v>
      </c>
      <c r="F404" s="19" t="s">
        <v>167</v>
      </c>
      <c r="G404" s="20" t="s">
        <v>49</v>
      </c>
      <c r="H404" s="20" t="s">
        <v>96</v>
      </c>
      <c r="I404" s="20">
        <f>I400*0.0036*(39655+0.7095*21+0.0709*310)/1000</f>
        <v>50.669064417960008</v>
      </c>
      <c r="J404" s="20">
        <f t="shared" ref="J404:T404" si="234">J400*0.0036*(39655+0.7095*21+0.0709*310)/1000</f>
        <v>43.595971669259995</v>
      </c>
      <c r="K404" s="20">
        <f t="shared" si="234"/>
        <v>24.920148997439998</v>
      </c>
      <c r="L404" s="20">
        <f t="shared" si="234"/>
        <v>8.9306726624999992</v>
      </c>
      <c r="M404" s="20">
        <f t="shared" si="234"/>
        <v>4.4010354880800007</v>
      </c>
      <c r="N404" s="20">
        <f t="shared" si="234"/>
        <v>4.1152539628799998</v>
      </c>
      <c r="O404" s="20">
        <f t="shared" si="234"/>
        <v>3.1721749297199993</v>
      </c>
      <c r="P404" s="20">
        <f t="shared" si="234"/>
        <v>2.8006589469600001</v>
      </c>
      <c r="Q404" s="20">
        <f t="shared" si="234"/>
        <v>2.3005412778600003</v>
      </c>
      <c r="R404" s="20">
        <f t="shared" si="234"/>
        <v>3.0007060146</v>
      </c>
      <c r="S404" s="20">
        <f t="shared" si="234"/>
        <v>29.106848341620001</v>
      </c>
      <c r="T404" s="20">
        <f t="shared" si="234"/>
        <v>44.253269177219998</v>
      </c>
      <c r="U404" s="47">
        <f>SUM(표4_2[[#This Row],[1월]:[12월]])</f>
        <v>221.2663458861</v>
      </c>
      <c r="V404" s="47">
        <f t="shared" si="201"/>
        <v>18.438862157174999</v>
      </c>
    </row>
    <row r="405" spans="1:22" hidden="1" x14ac:dyDescent="0.3">
      <c r="A405" s="73"/>
      <c r="B405" s="60" t="s">
        <v>263</v>
      </c>
      <c r="C405" s="14" t="s">
        <v>26</v>
      </c>
      <c r="D405" s="14" t="s">
        <v>18</v>
      </c>
      <c r="E405" s="14" t="s">
        <v>65</v>
      </c>
      <c r="F405" s="14" t="s">
        <v>72</v>
      </c>
      <c r="G405" s="14" t="s">
        <v>50</v>
      </c>
      <c r="H405" s="14" t="s">
        <v>13</v>
      </c>
      <c r="I405" s="15">
        <v>57823140</v>
      </c>
      <c r="J405" s="15">
        <v>50890332</v>
      </c>
      <c r="K405" s="15">
        <v>30236522</v>
      </c>
      <c r="L405" s="15">
        <v>12081991</v>
      </c>
      <c r="M405" s="15">
        <v>8189801</v>
      </c>
      <c r="N405" s="15">
        <v>5299810</v>
      </c>
      <c r="O405" s="15">
        <v>5383086</v>
      </c>
      <c r="P405" s="15">
        <v>4523632</v>
      </c>
      <c r="Q405" s="15">
        <v>4651040</v>
      </c>
      <c r="R405" s="15">
        <v>7136698</v>
      </c>
      <c r="S405" s="15">
        <v>30686397</v>
      </c>
      <c r="T405" s="69">
        <v>48181730</v>
      </c>
      <c r="U405" s="44">
        <f>SUM(표4_2[[#This Row],[1월]:[12월]])</f>
        <v>265084179</v>
      </c>
      <c r="V405" s="44">
        <f t="shared" si="201"/>
        <v>22090348.25</v>
      </c>
    </row>
    <row r="406" spans="1:22" hidden="1" x14ac:dyDescent="0.3">
      <c r="A406" s="73"/>
      <c r="B406" s="61" t="s">
        <v>263</v>
      </c>
      <c r="C406" s="16" t="s">
        <v>26</v>
      </c>
      <c r="D406" s="16" t="s">
        <v>18</v>
      </c>
      <c r="E406" s="16" t="s">
        <v>65</v>
      </c>
      <c r="F406" s="16" t="s">
        <v>72</v>
      </c>
      <c r="G406" s="16" t="s">
        <v>50</v>
      </c>
      <c r="H406" s="16" t="s">
        <v>19</v>
      </c>
      <c r="I406" s="23">
        <v>446.7</v>
      </c>
      <c r="J406" s="23">
        <v>392.1</v>
      </c>
      <c r="K406" s="23">
        <v>229.4</v>
      </c>
      <c r="L406" s="23">
        <v>99.8</v>
      </c>
      <c r="M406" s="23">
        <v>63.1</v>
      </c>
      <c r="N406" s="23">
        <v>46.6</v>
      </c>
      <c r="O406" s="23">
        <v>43.2</v>
      </c>
      <c r="P406" s="23">
        <v>34.6</v>
      </c>
      <c r="Q406" s="23">
        <v>35</v>
      </c>
      <c r="R406" s="23">
        <v>47</v>
      </c>
      <c r="S406" s="23">
        <v>240.6</v>
      </c>
      <c r="T406" s="70">
        <v>329</v>
      </c>
      <c r="U406" s="45">
        <f>SUM(표4_2[[#This Row],[1월]:[12월]])</f>
        <v>2007.0999999999997</v>
      </c>
      <c r="V406" s="45">
        <f t="shared" si="201"/>
        <v>167.2583333333333</v>
      </c>
    </row>
    <row r="407" spans="1:22" hidden="1" x14ac:dyDescent="0.3">
      <c r="A407" s="73"/>
      <c r="B407" s="61" t="s">
        <v>263</v>
      </c>
      <c r="C407" s="16" t="s">
        <v>26</v>
      </c>
      <c r="D407" s="16" t="s">
        <v>18</v>
      </c>
      <c r="E407" s="16" t="s">
        <v>65</v>
      </c>
      <c r="F407" s="16" t="s">
        <v>72</v>
      </c>
      <c r="G407" s="16" t="s">
        <v>50</v>
      </c>
      <c r="H407" s="16" t="s">
        <v>14</v>
      </c>
      <c r="I407" s="23">
        <f t="shared" ref="I407:T407" si="235">I406*1000</f>
        <v>446700</v>
      </c>
      <c r="J407" s="23">
        <f t="shared" si="235"/>
        <v>392100</v>
      </c>
      <c r="K407" s="23">
        <f t="shared" si="235"/>
        <v>229400</v>
      </c>
      <c r="L407" s="23">
        <f t="shared" si="235"/>
        <v>99800</v>
      </c>
      <c r="M407" s="23">
        <f t="shared" si="235"/>
        <v>63100</v>
      </c>
      <c r="N407" s="23">
        <f t="shared" si="235"/>
        <v>46600</v>
      </c>
      <c r="O407" s="23">
        <f t="shared" si="235"/>
        <v>43200</v>
      </c>
      <c r="P407" s="23">
        <f t="shared" si="235"/>
        <v>34600</v>
      </c>
      <c r="Q407" s="23">
        <f t="shared" si="235"/>
        <v>35000</v>
      </c>
      <c r="R407" s="23">
        <f t="shared" si="235"/>
        <v>47000</v>
      </c>
      <c r="S407" s="23">
        <f t="shared" si="235"/>
        <v>240600</v>
      </c>
      <c r="T407" s="23">
        <f t="shared" si="235"/>
        <v>329000</v>
      </c>
      <c r="U407" s="45">
        <f>SUM(표4_2[[#This Row],[1월]:[12월]])</f>
        <v>2007100</v>
      </c>
      <c r="V407" s="45">
        <f t="shared" si="201"/>
        <v>167258.33333333334</v>
      </c>
    </row>
    <row r="408" spans="1:22" hidden="1" x14ac:dyDescent="0.3">
      <c r="A408" s="73"/>
      <c r="B408" s="64" t="s">
        <v>263</v>
      </c>
      <c r="C408" s="32" t="s">
        <v>26</v>
      </c>
      <c r="D408" s="32" t="s">
        <v>18</v>
      </c>
      <c r="E408" s="32" t="s">
        <v>65</v>
      </c>
      <c r="F408" s="32" t="s">
        <v>72</v>
      </c>
      <c r="G408" s="32" t="s">
        <v>50</v>
      </c>
      <c r="H408" s="32" t="s">
        <v>20</v>
      </c>
      <c r="I408" s="33">
        <f t="shared" ref="I408:T408" si="236">I406*0.86</f>
        <v>384.16199999999998</v>
      </c>
      <c r="J408" s="33">
        <f t="shared" si="236"/>
        <v>337.20600000000002</v>
      </c>
      <c r="K408" s="33">
        <f t="shared" si="236"/>
        <v>197.28399999999999</v>
      </c>
      <c r="L408" s="33">
        <f t="shared" si="236"/>
        <v>85.828000000000003</v>
      </c>
      <c r="M408" s="33">
        <f t="shared" si="236"/>
        <v>54.265999999999998</v>
      </c>
      <c r="N408" s="33">
        <f t="shared" si="236"/>
        <v>40.076000000000001</v>
      </c>
      <c r="O408" s="33">
        <f t="shared" si="236"/>
        <v>37.152000000000001</v>
      </c>
      <c r="P408" s="33">
        <f t="shared" si="236"/>
        <v>29.756</v>
      </c>
      <c r="Q408" s="33">
        <f t="shared" si="236"/>
        <v>30.099999999999998</v>
      </c>
      <c r="R408" s="33">
        <f t="shared" si="236"/>
        <v>40.42</v>
      </c>
      <c r="S408" s="33">
        <f t="shared" si="236"/>
        <v>206.916</v>
      </c>
      <c r="T408" s="33">
        <f t="shared" si="236"/>
        <v>282.94</v>
      </c>
      <c r="U408" s="54">
        <f>SUM(표4_2[[#This Row],[1월]:[12월]])</f>
        <v>1726.106</v>
      </c>
      <c r="V408" s="54">
        <f t="shared" si="201"/>
        <v>143.84216666666666</v>
      </c>
    </row>
    <row r="409" spans="1:22" hidden="1" x14ac:dyDescent="0.3">
      <c r="A409" s="73"/>
      <c r="B409" s="62" t="s">
        <v>263</v>
      </c>
      <c r="C409" s="17" t="s">
        <v>26</v>
      </c>
      <c r="D409" s="17" t="s">
        <v>18</v>
      </c>
      <c r="E409" s="17" t="s">
        <v>65</v>
      </c>
      <c r="F409" s="17" t="s">
        <v>72</v>
      </c>
      <c r="G409" s="17" t="s">
        <v>50</v>
      </c>
      <c r="H409" s="17" t="s">
        <v>15</v>
      </c>
      <c r="I409" s="31">
        <f t="shared" ref="I409:T409" si="237">I408*0.1</f>
        <v>38.416200000000003</v>
      </c>
      <c r="J409" s="31">
        <f t="shared" si="237"/>
        <v>33.720600000000005</v>
      </c>
      <c r="K409" s="31">
        <f t="shared" si="237"/>
        <v>19.728400000000001</v>
      </c>
      <c r="L409" s="31">
        <f t="shared" si="237"/>
        <v>8.5828000000000007</v>
      </c>
      <c r="M409" s="31">
        <f t="shared" si="237"/>
        <v>5.4266000000000005</v>
      </c>
      <c r="N409" s="31">
        <f t="shared" si="237"/>
        <v>4.0076000000000001</v>
      </c>
      <c r="O409" s="31">
        <f t="shared" si="237"/>
        <v>3.7152000000000003</v>
      </c>
      <c r="P409" s="31">
        <f t="shared" si="237"/>
        <v>2.9756</v>
      </c>
      <c r="Q409" s="31">
        <f t="shared" si="237"/>
        <v>3.01</v>
      </c>
      <c r="R409" s="31">
        <f t="shared" si="237"/>
        <v>4.0420000000000007</v>
      </c>
      <c r="S409" s="31">
        <f t="shared" si="237"/>
        <v>20.691600000000001</v>
      </c>
      <c r="T409" s="31">
        <f t="shared" si="237"/>
        <v>28.294</v>
      </c>
      <c r="U409" s="46">
        <f>SUM(표4_2[[#This Row],[1월]:[12월]])</f>
        <v>172.61060000000003</v>
      </c>
      <c r="V409" s="46">
        <f t="shared" si="201"/>
        <v>14.384216666666669</v>
      </c>
    </row>
    <row r="410" spans="1:22" hidden="1" x14ac:dyDescent="0.3">
      <c r="A410" s="73"/>
      <c r="B410" s="63" t="s">
        <v>263</v>
      </c>
      <c r="C410" s="19" t="s">
        <v>26</v>
      </c>
      <c r="D410" s="19" t="s">
        <v>18</v>
      </c>
      <c r="E410" s="19" t="s">
        <v>65</v>
      </c>
      <c r="F410" s="19" t="s">
        <v>72</v>
      </c>
      <c r="G410" s="20" t="s">
        <v>50</v>
      </c>
      <c r="H410" s="20" t="s">
        <v>96</v>
      </c>
      <c r="I410" s="20">
        <f>I406*0.0036*(39655+0.7095*21+0.0709*310)/1000</f>
        <v>63.829303653419998</v>
      </c>
      <c r="J410" s="20">
        <f t="shared" ref="J410:T410" si="238">J406*0.0036*(39655+0.7095*21+0.0709*310)/1000</f>
        <v>56.027468015460009</v>
      </c>
      <c r="K410" s="20">
        <f t="shared" si="238"/>
        <v>32.779140940439994</v>
      </c>
      <c r="L410" s="20">
        <f t="shared" si="238"/>
        <v>14.26049810748</v>
      </c>
      <c r="M410" s="20">
        <f t="shared" si="238"/>
        <v>9.0164071200599984</v>
      </c>
      <c r="N410" s="20">
        <f t="shared" si="238"/>
        <v>6.65870953716</v>
      </c>
      <c r="O410" s="20">
        <f t="shared" si="238"/>
        <v>6.172880944320001</v>
      </c>
      <c r="P410" s="20">
        <f t="shared" si="238"/>
        <v>4.94402038596</v>
      </c>
      <c r="Q410" s="20">
        <f t="shared" si="238"/>
        <v>5.0011766909999995</v>
      </c>
      <c r="R410" s="20">
        <f t="shared" si="238"/>
        <v>6.7158658421999986</v>
      </c>
      <c r="S410" s="20">
        <f t="shared" si="238"/>
        <v>34.379517481559994</v>
      </c>
      <c r="T410" s="20">
        <f t="shared" si="238"/>
        <v>47.0110608954</v>
      </c>
      <c r="U410" s="47">
        <f>SUM(표4_2[[#This Row],[1월]:[12월]])</f>
        <v>286.79604961446</v>
      </c>
      <c r="V410" s="47">
        <f t="shared" si="201"/>
        <v>23.899670801205001</v>
      </c>
    </row>
    <row r="411" spans="1:22" hidden="1" x14ac:dyDescent="0.3">
      <c r="A411" s="73"/>
      <c r="B411" s="60" t="s">
        <v>263</v>
      </c>
      <c r="C411" s="14" t="s">
        <v>26</v>
      </c>
      <c r="D411" s="14" t="s">
        <v>17</v>
      </c>
      <c r="E411" s="14" t="s">
        <v>90</v>
      </c>
      <c r="F411" s="14" t="s">
        <v>167</v>
      </c>
      <c r="G411" s="14" t="s">
        <v>49</v>
      </c>
      <c r="H411" s="14" t="s">
        <v>13</v>
      </c>
      <c r="I411" s="15">
        <v>45895497</v>
      </c>
      <c r="J411" s="15">
        <v>39597455</v>
      </c>
      <c r="K411" s="15">
        <v>22987422</v>
      </c>
      <c r="L411" s="15">
        <v>7566718</v>
      </c>
      <c r="M411" s="15">
        <v>3997403</v>
      </c>
      <c r="N411" s="15">
        <v>3275933</v>
      </c>
      <c r="O411" s="15">
        <v>2765697</v>
      </c>
      <c r="P411" s="15">
        <v>2562257</v>
      </c>
      <c r="Q411" s="15">
        <v>2139790</v>
      </c>
      <c r="R411" s="15">
        <v>3188385</v>
      </c>
      <c r="S411" s="15">
        <v>25982849</v>
      </c>
      <c r="T411" s="69">
        <v>45356864</v>
      </c>
      <c r="U411" s="44">
        <f>SUM(표4_2[[#This Row],[1월]:[12월]])</f>
        <v>205316270</v>
      </c>
      <c r="V411" s="44">
        <f t="shared" si="201"/>
        <v>17109689.166666668</v>
      </c>
    </row>
    <row r="412" spans="1:22" hidden="1" x14ac:dyDescent="0.3">
      <c r="A412" s="73"/>
      <c r="B412" s="61" t="s">
        <v>263</v>
      </c>
      <c r="C412" s="16" t="s">
        <v>26</v>
      </c>
      <c r="D412" s="16" t="s">
        <v>17</v>
      </c>
      <c r="E412" s="16" t="s">
        <v>90</v>
      </c>
      <c r="F412" s="16" t="s">
        <v>167</v>
      </c>
      <c r="G412" s="16" t="s">
        <v>49</v>
      </c>
      <c r="H412" s="16" t="s">
        <v>19</v>
      </c>
      <c r="I412" s="23">
        <v>354.6</v>
      </c>
      <c r="J412" s="23">
        <v>305.10000000000002</v>
      </c>
      <c r="K412" s="23">
        <v>174</v>
      </c>
      <c r="L412" s="23">
        <v>62.5</v>
      </c>
      <c r="M412" s="23">
        <v>30.8</v>
      </c>
      <c r="N412" s="23">
        <v>28.8</v>
      </c>
      <c r="O412" s="23">
        <v>22.2</v>
      </c>
      <c r="P412" s="23">
        <v>19.600000000000001</v>
      </c>
      <c r="Q412" s="23">
        <v>16.100000000000001</v>
      </c>
      <c r="R412" s="23">
        <v>21</v>
      </c>
      <c r="S412" s="23">
        <v>203.7</v>
      </c>
      <c r="T412" s="70">
        <v>309.7</v>
      </c>
      <c r="U412" s="45">
        <f>SUM(표4_2[[#This Row],[1월]:[12월]])</f>
        <v>1548.1000000000001</v>
      </c>
      <c r="V412" s="45">
        <f t="shared" si="201"/>
        <v>129.00833333333335</v>
      </c>
    </row>
    <row r="413" spans="1:22" hidden="1" x14ac:dyDescent="0.3">
      <c r="A413" s="73"/>
      <c r="B413" s="61" t="s">
        <v>263</v>
      </c>
      <c r="C413" s="16" t="s">
        <v>26</v>
      </c>
      <c r="D413" s="16" t="s">
        <v>17</v>
      </c>
      <c r="E413" s="16" t="s">
        <v>90</v>
      </c>
      <c r="F413" s="16" t="s">
        <v>167</v>
      </c>
      <c r="G413" s="16" t="s">
        <v>49</v>
      </c>
      <c r="H413" s="16" t="s">
        <v>14</v>
      </c>
      <c r="I413" s="23">
        <f t="shared" ref="I413:T413" si="239">I412*1000</f>
        <v>354600</v>
      </c>
      <c r="J413" s="23">
        <f t="shared" si="239"/>
        <v>305100</v>
      </c>
      <c r="K413" s="23">
        <f t="shared" si="239"/>
        <v>174000</v>
      </c>
      <c r="L413" s="23">
        <f t="shared" si="239"/>
        <v>62500</v>
      </c>
      <c r="M413" s="23">
        <f t="shared" si="239"/>
        <v>30800</v>
      </c>
      <c r="N413" s="23">
        <f t="shared" si="239"/>
        <v>28800</v>
      </c>
      <c r="O413" s="23">
        <f t="shared" si="239"/>
        <v>22200</v>
      </c>
      <c r="P413" s="23">
        <f t="shared" si="239"/>
        <v>19600</v>
      </c>
      <c r="Q413" s="23">
        <f t="shared" si="239"/>
        <v>16100.000000000002</v>
      </c>
      <c r="R413" s="23">
        <f t="shared" si="239"/>
        <v>21000</v>
      </c>
      <c r="S413" s="23">
        <f t="shared" si="239"/>
        <v>203700</v>
      </c>
      <c r="T413" s="23">
        <f t="shared" si="239"/>
        <v>309700</v>
      </c>
      <c r="U413" s="45">
        <f>SUM(표4_2[[#This Row],[1월]:[12월]])</f>
        <v>1548100</v>
      </c>
      <c r="V413" s="45">
        <f t="shared" si="201"/>
        <v>129008.33333333333</v>
      </c>
    </row>
    <row r="414" spans="1:22" hidden="1" x14ac:dyDescent="0.3">
      <c r="A414" s="73"/>
      <c r="B414" s="64" t="s">
        <v>263</v>
      </c>
      <c r="C414" s="32" t="s">
        <v>26</v>
      </c>
      <c r="D414" s="32" t="s">
        <v>17</v>
      </c>
      <c r="E414" s="32" t="s">
        <v>90</v>
      </c>
      <c r="F414" s="32" t="s">
        <v>167</v>
      </c>
      <c r="G414" s="32" t="s">
        <v>49</v>
      </c>
      <c r="H414" s="32" t="s">
        <v>20</v>
      </c>
      <c r="I414" s="33">
        <f t="shared" ref="I414:T414" si="240">I412*0.86</f>
        <v>304.95600000000002</v>
      </c>
      <c r="J414" s="33">
        <f t="shared" si="240"/>
        <v>262.38600000000002</v>
      </c>
      <c r="K414" s="33">
        <f t="shared" si="240"/>
        <v>149.63999999999999</v>
      </c>
      <c r="L414" s="33">
        <f t="shared" si="240"/>
        <v>53.75</v>
      </c>
      <c r="M414" s="33">
        <f t="shared" si="240"/>
        <v>26.488</v>
      </c>
      <c r="N414" s="33">
        <f t="shared" si="240"/>
        <v>24.768000000000001</v>
      </c>
      <c r="O414" s="33">
        <f t="shared" si="240"/>
        <v>19.091999999999999</v>
      </c>
      <c r="P414" s="33">
        <f t="shared" si="240"/>
        <v>16.856000000000002</v>
      </c>
      <c r="Q414" s="33">
        <f t="shared" si="240"/>
        <v>13.846000000000002</v>
      </c>
      <c r="R414" s="33">
        <f t="shared" si="240"/>
        <v>18.059999999999999</v>
      </c>
      <c r="S414" s="33">
        <f t="shared" si="240"/>
        <v>175.18199999999999</v>
      </c>
      <c r="T414" s="33">
        <f t="shared" si="240"/>
        <v>266.34199999999998</v>
      </c>
      <c r="U414" s="54">
        <f>SUM(표4_2[[#This Row],[1월]:[12월]])</f>
        <v>1331.366</v>
      </c>
      <c r="V414" s="54">
        <f t="shared" si="201"/>
        <v>110.94716666666666</v>
      </c>
    </row>
    <row r="415" spans="1:22" hidden="1" x14ac:dyDescent="0.3">
      <c r="A415" s="73"/>
      <c r="B415" s="62" t="s">
        <v>263</v>
      </c>
      <c r="C415" s="17" t="s">
        <v>26</v>
      </c>
      <c r="D415" s="17" t="s">
        <v>17</v>
      </c>
      <c r="E415" s="17" t="s">
        <v>90</v>
      </c>
      <c r="F415" s="17" t="s">
        <v>167</v>
      </c>
      <c r="G415" s="17" t="s">
        <v>49</v>
      </c>
      <c r="H415" s="17" t="s">
        <v>15</v>
      </c>
      <c r="I415" s="31">
        <f t="shared" ref="I415:T415" si="241">I414*0.1</f>
        <v>30.495600000000003</v>
      </c>
      <c r="J415" s="31">
        <f t="shared" si="241"/>
        <v>26.238600000000005</v>
      </c>
      <c r="K415" s="31">
        <f t="shared" si="241"/>
        <v>14.963999999999999</v>
      </c>
      <c r="L415" s="31">
        <f t="shared" si="241"/>
        <v>5.375</v>
      </c>
      <c r="M415" s="31">
        <f t="shared" si="241"/>
        <v>2.6488</v>
      </c>
      <c r="N415" s="31">
        <f t="shared" si="241"/>
        <v>2.4768000000000003</v>
      </c>
      <c r="O415" s="31">
        <f t="shared" si="241"/>
        <v>1.9092</v>
      </c>
      <c r="P415" s="31">
        <f t="shared" si="241"/>
        <v>1.6856000000000002</v>
      </c>
      <c r="Q415" s="31">
        <f t="shared" si="241"/>
        <v>1.3846000000000003</v>
      </c>
      <c r="R415" s="31">
        <f t="shared" si="241"/>
        <v>1.806</v>
      </c>
      <c r="S415" s="31">
        <f t="shared" si="241"/>
        <v>17.5182</v>
      </c>
      <c r="T415" s="31">
        <f t="shared" si="241"/>
        <v>26.6342</v>
      </c>
      <c r="U415" s="46">
        <f>SUM(표4_2[[#This Row],[1월]:[12월]])</f>
        <v>133.13659999999999</v>
      </c>
      <c r="V415" s="46">
        <f t="shared" si="201"/>
        <v>11.094716666666665</v>
      </c>
    </row>
    <row r="416" spans="1:22" hidden="1" x14ac:dyDescent="0.3">
      <c r="A416" s="73"/>
      <c r="B416" s="63" t="s">
        <v>263</v>
      </c>
      <c r="C416" s="19" t="s">
        <v>26</v>
      </c>
      <c r="D416" s="19" t="s">
        <v>17</v>
      </c>
      <c r="E416" s="19" t="s">
        <v>90</v>
      </c>
      <c r="F416" s="19" t="s">
        <v>167</v>
      </c>
      <c r="G416" s="20" t="s">
        <v>49</v>
      </c>
      <c r="H416" s="20" t="s">
        <v>96</v>
      </c>
      <c r="I416" s="20">
        <f>I412*0.0036*(39655+0.7095*21+0.0709*310)/1000</f>
        <v>50.669064417960008</v>
      </c>
      <c r="J416" s="20">
        <f t="shared" ref="J416:T416" si="242">J412*0.0036*(39655+0.7095*21+0.0709*310)/1000</f>
        <v>43.595971669259995</v>
      </c>
      <c r="K416" s="20">
        <f t="shared" si="242"/>
        <v>24.862992692399999</v>
      </c>
      <c r="L416" s="20">
        <f t="shared" si="242"/>
        <v>8.9306726624999992</v>
      </c>
      <c r="M416" s="20">
        <f t="shared" si="242"/>
        <v>4.4010354880800007</v>
      </c>
      <c r="N416" s="20">
        <f t="shared" si="242"/>
        <v>4.1152539628799998</v>
      </c>
      <c r="O416" s="20">
        <f t="shared" si="242"/>
        <v>3.1721749297199993</v>
      </c>
      <c r="P416" s="20">
        <f t="shared" si="242"/>
        <v>2.8006589469600001</v>
      </c>
      <c r="Q416" s="20">
        <f t="shared" si="242"/>
        <v>2.3005412778600003</v>
      </c>
      <c r="R416" s="20">
        <f t="shared" si="242"/>
        <v>3.0007060146</v>
      </c>
      <c r="S416" s="20">
        <f t="shared" si="242"/>
        <v>29.106848341620001</v>
      </c>
      <c r="T416" s="20">
        <f t="shared" si="242"/>
        <v>44.253269177219998</v>
      </c>
      <c r="U416" s="47">
        <f>SUM(표4_2[[#This Row],[1월]:[12월]])</f>
        <v>221.20918958106</v>
      </c>
      <c r="V416" s="47">
        <f t="shared" si="201"/>
        <v>18.434099131755001</v>
      </c>
    </row>
    <row r="417" spans="1:22" hidden="1" x14ac:dyDescent="0.3">
      <c r="A417" s="73"/>
      <c r="B417" s="60" t="s">
        <v>263</v>
      </c>
      <c r="C417" s="14" t="s">
        <v>26</v>
      </c>
      <c r="D417" s="14" t="s">
        <v>18</v>
      </c>
      <c r="E417" s="14" t="s">
        <v>90</v>
      </c>
      <c r="F417" s="14" t="s">
        <v>72</v>
      </c>
      <c r="G417" s="14" t="s">
        <v>50</v>
      </c>
      <c r="H417" s="14" t="s">
        <v>13</v>
      </c>
      <c r="I417" s="15">
        <v>57823140</v>
      </c>
      <c r="J417" s="15">
        <v>50890332</v>
      </c>
      <c r="K417" s="15">
        <v>30236522</v>
      </c>
      <c r="L417" s="15">
        <v>12081991</v>
      </c>
      <c r="M417" s="15">
        <v>8189801</v>
      </c>
      <c r="N417" s="15">
        <v>5299810</v>
      </c>
      <c r="O417" s="15">
        <v>5383086</v>
      </c>
      <c r="P417" s="15">
        <v>4523632</v>
      </c>
      <c r="Q417" s="15">
        <v>4651040</v>
      </c>
      <c r="R417" s="15">
        <v>7136698</v>
      </c>
      <c r="S417" s="15">
        <v>30686397</v>
      </c>
      <c r="T417" s="69">
        <v>48181730</v>
      </c>
      <c r="U417" s="44">
        <f>SUM(표4_2[[#This Row],[1월]:[12월]])</f>
        <v>265084179</v>
      </c>
      <c r="V417" s="44">
        <f t="shared" si="201"/>
        <v>22090348.25</v>
      </c>
    </row>
    <row r="418" spans="1:22" hidden="1" x14ac:dyDescent="0.3">
      <c r="A418" s="73"/>
      <c r="B418" s="61" t="s">
        <v>263</v>
      </c>
      <c r="C418" s="16" t="s">
        <v>26</v>
      </c>
      <c r="D418" s="16" t="s">
        <v>18</v>
      </c>
      <c r="E418" s="16" t="s">
        <v>90</v>
      </c>
      <c r="F418" s="16" t="s">
        <v>72</v>
      </c>
      <c r="G418" s="16" t="s">
        <v>50</v>
      </c>
      <c r="H418" s="16" t="s">
        <v>19</v>
      </c>
      <c r="I418" s="23">
        <v>446.7</v>
      </c>
      <c r="J418" s="23">
        <v>392.1</v>
      </c>
      <c r="K418" s="23">
        <v>229</v>
      </c>
      <c r="L418" s="23">
        <v>99.8</v>
      </c>
      <c r="M418" s="23">
        <v>63.1</v>
      </c>
      <c r="N418" s="23">
        <v>46.6</v>
      </c>
      <c r="O418" s="23">
        <v>43.2</v>
      </c>
      <c r="P418" s="23">
        <v>34.6</v>
      </c>
      <c r="Q418" s="23">
        <v>35</v>
      </c>
      <c r="R418" s="23">
        <v>47</v>
      </c>
      <c r="S418" s="23">
        <v>240.6</v>
      </c>
      <c r="T418" s="70">
        <v>329</v>
      </c>
      <c r="U418" s="45">
        <f>SUM(표4_2[[#This Row],[1월]:[12월]])</f>
        <v>2006.6999999999996</v>
      </c>
      <c r="V418" s="45">
        <f t="shared" si="201"/>
        <v>167.22499999999997</v>
      </c>
    </row>
    <row r="419" spans="1:22" hidden="1" x14ac:dyDescent="0.3">
      <c r="A419" s="73"/>
      <c r="B419" s="61" t="s">
        <v>263</v>
      </c>
      <c r="C419" s="16" t="s">
        <v>26</v>
      </c>
      <c r="D419" s="16" t="s">
        <v>18</v>
      </c>
      <c r="E419" s="16" t="s">
        <v>90</v>
      </c>
      <c r="F419" s="16" t="s">
        <v>72</v>
      </c>
      <c r="G419" s="16" t="s">
        <v>50</v>
      </c>
      <c r="H419" s="16" t="s">
        <v>14</v>
      </c>
      <c r="I419" s="23">
        <f t="shared" ref="I419:T419" si="243">I418*1000</f>
        <v>446700</v>
      </c>
      <c r="J419" s="23">
        <f t="shared" si="243"/>
        <v>392100</v>
      </c>
      <c r="K419" s="23">
        <f t="shared" si="243"/>
        <v>229000</v>
      </c>
      <c r="L419" s="23">
        <f t="shared" si="243"/>
        <v>99800</v>
      </c>
      <c r="M419" s="23">
        <f t="shared" si="243"/>
        <v>63100</v>
      </c>
      <c r="N419" s="23">
        <f t="shared" si="243"/>
        <v>46600</v>
      </c>
      <c r="O419" s="23">
        <f t="shared" si="243"/>
        <v>43200</v>
      </c>
      <c r="P419" s="23">
        <f t="shared" si="243"/>
        <v>34600</v>
      </c>
      <c r="Q419" s="23">
        <f t="shared" si="243"/>
        <v>35000</v>
      </c>
      <c r="R419" s="23">
        <f t="shared" si="243"/>
        <v>47000</v>
      </c>
      <c r="S419" s="23">
        <f t="shared" si="243"/>
        <v>240600</v>
      </c>
      <c r="T419" s="23">
        <f t="shared" si="243"/>
        <v>329000</v>
      </c>
      <c r="U419" s="45">
        <f>SUM(표4_2[[#This Row],[1월]:[12월]])</f>
        <v>2006700</v>
      </c>
      <c r="V419" s="45">
        <f t="shared" si="201"/>
        <v>167225</v>
      </c>
    </row>
    <row r="420" spans="1:22" hidden="1" x14ac:dyDescent="0.3">
      <c r="A420" s="73"/>
      <c r="B420" s="64" t="s">
        <v>263</v>
      </c>
      <c r="C420" s="32" t="s">
        <v>26</v>
      </c>
      <c r="D420" s="32" t="s">
        <v>18</v>
      </c>
      <c r="E420" s="32" t="s">
        <v>90</v>
      </c>
      <c r="F420" s="32" t="s">
        <v>72</v>
      </c>
      <c r="G420" s="32" t="s">
        <v>50</v>
      </c>
      <c r="H420" s="32" t="s">
        <v>20</v>
      </c>
      <c r="I420" s="33">
        <f t="shared" ref="I420:T420" si="244">I418*0.86</f>
        <v>384.16199999999998</v>
      </c>
      <c r="J420" s="33">
        <f t="shared" si="244"/>
        <v>337.20600000000002</v>
      </c>
      <c r="K420" s="33">
        <f t="shared" si="244"/>
        <v>196.94</v>
      </c>
      <c r="L420" s="33">
        <f t="shared" si="244"/>
        <v>85.828000000000003</v>
      </c>
      <c r="M420" s="33">
        <f t="shared" si="244"/>
        <v>54.265999999999998</v>
      </c>
      <c r="N420" s="33">
        <f t="shared" si="244"/>
        <v>40.076000000000001</v>
      </c>
      <c r="O420" s="33">
        <f t="shared" si="244"/>
        <v>37.152000000000001</v>
      </c>
      <c r="P420" s="33">
        <f t="shared" si="244"/>
        <v>29.756</v>
      </c>
      <c r="Q420" s="33">
        <f t="shared" si="244"/>
        <v>30.099999999999998</v>
      </c>
      <c r="R420" s="33">
        <f t="shared" si="244"/>
        <v>40.42</v>
      </c>
      <c r="S420" s="33">
        <f t="shared" si="244"/>
        <v>206.916</v>
      </c>
      <c r="T420" s="33">
        <f t="shared" si="244"/>
        <v>282.94</v>
      </c>
      <c r="U420" s="54">
        <f>SUM(표4_2[[#This Row],[1월]:[12월]])</f>
        <v>1725.7620000000002</v>
      </c>
      <c r="V420" s="54">
        <f t="shared" si="201"/>
        <v>143.8135</v>
      </c>
    </row>
    <row r="421" spans="1:22" hidden="1" x14ac:dyDescent="0.3">
      <c r="A421" s="73"/>
      <c r="B421" s="62" t="s">
        <v>263</v>
      </c>
      <c r="C421" s="17" t="s">
        <v>26</v>
      </c>
      <c r="D421" s="17" t="s">
        <v>18</v>
      </c>
      <c r="E421" s="17" t="s">
        <v>90</v>
      </c>
      <c r="F421" s="17" t="s">
        <v>72</v>
      </c>
      <c r="G421" s="17" t="s">
        <v>50</v>
      </c>
      <c r="H421" s="17" t="s">
        <v>15</v>
      </c>
      <c r="I421" s="31">
        <f t="shared" ref="I421:T421" si="245">I420*0.1</f>
        <v>38.416200000000003</v>
      </c>
      <c r="J421" s="31">
        <f t="shared" si="245"/>
        <v>33.720600000000005</v>
      </c>
      <c r="K421" s="31">
        <f t="shared" si="245"/>
        <v>19.694000000000003</v>
      </c>
      <c r="L421" s="31">
        <f t="shared" si="245"/>
        <v>8.5828000000000007</v>
      </c>
      <c r="M421" s="31">
        <f t="shared" si="245"/>
        <v>5.4266000000000005</v>
      </c>
      <c r="N421" s="31">
        <f t="shared" si="245"/>
        <v>4.0076000000000001</v>
      </c>
      <c r="O421" s="31">
        <f t="shared" si="245"/>
        <v>3.7152000000000003</v>
      </c>
      <c r="P421" s="31">
        <f t="shared" si="245"/>
        <v>2.9756</v>
      </c>
      <c r="Q421" s="31">
        <f t="shared" si="245"/>
        <v>3.01</v>
      </c>
      <c r="R421" s="31">
        <f t="shared" si="245"/>
        <v>4.0420000000000007</v>
      </c>
      <c r="S421" s="31">
        <f t="shared" si="245"/>
        <v>20.691600000000001</v>
      </c>
      <c r="T421" s="31">
        <f t="shared" si="245"/>
        <v>28.294</v>
      </c>
      <c r="U421" s="46">
        <f>SUM(표4_2[[#This Row],[1월]:[12월]])</f>
        <v>172.57620000000003</v>
      </c>
      <c r="V421" s="46">
        <f t="shared" si="201"/>
        <v>14.381350000000003</v>
      </c>
    </row>
    <row r="422" spans="1:22" hidden="1" x14ac:dyDescent="0.3">
      <c r="A422" s="73"/>
      <c r="B422" s="63" t="s">
        <v>263</v>
      </c>
      <c r="C422" s="19" t="s">
        <v>26</v>
      </c>
      <c r="D422" s="19" t="s">
        <v>18</v>
      </c>
      <c r="E422" s="19" t="s">
        <v>90</v>
      </c>
      <c r="F422" s="19" t="s">
        <v>72</v>
      </c>
      <c r="G422" s="20" t="s">
        <v>50</v>
      </c>
      <c r="H422" s="20" t="s">
        <v>96</v>
      </c>
      <c r="I422" s="20">
        <f>I418*0.0036*(39655+0.7095*21+0.0709*310)/1000</f>
        <v>63.829303653419998</v>
      </c>
      <c r="J422" s="20">
        <f t="shared" ref="J422:T422" si="246">J418*0.0036*(39655+0.7095*21+0.0709*310)/1000</f>
        <v>56.027468015460009</v>
      </c>
      <c r="K422" s="20">
        <f t="shared" si="246"/>
        <v>32.721984635399998</v>
      </c>
      <c r="L422" s="20">
        <f t="shared" si="246"/>
        <v>14.26049810748</v>
      </c>
      <c r="M422" s="20">
        <f t="shared" si="246"/>
        <v>9.0164071200599984</v>
      </c>
      <c r="N422" s="20">
        <f t="shared" si="246"/>
        <v>6.65870953716</v>
      </c>
      <c r="O422" s="20">
        <f t="shared" si="246"/>
        <v>6.172880944320001</v>
      </c>
      <c r="P422" s="20">
        <f t="shared" si="246"/>
        <v>4.94402038596</v>
      </c>
      <c r="Q422" s="20">
        <f t="shared" si="246"/>
        <v>5.0011766909999995</v>
      </c>
      <c r="R422" s="20">
        <f t="shared" si="246"/>
        <v>6.7158658421999986</v>
      </c>
      <c r="S422" s="20">
        <f t="shared" si="246"/>
        <v>34.379517481559994</v>
      </c>
      <c r="T422" s="20">
        <f t="shared" si="246"/>
        <v>47.0110608954</v>
      </c>
      <c r="U422" s="47">
        <f>SUM(표4_2[[#This Row],[1월]:[12월]])</f>
        <v>286.73889330942001</v>
      </c>
      <c r="V422" s="47">
        <f t="shared" si="201"/>
        <v>23.894907775785001</v>
      </c>
    </row>
    <row r="423" spans="1:22" hidden="1" x14ac:dyDescent="0.3">
      <c r="A423" s="73"/>
      <c r="B423" s="60" t="s">
        <v>263</v>
      </c>
      <c r="C423" s="14" t="s">
        <v>26</v>
      </c>
      <c r="D423" s="14" t="s">
        <v>17</v>
      </c>
      <c r="E423" s="14" t="s">
        <v>67</v>
      </c>
      <c r="F423" s="14" t="s">
        <v>176</v>
      </c>
      <c r="G423" s="14" t="s">
        <v>59</v>
      </c>
      <c r="H423" s="14" t="s">
        <v>13</v>
      </c>
      <c r="I423" s="15">
        <v>93796451</v>
      </c>
      <c r="J423" s="15">
        <v>64262630</v>
      </c>
      <c r="K423" s="15">
        <v>39219073</v>
      </c>
      <c r="L423" s="15">
        <v>11142529</v>
      </c>
      <c r="M423" s="15">
        <v>5342437</v>
      </c>
      <c r="N423" s="15">
        <v>3990510</v>
      </c>
      <c r="O423" s="15">
        <v>3999149</v>
      </c>
      <c r="P423" s="15">
        <v>3857561</v>
      </c>
      <c r="Q423" s="15">
        <v>3677312</v>
      </c>
      <c r="R423" s="15">
        <v>4563872</v>
      </c>
      <c r="S423" s="15">
        <v>46240925</v>
      </c>
      <c r="T423" s="69">
        <v>81697626</v>
      </c>
      <c r="U423" s="44">
        <f>SUM(표4_2[[#This Row],[1월]:[12월]])</f>
        <v>361790075</v>
      </c>
      <c r="V423" s="44">
        <f t="shared" si="201"/>
        <v>30149172.916666668</v>
      </c>
    </row>
    <row r="424" spans="1:22" hidden="1" x14ac:dyDescent="0.3">
      <c r="A424" s="73"/>
      <c r="B424" s="61" t="s">
        <v>263</v>
      </c>
      <c r="C424" s="16" t="s">
        <v>26</v>
      </c>
      <c r="D424" s="16" t="s">
        <v>17</v>
      </c>
      <c r="E424" s="16" t="s">
        <v>67</v>
      </c>
      <c r="F424" s="16" t="s">
        <v>176</v>
      </c>
      <c r="G424" s="16" t="s">
        <v>59</v>
      </c>
      <c r="H424" s="16" t="s">
        <v>19</v>
      </c>
      <c r="I424" s="23">
        <v>724.1</v>
      </c>
      <c r="J424" s="23">
        <v>491.1</v>
      </c>
      <c r="K424" s="23">
        <v>293.8</v>
      </c>
      <c r="L424" s="23">
        <v>84.3</v>
      </c>
      <c r="M424" s="23">
        <v>31.1</v>
      </c>
      <c r="N424" s="23">
        <v>23.2</v>
      </c>
      <c r="O424" s="23">
        <v>21.6</v>
      </c>
      <c r="P424" s="23">
        <v>20.100000000000001</v>
      </c>
      <c r="Q424" s="23">
        <v>18.2</v>
      </c>
      <c r="R424" s="23">
        <v>21.2</v>
      </c>
      <c r="S424" s="23">
        <v>359.5</v>
      </c>
      <c r="T424" s="70">
        <v>556.29999999999995</v>
      </c>
      <c r="U424" s="45">
        <f>SUM(표4_2[[#This Row],[1월]:[12월]])</f>
        <v>2644.5</v>
      </c>
      <c r="V424" s="45">
        <f t="shared" si="201"/>
        <v>220.375</v>
      </c>
    </row>
    <row r="425" spans="1:22" hidden="1" x14ac:dyDescent="0.3">
      <c r="A425" s="73"/>
      <c r="B425" s="61" t="s">
        <v>263</v>
      </c>
      <c r="C425" s="16" t="s">
        <v>26</v>
      </c>
      <c r="D425" s="16" t="s">
        <v>17</v>
      </c>
      <c r="E425" s="16" t="s">
        <v>67</v>
      </c>
      <c r="F425" s="16" t="s">
        <v>176</v>
      </c>
      <c r="G425" s="16" t="s">
        <v>59</v>
      </c>
      <c r="H425" s="16" t="s">
        <v>14</v>
      </c>
      <c r="I425" s="23">
        <f t="shared" ref="I425:T425" si="247">I424*1000</f>
        <v>724100</v>
      </c>
      <c r="J425" s="23">
        <f t="shared" si="247"/>
        <v>491100</v>
      </c>
      <c r="K425" s="23">
        <f t="shared" si="247"/>
        <v>293800</v>
      </c>
      <c r="L425" s="23">
        <f t="shared" si="247"/>
        <v>84300</v>
      </c>
      <c r="M425" s="23">
        <f t="shared" si="247"/>
        <v>31100</v>
      </c>
      <c r="N425" s="23">
        <f t="shared" si="247"/>
        <v>23200</v>
      </c>
      <c r="O425" s="23">
        <f t="shared" si="247"/>
        <v>21600</v>
      </c>
      <c r="P425" s="23">
        <f t="shared" si="247"/>
        <v>20100</v>
      </c>
      <c r="Q425" s="23">
        <f t="shared" si="247"/>
        <v>18200</v>
      </c>
      <c r="R425" s="23">
        <f t="shared" si="247"/>
        <v>21200</v>
      </c>
      <c r="S425" s="23">
        <f t="shared" si="247"/>
        <v>359500</v>
      </c>
      <c r="T425" s="23">
        <f t="shared" si="247"/>
        <v>556300</v>
      </c>
      <c r="U425" s="45">
        <f>SUM(표4_2[[#This Row],[1월]:[12월]])</f>
        <v>2644500</v>
      </c>
      <c r="V425" s="45">
        <f t="shared" si="201"/>
        <v>220375</v>
      </c>
    </row>
    <row r="426" spans="1:22" hidden="1" x14ac:dyDescent="0.3">
      <c r="A426" s="73"/>
      <c r="B426" s="64" t="s">
        <v>263</v>
      </c>
      <c r="C426" s="32" t="s">
        <v>26</v>
      </c>
      <c r="D426" s="32" t="s">
        <v>17</v>
      </c>
      <c r="E426" s="32" t="s">
        <v>67</v>
      </c>
      <c r="F426" s="32" t="s">
        <v>176</v>
      </c>
      <c r="G426" s="32" t="s">
        <v>59</v>
      </c>
      <c r="H426" s="32" t="s">
        <v>20</v>
      </c>
      <c r="I426" s="33">
        <f t="shared" ref="I426:T426" si="248">I424*0.86</f>
        <v>622.726</v>
      </c>
      <c r="J426" s="33">
        <f t="shared" si="248"/>
        <v>422.346</v>
      </c>
      <c r="K426" s="33">
        <f t="shared" si="248"/>
        <v>252.66800000000001</v>
      </c>
      <c r="L426" s="33">
        <f t="shared" si="248"/>
        <v>72.49799999999999</v>
      </c>
      <c r="M426" s="33">
        <f t="shared" si="248"/>
        <v>26.746000000000002</v>
      </c>
      <c r="N426" s="33">
        <f t="shared" si="248"/>
        <v>19.951999999999998</v>
      </c>
      <c r="O426" s="33">
        <f t="shared" si="248"/>
        <v>18.576000000000001</v>
      </c>
      <c r="P426" s="33">
        <f t="shared" si="248"/>
        <v>17.286000000000001</v>
      </c>
      <c r="Q426" s="33">
        <f t="shared" si="248"/>
        <v>15.651999999999999</v>
      </c>
      <c r="R426" s="33">
        <f t="shared" si="248"/>
        <v>18.231999999999999</v>
      </c>
      <c r="S426" s="33">
        <f t="shared" si="248"/>
        <v>309.17</v>
      </c>
      <c r="T426" s="33">
        <f t="shared" si="248"/>
        <v>478.41799999999995</v>
      </c>
      <c r="U426" s="54">
        <f>SUM(표4_2[[#This Row],[1월]:[12월]])</f>
        <v>2274.2700000000004</v>
      </c>
      <c r="V426" s="54">
        <f t="shared" si="201"/>
        <v>189.52250000000004</v>
      </c>
    </row>
    <row r="427" spans="1:22" hidden="1" x14ac:dyDescent="0.3">
      <c r="A427" s="73"/>
      <c r="B427" s="62" t="s">
        <v>263</v>
      </c>
      <c r="C427" s="17" t="s">
        <v>26</v>
      </c>
      <c r="D427" s="17" t="s">
        <v>17</v>
      </c>
      <c r="E427" s="17" t="s">
        <v>67</v>
      </c>
      <c r="F427" s="17" t="s">
        <v>176</v>
      </c>
      <c r="G427" s="17" t="s">
        <v>59</v>
      </c>
      <c r="H427" s="17" t="s">
        <v>15</v>
      </c>
      <c r="I427" s="31">
        <f t="shared" ref="I427:T427" si="249">I426*0.1</f>
        <v>62.272600000000004</v>
      </c>
      <c r="J427" s="31">
        <f t="shared" si="249"/>
        <v>42.2346</v>
      </c>
      <c r="K427" s="31">
        <f t="shared" si="249"/>
        <v>25.266800000000003</v>
      </c>
      <c r="L427" s="31">
        <f t="shared" si="249"/>
        <v>7.2497999999999996</v>
      </c>
      <c r="M427" s="31">
        <f t="shared" si="249"/>
        <v>2.6746000000000003</v>
      </c>
      <c r="N427" s="31">
        <f t="shared" si="249"/>
        <v>1.9951999999999999</v>
      </c>
      <c r="O427" s="31">
        <f t="shared" si="249"/>
        <v>1.8576000000000001</v>
      </c>
      <c r="P427" s="31">
        <f t="shared" si="249"/>
        <v>1.7286000000000001</v>
      </c>
      <c r="Q427" s="31">
        <f t="shared" si="249"/>
        <v>1.5651999999999999</v>
      </c>
      <c r="R427" s="31">
        <f t="shared" si="249"/>
        <v>1.8231999999999999</v>
      </c>
      <c r="S427" s="31">
        <f t="shared" si="249"/>
        <v>30.917000000000002</v>
      </c>
      <c r="T427" s="31">
        <f t="shared" si="249"/>
        <v>47.841799999999999</v>
      </c>
      <c r="U427" s="46">
        <f>SUM(표4_2[[#This Row],[1월]:[12월]])</f>
        <v>227.42700000000002</v>
      </c>
      <c r="V427" s="46">
        <f t="shared" si="201"/>
        <v>18.952250000000003</v>
      </c>
    </row>
    <row r="428" spans="1:22" hidden="1" x14ac:dyDescent="0.3">
      <c r="A428" s="73"/>
      <c r="B428" s="63" t="s">
        <v>263</v>
      </c>
      <c r="C428" s="19" t="s">
        <v>26</v>
      </c>
      <c r="D428" s="19" t="s">
        <v>17</v>
      </c>
      <c r="E428" s="19" t="s">
        <v>67</v>
      </c>
      <c r="F428" s="19" t="s">
        <v>176</v>
      </c>
      <c r="G428" s="20" t="s">
        <v>59</v>
      </c>
      <c r="H428" s="20" t="s">
        <v>96</v>
      </c>
      <c r="I428" s="20">
        <f>I424*0.0036*(39655+0.7095*21+0.0709*310)/1000</f>
        <v>103.46720119865999</v>
      </c>
      <c r="J428" s="20">
        <f t="shared" ref="J428:T428" si="250">J424*0.0036*(39655+0.7095*21+0.0709*310)/1000</f>
        <v>70.17365351286</v>
      </c>
      <c r="K428" s="20">
        <f t="shared" si="250"/>
        <v>41.981306051879997</v>
      </c>
      <c r="L428" s="20">
        <f t="shared" si="250"/>
        <v>12.045691287179999</v>
      </c>
      <c r="M428" s="20">
        <f t="shared" si="250"/>
        <v>4.4439027168599994</v>
      </c>
      <c r="N428" s="20">
        <f t="shared" si="250"/>
        <v>3.3150656923200001</v>
      </c>
      <c r="O428" s="20">
        <f t="shared" si="250"/>
        <v>3.0864404721600005</v>
      </c>
      <c r="P428" s="20">
        <f t="shared" si="250"/>
        <v>2.8721043282600003</v>
      </c>
      <c r="Q428" s="20">
        <f t="shared" si="250"/>
        <v>2.6006118793199997</v>
      </c>
      <c r="R428" s="20">
        <f t="shared" si="250"/>
        <v>3.0292841671199997</v>
      </c>
      <c r="S428" s="20">
        <f t="shared" si="250"/>
        <v>51.369229154700001</v>
      </c>
      <c r="T428" s="20">
        <f t="shared" si="250"/>
        <v>79.490131234380002</v>
      </c>
      <c r="U428" s="47">
        <f>SUM(표4_2[[#This Row],[1월]:[12월]])</f>
        <v>377.8746216957</v>
      </c>
      <c r="V428" s="47">
        <f t="shared" si="201"/>
        <v>31.489551807975001</v>
      </c>
    </row>
    <row r="429" spans="1:22" hidden="1" x14ac:dyDescent="0.3">
      <c r="A429" s="73"/>
      <c r="B429" s="60" t="s">
        <v>263</v>
      </c>
      <c r="C429" s="14" t="s">
        <v>26</v>
      </c>
      <c r="D429" s="14" t="s">
        <v>17</v>
      </c>
      <c r="E429" s="14" t="s">
        <v>67</v>
      </c>
      <c r="F429" s="14" t="s">
        <v>176</v>
      </c>
      <c r="G429" s="14" t="s">
        <v>60</v>
      </c>
      <c r="H429" s="14" t="s">
        <v>13</v>
      </c>
      <c r="I429" s="15">
        <v>0</v>
      </c>
      <c r="J429" s="15">
        <v>0</v>
      </c>
      <c r="K429" s="15">
        <v>0</v>
      </c>
      <c r="L429" s="15">
        <v>0</v>
      </c>
      <c r="M429" s="15">
        <v>9497986</v>
      </c>
      <c r="N429" s="15">
        <v>12828176</v>
      </c>
      <c r="O429" s="15">
        <v>28781086</v>
      </c>
      <c r="P429" s="15">
        <v>11444990</v>
      </c>
      <c r="Q429" s="15">
        <v>3656590</v>
      </c>
      <c r="R429" s="15">
        <v>362134</v>
      </c>
      <c r="S429" s="15">
        <v>0</v>
      </c>
      <c r="T429" s="69">
        <v>0</v>
      </c>
      <c r="U429" s="44">
        <f>SUM(표4_2[[#This Row],[1월]:[12월]])</f>
        <v>66570962</v>
      </c>
      <c r="V429" s="44">
        <f t="shared" si="201"/>
        <v>5547580.166666667</v>
      </c>
    </row>
    <row r="430" spans="1:22" hidden="1" x14ac:dyDescent="0.3">
      <c r="A430" s="73"/>
      <c r="B430" s="61" t="s">
        <v>263</v>
      </c>
      <c r="C430" s="16" t="s">
        <v>26</v>
      </c>
      <c r="D430" s="16" t="s">
        <v>17</v>
      </c>
      <c r="E430" s="16" t="s">
        <v>67</v>
      </c>
      <c r="F430" s="16" t="s">
        <v>176</v>
      </c>
      <c r="G430" s="16" t="s">
        <v>60</v>
      </c>
      <c r="H430" s="16" t="s">
        <v>19</v>
      </c>
      <c r="I430" s="23">
        <v>0</v>
      </c>
      <c r="J430" s="23">
        <v>0</v>
      </c>
      <c r="K430" s="23">
        <v>0</v>
      </c>
      <c r="L430" s="23">
        <v>0</v>
      </c>
      <c r="M430" s="23">
        <v>145.19999999999999</v>
      </c>
      <c r="N430" s="23">
        <v>243.3</v>
      </c>
      <c r="O430" s="23">
        <v>506.1</v>
      </c>
      <c r="P430" s="23">
        <v>201.2</v>
      </c>
      <c r="Q430" s="23">
        <v>64.3</v>
      </c>
      <c r="R430" s="23">
        <v>4.9000000000000004</v>
      </c>
      <c r="S430" s="23">
        <v>0</v>
      </c>
      <c r="T430" s="70">
        <v>0</v>
      </c>
      <c r="U430" s="45">
        <f>SUM(표4_2[[#This Row],[1월]:[12월]])</f>
        <v>1165</v>
      </c>
      <c r="V430" s="45">
        <f t="shared" si="201"/>
        <v>97.083333333333329</v>
      </c>
    </row>
    <row r="431" spans="1:22" hidden="1" x14ac:dyDescent="0.3">
      <c r="A431" s="73"/>
      <c r="B431" s="61" t="s">
        <v>263</v>
      </c>
      <c r="C431" s="16" t="s">
        <v>26</v>
      </c>
      <c r="D431" s="16" t="s">
        <v>17</v>
      </c>
      <c r="E431" s="16" t="s">
        <v>67</v>
      </c>
      <c r="F431" s="16" t="s">
        <v>176</v>
      </c>
      <c r="G431" s="16" t="s">
        <v>60</v>
      </c>
      <c r="H431" s="16" t="s">
        <v>14</v>
      </c>
      <c r="I431" s="23">
        <f t="shared" ref="I431:T431" si="251">I430*1000</f>
        <v>0</v>
      </c>
      <c r="J431" s="23">
        <f t="shared" si="251"/>
        <v>0</v>
      </c>
      <c r="K431" s="23">
        <f t="shared" si="251"/>
        <v>0</v>
      </c>
      <c r="L431" s="23">
        <f t="shared" si="251"/>
        <v>0</v>
      </c>
      <c r="M431" s="23">
        <f t="shared" si="251"/>
        <v>145200</v>
      </c>
      <c r="N431" s="23">
        <f t="shared" si="251"/>
        <v>243300</v>
      </c>
      <c r="O431" s="23">
        <f t="shared" si="251"/>
        <v>506100</v>
      </c>
      <c r="P431" s="23">
        <f t="shared" si="251"/>
        <v>201200</v>
      </c>
      <c r="Q431" s="23">
        <f t="shared" si="251"/>
        <v>64300</v>
      </c>
      <c r="R431" s="23">
        <f t="shared" si="251"/>
        <v>4900</v>
      </c>
      <c r="S431" s="23">
        <f t="shared" si="251"/>
        <v>0</v>
      </c>
      <c r="T431" s="23">
        <f t="shared" si="251"/>
        <v>0</v>
      </c>
      <c r="U431" s="45">
        <f>SUM(표4_2[[#This Row],[1월]:[12월]])</f>
        <v>1165000</v>
      </c>
      <c r="V431" s="45">
        <f t="shared" si="201"/>
        <v>97083.333333333328</v>
      </c>
    </row>
    <row r="432" spans="1:22" hidden="1" x14ac:dyDescent="0.3">
      <c r="A432" s="73"/>
      <c r="B432" s="64" t="s">
        <v>263</v>
      </c>
      <c r="C432" s="32" t="s">
        <v>26</v>
      </c>
      <c r="D432" s="32" t="s">
        <v>17</v>
      </c>
      <c r="E432" s="32" t="s">
        <v>67</v>
      </c>
      <c r="F432" s="32" t="s">
        <v>176</v>
      </c>
      <c r="G432" s="32" t="s">
        <v>60</v>
      </c>
      <c r="H432" s="32" t="s">
        <v>20</v>
      </c>
      <c r="I432" s="33">
        <f t="shared" ref="I432:T432" si="252">I430*0.86</f>
        <v>0</v>
      </c>
      <c r="J432" s="33">
        <f t="shared" si="252"/>
        <v>0</v>
      </c>
      <c r="K432" s="33">
        <f t="shared" si="252"/>
        <v>0</v>
      </c>
      <c r="L432" s="33">
        <f t="shared" si="252"/>
        <v>0</v>
      </c>
      <c r="M432" s="33">
        <f t="shared" si="252"/>
        <v>124.87199999999999</v>
      </c>
      <c r="N432" s="33">
        <f t="shared" si="252"/>
        <v>209.238</v>
      </c>
      <c r="O432" s="33">
        <f t="shared" si="252"/>
        <v>435.24600000000004</v>
      </c>
      <c r="P432" s="33">
        <f t="shared" si="252"/>
        <v>173.03199999999998</v>
      </c>
      <c r="Q432" s="33">
        <f t="shared" si="252"/>
        <v>55.297999999999995</v>
      </c>
      <c r="R432" s="33">
        <f t="shared" si="252"/>
        <v>4.2140000000000004</v>
      </c>
      <c r="S432" s="33">
        <f t="shared" si="252"/>
        <v>0</v>
      </c>
      <c r="T432" s="33">
        <f t="shared" si="252"/>
        <v>0</v>
      </c>
      <c r="U432" s="54">
        <f>SUM(표4_2[[#This Row],[1월]:[12월]])</f>
        <v>1001.9</v>
      </c>
      <c r="V432" s="54">
        <f t="shared" si="201"/>
        <v>83.49166666666666</v>
      </c>
    </row>
    <row r="433" spans="1:22" hidden="1" x14ac:dyDescent="0.3">
      <c r="A433" s="73"/>
      <c r="B433" s="62" t="s">
        <v>263</v>
      </c>
      <c r="C433" s="17" t="s">
        <v>26</v>
      </c>
      <c r="D433" s="17" t="s">
        <v>17</v>
      </c>
      <c r="E433" s="17" t="s">
        <v>67</v>
      </c>
      <c r="F433" s="17" t="s">
        <v>176</v>
      </c>
      <c r="G433" s="17" t="s">
        <v>60</v>
      </c>
      <c r="H433" s="17" t="s">
        <v>15</v>
      </c>
      <c r="I433" s="31">
        <f t="shared" ref="I433:T433" si="253">I432*0.1</f>
        <v>0</v>
      </c>
      <c r="J433" s="31">
        <f t="shared" si="253"/>
        <v>0</v>
      </c>
      <c r="K433" s="31">
        <f t="shared" si="253"/>
        <v>0</v>
      </c>
      <c r="L433" s="31">
        <f t="shared" si="253"/>
        <v>0</v>
      </c>
      <c r="M433" s="31">
        <f t="shared" si="253"/>
        <v>12.4872</v>
      </c>
      <c r="N433" s="31">
        <f t="shared" si="253"/>
        <v>20.9238</v>
      </c>
      <c r="O433" s="31">
        <f t="shared" si="253"/>
        <v>43.524600000000007</v>
      </c>
      <c r="P433" s="31">
        <f t="shared" si="253"/>
        <v>17.3032</v>
      </c>
      <c r="Q433" s="31">
        <f t="shared" si="253"/>
        <v>5.5297999999999998</v>
      </c>
      <c r="R433" s="31">
        <f t="shared" si="253"/>
        <v>0.42140000000000005</v>
      </c>
      <c r="S433" s="31">
        <f t="shared" si="253"/>
        <v>0</v>
      </c>
      <c r="T433" s="31">
        <f t="shared" si="253"/>
        <v>0</v>
      </c>
      <c r="U433" s="46">
        <f>SUM(표4_2[[#This Row],[1월]:[12월]])</f>
        <v>100.19000000000001</v>
      </c>
      <c r="V433" s="46">
        <f t="shared" si="201"/>
        <v>8.3491666666666671</v>
      </c>
    </row>
    <row r="434" spans="1:22" hidden="1" x14ac:dyDescent="0.3">
      <c r="A434" s="73"/>
      <c r="B434" s="63" t="s">
        <v>263</v>
      </c>
      <c r="C434" s="19" t="s">
        <v>26</v>
      </c>
      <c r="D434" s="19" t="s">
        <v>17</v>
      </c>
      <c r="E434" s="19" t="s">
        <v>67</v>
      </c>
      <c r="F434" s="19" t="s">
        <v>176</v>
      </c>
      <c r="G434" s="20" t="s">
        <v>60</v>
      </c>
      <c r="H434" s="20" t="s">
        <v>96</v>
      </c>
      <c r="I434" s="20">
        <f>I430*0.0036*(39655+0.7095*21+0.0709*310)/1000</f>
        <v>0</v>
      </c>
      <c r="J434" s="20">
        <f t="shared" ref="J434:T434" si="254">J430*0.0036*(39655+0.7095*21+0.0709*310)/1000</f>
        <v>0</v>
      </c>
      <c r="K434" s="20">
        <f t="shared" si="254"/>
        <v>0</v>
      </c>
      <c r="L434" s="20">
        <f t="shared" si="254"/>
        <v>0</v>
      </c>
      <c r="M434" s="20">
        <f t="shared" si="254"/>
        <v>20.747738729519998</v>
      </c>
      <c r="N434" s="20">
        <f t="shared" si="254"/>
        <v>34.765322540579994</v>
      </c>
      <c r="O434" s="20">
        <f t="shared" si="254"/>
        <v>72.317014951859989</v>
      </c>
      <c r="P434" s="20">
        <f t="shared" si="254"/>
        <v>28.749621435119995</v>
      </c>
      <c r="Q434" s="20">
        <f t="shared" si="254"/>
        <v>9.1878760351799986</v>
      </c>
      <c r="R434" s="20">
        <f t="shared" si="254"/>
        <v>0.70016473674000002</v>
      </c>
      <c r="S434" s="20">
        <f t="shared" si="254"/>
        <v>0</v>
      </c>
      <c r="T434" s="20">
        <f t="shared" si="254"/>
        <v>0</v>
      </c>
      <c r="U434" s="47">
        <f>SUM(표4_2[[#This Row],[1월]:[12월]])</f>
        <v>166.46773842899998</v>
      </c>
      <c r="V434" s="47">
        <f t="shared" si="201"/>
        <v>13.872311535749999</v>
      </c>
    </row>
    <row r="435" spans="1:22" hidden="1" x14ac:dyDescent="0.3">
      <c r="A435" s="73"/>
      <c r="B435" s="60" t="s">
        <v>263</v>
      </c>
      <c r="C435" s="14" t="s">
        <v>26</v>
      </c>
      <c r="D435" s="14" t="s">
        <v>17</v>
      </c>
      <c r="E435" s="14" t="s">
        <v>67</v>
      </c>
      <c r="F435" s="14" t="s">
        <v>168</v>
      </c>
      <c r="G435" s="14" t="s">
        <v>77</v>
      </c>
      <c r="H435" s="14" t="s">
        <v>13</v>
      </c>
      <c r="I435" s="15">
        <v>34302599</v>
      </c>
      <c r="J435" s="15">
        <v>25004491</v>
      </c>
      <c r="K435" s="15">
        <v>12727631</v>
      </c>
      <c r="L435" s="15">
        <v>2893526</v>
      </c>
      <c r="M435" s="15">
        <v>670507</v>
      </c>
      <c r="N435" s="15">
        <v>430977</v>
      </c>
      <c r="O435" s="15">
        <v>405914</v>
      </c>
      <c r="P435" s="15">
        <v>387056</v>
      </c>
      <c r="Q435" s="15">
        <v>434478</v>
      </c>
      <c r="R435" s="15">
        <v>534698</v>
      </c>
      <c r="S435" s="15">
        <v>13551764</v>
      </c>
      <c r="T435" s="69">
        <v>29423565</v>
      </c>
      <c r="U435" s="44">
        <f>SUM(표4_2[[#This Row],[1월]:[12월]])</f>
        <v>120767206</v>
      </c>
      <c r="V435" s="44">
        <f t="shared" si="201"/>
        <v>10063933.833333334</v>
      </c>
    </row>
    <row r="436" spans="1:22" hidden="1" x14ac:dyDescent="0.3">
      <c r="A436" s="73"/>
      <c r="B436" s="61" t="s">
        <v>263</v>
      </c>
      <c r="C436" s="16" t="s">
        <v>26</v>
      </c>
      <c r="D436" s="16" t="s">
        <v>17</v>
      </c>
      <c r="E436" s="16" t="s">
        <v>67</v>
      </c>
      <c r="F436" s="16" t="s">
        <v>168</v>
      </c>
      <c r="G436" s="16" t="s">
        <v>77</v>
      </c>
      <c r="H436" s="16" t="s">
        <v>19</v>
      </c>
      <c r="I436" s="23">
        <v>267.39999999999998</v>
      </c>
      <c r="J436" s="23">
        <v>194.1</v>
      </c>
      <c r="K436" s="23">
        <v>97.3</v>
      </c>
      <c r="L436" s="23">
        <v>23</v>
      </c>
      <c r="M436" s="23">
        <v>2.6</v>
      </c>
      <c r="N436" s="23">
        <v>0.5</v>
      </c>
      <c r="O436" s="23">
        <v>0.2</v>
      </c>
      <c r="P436" s="23">
        <v>0.1</v>
      </c>
      <c r="Q436" s="23">
        <v>0.5</v>
      </c>
      <c r="R436" s="23">
        <v>1.2</v>
      </c>
      <c r="S436" s="23">
        <v>106.9</v>
      </c>
      <c r="T436" s="70">
        <v>202.5</v>
      </c>
      <c r="U436" s="45">
        <f>SUM(표4_2[[#This Row],[1월]:[12월]])</f>
        <v>896.30000000000007</v>
      </c>
      <c r="V436" s="45">
        <f t="shared" si="201"/>
        <v>74.691666666666677</v>
      </c>
    </row>
    <row r="437" spans="1:22" hidden="1" x14ac:dyDescent="0.3">
      <c r="A437" s="73"/>
      <c r="B437" s="61" t="s">
        <v>263</v>
      </c>
      <c r="C437" s="16" t="s">
        <v>26</v>
      </c>
      <c r="D437" s="16" t="s">
        <v>17</v>
      </c>
      <c r="E437" s="16" t="s">
        <v>67</v>
      </c>
      <c r="F437" s="16" t="s">
        <v>168</v>
      </c>
      <c r="G437" s="16" t="s">
        <v>77</v>
      </c>
      <c r="H437" s="16" t="s">
        <v>14</v>
      </c>
      <c r="I437" s="23">
        <f t="shared" ref="I437:T437" si="255">I436*1000</f>
        <v>267400</v>
      </c>
      <c r="J437" s="23">
        <f t="shared" si="255"/>
        <v>194100</v>
      </c>
      <c r="K437" s="23">
        <f t="shared" si="255"/>
        <v>97300</v>
      </c>
      <c r="L437" s="23">
        <f t="shared" si="255"/>
        <v>23000</v>
      </c>
      <c r="M437" s="23">
        <f t="shared" si="255"/>
        <v>2600</v>
      </c>
      <c r="N437" s="23">
        <f t="shared" si="255"/>
        <v>500</v>
      </c>
      <c r="O437" s="23">
        <f t="shared" si="255"/>
        <v>200</v>
      </c>
      <c r="P437" s="23">
        <f t="shared" si="255"/>
        <v>100</v>
      </c>
      <c r="Q437" s="23">
        <f t="shared" si="255"/>
        <v>500</v>
      </c>
      <c r="R437" s="23">
        <f t="shared" si="255"/>
        <v>1200</v>
      </c>
      <c r="S437" s="23">
        <f t="shared" si="255"/>
        <v>106900</v>
      </c>
      <c r="T437" s="23">
        <f t="shared" si="255"/>
        <v>202500</v>
      </c>
      <c r="U437" s="45">
        <f>SUM(표4_2[[#This Row],[1월]:[12월]])</f>
        <v>896300</v>
      </c>
      <c r="V437" s="45">
        <f t="shared" si="201"/>
        <v>74691.666666666672</v>
      </c>
    </row>
    <row r="438" spans="1:22" hidden="1" x14ac:dyDescent="0.3">
      <c r="A438" s="73"/>
      <c r="B438" s="64" t="s">
        <v>263</v>
      </c>
      <c r="C438" s="32" t="s">
        <v>26</v>
      </c>
      <c r="D438" s="32" t="s">
        <v>17</v>
      </c>
      <c r="E438" s="32" t="s">
        <v>67</v>
      </c>
      <c r="F438" s="32" t="s">
        <v>168</v>
      </c>
      <c r="G438" s="32" t="s">
        <v>77</v>
      </c>
      <c r="H438" s="32" t="s">
        <v>20</v>
      </c>
      <c r="I438" s="33">
        <f t="shared" ref="I438:T438" si="256">I436*0.86</f>
        <v>229.96399999999997</v>
      </c>
      <c r="J438" s="33">
        <f t="shared" si="256"/>
        <v>166.92599999999999</v>
      </c>
      <c r="K438" s="33">
        <f t="shared" si="256"/>
        <v>83.677999999999997</v>
      </c>
      <c r="L438" s="33">
        <f t="shared" si="256"/>
        <v>19.78</v>
      </c>
      <c r="M438" s="33">
        <f t="shared" si="256"/>
        <v>2.2360000000000002</v>
      </c>
      <c r="N438" s="33">
        <f t="shared" si="256"/>
        <v>0.43</v>
      </c>
      <c r="O438" s="33">
        <f t="shared" si="256"/>
        <v>0.17200000000000001</v>
      </c>
      <c r="P438" s="33">
        <f t="shared" si="256"/>
        <v>8.6000000000000007E-2</v>
      </c>
      <c r="Q438" s="33">
        <f t="shared" si="256"/>
        <v>0.43</v>
      </c>
      <c r="R438" s="33">
        <f t="shared" si="256"/>
        <v>1.032</v>
      </c>
      <c r="S438" s="33">
        <f t="shared" si="256"/>
        <v>91.933999999999997</v>
      </c>
      <c r="T438" s="33">
        <f t="shared" si="256"/>
        <v>174.15</v>
      </c>
      <c r="U438" s="54">
        <f>SUM(표4_2[[#This Row],[1월]:[12월]])</f>
        <v>770.81799999999998</v>
      </c>
      <c r="V438" s="54">
        <f t="shared" si="201"/>
        <v>64.234833333333327</v>
      </c>
    </row>
    <row r="439" spans="1:22" hidden="1" x14ac:dyDescent="0.3">
      <c r="A439" s="73"/>
      <c r="B439" s="62" t="s">
        <v>263</v>
      </c>
      <c r="C439" s="17" t="s">
        <v>26</v>
      </c>
      <c r="D439" s="17" t="s">
        <v>17</v>
      </c>
      <c r="E439" s="17" t="s">
        <v>67</v>
      </c>
      <c r="F439" s="17" t="s">
        <v>168</v>
      </c>
      <c r="G439" s="17" t="s">
        <v>77</v>
      </c>
      <c r="H439" s="17" t="s">
        <v>15</v>
      </c>
      <c r="I439" s="31">
        <f t="shared" ref="I439:T439" si="257">I438*0.1</f>
        <v>22.996399999999998</v>
      </c>
      <c r="J439" s="31">
        <f t="shared" si="257"/>
        <v>16.692599999999999</v>
      </c>
      <c r="K439" s="31">
        <f t="shared" si="257"/>
        <v>8.3678000000000008</v>
      </c>
      <c r="L439" s="31">
        <f t="shared" si="257"/>
        <v>1.9780000000000002</v>
      </c>
      <c r="M439" s="31">
        <f t="shared" si="257"/>
        <v>0.22360000000000002</v>
      </c>
      <c r="N439" s="31">
        <f t="shared" si="257"/>
        <v>4.3000000000000003E-2</v>
      </c>
      <c r="O439" s="31">
        <f t="shared" si="257"/>
        <v>1.7200000000000003E-2</v>
      </c>
      <c r="P439" s="31">
        <f t="shared" si="257"/>
        <v>8.6000000000000017E-3</v>
      </c>
      <c r="Q439" s="31">
        <f t="shared" si="257"/>
        <v>4.3000000000000003E-2</v>
      </c>
      <c r="R439" s="31">
        <f t="shared" si="257"/>
        <v>0.10320000000000001</v>
      </c>
      <c r="S439" s="31">
        <f t="shared" si="257"/>
        <v>9.1934000000000005</v>
      </c>
      <c r="T439" s="31">
        <f t="shared" si="257"/>
        <v>17.415000000000003</v>
      </c>
      <c r="U439" s="46">
        <f>SUM(표4_2[[#This Row],[1월]:[12월]])</f>
        <v>77.081800000000001</v>
      </c>
      <c r="V439" s="46">
        <f t="shared" si="201"/>
        <v>6.4234833333333334</v>
      </c>
    </row>
    <row r="440" spans="1:22" hidden="1" x14ac:dyDescent="0.3">
      <c r="A440" s="73"/>
      <c r="B440" s="63" t="s">
        <v>263</v>
      </c>
      <c r="C440" s="19" t="s">
        <v>26</v>
      </c>
      <c r="D440" s="19" t="s">
        <v>17</v>
      </c>
      <c r="E440" s="19" t="s">
        <v>67</v>
      </c>
      <c r="F440" s="19" t="s">
        <v>168</v>
      </c>
      <c r="G440" s="20" t="s">
        <v>77</v>
      </c>
      <c r="H440" s="20" t="s">
        <v>96</v>
      </c>
      <c r="I440" s="20">
        <f>I436*0.0036*(39655+0.7095*21+0.0709*310)/1000</f>
        <v>38.208989919239997</v>
      </c>
      <c r="J440" s="20">
        <f t="shared" ref="J440:T440" si="258">J436*0.0036*(39655+0.7095*21+0.0709*310)/1000</f>
        <v>27.735097020659996</v>
      </c>
      <c r="K440" s="20">
        <f t="shared" si="258"/>
        <v>13.903271200979997</v>
      </c>
      <c r="L440" s="20">
        <f t="shared" si="258"/>
        <v>3.2864875398</v>
      </c>
      <c r="M440" s="20">
        <f t="shared" si="258"/>
        <v>0.37151598275999997</v>
      </c>
      <c r="N440" s="20">
        <f t="shared" si="258"/>
        <v>7.1445381299999999E-2</v>
      </c>
      <c r="O440" s="20">
        <f t="shared" si="258"/>
        <v>2.857815252E-2</v>
      </c>
      <c r="P440" s="20">
        <f t="shared" si="258"/>
        <v>1.428907626E-2</v>
      </c>
      <c r="Q440" s="20">
        <f t="shared" si="258"/>
        <v>7.1445381299999999E-2</v>
      </c>
      <c r="R440" s="20">
        <f t="shared" si="258"/>
        <v>0.17146891511999998</v>
      </c>
      <c r="S440" s="20">
        <f t="shared" si="258"/>
        <v>15.27502252194</v>
      </c>
      <c r="T440" s="20">
        <f t="shared" si="258"/>
        <v>28.935379426499999</v>
      </c>
      <c r="U440" s="47">
        <f>SUM(표4_2[[#This Row],[1월]:[12월]])</f>
        <v>128.07299051837998</v>
      </c>
      <c r="V440" s="47">
        <f t="shared" si="201"/>
        <v>10.672749209864998</v>
      </c>
    </row>
    <row r="441" spans="1:22" hidden="1" x14ac:dyDescent="0.3">
      <c r="A441" s="73"/>
      <c r="B441" s="60" t="s">
        <v>263</v>
      </c>
      <c r="C441" s="14" t="s">
        <v>26</v>
      </c>
      <c r="D441" s="14" t="s">
        <v>17</v>
      </c>
      <c r="E441" s="14" t="s">
        <v>67</v>
      </c>
      <c r="F441" s="14" t="s">
        <v>168</v>
      </c>
      <c r="G441" s="14" t="s">
        <v>78</v>
      </c>
      <c r="H441" s="14" t="s">
        <v>13</v>
      </c>
      <c r="I441" s="15">
        <v>0</v>
      </c>
      <c r="J441" s="15">
        <v>0</v>
      </c>
      <c r="K441" s="15">
        <v>0</v>
      </c>
      <c r="L441" s="15">
        <v>0</v>
      </c>
      <c r="M441" s="15">
        <v>3681064</v>
      </c>
      <c r="N441" s="15">
        <v>5404797</v>
      </c>
      <c r="O441" s="15">
        <v>5897377</v>
      </c>
      <c r="P441" s="15">
        <v>20063589</v>
      </c>
      <c r="Q441" s="15">
        <v>12084544</v>
      </c>
      <c r="R441" s="15">
        <v>495182</v>
      </c>
      <c r="S441" s="15">
        <v>88698</v>
      </c>
      <c r="T441" s="69">
        <v>0</v>
      </c>
      <c r="U441" s="44">
        <f>SUM(표4_2[[#This Row],[1월]:[12월]])</f>
        <v>47715251</v>
      </c>
      <c r="V441" s="44">
        <f t="shared" si="201"/>
        <v>3976270.9166666665</v>
      </c>
    </row>
    <row r="442" spans="1:22" hidden="1" x14ac:dyDescent="0.3">
      <c r="A442" s="73"/>
      <c r="B442" s="61" t="s">
        <v>263</v>
      </c>
      <c r="C442" s="16" t="s">
        <v>26</v>
      </c>
      <c r="D442" s="16" t="s">
        <v>17</v>
      </c>
      <c r="E442" s="16" t="s">
        <v>67</v>
      </c>
      <c r="F442" s="16" t="s">
        <v>168</v>
      </c>
      <c r="G442" s="16" t="s">
        <v>78</v>
      </c>
      <c r="H442" s="16" t="s">
        <v>19</v>
      </c>
      <c r="I442" s="23">
        <v>0</v>
      </c>
      <c r="J442" s="23">
        <v>0</v>
      </c>
      <c r="K442" s="23">
        <v>0</v>
      </c>
      <c r="L442" s="4">
        <v>0</v>
      </c>
      <c r="M442" s="23">
        <v>76.5</v>
      </c>
      <c r="N442" s="23">
        <v>150.69999999999999</v>
      </c>
      <c r="O442" s="23">
        <v>224</v>
      </c>
      <c r="P442" s="23">
        <v>352.8</v>
      </c>
      <c r="Q442" s="23">
        <v>212.5</v>
      </c>
      <c r="R442" s="23">
        <v>6.7</v>
      </c>
      <c r="S442" s="23">
        <v>1.2</v>
      </c>
      <c r="T442" s="70">
        <v>0</v>
      </c>
      <c r="U442" s="45">
        <f>SUM(표4_2[[#This Row],[1월]:[12월]])</f>
        <v>1024.4000000000001</v>
      </c>
      <c r="V442" s="45">
        <f t="shared" si="201"/>
        <v>85.366666666666674</v>
      </c>
    </row>
    <row r="443" spans="1:22" hidden="1" x14ac:dyDescent="0.3">
      <c r="A443" s="73"/>
      <c r="B443" s="61" t="s">
        <v>263</v>
      </c>
      <c r="C443" s="16" t="s">
        <v>26</v>
      </c>
      <c r="D443" s="16" t="s">
        <v>17</v>
      </c>
      <c r="E443" s="16" t="s">
        <v>67</v>
      </c>
      <c r="F443" s="16" t="s">
        <v>168</v>
      </c>
      <c r="G443" s="16" t="s">
        <v>78</v>
      </c>
      <c r="H443" s="16" t="s">
        <v>14</v>
      </c>
      <c r="I443" s="23">
        <f t="shared" ref="I443:T443" si="259">I442*1000</f>
        <v>0</v>
      </c>
      <c r="J443" s="23">
        <f t="shared" si="259"/>
        <v>0</v>
      </c>
      <c r="K443" s="23">
        <f t="shared" si="259"/>
        <v>0</v>
      </c>
      <c r="L443" s="23">
        <f t="shared" si="259"/>
        <v>0</v>
      </c>
      <c r="M443" s="23">
        <f t="shared" si="259"/>
        <v>76500</v>
      </c>
      <c r="N443" s="23">
        <f t="shared" si="259"/>
        <v>150700</v>
      </c>
      <c r="O443" s="23">
        <f t="shared" si="259"/>
        <v>224000</v>
      </c>
      <c r="P443" s="23">
        <f t="shared" si="259"/>
        <v>352800</v>
      </c>
      <c r="Q443" s="23">
        <f t="shared" si="259"/>
        <v>212500</v>
      </c>
      <c r="R443" s="23">
        <f t="shared" si="259"/>
        <v>6700</v>
      </c>
      <c r="S443" s="23">
        <f t="shared" si="259"/>
        <v>1200</v>
      </c>
      <c r="T443" s="23">
        <f t="shared" si="259"/>
        <v>0</v>
      </c>
      <c r="U443" s="45">
        <f>SUM(표4_2[[#This Row],[1월]:[12월]])</f>
        <v>1024400</v>
      </c>
      <c r="V443" s="45">
        <f t="shared" si="201"/>
        <v>85366.666666666672</v>
      </c>
    </row>
    <row r="444" spans="1:22" hidden="1" x14ac:dyDescent="0.3">
      <c r="A444" s="73"/>
      <c r="B444" s="64" t="s">
        <v>263</v>
      </c>
      <c r="C444" s="32" t="s">
        <v>26</v>
      </c>
      <c r="D444" s="32" t="s">
        <v>17</v>
      </c>
      <c r="E444" s="32" t="s">
        <v>67</v>
      </c>
      <c r="F444" s="32" t="s">
        <v>168</v>
      </c>
      <c r="G444" s="32" t="s">
        <v>78</v>
      </c>
      <c r="H444" s="32" t="s">
        <v>20</v>
      </c>
      <c r="I444" s="33">
        <f t="shared" ref="I444:T444" si="260">I442*0.86</f>
        <v>0</v>
      </c>
      <c r="J444" s="33">
        <f t="shared" si="260"/>
        <v>0</v>
      </c>
      <c r="K444" s="33">
        <f t="shared" si="260"/>
        <v>0</v>
      </c>
      <c r="L444" s="33">
        <f t="shared" si="260"/>
        <v>0</v>
      </c>
      <c r="M444" s="33">
        <f t="shared" si="260"/>
        <v>65.789999999999992</v>
      </c>
      <c r="N444" s="33">
        <f t="shared" si="260"/>
        <v>129.60199999999998</v>
      </c>
      <c r="O444" s="33">
        <f t="shared" si="260"/>
        <v>192.64</v>
      </c>
      <c r="P444" s="33">
        <f t="shared" si="260"/>
        <v>303.40800000000002</v>
      </c>
      <c r="Q444" s="33">
        <f t="shared" si="260"/>
        <v>182.75</v>
      </c>
      <c r="R444" s="33">
        <f t="shared" si="260"/>
        <v>5.7620000000000005</v>
      </c>
      <c r="S444" s="33">
        <f t="shared" si="260"/>
        <v>1.032</v>
      </c>
      <c r="T444" s="33">
        <f t="shared" si="260"/>
        <v>0</v>
      </c>
      <c r="U444" s="54">
        <f>SUM(표4_2[[#This Row],[1월]:[12월]])</f>
        <v>880.98400000000004</v>
      </c>
      <c r="V444" s="54">
        <f t="shared" si="201"/>
        <v>73.415333333333336</v>
      </c>
    </row>
    <row r="445" spans="1:22" hidden="1" x14ac:dyDescent="0.3">
      <c r="A445" s="73"/>
      <c r="B445" s="62" t="s">
        <v>263</v>
      </c>
      <c r="C445" s="17" t="s">
        <v>26</v>
      </c>
      <c r="D445" s="17" t="s">
        <v>17</v>
      </c>
      <c r="E445" s="17" t="s">
        <v>67</v>
      </c>
      <c r="F445" s="17" t="s">
        <v>168</v>
      </c>
      <c r="G445" s="17" t="s">
        <v>78</v>
      </c>
      <c r="H445" s="17" t="s">
        <v>15</v>
      </c>
      <c r="I445" s="31">
        <f t="shared" ref="I445:T445" si="261">I444*0.1</f>
        <v>0</v>
      </c>
      <c r="J445" s="31">
        <f t="shared" si="261"/>
        <v>0</v>
      </c>
      <c r="K445" s="31">
        <f t="shared" si="261"/>
        <v>0</v>
      </c>
      <c r="L445" s="31">
        <f t="shared" si="261"/>
        <v>0</v>
      </c>
      <c r="M445" s="31">
        <f t="shared" si="261"/>
        <v>6.5789999999999997</v>
      </c>
      <c r="N445" s="31">
        <f t="shared" si="261"/>
        <v>12.960199999999999</v>
      </c>
      <c r="O445" s="31">
        <f t="shared" si="261"/>
        <v>19.263999999999999</v>
      </c>
      <c r="P445" s="31">
        <f t="shared" si="261"/>
        <v>30.340800000000002</v>
      </c>
      <c r="Q445" s="31">
        <f t="shared" si="261"/>
        <v>18.275000000000002</v>
      </c>
      <c r="R445" s="31">
        <f t="shared" si="261"/>
        <v>0.57620000000000005</v>
      </c>
      <c r="S445" s="31">
        <f t="shared" si="261"/>
        <v>0.10320000000000001</v>
      </c>
      <c r="T445" s="31">
        <f t="shared" si="261"/>
        <v>0</v>
      </c>
      <c r="U445" s="46">
        <f>SUM(표4_2[[#This Row],[1월]:[12월]])</f>
        <v>88.098400000000012</v>
      </c>
      <c r="V445" s="46">
        <f t="shared" si="201"/>
        <v>7.3415333333333344</v>
      </c>
    </row>
    <row r="446" spans="1:22" hidden="1" x14ac:dyDescent="0.3">
      <c r="A446" s="73"/>
      <c r="B446" s="63" t="s">
        <v>263</v>
      </c>
      <c r="C446" s="19" t="s">
        <v>26</v>
      </c>
      <c r="D446" s="19" t="s">
        <v>17</v>
      </c>
      <c r="E446" s="19" t="s">
        <v>67</v>
      </c>
      <c r="F446" s="19" t="s">
        <v>168</v>
      </c>
      <c r="G446" s="20" t="s">
        <v>78</v>
      </c>
      <c r="H446" s="20" t="s">
        <v>96</v>
      </c>
      <c r="I446" s="20">
        <f>I442*0.0036*(39655+0.7095*21+0.0709*310)/1000</f>
        <v>0</v>
      </c>
      <c r="J446" s="20">
        <f t="shared" ref="J446:T446" si="262">J442*0.0036*(39655+0.7095*21+0.0709*310)/1000</f>
        <v>0</v>
      </c>
      <c r="K446" s="20">
        <f t="shared" si="262"/>
        <v>0</v>
      </c>
      <c r="L446" s="20">
        <f t="shared" si="262"/>
        <v>0</v>
      </c>
      <c r="M446" s="20">
        <f t="shared" si="262"/>
        <v>10.9311433389</v>
      </c>
      <c r="N446" s="20">
        <f t="shared" si="262"/>
        <v>21.533637923819995</v>
      </c>
      <c r="O446" s="20">
        <f t="shared" si="262"/>
        <v>32.0075308224</v>
      </c>
      <c r="P446" s="20">
        <f t="shared" si="262"/>
        <v>50.411861045280006</v>
      </c>
      <c r="Q446" s="20">
        <f t="shared" si="262"/>
        <v>30.3642870525</v>
      </c>
      <c r="R446" s="20">
        <f t="shared" si="262"/>
        <v>0.95736810941999984</v>
      </c>
      <c r="S446" s="20">
        <f t="shared" si="262"/>
        <v>0.17146891511999998</v>
      </c>
      <c r="T446" s="20">
        <f t="shared" si="262"/>
        <v>0</v>
      </c>
      <c r="U446" s="47">
        <f>SUM(표4_2[[#This Row],[1월]:[12월]])</f>
        <v>146.37729720743999</v>
      </c>
      <c r="V446" s="47">
        <f t="shared" si="201"/>
        <v>12.198108100619999</v>
      </c>
    </row>
    <row r="447" spans="1:22" hidden="1" x14ac:dyDescent="0.3">
      <c r="A447" s="73"/>
      <c r="B447" s="60" t="s">
        <v>263</v>
      </c>
      <c r="C447" s="14" t="s">
        <v>26</v>
      </c>
      <c r="D447" s="14" t="s">
        <v>17</v>
      </c>
      <c r="E447" s="14" t="s">
        <v>67</v>
      </c>
      <c r="F447" s="14" t="s">
        <v>177</v>
      </c>
      <c r="G447" s="14" t="s">
        <v>79</v>
      </c>
      <c r="H447" s="14" t="s">
        <v>13</v>
      </c>
      <c r="I447" s="15">
        <v>17518159</v>
      </c>
      <c r="J447" s="15">
        <v>12746006</v>
      </c>
      <c r="K447" s="15">
        <v>6489575</v>
      </c>
      <c r="L447" s="15">
        <v>1472927</v>
      </c>
      <c r="M447" s="15">
        <v>338869</v>
      </c>
      <c r="N447" s="15">
        <v>214553</v>
      </c>
      <c r="O447" s="15">
        <v>206859</v>
      </c>
      <c r="P447" s="15">
        <v>197621</v>
      </c>
      <c r="Q447" s="15">
        <v>226263</v>
      </c>
      <c r="R447" s="15">
        <v>270961</v>
      </c>
      <c r="S447" s="15">
        <v>6929334</v>
      </c>
      <c r="T447" s="69">
        <v>15012524</v>
      </c>
      <c r="U447" s="44">
        <f>SUM(표4_2[[#This Row],[1월]:[12월]])</f>
        <v>61623651</v>
      </c>
      <c r="V447" s="44">
        <f t="shared" si="201"/>
        <v>5135304.25</v>
      </c>
    </row>
    <row r="448" spans="1:22" hidden="1" x14ac:dyDescent="0.3">
      <c r="A448" s="73"/>
      <c r="B448" s="61" t="s">
        <v>263</v>
      </c>
      <c r="C448" s="16" t="s">
        <v>26</v>
      </c>
      <c r="D448" s="16" t="s">
        <v>17</v>
      </c>
      <c r="E448" s="16" t="s">
        <v>67</v>
      </c>
      <c r="F448" s="16" t="s">
        <v>177</v>
      </c>
      <c r="G448" s="16" t="s">
        <v>79</v>
      </c>
      <c r="H448" s="16" t="s">
        <v>19</v>
      </c>
      <c r="I448" s="23">
        <v>136.6</v>
      </c>
      <c r="J448" s="23">
        <v>99.1</v>
      </c>
      <c r="K448" s="23">
        <v>49.7</v>
      </c>
      <c r="L448" s="23">
        <v>11.7</v>
      </c>
      <c r="M448" s="23">
        <v>1.3</v>
      </c>
      <c r="N448" s="23">
        <v>0.2</v>
      </c>
      <c r="O448" s="23">
        <v>0.1</v>
      </c>
      <c r="P448" s="23">
        <v>0.1</v>
      </c>
      <c r="Q448" s="23">
        <v>0.3</v>
      </c>
      <c r="R448" s="23">
        <v>0.6</v>
      </c>
      <c r="S448" s="23">
        <v>54.6</v>
      </c>
      <c r="T448" s="70">
        <v>103.4</v>
      </c>
      <c r="U448" s="45">
        <f>SUM(표4_2[[#This Row],[1월]:[12월]])</f>
        <v>457.70000000000005</v>
      </c>
      <c r="V448" s="45">
        <f t="shared" si="201"/>
        <v>38.141666666666673</v>
      </c>
    </row>
    <row r="449" spans="1:22" hidden="1" x14ac:dyDescent="0.3">
      <c r="A449" s="73"/>
      <c r="B449" s="61" t="s">
        <v>263</v>
      </c>
      <c r="C449" s="16" t="s">
        <v>26</v>
      </c>
      <c r="D449" s="16" t="s">
        <v>17</v>
      </c>
      <c r="E449" s="16" t="s">
        <v>67</v>
      </c>
      <c r="F449" s="16" t="s">
        <v>177</v>
      </c>
      <c r="G449" s="16" t="s">
        <v>79</v>
      </c>
      <c r="H449" s="16" t="s">
        <v>14</v>
      </c>
      <c r="I449" s="23">
        <f t="shared" ref="I449:T449" si="263">I448*1000</f>
        <v>136600</v>
      </c>
      <c r="J449" s="23">
        <f t="shared" si="263"/>
        <v>99100</v>
      </c>
      <c r="K449" s="23">
        <f t="shared" si="263"/>
        <v>49700</v>
      </c>
      <c r="L449" s="23">
        <f t="shared" si="263"/>
        <v>11700</v>
      </c>
      <c r="M449" s="23">
        <f t="shared" si="263"/>
        <v>1300</v>
      </c>
      <c r="N449" s="23">
        <f t="shared" si="263"/>
        <v>200</v>
      </c>
      <c r="O449" s="23">
        <f t="shared" si="263"/>
        <v>100</v>
      </c>
      <c r="P449" s="23">
        <f t="shared" si="263"/>
        <v>100</v>
      </c>
      <c r="Q449" s="23">
        <f t="shared" si="263"/>
        <v>300</v>
      </c>
      <c r="R449" s="23">
        <f t="shared" si="263"/>
        <v>600</v>
      </c>
      <c r="S449" s="23">
        <f t="shared" si="263"/>
        <v>54600</v>
      </c>
      <c r="T449" s="23">
        <f t="shared" si="263"/>
        <v>103400</v>
      </c>
      <c r="U449" s="45">
        <f>SUM(표4_2[[#This Row],[1월]:[12월]])</f>
        <v>457700</v>
      </c>
      <c r="V449" s="45">
        <f t="shared" si="201"/>
        <v>38141.666666666664</v>
      </c>
    </row>
    <row r="450" spans="1:22" hidden="1" x14ac:dyDescent="0.3">
      <c r="A450" s="73"/>
      <c r="B450" s="64" t="s">
        <v>263</v>
      </c>
      <c r="C450" s="32" t="s">
        <v>26</v>
      </c>
      <c r="D450" s="32" t="s">
        <v>17</v>
      </c>
      <c r="E450" s="32" t="s">
        <v>67</v>
      </c>
      <c r="F450" s="32" t="s">
        <v>177</v>
      </c>
      <c r="G450" s="32" t="s">
        <v>79</v>
      </c>
      <c r="H450" s="32" t="s">
        <v>20</v>
      </c>
      <c r="I450" s="33">
        <f t="shared" ref="I450:T450" si="264">I448*0.86</f>
        <v>117.476</v>
      </c>
      <c r="J450" s="33">
        <f t="shared" si="264"/>
        <v>85.225999999999999</v>
      </c>
      <c r="K450" s="33">
        <f t="shared" si="264"/>
        <v>42.742000000000004</v>
      </c>
      <c r="L450" s="33">
        <f t="shared" si="264"/>
        <v>10.061999999999999</v>
      </c>
      <c r="M450" s="33">
        <f t="shared" si="264"/>
        <v>1.1180000000000001</v>
      </c>
      <c r="N450" s="33">
        <f t="shared" si="264"/>
        <v>0.17200000000000001</v>
      </c>
      <c r="O450" s="33">
        <f t="shared" si="264"/>
        <v>8.6000000000000007E-2</v>
      </c>
      <c r="P450" s="33">
        <f t="shared" si="264"/>
        <v>8.6000000000000007E-2</v>
      </c>
      <c r="Q450" s="33">
        <f t="shared" si="264"/>
        <v>0.25800000000000001</v>
      </c>
      <c r="R450" s="33">
        <f t="shared" si="264"/>
        <v>0.51600000000000001</v>
      </c>
      <c r="S450" s="33">
        <f t="shared" si="264"/>
        <v>46.956000000000003</v>
      </c>
      <c r="T450" s="33">
        <f t="shared" si="264"/>
        <v>88.924000000000007</v>
      </c>
      <c r="U450" s="54">
        <f>SUM(표4_2[[#This Row],[1월]:[12월]])</f>
        <v>393.62200000000007</v>
      </c>
      <c r="V450" s="54">
        <f t="shared" si="201"/>
        <v>32.801833333333342</v>
      </c>
    </row>
    <row r="451" spans="1:22" hidden="1" x14ac:dyDescent="0.3">
      <c r="A451" s="73"/>
      <c r="B451" s="62" t="s">
        <v>263</v>
      </c>
      <c r="C451" s="17" t="s">
        <v>26</v>
      </c>
      <c r="D451" s="17" t="s">
        <v>17</v>
      </c>
      <c r="E451" s="17" t="s">
        <v>67</v>
      </c>
      <c r="F451" s="17" t="s">
        <v>177</v>
      </c>
      <c r="G451" s="17" t="s">
        <v>79</v>
      </c>
      <c r="H451" s="17" t="s">
        <v>15</v>
      </c>
      <c r="I451" s="31">
        <f t="shared" ref="I451:T451" si="265">I450*0.1</f>
        <v>11.7476</v>
      </c>
      <c r="J451" s="31">
        <f t="shared" si="265"/>
        <v>8.5226000000000006</v>
      </c>
      <c r="K451" s="31">
        <f t="shared" si="265"/>
        <v>4.2742000000000004</v>
      </c>
      <c r="L451" s="31">
        <f t="shared" si="265"/>
        <v>1.0062</v>
      </c>
      <c r="M451" s="31">
        <f t="shared" si="265"/>
        <v>0.11180000000000001</v>
      </c>
      <c r="N451" s="31">
        <f t="shared" si="265"/>
        <v>1.7200000000000003E-2</v>
      </c>
      <c r="O451" s="31">
        <f t="shared" si="265"/>
        <v>8.6000000000000017E-3</v>
      </c>
      <c r="P451" s="31">
        <f t="shared" si="265"/>
        <v>8.6000000000000017E-3</v>
      </c>
      <c r="Q451" s="31">
        <f t="shared" si="265"/>
        <v>2.5800000000000003E-2</v>
      </c>
      <c r="R451" s="31">
        <f t="shared" si="265"/>
        <v>5.1600000000000007E-2</v>
      </c>
      <c r="S451" s="31">
        <f t="shared" si="265"/>
        <v>4.6956000000000007</v>
      </c>
      <c r="T451" s="31">
        <f t="shared" si="265"/>
        <v>8.8924000000000003</v>
      </c>
      <c r="U451" s="46">
        <f>SUM(표4_2[[#This Row],[1월]:[12월]])</f>
        <v>39.362200000000009</v>
      </c>
      <c r="V451" s="46">
        <f t="shared" si="201"/>
        <v>3.2801833333333339</v>
      </c>
    </row>
    <row r="452" spans="1:22" hidden="1" x14ac:dyDescent="0.3">
      <c r="A452" s="73"/>
      <c r="B452" s="63" t="s">
        <v>263</v>
      </c>
      <c r="C452" s="19" t="s">
        <v>26</v>
      </c>
      <c r="D452" s="19" t="s">
        <v>17</v>
      </c>
      <c r="E452" s="19" t="s">
        <v>67</v>
      </c>
      <c r="F452" s="19" t="s">
        <v>177</v>
      </c>
      <c r="G452" s="20" t="s">
        <v>79</v>
      </c>
      <c r="H452" s="20" t="s">
        <v>96</v>
      </c>
      <c r="I452" s="20">
        <f>I448*0.0036*(39655+0.7095*21+0.0709*310)/1000</f>
        <v>19.518878171159997</v>
      </c>
      <c r="J452" s="20">
        <f t="shared" ref="J452:T452" si="266">J448*0.0036*(39655+0.7095*21+0.0709*310)/1000</f>
        <v>14.160474573659998</v>
      </c>
      <c r="K452" s="20">
        <f t="shared" si="266"/>
        <v>7.1016709012200003</v>
      </c>
      <c r="L452" s="20">
        <f t="shared" si="266"/>
        <v>1.6718219224199999</v>
      </c>
      <c r="M452" s="20">
        <f t="shared" si="266"/>
        <v>0.18575799137999999</v>
      </c>
      <c r="N452" s="20">
        <f t="shared" si="266"/>
        <v>2.857815252E-2</v>
      </c>
      <c r="O452" s="20">
        <f t="shared" si="266"/>
        <v>1.428907626E-2</v>
      </c>
      <c r="P452" s="20">
        <f t="shared" si="266"/>
        <v>1.428907626E-2</v>
      </c>
      <c r="Q452" s="20">
        <f t="shared" si="266"/>
        <v>4.2867228779999995E-2</v>
      </c>
      <c r="R452" s="20">
        <f t="shared" si="266"/>
        <v>8.5734457559999991E-2</v>
      </c>
      <c r="S452" s="20">
        <f t="shared" si="266"/>
        <v>7.80183563796</v>
      </c>
      <c r="T452" s="20">
        <f t="shared" si="266"/>
        <v>14.774904852840001</v>
      </c>
      <c r="U452" s="47">
        <f>SUM(표4_2[[#This Row],[1월]:[12월]])</f>
        <v>65.401102042019986</v>
      </c>
      <c r="V452" s="47">
        <f t="shared" si="201"/>
        <v>5.4500918368349991</v>
      </c>
    </row>
    <row r="453" spans="1:22" hidden="1" x14ac:dyDescent="0.3">
      <c r="A453" s="73"/>
      <c r="B453" s="60" t="s">
        <v>263</v>
      </c>
      <c r="C453" s="14" t="s">
        <v>26</v>
      </c>
      <c r="D453" s="14" t="s">
        <v>17</v>
      </c>
      <c r="E453" s="14" t="s">
        <v>67</v>
      </c>
      <c r="F453" s="14" t="s">
        <v>177</v>
      </c>
      <c r="G453" s="14" t="s">
        <v>80</v>
      </c>
      <c r="H453" s="14" t="s">
        <v>13</v>
      </c>
      <c r="I453" s="15">
        <v>0</v>
      </c>
      <c r="J453" s="15">
        <v>0</v>
      </c>
      <c r="K453" s="15">
        <v>0</v>
      </c>
      <c r="L453" s="15">
        <v>0</v>
      </c>
      <c r="M453" s="15">
        <v>2551407</v>
      </c>
      <c r="N453" s="15">
        <v>4054087</v>
      </c>
      <c r="O453" s="15">
        <v>6510369</v>
      </c>
      <c r="P453" s="15">
        <v>10249245</v>
      </c>
      <c r="Q453" s="15">
        <v>6173388</v>
      </c>
      <c r="R453" s="15">
        <v>251377</v>
      </c>
      <c r="S453" s="15">
        <v>44343</v>
      </c>
      <c r="T453" s="69">
        <v>0</v>
      </c>
      <c r="U453" s="44">
        <f>SUM(표4_2[[#This Row],[1월]:[12월]])</f>
        <v>29834216</v>
      </c>
      <c r="V453" s="44">
        <f t="shared" si="201"/>
        <v>2486184.6666666665</v>
      </c>
    </row>
    <row r="454" spans="1:22" hidden="1" x14ac:dyDescent="0.3">
      <c r="A454" s="73"/>
      <c r="B454" s="61" t="s">
        <v>263</v>
      </c>
      <c r="C454" s="16" t="s">
        <v>26</v>
      </c>
      <c r="D454" s="16" t="s">
        <v>17</v>
      </c>
      <c r="E454" s="16" t="s">
        <v>67</v>
      </c>
      <c r="F454" s="16" t="s">
        <v>177</v>
      </c>
      <c r="G454" s="16" t="s">
        <v>80</v>
      </c>
      <c r="H454" s="16" t="s">
        <v>19</v>
      </c>
      <c r="I454" s="23">
        <v>0</v>
      </c>
      <c r="J454" s="23">
        <v>0</v>
      </c>
      <c r="K454" s="23">
        <v>0</v>
      </c>
      <c r="L454" s="23">
        <v>0</v>
      </c>
      <c r="M454" s="23">
        <v>39</v>
      </c>
      <c r="N454" s="23">
        <v>76.900000000000006</v>
      </c>
      <c r="O454" s="23">
        <v>114.4</v>
      </c>
      <c r="P454" s="23">
        <v>180.2</v>
      </c>
      <c r="Q454" s="23">
        <v>108.5</v>
      </c>
      <c r="R454" s="23">
        <v>3.4</v>
      </c>
      <c r="S454" s="23">
        <v>0.6</v>
      </c>
      <c r="T454" s="70">
        <v>0</v>
      </c>
      <c r="U454" s="45">
        <f>SUM(표4_2[[#This Row],[1월]:[12월]])</f>
        <v>523</v>
      </c>
      <c r="V454" s="45">
        <f t="shared" si="201"/>
        <v>43.583333333333336</v>
      </c>
    </row>
    <row r="455" spans="1:22" hidden="1" x14ac:dyDescent="0.3">
      <c r="A455" s="73"/>
      <c r="B455" s="61" t="s">
        <v>263</v>
      </c>
      <c r="C455" s="16" t="s">
        <v>26</v>
      </c>
      <c r="D455" s="16" t="s">
        <v>17</v>
      </c>
      <c r="E455" s="16" t="s">
        <v>67</v>
      </c>
      <c r="F455" s="16" t="s">
        <v>177</v>
      </c>
      <c r="G455" s="16" t="s">
        <v>80</v>
      </c>
      <c r="H455" s="16" t="s">
        <v>14</v>
      </c>
      <c r="I455" s="23">
        <f t="shared" ref="I455:T455" si="267">I454*1000</f>
        <v>0</v>
      </c>
      <c r="J455" s="23">
        <f t="shared" si="267"/>
        <v>0</v>
      </c>
      <c r="K455" s="23">
        <f t="shared" si="267"/>
        <v>0</v>
      </c>
      <c r="L455" s="23">
        <f t="shared" si="267"/>
        <v>0</v>
      </c>
      <c r="M455" s="23">
        <f t="shared" si="267"/>
        <v>39000</v>
      </c>
      <c r="N455" s="23">
        <f t="shared" si="267"/>
        <v>76900</v>
      </c>
      <c r="O455" s="23">
        <f t="shared" si="267"/>
        <v>114400</v>
      </c>
      <c r="P455" s="23">
        <f t="shared" si="267"/>
        <v>180200</v>
      </c>
      <c r="Q455" s="23">
        <f t="shared" si="267"/>
        <v>108500</v>
      </c>
      <c r="R455" s="23">
        <f t="shared" si="267"/>
        <v>3400</v>
      </c>
      <c r="S455" s="23">
        <f t="shared" si="267"/>
        <v>600</v>
      </c>
      <c r="T455" s="23">
        <f t="shared" si="267"/>
        <v>0</v>
      </c>
      <c r="U455" s="45">
        <f>SUM(표4_2[[#This Row],[1월]:[12월]])</f>
        <v>523000</v>
      </c>
      <c r="V455" s="45">
        <f t="shared" ref="V455:V518" si="268">AVERAGE(I455:T455)</f>
        <v>43583.333333333336</v>
      </c>
    </row>
    <row r="456" spans="1:22" hidden="1" x14ac:dyDescent="0.3">
      <c r="A456" s="73"/>
      <c r="B456" s="64" t="s">
        <v>263</v>
      </c>
      <c r="C456" s="32" t="s">
        <v>26</v>
      </c>
      <c r="D456" s="32" t="s">
        <v>17</v>
      </c>
      <c r="E456" s="32" t="s">
        <v>67</v>
      </c>
      <c r="F456" s="32" t="s">
        <v>177</v>
      </c>
      <c r="G456" s="32" t="s">
        <v>80</v>
      </c>
      <c r="H456" s="32" t="s">
        <v>20</v>
      </c>
      <c r="I456" s="33">
        <f t="shared" ref="I456:T456" si="269">I454*0.86</f>
        <v>0</v>
      </c>
      <c r="J456" s="33">
        <f t="shared" si="269"/>
        <v>0</v>
      </c>
      <c r="K456" s="33">
        <f t="shared" si="269"/>
        <v>0</v>
      </c>
      <c r="L456" s="33">
        <f t="shared" si="269"/>
        <v>0</v>
      </c>
      <c r="M456" s="33">
        <f t="shared" si="269"/>
        <v>33.54</v>
      </c>
      <c r="N456" s="33">
        <f t="shared" si="269"/>
        <v>66.134</v>
      </c>
      <c r="O456" s="33">
        <f t="shared" si="269"/>
        <v>98.384</v>
      </c>
      <c r="P456" s="33">
        <f t="shared" si="269"/>
        <v>154.97199999999998</v>
      </c>
      <c r="Q456" s="33">
        <f t="shared" si="269"/>
        <v>93.31</v>
      </c>
      <c r="R456" s="33">
        <f t="shared" si="269"/>
        <v>2.9239999999999999</v>
      </c>
      <c r="S456" s="33">
        <f t="shared" si="269"/>
        <v>0.51600000000000001</v>
      </c>
      <c r="T456" s="33">
        <f t="shared" si="269"/>
        <v>0</v>
      </c>
      <c r="U456" s="54">
        <f>SUM(표4_2[[#This Row],[1월]:[12월]])</f>
        <v>449.78</v>
      </c>
      <c r="V456" s="54">
        <f t="shared" si="268"/>
        <v>37.481666666666662</v>
      </c>
    </row>
    <row r="457" spans="1:22" hidden="1" x14ac:dyDescent="0.3">
      <c r="A457" s="73"/>
      <c r="B457" s="62" t="s">
        <v>263</v>
      </c>
      <c r="C457" s="17" t="s">
        <v>26</v>
      </c>
      <c r="D457" s="17" t="s">
        <v>17</v>
      </c>
      <c r="E457" s="17" t="s">
        <v>67</v>
      </c>
      <c r="F457" s="17" t="s">
        <v>177</v>
      </c>
      <c r="G457" s="17" t="s">
        <v>80</v>
      </c>
      <c r="H457" s="17" t="s">
        <v>15</v>
      </c>
      <c r="I457" s="31">
        <f t="shared" ref="I457:T457" si="270">I456*0.1</f>
        <v>0</v>
      </c>
      <c r="J457" s="31">
        <f t="shared" si="270"/>
        <v>0</v>
      </c>
      <c r="K457" s="31">
        <f t="shared" si="270"/>
        <v>0</v>
      </c>
      <c r="L457" s="31">
        <f t="shared" si="270"/>
        <v>0</v>
      </c>
      <c r="M457" s="31">
        <f t="shared" si="270"/>
        <v>3.3540000000000001</v>
      </c>
      <c r="N457" s="31">
        <f t="shared" si="270"/>
        <v>6.6134000000000004</v>
      </c>
      <c r="O457" s="31">
        <f t="shared" si="270"/>
        <v>9.8384</v>
      </c>
      <c r="P457" s="31">
        <f t="shared" si="270"/>
        <v>15.497199999999999</v>
      </c>
      <c r="Q457" s="31">
        <f t="shared" si="270"/>
        <v>9.3310000000000013</v>
      </c>
      <c r="R457" s="31">
        <f t="shared" si="270"/>
        <v>0.29239999999999999</v>
      </c>
      <c r="S457" s="31">
        <f t="shared" si="270"/>
        <v>5.1600000000000007E-2</v>
      </c>
      <c r="T457" s="31">
        <f t="shared" si="270"/>
        <v>0</v>
      </c>
      <c r="U457" s="46">
        <f>SUM(표4_2[[#This Row],[1월]:[12월]])</f>
        <v>44.978000000000002</v>
      </c>
      <c r="V457" s="46">
        <f t="shared" si="268"/>
        <v>3.7481666666666666</v>
      </c>
    </row>
    <row r="458" spans="1:22" hidden="1" x14ac:dyDescent="0.3">
      <c r="A458" s="73"/>
      <c r="B458" s="63" t="s">
        <v>263</v>
      </c>
      <c r="C458" s="19" t="s">
        <v>26</v>
      </c>
      <c r="D458" s="19" t="s">
        <v>17</v>
      </c>
      <c r="E458" s="19" t="s">
        <v>67</v>
      </c>
      <c r="F458" s="19" t="s">
        <v>177</v>
      </c>
      <c r="G458" s="20" t="s">
        <v>80</v>
      </c>
      <c r="H458" s="20" t="s">
        <v>96</v>
      </c>
      <c r="I458" s="20">
        <f>I454*0.0036*(39655+0.7095*21+0.0709*310)/1000</f>
        <v>0</v>
      </c>
      <c r="J458" s="20">
        <f t="shared" ref="J458:T458" si="271">J454*0.0036*(39655+0.7095*21+0.0709*310)/1000</f>
        <v>0</v>
      </c>
      <c r="K458" s="20">
        <f t="shared" si="271"/>
        <v>0</v>
      </c>
      <c r="L458" s="20">
        <f t="shared" si="271"/>
        <v>0</v>
      </c>
      <c r="M458" s="20">
        <f t="shared" si="271"/>
        <v>5.5727397413999995</v>
      </c>
      <c r="N458" s="20">
        <f t="shared" si="271"/>
        <v>10.988299643940001</v>
      </c>
      <c r="O458" s="20">
        <f t="shared" si="271"/>
        <v>16.346703241439997</v>
      </c>
      <c r="P458" s="20">
        <f t="shared" si="271"/>
        <v>25.748915420519999</v>
      </c>
      <c r="Q458" s="20">
        <f t="shared" si="271"/>
        <v>15.5036477421</v>
      </c>
      <c r="R458" s="20">
        <f t="shared" si="271"/>
        <v>0.48582859283999996</v>
      </c>
      <c r="S458" s="20">
        <f t="shared" si="271"/>
        <v>8.5734457559999991E-2</v>
      </c>
      <c r="T458" s="20">
        <f t="shared" si="271"/>
        <v>0</v>
      </c>
      <c r="U458" s="47">
        <f>SUM(표4_2[[#This Row],[1월]:[12월]])</f>
        <v>74.731868839799986</v>
      </c>
      <c r="V458" s="47">
        <f t="shared" si="268"/>
        <v>6.2276557366499992</v>
      </c>
    </row>
    <row r="459" spans="1:22" hidden="1" x14ac:dyDescent="0.3">
      <c r="A459" s="73"/>
      <c r="B459" s="60" t="s">
        <v>263</v>
      </c>
      <c r="C459" s="14" t="s">
        <v>26</v>
      </c>
      <c r="D459" s="14" t="s">
        <v>18</v>
      </c>
      <c r="E459" s="14" t="s">
        <v>67</v>
      </c>
      <c r="F459" s="14" t="s">
        <v>178</v>
      </c>
      <c r="G459" s="14" t="s">
        <v>61</v>
      </c>
      <c r="H459" s="14" t="s">
        <v>13</v>
      </c>
      <c r="I459" s="15">
        <v>55238452</v>
      </c>
      <c r="J459" s="15">
        <v>48723882</v>
      </c>
      <c r="K459" s="15">
        <v>23456570</v>
      </c>
      <c r="L459" s="15">
        <v>5643441</v>
      </c>
      <c r="M459" s="15">
        <v>1730124</v>
      </c>
      <c r="N459" s="15">
        <v>1272586</v>
      </c>
      <c r="O459" s="15">
        <v>1247396</v>
      </c>
      <c r="P459" s="15">
        <v>1294761</v>
      </c>
      <c r="Q459" s="15">
        <v>1371434</v>
      </c>
      <c r="R459" s="15">
        <v>1820451</v>
      </c>
      <c r="S459" s="15">
        <v>27893710</v>
      </c>
      <c r="T459" s="69">
        <v>47069019</v>
      </c>
      <c r="U459" s="44">
        <f>SUM(표4_2[[#This Row],[1월]:[12월]])</f>
        <v>216761826</v>
      </c>
      <c r="V459" s="44">
        <f t="shared" si="268"/>
        <v>18063485.5</v>
      </c>
    </row>
    <row r="460" spans="1:22" hidden="1" x14ac:dyDescent="0.3">
      <c r="A460" s="73"/>
      <c r="B460" s="61" t="s">
        <v>263</v>
      </c>
      <c r="C460" s="16" t="s">
        <v>26</v>
      </c>
      <c r="D460" s="16" t="s">
        <v>18</v>
      </c>
      <c r="E460" s="16" t="s">
        <v>67</v>
      </c>
      <c r="F460" s="16" t="s">
        <v>178</v>
      </c>
      <c r="G460" s="16" t="s">
        <v>61</v>
      </c>
      <c r="H460" s="16" t="s">
        <v>19</v>
      </c>
      <c r="I460" s="23">
        <v>425.9</v>
      </c>
      <c r="J460" s="23">
        <v>374.5</v>
      </c>
      <c r="K460" s="23">
        <v>175.2</v>
      </c>
      <c r="L460" s="23">
        <v>40.5</v>
      </c>
      <c r="M460" s="23">
        <v>4.5999999999999996</v>
      </c>
      <c r="N460" s="23">
        <v>0.5</v>
      </c>
      <c r="O460" s="23">
        <v>0.2</v>
      </c>
      <c r="P460" s="23">
        <v>0.7</v>
      </c>
      <c r="Q460" s="23">
        <v>1.5</v>
      </c>
      <c r="R460" s="23">
        <v>4.8</v>
      </c>
      <c r="S460" s="23">
        <v>216.4</v>
      </c>
      <c r="T460" s="70">
        <v>319.8</v>
      </c>
      <c r="U460" s="45">
        <f>SUM(표4_2[[#This Row],[1월]:[12월]])</f>
        <v>1564.6000000000001</v>
      </c>
      <c r="V460" s="45">
        <f t="shared" si="268"/>
        <v>130.38333333333335</v>
      </c>
    </row>
    <row r="461" spans="1:22" hidden="1" x14ac:dyDescent="0.3">
      <c r="A461" s="73"/>
      <c r="B461" s="61" t="s">
        <v>263</v>
      </c>
      <c r="C461" s="16" t="s">
        <v>26</v>
      </c>
      <c r="D461" s="16" t="s">
        <v>18</v>
      </c>
      <c r="E461" s="16" t="s">
        <v>67</v>
      </c>
      <c r="F461" s="16" t="s">
        <v>178</v>
      </c>
      <c r="G461" s="16" t="s">
        <v>61</v>
      </c>
      <c r="H461" s="16" t="s">
        <v>14</v>
      </c>
      <c r="I461" s="23">
        <f t="shared" ref="I461:T461" si="272">I460*1000</f>
        <v>425900</v>
      </c>
      <c r="J461" s="23">
        <f t="shared" si="272"/>
        <v>374500</v>
      </c>
      <c r="K461" s="23">
        <f t="shared" si="272"/>
        <v>175200</v>
      </c>
      <c r="L461" s="23">
        <f t="shared" si="272"/>
        <v>40500</v>
      </c>
      <c r="M461" s="23">
        <f t="shared" si="272"/>
        <v>4600</v>
      </c>
      <c r="N461" s="23">
        <f t="shared" si="272"/>
        <v>500</v>
      </c>
      <c r="O461" s="23">
        <f t="shared" si="272"/>
        <v>200</v>
      </c>
      <c r="P461" s="23">
        <f t="shared" si="272"/>
        <v>700</v>
      </c>
      <c r="Q461" s="23">
        <f t="shared" si="272"/>
        <v>1500</v>
      </c>
      <c r="R461" s="23">
        <f t="shared" si="272"/>
        <v>4800</v>
      </c>
      <c r="S461" s="23">
        <f t="shared" si="272"/>
        <v>216400</v>
      </c>
      <c r="T461" s="23">
        <f t="shared" si="272"/>
        <v>319800</v>
      </c>
      <c r="U461" s="45">
        <f>SUM(표4_2[[#This Row],[1월]:[12월]])</f>
        <v>1564600</v>
      </c>
      <c r="V461" s="45">
        <f t="shared" si="268"/>
        <v>130383.33333333333</v>
      </c>
    </row>
    <row r="462" spans="1:22" hidden="1" x14ac:dyDescent="0.3">
      <c r="A462" s="73"/>
      <c r="B462" s="64" t="s">
        <v>263</v>
      </c>
      <c r="C462" s="32" t="s">
        <v>26</v>
      </c>
      <c r="D462" s="32" t="s">
        <v>18</v>
      </c>
      <c r="E462" s="32" t="s">
        <v>67</v>
      </c>
      <c r="F462" s="32" t="s">
        <v>178</v>
      </c>
      <c r="G462" s="32" t="s">
        <v>61</v>
      </c>
      <c r="H462" s="32" t="s">
        <v>20</v>
      </c>
      <c r="I462" s="33">
        <f t="shared" ref="I462:T462" si="273">I460*0.86</f>
        <v>366.274</v>
      </c>
      <c r="J462" s="33">
        <f t="shared" si="273"/>
        <v>322.07</v>
      </c>
      <c r="K462" s="33">
        <f t="shared" si="273"/>
        <v>150.672</v>
      </c>
      <c r="L462" s="33">
        <f t="shared" si="273"/>
        <v>34.83</v>
      </c>
      <c r="M462" s="33">
        <f t="shared" si="273"/>
        <v>3.9559999999999995</v>
      </c>
      <c r="N462" s="33">
        <f t="shared" si="273"/>
        <v>0.43</v>
      </c>
      <c r="O462" s="33">
        <f t="shared" si="273"/>
        <v>0.17200000000000001</v>
      </c>
      <c r="P462" s="33">
        <f t="shared" si="273"/>
        <v>0.60199999999999998</v>
      </c>
      <c r="Q462" s="33">
        <f t="shared" si="273"/>
        <v>1.29</v>
      </c>
      <c r="R462" s="33">
        <f t="shared" si="273"/>
        <v>4.1280000000000001</v>
      </c>
      <c r="S462" s="33">
        <f t="shared" si="273"/>
        <v>186.10400000000001</v>
      </c>
      <c r="T462" s="33">
        <f t="shared" si="273"/>
        <v>275.02800000000002</v>
      </c>
      <c r="U462" s="54">
        <f>SUM(표4_2[[#This Row],[1월]:[12월]])</f>
        <v>1345.556</v>
      </c>
      <c r="V462" s="54">
        <f t="shared" si="268"/>
        <v>112.12966666666667</v>
      </c>
    </row>
    <row r="463" spans="1:22" hidden="1" x14ac:dyDescent="0.3">
      <c r="A463" s="73"/>
      <c r="B463" s="62" t="s">
        <v>263</v>
      </c>
      <c r="C463" s="17" t="s">
        <v>26</v>
      </c>
      <c r="D463" s="17" t="s">
        <v>18</v>
      </c>
      <c r="E463" s="17" t="s">
        <v>67</v>
      </c>
      <c r="F463" s="17" t="s">
        <v>178</v>
      </c>
      <c r="G463" s="17" t="s">
        <v>61</v>
      </c>
      <c r="H463" s="17" t="s">
        <v>15</v>
      </c>
      <c r="I463" s="31">
        <f t="shared" ref="I463:T463" si="274">I462*0.1</f>
        <v>36.627400000000002</v>
      </c>
      <c r="J463" s="31">
        <f t="shared" si="274"/>
        <v>32.207000000000001</v>
      </c>
      <c r="K463" s="31">
        <f t="shared" si="274"/>
        <v>15.0672</v>
      </c>
      <c r="L463" s="31">
        <f t="shared" si="274"/>
        <v>3.4830000000000001</v>
      </c>
      <c r="M463" s="31">
        <f t="shared" si="274"/>
        <v>0.39559999999999995</v>
      </c>
      <c r="N463" s="31">
        <f t="shared" si="274"/>
        <v>4.3000000000000003E-2</v>
      </c>
      <c r="O463" s="31">
        <f t="shared" si="274"/>
        <v>1.7200000000000003E-2</v>
      </c>
      <c r="P463" s="31">
        <f t="shared" si="274"/>
        <v>6.0200000000000004E-2</v>
      </c>
      <c r="Q463" s="31">
        <f t="shared" si="274"/>
        <v>0.129</v>
      </c>
      <c r="R463" s="31">
        <f t="shared" si="274"/>
        <v>0.41280000000000006</v>
      </c>
      <c r="S463" s="31">
        <f t="shared" si="274"/>
        <v>18.610400000000002</v>
      </c>
      <c r="T463" s="31">
        <f t="shared" si="274"/>
        <v>27.502800000000004</v>
      </c>
      <c r="U463" s="46">
        <f>SUM(표4_2[[#This Row],[1월]:[12월]])</f>
        <v>134.55560000000003</v>
      </c>
      <c r="V463" s="46">
        <f t="shared" si="268"/>
        <v>11.212966666666668</v>
      </c>
    </row>
    <row r="464" spans="1:22" hidden="1" x14ac:dyDescent="0.3">
      <c r="A464" s="73"/>
      <c r="B464" s="63" t="s">
        <v>263</v>
      </c>
      <c r="C464" s="19" t="s">
        <v>26</v>
      </c>
      <c r="D464" s="19" t="s">
        <v>18</v>
      </c>
      <c r="E464" s="19" t="s">
        <v>67</v>
      </c>
      <c r="F464" s="19" t="s">
        <v>178</v>
      </c>
      <c r="G464" s="20" t="s">
        <v>61</v>
      </c>
      <c r="H464" s="20" t="s">
        <v>96</v>
      </c>
      <c r="I464" s="20">
        <f>I460*0.0036*(39655+0.7095*21+0.0709*310)/1000</f>
        <v>60.857175791339991</v>
      </c>
      <c r="J464" s="20">
        <f t="shared" ref="J464:T464" si="275">J460*0.0036*(39655+0.7095*21+0.0709*310)/1000</f>
        <v>53.512590593699997</v>
      </c>
      <c r="K464" s="20">
        <f t="shared" si="275"/>
        <v>25.034461607519997</v>
      </c>
      <c r="L464" s="20">
        <f t="shared" si="275"/>
        <v>5.7870758852999993</v>
      </c>
      <c r="M464" s="20">
        <f t="shared" si="275"/>
        <v>0.65729750795999997</v>
      </c>
      <c r="N464" s="20">
        <f t="shared" si="275"/>
        <v>7.1445381299999999E-2</v>
      </c>
      <c r="O464" s="20">
        <f t="shared" si="275"/>
        <v>2.857815252E-2</v>
      </c>
      <c r="P464" s="20">
        <f t="shared" si="275"/>
        <v>0.10002353381999998</v>
      </c>
      <c r="Q464" s="20">
        <f t="shared" si="275"/>
        <v>0.2143361439</v>
      </c>
      <c r="R464" s="20">
        <f t="shared" si="275"/>
        <v>0.68587566047999993</v>
      </c>
      <c r="S464" s="20">
        <f t="shared" si="275"/>
        <v>30.921561026639996</v>
      </c>
      <c r="T464" s="20">
        <f t="shared" si="275"/>
        <v>45.696465879480009</v>
      </c>
      <c r="U464" s="47">
        <f>SUM(표4_2[[#This Row],[1월]:[12월]])</f>
        <v>223.56688716396002</v>
      </c>
      <c r="V464" s="47">
        <f t="shared" si="268"/>
        <v>18.630573930330002</v>
      </c>
    </row>
    <row r="465" spans="1:22" hidden="1" x14ac:dyDescent="0.3">
      <c r="A465" s="73"/>
      <c r="B465" s="60" t="s">
        <v>263</v>
      </c>
      <c r="C465" s="14" t="s">
        <v>26</v>
      </c>
      <c r="D465" s="14" t="s">
        <v>18</v>
      </c>
      <c r="E465" s="14" t="s">
        <v>67</v>
      </c>
      <c r="F465" s="14" t="s">
        <v>178</v>
      </c>
      <c r="G465" s="14" t="s">
        <v>62</v>
      </c>
      <c r="H465" s="14" t="s">
        <v>13</v>
      </c>
      <c r="I465" s="15">
        <v>0</v>
      </c>
      <c r="J465" s="15">
        <v>0</v>
      </c>
      <c r="K465" s="15">
        <v>0</v>
      </c>
      <c r="L465" s="15">
        <v>0</v>
      </c>
      <c r="M465" s="15">
        <v>8517674</v>
      </c>
      <c r="N465" s="15">
        <v>13691202</v>
      </c>
      <c r="O465" s="15">
        <v>27456772</v>
      </c>
      <c r="P465" s="15">
        <v>36641052</v>
      </c>
      <c r="Q465" s="15">
        <v>19943456</v>
      </c>
      <c r="R465" s="15">
        <v>303063</v>
      </c>
      <c r="S465" s="15">
        <v>0</v>
      </c>
      <c r="T465" s="69">
        <v>0</v>
      </c>
      <c r="U465" s="44">
        <f>SUM(표4_2[[#This Row],[1월]:[12월]])</f>
        <v>106553219</v>
      </c>
      <c r="V465" s="44">
        <f t="shared" si="268"/>
        <v>8879434.916666666</v>
      </c>
    </row>
    <row r="466" spans="1:22" hidden="1" x14ac:dyDescent="0.3">
      <c r="A466" s="73"/>
      <c r="B466" s="61" t="s">
        <v>263</v>
      </c>
      <c r="C466" s="16" t="s">
        <v>26</v>
      </c>
      <c r="D466" s="16" t="s">
        <v>18</v>
      </c>
      <c r="E466" s="16" t="s">
        <v>67</v>
      </c>
      <c r="F466" s="16" t="s">
        <v>178</v>
      </c>
      <c r="G466" s="16" t="s">
        <v>62</v>
      </c>
      <c r="H466" s="16" t="s">
        <v>19</v>
      </c>
      <c r="I466" s="23">
        <v>0</v>
      </c>
      <c r="J466" s="23">
        <v>0</v>
      </c>
      <c r="K466" s="23">
        <v>0</v>
      </c>
      <c r="L466" s="23">
        <v>0</v>
      </c>
      <c r="M466" s="23">
        <v>130.19999999999999</v>
      </c>
      <c r="N466" s="23">
        <v>259.60000000000002</v>
      </c>
      <c r="O466" s="23">
        <v>482.8</v>
      </c>
      <c r="P466" s="23">
        <v>644.29999999999995</v>
      </c>
      <c r="Q466" s="23">
        <v>350.7</v>
      </c>
      <c r="R466" s="23">
        <v>4.0999999999999996</v>
      </c>
      <c r="S466" s="23">
        <v>0</v>
      </c>
      <c r="T466" s="70">
        <v>0</v>
      </c>
      <c r="U466" s="45">
        <f>SUM(표4_2[[#This Row],[1월]:[12월]])</f>
        <v>1871.7</v>
      </c>
      <c r="V466" s="45">
        <f t="shared" si="268"/>
        <v>155.97499999999999</v>
      </c>
    </row>
    <row r="467" spans="1:22" hidden="1" x14ac:dyDescent="0.3">
      <c r="A467" s="73"/>
      <c r="B467" s="61" t="s">
        <v>263</v>
      </c>
      <c r="C467" s="16" t="s">
        <v>26</v>
      </c>
      <c r="D467" s="16" t="s">
        <v>18</v>
      </c>
      <c r="E467" s="16" t="s">
        <v>67</v>
      </c>
      <c r="F467" s="16" t="s">
        <v>178</v>
      </c>
      <c r="G467" s="16" t="s">
        <v>62</v>
      </c>
      <c r="H467" s="16" t="s">
        <v>14</v>
      </c>
      <c r="I467" s="23">
        <f t="shared" ref="I467:T467" si="276">I466*1000</f>
        <v>0</v>
      </c>
      <c r="J467" s="23">
        <f t="shared" si="276"/>
        <v>0</v>
      </c>
      <c r="K467" s="23">
        <f t="shared" si="276"/>
        <v>0</v>
      </c>
      <c r="L467" s="23">
        <f t="shared" si="276"/>
        <v>0</v>
      </c>
      <c r="M467" s="23">
        <f t="shared" si="276"/>
        <v>130199.99999999999</v>
      </c>
      <c r="N467" s="23">
        <f t="shared" si="276"/>
        <v>259600.00000000003</v>
      </c>
      <c r="O467" s="23">
        <f t="shared" si="276"/>
        <v>482800</v>
      </c>
      <c r="P467" s="23">
        <f t="shared" si="276"/>
        <v>644300</v>
      </c>
      <c r="Q467" s="23">
        <f t="shared" si="276"/>
        <v>350700</v>
      </c>
      <c r="R467" s="23">
        <f t="shared" si="276"/>
        <v>4100</v>
      </c>
      <c r="S467" s="23">
        <f t="shared" si="276"/>
        <v>0</v>
      </c>
      <c r="T467" s="23">
        <f t="shared" si="276"/>
        <v>0</v>
      </c>
      <c r="U467" s="45">
        <f>SUM(표4_2[[#This Row],[1월]:[12월]])</f>
        <v>1871700</v>
      </c>
      <c r="V467" s="45">
        <f t="shared" si="268"/>
        <v>155975</v>
      </c>
    </row>
    <row r="468" spans="1:22" hidden="1" x14ac:dyDescent="0.3">
      <c r="A468" s="73"/>
      <c r="B468" s="64" t="s">
        <v>263</v>
      </c>
      <c r="C468" s="32" t="s">
        <v>26</v>
      </c>
      <c r="D468" s="32" t="s">
        <v>18</v>
      </c>
      <c r="E468" s="32" t="s">
        <v>67</v>
      </c>
      <c r="F468" s="32" t="s">
        <v>178</v>
      </c>
      <c r="G468" s="32" t="s">
        <v>62</v>
      </c>
      <c r="H468" s="32" t="s">
        <v>20</v>
      </c>
      <c r="I468" s="33">
        <f t="shared" ref="I468:T468" si="277">I466*0.86</f>
        <v>0</v>
      </c>
      <c r="J468" s="33">
        <f t="shared" si="277"/>
        <v>0</v>
      </c>
      <c r="K468" s="33">
        <f t="shared" si="277"/>
        <v>0</v>
      </c>
      <c r="L468" s="33">
        <f t="shared" si="277"/>
        <v>0</v>
      </c>
      <c r="M468" s="33">
        <f t="shared" si="277"/>
        <v>111.97199999999999</v>
      </c>
      <c r="N468" s="33">
        <f t="shared" si="277"/>
        <v>223.25600000000003</v>
      </c>
      <c r="O468" s="33">
        <f t="shared" si="277"/>
        <v>415.20800000000003</v>
      </c>
      <c r="P468" s="33">
        <f t="shared" si="277"/>
        <v>554.09799999999996</v>
      </c>
      <c r="Q468" s="33">
        <f t="shared" si="277"/>
        <v>301.60199999999998</v>
      </c>
      <c r="R468" s="33">
        <f t="shared" si="277"/>
        <v>3.5259999999999998</v>
      </c>
      <c r="S468" s="33">
        <f t="shared" si="277"/>
        <v>0</v>
      </c>
      <c r="T468" s="33">
        <f t="shared" si="277"/>
        <v>0</v>
      </c>
      <c r="U468" s="54">
        <f>SUM(표4_2[[#This Row],[1월]:[12월]])</f>
        <v>1609.662</v>
      </c>
      <c r="V468" s="54">
        <f t="shared" si="268"/>
        <v>134.13849999999999</v>
      </c>
    </row>
    <row r="469" spans="1:22" hidden="1" x14ac:dyDescent="0.3">
      <c r="A469" s="73"/>
      <c r="B469" s="62" t="s">
        <v>263</v>
      </c>
      <c r="C469" s="17" t="s">
        <v>26</v>
      </c>
      <c r="D469" s="17" t="s">
        <v>18</v>
      </c>
      <c r="E469" s="17" t="s">
        <v>67</v>
      </c>
      <c r="F469" s="17" t="s">
        <v>178</v>
      </c>
      <c r="G469" s="17" t="s">
        <v>62</v>
      </c>
      <c r="H469" s="17" t="s">
        <v>15</v>
      </c>
      <c r="I469" s="31">
        <f t="shared" ref="I469:T469" si="278">I468*0.1</f>
        <v>0</v>
      </c>
      <c r="J469" s="31">
        <f t="shared" si="278"/>
        <v>0</v>
      </c>
      <c r="K469" s="31">
        <f t="shared" si="278"/>
        <v>0</v>
      </c>
      <c r="L469" s="31">
        <f t="shared" si="278"/>
        <v>0</v>
      </c>
      <c r="M469" s="31">
        <f t="shared" si="278"/>
        <v>11.1972</v>
      </c>
      <c r="N469" s="31">
        <f t="shared" si="278"/>
        <v>22.325600000000005</v>
      </c>
      <c r="O469" s="31">
        <f t="shared" si="278"/>
        <v>41.520800000000008</v>
      </c>
      <c r="P469" s="31">
        <f t="shared" si="278"/>
        <v>55.409799999999997</v>
      </c>
      <c r="Q469" s="31">
        <f t="shared" si="278"/>
        <v>30.1602</v>
      </c>
      <c r="R469" s="31">
        <f t="shared" si="278"/>
        <v>0.35260000000000002</v>
      </c>
      <c r="S469" s="31">
        <f t="shared" si="278"/>
        <v>0</v>
      </c>
      <c r="T469" s="31">
        <f t="shared" si="278"/>
        <v>0</v>
      </c>
      <c r="U469" s="46">
        <f>SUM(표4_2[[#This Row],[1월]:[12월]])</f>
        <v>160.96620000000001</v>
      </c>
      <c r="V469" s="46">
        <f t="shared" si="268"/>
        <v>13.413850000000002</v>
      </c>
    </row>
    <row r="470" spans="1:22" hidden="1" x14ac:dyDescent="0.3">
      <c r="A470" s="73"/>
      <c r="B470" s="63" t="s">
        <v>263</v>
      </c>
      <c r="C470" s="19" t="s">
        <v>26</v>
      </c>
      <c r="D470" s="19" t="s">
        <v>18</v>
      </c>
      <c r="E470" s="19" t="s">
        <v>67</v>
      </c>
      <c r="F470" s="19" t="s">
        <v>178</v>
      </c>
      <c r="G470" s="20" t="s">
        <v>62</v>
      </c>
      <c r="H470" s="20" t="s">
        <v>96</v>
      </c>
      <c r="I470" s="20">
        <f>I466*0.0036*(39655+0.7095*21+0.0709*310)/1000</f>
        <v>0</v>
      </c>
      <c r="J470" s="20">
        <f t="shared" ref="J470:T470" si="279">J466*0.0036*(39655+0.7095*21+0.0709*310)/1000</f>
        <v>0</v>
      </c>
      <c r="K470" s="20">
        <f t="shared" si="279"/>
        <v>0</v>
      </c>
      <c r="L470" s="20">
        <f t="shared" si="279"/>
        <v>0</v>
      </c>
      <c r="M470" s="20">
        <f t="shared" si="279"/>
        <v>18.604377290519999</v>
      </c>
      <c r="N470" s="20">
        <f t="shared" si="279"/>
        <v>37.094441970960006</v>
      </c>
      <c r="O470" s="20">
        <f t="shared" si="279"/>
        <v>68.987660183280013</v>
      </c>
      <c r="P470" s="20">
        <f t="shared" si="279"/>
        <v>92.064518343179998</v>
      </c>
      <c r="Q470" s="20">
        <f t="shared" si="279"/>
        <v>50.111790443819991</v>
      </c>
      <c r="R470" s="20">
        <f t="shared" si="279"/>
        <v>0.58585212665999997</v>
      </c>
      <c r="S470" s="20">
        <f t="shared" si="279"/>
        <v>0</v>
      </c>
      <c r="T470" s="20">
        <f t="shared" si="279"/>
        <v>0</v>
      </c>
      <c r="U470" s="47">
        <f>SUM(표4_2[[#This Row],[1월]:[12월]])</f>
        <v>267.44864035841999</v>
      </c>
      <c r="V470" s="47">
        <f t="shared" si="268"/>
        <v>22.287386696534998</v>
      </c>
    </row>
    <row r="471" spans="1:22" hidden="1" x14ac:dyDescent="0.3">
      <c r="A471" s="73"/>
      <c r="B471" s="60" t="s">
        <v>263</v>
      </c>
      <c r="C471" s="14" t="s">
        <v>26</v>
      </c>
      <c r="D471" s="14" t="s">
        <v>18</v>
      </c>
      <c r="E471" s="14" t="s">
        <v>67</v>
      </c>
      <c r="F471" s="14" t="s">
        <v>170</v>
      </c>
      <c r="G471" s="14" t="s">
        <v>64</v>
      </c>
      <c r="H471" s="14" t="s">
        <v>13</v>
      </c>
      <c r="I471" s="15">
        <v>48798156</v>
      </c>
      <c r="J471" s="15">
        <v>34900436</v>
      </c>
      <c r="K471" s="15">
        <v>18158962</v>
      </c>
      <c r="L471" s="15">
        <v>4706543</v>
      </c>
      <c r="M471" s="15">
        <v>1186339</v>
      </c>
      <c r="N471" s="15">
        <v>694498</v>
      </c>
      <c r="O471" s="15">
        <v>657712</v>
      </c>
      <c r="P471" s="15">
        <v>601187</v>
      </c>
      <c r="Q471" s="15">
        <v>753137</v>
      </c>
      <c r="R471" s="15">
        <v>775418</v>
      </c>
      <c r="S471" s="15">
        <v>18771149</v>
      </c>
      <c r="T471" s="69">
        <v>36418001</v>
      </c>
      <c r="U471" s="44">
        <f>SUM(표4_2[[#This Row],[1월]:[12월]])</f>
        <v>166421538</v>
      </c>
      <c r="V471" s="44">
        <f t="shared" si="268"/>
        <v>13868461.5</v>
      </c>
    </row>
    <row r="472" spans="1:22" hidden="1" x14ac:dyDescent="0.3">
      <c r="A472" s="73"/>
      <c r="B472" s="61" t="s">
        <v>263</v>
      </c>
      <c r="C472" s="16" t="s">
        <v>26</v>
      </c>
      <c r="D472" s="16" t="s">
        <v>18</v>
      </c>
      <c r="E472" s="16" t="s">
        <v>67</v>
      </c>
      <c r="F472" s="16" t="s">
        <v>170</v>
      </c>
      <c r="G472" s="16" t="s">
        <v>64</v>
      </c>
      <c r="H472" s="16" t="s">
        <v>19</v>
      </c>
      <c r="I472" s="23">
        <v>380.3</v>
      </c>
      <c r="J472" s="23">
        <v>270.8</v>
      </c>
      <c r="K472" s="23">
        <v>138.80000000000001</v>
      </c>
      <c r="L472" s="23">
        <v>38.1</v>
      </c>
      <c r="M472" s="23">
        <v>5.8</v>
      </c>
      <c r="N472" s="23">
        <v>1.6</v>
      </c>
      <c r="O472" s="23">
        <v>1.1000000000000001</v>
      </c>
      <c r="P472" s="23">
        <v>0.5</v>
      </c>
      <c r="Q472" s="23">
        <v>2.1</v>
      </c>
      <c r="R472" s="23">
        <v>1.8</v>
      </c>
      <c r="S472" s="23">
        <v>147.9</v>
      </c>
      <c r="T472" s="70">
        <v>250.1</v>
      </c>
      <c r="U472" s="45">
        <f>SUM(표4_2[[#This Row],[1월]:[12월]])</f>
        <v>1238.9000000000001</v>
      </c>
      <c r="V472" s="45">
        <f t="shared" si="268"/>
        <v>103.24166666666667</v>
      </c>
    </row>
    <row r="473" spans="1:22" hidden="1" x14ac:dyDescent="0.3">
      <c r="A473" s="73"/>
      <c r="B473" s="61" t="s">
        <v>263</v>
      </c>
      <c r="C473" s="16" t="s">
        <v>26</v>
      </c>
      <c r="D473" s="16" t="s">
        <v>18</v>
      </c>
      <c r="E473" s="16" t="s">
        <v>67</v>
      </c>
      <c r="F473" s="16" t="s">
        <v>170</v>
      </c>
      <c r="G473" s="16" t="s">
        <v>64</v>
      </c>
      <c r="H473" s="16" t="s">
        <v>14</v>
      </c>
      <c r="I473" s="23">
        <f t="shared" ref="I473:T473" si="280">I472*1000</f>
        <v>380300</v>
      </c>
      <c r="J473" s="23">
        <f t="shared" si="280"/>
        <v>270800</v>
      </c>
      <c r="K473" s="23">
        <f t="shared" si="280"/>
        <v>138800</v>
      </c>
      <c r="L473" s="23">
        <f t="shared" si="280"/>
        <v>38100</v>
      </c>
      <c r="M473" s="23">
        <f t="shared" si="280"/>
        <v>5800</v>
      </c>
      <c r="N473" s="23">
        <f t="shared" si="280"/>
        <v>1600</v>
      </c>
      <c r="O473" s="23">
        <f t="shared" si="280"/>
        <v>1100</v>
      </c>
      <c r="P473" s="23">
        <f t="shared" si="280"/>
        <v>500</v>
      </c>
      <c r="Q473" s="23">
        <f t="shared" si="280"/>
        <v>2100</v>
      </c>
      <c r="R473" s="23">
        <f t="shared" si="280"/>
        <v>1800</v>
      </c>
      <c r="S473" s="23">
        <f t="shared" si="280"/>
        <v>147900</v>
      </c>
      <c r="T473" s="23">
        <f t="shared" si="280"/>
        <v>250100</v>
      </c>
      <c r="U473" s="45">
        <f>SUM(표4_2[[#This Row],[1월]:[12월]])</f>
        <v>1238900</v>
      </c>
      <c r="V473" s="45">
        <f t="shared" si="268"/>
        <v>103241.66666666667</v>
      </c>
    </row>
    <row r="474" spans="1:22" hidden="1" x14ac:dyDescent="0.3">
      <c r="A474" s="73"/>
      <c r="B474" s="64" t="s">
        <v>263</v>
      </c>
      <c r="C474" s="32" t="s">
        <v>26</v>
      </c>
      <c r="D474" s="32" t="s">
        <v>18</v>
      </c>
      <c r="E474" s="32" t="s">
        <v>67</v>
      </c>
      <c r="F474" s="32" t="s">
        <v>170</v>
      </c>
      <c r="G474" s="32" t="s">
        <v>64</v>
      </c>
      <c r="H474" s="32" t="s">
        <v>20</v>
      </c>
      <c r="I474" s="33">
        <f t="shared" ref="I474:T474" si="281">I472*0.86</f>
        <v>327.05799999999999</v>
      </c>
      <c r="J474" s="33">
        <f t="shared" si="281"/>
        <v>232.88800000000001</v>
      </c>
      <c r="K474" s="33">
        <f t="shared" si="281"/>
        <v>119.36800000000001</v>
      </c>
      <c r="L474" s="33">
        <f t="shared" si="281"/>
        <v>32.765999999999998</v>
      </c>
      <c r="M474" s="33">
        <f t="shared" si="281"/>
        <v>4.9879999999999995</v>
      </c>
      <c r="N474" s="33">
        <f t="shared" si="281"/>
        <v>1.3760000000000001</v>
      </c>
      <c r="O474" s="33">
        <f t="shared" si="281"/>
        <v>0.94600000000000006</v>
      </c>
      <c r="P474" s="33">
        <f t="shared" si="281"/>
        <v>0.43</v>
      </c>
      <c r="Q474" s="33">
        <f t="shared" si="281"/>
        <v>1.806</v>
      </c>
      <c r="R474" s="33">
        <f t="shared" si="281"/>
        <v>1.548</v>
      </c>
      <c r="S474" s="33">
        <f t="shared" si="281"/>
        <v>127.194</v>
      </c>
      <c r="T474" s="33">
        <f t="shared" si="281"/>
        <v>215.08599999999998</v>
      </c>
      <c r="U474" s="54">
        <f>SUM(표4_2[[#This Row],[1월]:[12월]])</f>
        <v>1065.454</v>
      </c>
      <c r="V474" s="54">
        <f t="shared" si="268"/>
        <v>88.787833333333325</v>
      </c>
    </row>
    <row r="475" spans="1:22" hidden="1" x14ac:dyDescent="0.3">
      <c r="A475" s="73"/>
      <c r="B475" s="62" t="s">
        <v>263</v>
      </c>
      <c r="C475" s="17" t="s">
        <v>26</v>
      </c>
      <c r="D475" s="17" t="s">
        <v>18</v>
      </c>
      <c r="E475" s="17" t="s">
        <v>67</v>
      </c>
      <c r="F475" s="17" t="s">
        <v>170</v>
      </c>
      <c r="G475" s="17" t="s">
        <v>64</v>
      </c>
      <c r="H475" s="17" t="s">
        <v>15</v>
      </c>
      <c r="I475" s="31">
        <f t="shared" ref="I475:T475" si="282">I474*0.1</f>
        <v>32.705800000000004</v>
      </c>
      <c r="J475" s="31">
        <f t="shared" si="282"/>
        <v>23.288800000000002</v>
      </c>
      <c r="K475" s="31">
        <f t="shared" si="282"/>
        <v>11.936800000000002</v>
      </c>
      <c r="L475" s="31">
        <f t="shared" si="282"/>
        <v>3.2766000000000002</v>
      </c>
      <c r="M475" s="31">
        <f t="shared" si="282"/>
        <v>0.49879999999999997</v>
      </c>
      <c r="N475" s="31">
        <f t="shared" si="282"/>
        <v>0.13760000000000003</v>
      </c>
      <c r="O475" s="31">
        <f t="shared" si="282"/>
        <v>9.4600000000000017E-2</v>
      </c>
      <c r="P475" s="31">
        <f t="shared" si="282"/>
        <v>4.3000000000000003E-2</v>
      </c>
      <c r="Q475" s="31">
        <f t="shared" si="282"/>
        <v>0.18060000000000001</v>
      </c>
      <c r="R475" s="31">
        <f t="shared" si="282"/>
        <v>0.15480000000000002</v>
      </c>
      <c r="S475" s="31">
        <f t="shared" si="282"/>
        <v>12.7194</v>
      </c>
      <c r="T475" s="31">
        <f t="shared" si="282"/>
        <v>21.508600000000001</v>
      </c>
      <c r="U475" s="46">
        <f>SUM(표4_2[[#This Row],[1월]:[12월]])</f>
        <v>106.54540000000003</v>
      </c>
      <c r="V475" s="46">
        <f t="shared" si="268"/>
        <v>8.8787833333333364</v>
      </c>
    </row>
    <row r="476" spans="1:22" hidden="1" x14ac:dyDescent="0.3">
      <c r="A476" s="73"/>
      <c r="B476" s="63" t="s">
        <v>263</v>
      </c>
      <c r="C476" s="19" t="s">
        <v>26</v>
      </c>
      <c r="D476" s="19" t="s">
        <v>18</v>
      </c>
      <c r="E476" s="19" t="s">
        <v>67</v>
      </c>
      <c r="F476" s="19" t="s">
        <v>170</v>
      </c>
      <c r="G476" s="20" t="s">
        <v>64</v>
      </c>
      <c r="H476" s="20" t="s">
        <v>96</v>
      </c>
      <c r="I476" s="20">
        <f>I472*0.0036*(39655+0.7095*21+0.0709*310)/1000</f>
        <v>54.341357016780002</v>
      </c>
      <c r="J476" s="20">
        <f t="shared" ref="J476:T476" si="283">J472*0.0036*(39655+0.7095*21+0.0709*310)/1000</f>
        <v>38.694818512079998</v>
      </c>
      <c r="K476" s="20">
        <f t="shared" si="283"/>
        <v>19.83323784888</v>
      </c>
      <c r="L476" s="20">
        <f t="shared" si="283"/>
        <v>5.4441380550599998</v>
      </c>
      <c r="M476" s="20">
        <f t="shared" si="283"/>
        <v>0.82876642308000004</v>
      </c>
      <c r="N476" s="20">
        <f t="shared" si="283"/>
        <v>0.22862522016</v>
      </c>
      <c r="O476" s="20">
        <f t="shared" si="283"/>
        <v>0.15717983885999998</v>
      </c>
      <c r="P476" s="20">
        <f t="shared" si="283"/>
        <v>7.1445381299999999E-2</v>
      </c>
      <c r="Q476" s="20">
        <f t="shared" si="283"/>
        <v>0.30007060145999997</v>
      </c>
      <c r="R476" s="20">
        <f t="shared" si="283"/>
        <v>0.25720337267999999</v>
      </c>
      <c r="S476" s="20">
        <f t="shared" si="283"/>
        <v>21.133543788539999</v>
      </c>
      <c r="T476" s="20">
        <f t="shared" si="283"/>
        <v>35.736979726259996</v>
      </c>
      <c r="U476" s="47">
        <f>SUM(표4_2[[#This Row],[1월]:[12월]])</f>
        <v>177.02736578513998</v>
      </c>
      <c r="V476" s="47">
        <f t="shared" si="268"/>
        <v>14.752280482094998</v>
      </c>
    </row>
    <row r="477" spans="1:22" hidden="1" x14ac:dyDescent="0.3">
      <c r="A477" s="73"/>
      <c r="B477" s="60" t="s">
        <v>263</v>
      </c>
      <c r="C477" s="14" t="s">
        <v>26</v>
      </c>
      <c r="D477" s="14" t="s">
        <v>18</v>
      </c>
      <c r="E477" s="14" t="s">
        <v>67</v>
      </c>
      <c r="F477" s="14" t="s">
        <v>170</v>
      </c>
      <c r="G477" s="14" t="s">
        <v>63</v>
      </c>
      <c r="H477" s="14" t="s">
        <v>13</v>
      </c>
      <c r="I477" s="15">
        <v>0</v>
      </c>
      <c r="J477" s="15">
        <v>0</v>
      </c>
      <c r="K477" s="15">
        <v>0</v>
      </c>
      <c r="L477" s="15">
        <v>0</v>
      </c>
      <c r="M477" s="15">
        <v>8212518</v>
      </c>
      <c r="N477" s="15">
        <v>17294896</v>
      </c>
      <c r="O477" s="15">
        <v>32447077</v>
      </c>
      <c r="P477" s="15">
        <v>28364095</v>
      </c>
      <c r="Q477" s="15">
        <v>15999453</v>
      </c>
      <c r="R477" s="15">
        <v>229086</v>
      </c>
      <c r="S477" s="15">
        <v>0</v>
      </c>
      <c r="T477" s="69">
        <v>0</v>
      </c>
      <c r="U477" s="44">
        <f>SUM(표4_2[[#This Row],[1월]:[12월]])</f>
        <v>102547125</v>
      </c>
      <c r="V477" s="44">
        <f t="shared" si="268"/>
        <v>8545593.75</v>
      </c>
    </row>
    <row r="478" spans="1:22" hidden="1" x14ac:dyDescent="0.3">
      <c r="A478" s="73"/>
      <c r="B478" s="61" t="s">
        <v>263</v>
      </c>
      <c r="C478" s="16" t="s">
        <v>26</v>
      </c>
      <c r="D478" s="16" t="s">
        <v>18</v>
      </c>
      <c r="E478" s="16" t="s">
        <v>67</v>
      </c>
      <c r="F478" s="16" t="s">
        <v>170</v>
      </c>
      <c r="G478" s="16" t="s">
        <v>63</v>
      </c>
      <c r="H478" s="16" t="s">
        <v>19</v>
      </c>
      <c r="I478" s="23">
        <v>0</v>
      </c>
      <c r="J478" s="23">
        <v>0</v>
      </c>
      <c r="K478" s="23">
        <v>0</v>
      </c>
      <c r="L478" s="4">
        <v>0</v>
      </c>
      <c r="M478" s="23">
        <v>105.3</v>
      </c>
      <c r="N478" s="23">
        <v>279.8</v>
      </c>
      <c r="O478" s="23">
        <v>450.2</v>
      </c>
      <c r="P478" s="23">
        <v>498.7</v>
      </c>
      <c r="Q478" s="23">
        <v>281.3</v>
      </c>
      <c r="R478" s="23">
        <v>3.1</v>
      </c>
      <c r="S478" s="23">
        <v>0</v>
      </c>
      <c r="T478" s="70">
        <v>0</v>
      </c>
      <c r="U478" s="45">
        <f>SUM(표4_2[[#This Row],[1월]:[12월]])</f>
        <v>1618.3999999999999</v>
      </c>
      <c r="V478" s="45">
        <f t="shared" si="268"/>
        <v>134.86666666666665</v>
      </c>
    </row>
    <row r="479" spans="1:22" hidden="1" x14ac:dyDescent="0.3">
      <c r="A479" s="73"/>
      <c r="B479" s="61" t="s">
        <v>263</v>
      </c>
      <c r="C479" s="16" t="s">
        <v>26</v>
      </c>
      <c r="D479" s="16" t="s">
        <v>18</v>
      </c>
      <c r="E479" s="16" t="s">
        <v>67</v>
      </c>
      <c r="F479" s="16" t="s">
        <v>170</v>
      </c>
      <c r="G479" s="16" t="s">
        <v>63</v>
      </c>
      <c r="H479" s="16" t="s">
        <v>14</v>
      </c>
      <c r="I479" s="23">
        <f t="shared" ref="I479:T479" si="284">I478*1000</f>
        <v>0</v>
      </c>
      <c r="J479" s="23">
        <f t="shared" si="284"/>
        <v>0</v>
      </c>
      <c r="K479" s="23">
        <f t="shared" si="284"/>
        <v>0</v>
      </c>
      <c r="L479" s="23">
        <f t="shared" si="284"/>
        <v>0</v>
      </c>
      <c r="M479" s="23">
        <f t="shared" si="284"/>
        <v>105300</v>
      </c>
      <c r="N479" s="23">
        <f t="shared" si="284"/>
        <v>279800</v>
      </c>
      <c r="O479" s="23">
        <f t="shared" si="284"/>
        <v>450200</v>
      </c>
      <c r="P479" s="23">
        <f t="shared" si="284"/>
        <v>498700</v>
      </c>
      <c r="Q479" s="23">
        <f t="shared" si="284"/>
        <v>281300</v>
      </c>
      <c r="R479" s="23">
        <f t="shared" si="284"/>
        <v>3100</v>
      </c>
      <c r="S479" s="23">
        <f t="shared" si="284"/>
        <v>0</v>
      </c>
      <c r="T479" s="23">
        <f t="shared" si="284"/>
        <v>0</v>
      </c>
      <c r="U479" s="45">
        <f>SUM(표4_2[[#This Row],[1월]:[12월]])</f>
        <v>1618400</v>
      </c>
      <c r="V479" s="45">
        <f t="shared" si="268"/>
        <v>134866.66666666666</v>
      </c>
    </row>
    <row r="480" spans="1:22" hidden="1" x14ac:dyDescent="0.3">
      <c r="A480" s="73"/>
      <c r="B480" s="64" t="s">
        <v>263</v>
      </c>
      <c r="C480" s="32" t="s">
        <v>26</v>
      </c>
      <c r="D480" s="32" t="s">
        <v>18</v>
      </c>
      <c r="E480" s="32" t="s">
        <v>67</v>
      </c>
      <c r="F480" s="32" t="s">
        <v>170</v>
      </c>
      <c r="G480" s="32" t="s">
        <v>63</v>
      </c>
      <c r="H480" s="32" t="s">
        <v>20</v>
      </c>
      <c r="I480" s="33">
        <f t="shared" ref="I480:T480" si="285">I478*0.86</f>
        <v>0</v>
      </c>
      <c r="J480" s="33">
        <f t="shared" si="285"/>
        <v>0</v>
      </c>
      <c r="K480" s="33">
        <f t="shared" si="285"/>
        <v>0</v>
      </c>
      <c r="L480" s="33">
        <f t="shared" si="285"/>
        <v>0</v>
      </c>
      <c r="M480" s="33">
        <f t="shared" si="285"/>
        <v>90.557999999999993</v>
      </c>
      <c r="N480" s="33">
        <f t="shared" si="285"/>
        <v>240.62800000000001</v>
      </c>
      <c r="O480" s="33">
        <f t="shared" si="285"/>
        <v>387.17199999999997</v>
      </c>
      <c r="P480" s="33">
        <f t="shared" si="285"/>
        <v>428.88200000000001</v>
      </c>
      <c r="Q480" s="33">
        <f t="shared" si="285"/>
        <v>241.91800000000001</v>
      </c>
      <c r="R480" s="33">
        <f t="shared" si="285"/>
        <v>2.6659999999999999</v>
      </c>
      <c r="S480" s="33">
        <f t="shared" si="285"/>
        <v>0</v>
      </c>
      <c r="T480" s="33">
        <f t="shared" si="285"/>
        <v>0</v>
      </c>
      <c r="U480" s="54">
        <f>SUM(표4_2[[#This Row],[1월]:[12월]])</f>
        <v>1391.8239999999998</v>
      </c>
      <c r="V480" s="54">
        <f t="shared" si="268"/>
        <v>115.98533333333332</v>
      </c>
    </row>
    <row r="481" spans="1:22" hidden="1" x14ac:dyDescent="0.3">
      <c r="A481" s="73"/>
      <c r="B481" s="62" t="s">
        <v>263</v>
      </c>
      <c r="C481" s="17" t="s">
        <v>26</v>
      </c>
      <c r="D481" s="17" t="s">
        <v>18</v>
      </c>
      <c r="E481" s="17" t="s">
        <v>67</v>
      </c>
      <c r="F481" s="17" t="s">
        <v>170</v>
      </c>
      <c r="G481" s="17" t="s">
        <v>63</v>
      </c>
      <c r="H481" s="17" t="s">
        <v>15</v>
      </c>
      <c r="I481" s="31">
        <f t="shared" ref="I481:T481" si="286">I480*0.1</f>
        <v>0</v>
      </c>
      <c r="J481" s="31">
        <f t="shared" si="286"/>
        <v>0</v>
      </c>
      <c r="K481" s="31">
        <f t="shared" si="286"/>
        <v>0</v>
      </c>
      <c r="L481" s="31">
        <f t="shared" si="286"/>
        <v>0</v>
      </c>
      <c r="M481" s="31">
        <f t="shared" si="286"/>
        <v>9.0557999999999996</v>
      </c>
      <c r="N481" s="31">
        <f t="shared" si="286"/>
        <v>24.062800000000003</v>
      </c>
      <c r="O481" s="31">
        <f t="shared" si="286"/>
        <v>38.717199999999998</v>
      </c>
      <c r="P481" s="31">
        <f t="shared" si="286"/>
        <v>42.888200000000005</v>
      </c>
      <c r="Q481" s="31">
        <f t="shared" si="286"/>
        <v>24.191800000000001</v>
      </c>
      <c r="R481" s="31">
        <f t="shared" si="286"/>
        <v>0.2666</v>
      </c>
      <c r="S481" s="31">
        <f t="shared" si="286"/>
        <v>0</v>
      </c>
      <c r="T481" s="31">
        <f t="shared" si="286"/>
        <v>0</v>
      </c>
      <c r="U481" s="46">
        <f>SUM(표4_2[[#This Row],[1월]:[12월]])</f>
        <v>139.18240000000003</v>
      </c>
      <c r="V481" s="46">
        <f t="shared" si="268"/>
        <v>11.598533333333336</v>
      </c>
    </row>
    <row r="482" spans="1:22" hidden="1" x14ac:dyDescent="0.3">
      <c r="A482" s="73"/>
      <c r="B482" s="63" t="s">
        <v>263</v>
      </c>
      <c r="C482" s="19" t="s">
        <v>26</v>
      </c>
      <c r="D482" s="19" t="s">
        <v>18</v>
      </c>
      <c r="E482" s="19" t="s">
        <v>67</v>
      </c>
      <c r="F482" s="19" t="s">
        <v>170</v>
      </c>
      <c r="G482" s="20" t="s">
        <v>63</v>
      </c>
      <c r="H482" s="20" t="s">
        <v>96</v>
      </c>
      <c r="I482" s="20">
        <f>I478*0.0036*(39655+0.7095*21+0.0709*310)/1000</f>
        <v>0</v>
      </c>
      <c r="J482" s="20">
        <f t="shared" ref="J482:T482" si="287">J478*0.0036*(39655+0.7095*21+0.0709*310)/1000</f>
        <v>0</v>
      </c>
      <c r="K482" s="20">
        <f t="shared" si="287"/>
        <v>0</v>
      </c>
      <c r="L482" s="20">
        <f t="shared" si="287"/>
        <v>0</v>
      </c>
      <c r="M482" s="20">
        <f t="shared" si="287"/>
        <v>15.046397301779997</v>
      </c>
      <c r="N482" s="20">
        <f t="shared" si="287"/>
        <v>39.980835375479998</v>
      </c>
      <c r="O482" s="20">
        <f t="shared" si="287"/>
        <v>64.329421322519991</v>
      </c>
      <c r="P482" s="20">
        <f t="shared" si="287"/>
        <v>71.259623308619993</v>
      </c>
      <c r="Q482" s="20">
        <f t="shared" si="287"/>
        <v>40.195171519379997</v>
      </c>
      <c r="R482" s="20">
        <f t="shared" si="287"/>
        <v>0.44296136405999997</v>
      </c>
      <c r="S482" s="20">
        <f t="shared" si="287"/>
        <v>0</v>
      </c>
      <c r="T482" s="20">
        <f t="shared" si="287"/>
        <v>0</v>
      </c>
      <c r="U482" s="47">
        <f>SUM(표4_2[[#This Row],[1월]:[12월]])</f>
        <v>231.25441019183995</v>
      </c>
      <c r="V482" s="47">
        <f t="shared" si="268"/>
        <v>19.271200849319996</v>
      </c>
    </row>
    <row r="483" spans="1:22" hidden="1" x14ac:dyDescent="0.3">
      <c r="A483" s="73" t="s">
        <v>259</v>
      </c>
      <c r="B483" s="60" t="s">
        <v>263</v>
      </c>
      <c r="C483" s="14" t="s">
        <v>21</v>
      </c>
      <c r="D483" s="14" t="s">
        <v>12</v>
      </c>
      <c r="E483" s="14" t="s">
        <v>67</v>
      </c>
      <c r="F483" s="14" t="s">
        <v>12</v>
      </c>
      <c r="G483" s="14" t="s">
        <v>99</v>
      </c>
      <c r="H483" s="14" t="s">
        <v>13</v>
      </c>
      <c r="I483" s="15">
        <v>27016245</v>
      </c>
      <c r="J483" s="15">
        <v>24966598</v>
      </c>
      <c r="K483" s="69">
        <v>22677043</v>
      </c>
      <c r="L483" s="15">
        <v>18192713</v>
      </c>
      <c r="M483" s="69">
        <v>14861028</v>
      </c>
      <c r="N483" s="69">
        <v>15663325</v>
      </c>
      <c r="O483" s="69">
        <v>15910334</v>
      </c>
      <c r="P483" s="15">
        <v>15997342</v>
      </c>
      <c r="Q483" s="15">
        <v>13857884</v>
      </c>
      <c r="R483" s="69">
        <v>14598752</v>
      </c>
      <c r="S483" s="69">
        <v>18509556</v>
      </c>
      <c r="T483" s="69">
        <v>21444481</v>
      </c>
      <c r="U483" s="44">
        <f>SUM(표4_2[[#This Row],[1월]:[12월]])</f>
        <v>223695301</v>
      </c>
      <c r="V483" s="44">
        <f t="shared" si="268"/>
        <v>18641275.083333332</v>
      </c>
    </row>
    <row r="484" spans="1:22" hidden="1" x14ac:dyDescent="0.3">
      <c r="A484" s="73"/>
      <c r="B484" s="65" t="s">
        <v>263</v>
      </c>
      <c r="C484" s="30" t="s">
        <v>21</v>
      </c>
      <c r="D484" s="30" t="s">
        <v>12</v>
      </c>
      <c r="E484" s="30" t="s">
        <v>67</v>
      </c>
      <c r="F484" s="30" t="s">
        <v>12</v>
      </c>
      <c r="G484" s="30" t="s">
        <v>99</v>
      </c>
      <c r="H484" s="30" t="s">
        <v>22</v>
      </c>
      <c r="I484" s="4">
        <v>28233</v>
      </c>
      <c r="J484" s="4">
        <v>27491</v>
      </c>
      <c r="K484" s="68">
        <v>26231</v>
      </c>
      <c r="L484" s="4">
        <v>21590</v>
      </c>
      <c r="M484" s="68">
        <v>17556</v>
      </c>
      <c r="N484" s="68">
        <v>18332</v>
      </c>
      <c r="O484" s="68">
        <v>18848</v>
      </c>
      <c r="P484" s="4">
        <v>19092</v>
      </c>
      <c r="Q484" s="4">
        <v>16628</v>
      </c>
      <c r="R484" s="68">
        <v>16779</v>
      </c>
      <c r="S484" s="68">
        <v>21167</v>
      </c>
      <c r="T484" s="68">
        <v>23880</v>
      </c>
      <c r="U484" s="53">
        <f>SUM(표4_2[[#This Row],[1월]:[12월]])</f>
        <v>255827</v>
      </c>
      <c r="V484" s="53">
        <f t="shared" si="268"/>
        <v>21318.916666666668</v>
      </c>
    </row>
    <row r="485" spans="1:22" hidden="1" x14ac:dyDescent="0.3">
      <c r="A485" s="73"/>
      <c r="B485" s="62" t="s">
        <v>263</v>
      </c>
      <c r="C485" s="17" t="s">
        <v>21</v>
      </c>
      <c r="D485" s="17" t="s">
        <v>12</v>
      </c>
      <c r="E485" s="17" t="s">
        <v>67</v>
      </c>
      <c r="F485" s="17" t="s">
        <v>12</v>
      </c>
      <c r="G485" s="17" t="s">
        <v>99</v>
      </c>
      <c r="H485" s="17" t="s">
        <v>15</v>
      </c>
      <c r="I485" s="31">
        <f>(I484/1000)*1.019</f>
        <v>28.769426999999997</v>
      </c>
      <c r="J485" s="31">
        <f t="shared" ref="J485:T485" si="288">(J484/1000)*1.019</f>
        <v>28.013328999999999</v>
      </c>
      <c r="K485" s="31">
        <f t="shared" si="288"/>
        <v>26.729388999999998</v>
      </c>
      <c r="L485" s="31">
        <f t="shared" si="288"/>
        <v>22.000209999999999</v>
      </c>
      <c r="M485" s="31">
        <f t="shared" si="288"/>
        <v>17.889564</v>
      </c>
      <c r="N485" s="31">
        <f t="shared" si="288"/>
        <v>18.680308</v>
      </c>
      <c r="O485" s="31">
        <f t="shared" si="288"/>
        <v>19.206111999999997</v>
      </c>
      <c r="P485" s="31">
        <f t="shared" si="288"/>
        <v>19.454747999999999</v>
      </c>
      <c r="Q485" s="31">
        <f t="shared" si="288"/>
        <v>16.943932</v>
      </c>
      <c r="R485" s="31">
        <f t="shared" si="288"/>
        <v>17.097800999999997</v>
      </c>
      <c r="S485" s="31">
        <f t="shared" si="288"/>
        <v>21.569172999999999</v>
      </c>
      <c r="T485" s="31">
        <f t="shared" si="288"/>
        <v>24.333719999999996</v>
      </c>
      <c r="U485" s="46">
        <f>SUM(표4_2[[#This Row],[1월]:[12월]])</f>
        <v>260.68771299999997</v>
      </c>
      <c r="V485" s="46">
        <f t="shared" si="268"/>
        <v>21.72397608333333</v>
      </c>
    </row>
    <row r="486" spans="1:22" hidden="1" x14ac:dyDescent="0.3">
      <c r="A486" s="73"/>
      <c r="B486" s="63" t="s">
        <v>263</v>
      </c>
      <c r="C486" s="19" t="s">
        <v>21</v>
      </c>
      <c r="D486" s="19" t="s">
        <v>12</v>
      </c>
      <c r="E486" s="19" t="s">
        <v>67</v>
      </c>
      <c r="F486" s="19" t="s">
        <v>12</v>
      </c>
      <c r="G486" s="20" t="s">
        <v>99</v>
      </c>
      <c r="H486" s="20" t="s">
        <v>96</v>
      </c>
      <c r="I486" s="20">
        <f>I484*(38.5/1000000)*15.236*(44/12)</f>
        <v>60.723969306000001</v>
      </c>
      <c r="J486" s="20">
        <f t="shared" ref="J486:T486" si="289">J484*(38.5/1000000)*15.236*(44/12)</f>
        <v>59.128064328666667</v>
      </c>
      <c r="K486" s="20">
        <f t="shared" si="289"/>
        <v>56.418037008666666</v>
      </c>
      <c r="L486" s="20">
        <f t="shared" si="289"/>
        <v>46.436103046666666</v>
      </c>
      <c r="M486" s="20">
        <f t="shared" si="289"/>
        <v>37.759713992000002</v>
      </c>
      <c r="N486" s="20">
        <f t="shared" si="289"/>
        <v>39.428746690666671</v>
      </c>
      <c r="O486" s="20">
        <f t="shared" si="289"/>
        <v>40.538567402666665</v>
      </c>
      <c r="P486" s="20">
        <f t="shared" si="289"/>
        <v>41.063366343999995</v>
      </c>
      <c r="Q486" s="20">
        <f t="shared" si="289"/>
        <v>35.763757362666666</v>
      </c>
      <c r="R486" s="20">
        <f t="shared" si="289"/>
        <v>36.088530478000003</v>
      </c>
      <c r="S486" s="20">
        <f t="shared" si="289"/>
        <v>45.526308160666666</v>
      </c>
      <c r="T486" s="20">
        <f t="shared" si="289"/>
        <v>51.361470159999996</v>
      </c>
      <c r="U486" s="47">
        <f>SUM(표4_2[[#This Row],[1월]:[12월]])</f>
        <v>550.23663428066664</v>
      </c>
      <c r="V486" s="47">
        <f t="shared" si="268"/>
        <v>45.853052856722222</v>
      </c>
    </row>
    <row r="487" spans="1:22" hidden="1" x14ac:dyDescent="0.3">
      <c r="A487" s="73" t="s">
        <v>264</v>
      </c>
      <c r="B487" s="60" t="s">
        <v>263</v>
      </c>
      <c r="C487" s="14" t="s">
        <v>21</v>
      </c>
      <c r="D487" s="14" t="s">
        <v>16</v>
      </c>
      <c r="E487" s="14" t="s">
        <v>65</v>
      </c>
      <c r="F487" s="14" t="s">
        <v>172</v>
      </c>
      <c r="G487" s="14" t="s">
        <v>100</v>
      </c>
      <c r="H487" s="14" t="s">
        <v>13</v>
      </c>
      <c r="I487" s="15">
        <v>101994258</v>
      </c>
      <c r="J487" s="15">
        <v>90047154</v>
      </c>
      <c r="K487" s="15">
        <v>86259968</v>
      </c>
      <c r="L487" s="15">
        <v>62779518</v>
      </c>
      <c r="M487" s="15">
        <v>56572774</v>
      </c>
      <c r="N487" s="15">
        <v>42840988</v>
      </c>
      <c r="O487" s="15">
        <v>42289751</v>
      </c>
      <c r="P487" s="15">
        <v>43420701</v>
      </c>
      <c r="Q487" s="15">
        <v>39402667</v>
      </c>
      <c r="R487" s="15">
        <v>56839478</v>
      </c>
      <c r="S487" s="69">
        <v>77888819</v>
      </c>
      <c r="T487" s="69">
        <v>83049717</v>
      </c>
      <c r="U487" s="44">
        <f>SUM(표4_2[[#This Row],[1월]:[12월]])</f>
        <v>783385793</v>
      </c>
      <c r="V487" s="44">
        <f t="shared" si="268"/>
        <v>65282149.416666664</v>
      </c>
    </row>
    <row r="488" spans="1:22" hidden="1" x14ac:dyDescent="0.3">
      <c r="A488" s="73"/>
      <c r="B488" s="61" t="s">
        <v>263</v>
      </c>
      <c r="C488" s="16" t="s">
        <v>21</v>
      </c>
      <c r="D488" s="16" t="s">
        <v>16</v>
      </c>
      <c r="E488" s="16" t="s">
        <v>65</v>
      </c>
      <c r="F488" s="16" t="s">
        <v>172</v>
      </c>
      <c r="G488" s="16" t="s">
        <v>100</v>
      </c>
      <c r="H488" s="16" t="s">
        <v>22</v>
      </c>
      <c r="I488" s="23">
        <v>120384</v>
      </c>
      <c r="J488" s="23">
        <v>106420</v>
      </c>
      <c r="K488" s="23">
        <v>102656</v>
      </c>
      <c r="L488" s="23">
        <v>75269</v>
      </c>
      <c r="M488" s="23">
        <v>66383</v>
      </c>
      <c r="N488" s="23">
        <v>48585</v>
      </c>
      <c r="O488" s="23">
        <v>47990</v>
      </c>
      <c r="P488" s="23">
        <v>49435</v>
      </c>
      <c r="Q488" s="23">
        <v>45040</v>
      </c>
      <c r="R488" s="23">
        <v>64878</v>
      </c>
      <c r="S488" s="70">
        <v>88610</v>
      </c>
      <c r="T488" s="70">
        <v>93262</v>
      </c>
      <c r="U488" s="45">
        <f>SUM(표4_2[[#This Row],[1월]:[12월]])</f>
        <v>908912</v>
      </c>
      <c r="V488" s="45">
        <f t="shared" si="268"/>
        <v>75742.666666666672</v>
      </c>
    </row>
    <row r="489" spans="1:22" hidden="1" x14ac:dyDescent="0.3">
      <c r="A489" s="73"/>
      <c r="B489" s="62" t="s">
        <v>263</v>
      </c>
      <c r="C489" s="17" t="s">
        <v>21</v>
      </c>
      <c r="D489" s="17" t="s">
        <v>16</v>
      </c>
      <c r="E489" s="17" t="s">
        <v>65</v>
      </c>
      <c r="F489" s="17" t="s">
        <v>172</v>
      </c>
      <c r="G489" s="17" t="s">
        <v>100</v>
      </c>
      <c r="H489" s="17" t="s">
        <v>15</v>
      </c>
      <c r="I489" s="31">
        <f>(I488/1000)*1.019</f>
        <v>122.67129599999998</v>
      </c>
      <c r="J489" s="31">
        <f t="shared" ref="J489:T489" si="290">(J488/1000)*1.019</f>
        <v>108.44197999999999</v>
      </c>
      <c r="K489" s="31">
        <f t="shared" si="290"/>
        <v>104.606464</v>
      </c>
      <c r="L489" s="31">
        <f t="shared" si="290"/>
        <v>76.699111000000002</v>
      </c>
      <c r="M489" s="31">
        <f t="shared" si="290"/>
        <v>67.644276999999988</v>
      </c>
      <c r="N489" s="31">
        <f t="shared" si="290"/>
        <v>49.508114999999997</v>
      </c>
      <c r="O489" s="31">
        <f t="shared" si="290"/>
        <v>48.901809999999998</v>
      </c>
      <c r="P489" s="31">
        <f t="shared" si="290"/>
        <v>50.374265000000001</v>
      </c>
      <c r="Q489" s="31">
        <f t="shared" si="290"/>
        <v>45.895759999999996</v>
      </c>
      <c r="R489" s="31">
        <f t="shared" si="290"/>
        <v>66.110681999999997</v>
      </c>
      <c r="S489" s="31">
        <f t="shared" si="290"/>
        <v>90.293589999999995</v>
      </c>
      <c r="T489" s="31">
        <f t="shared" si="290"/>
        <v>95.033977999999991</v>
      </c>
      <c r="U489" s="46">
        <f>SUM(표4_2[[#This Row],[1월]:[12월]])</f>
        <v>926.18132799999989</v>
      </c>
      <c r="V489" s="46">
        <f t="shared" si="268"/>
        <v>77.181777333333329</v>
      </c>
    </row>
    <row r="490" spans="1:22" hidden="1" x14ac:dyDescent="0.3">
      <c r="A490" s="73"/>
      <c r="B490" s="63" t="s">
        <v>263</v>
      </c>
      <c r="C490" s="19" t="s">
        <v>21</v>
      </c>
      <c r="D490" s="19" t="s">
        <v>16</v>
      </c>
      <c r="E490" s="19" t="s">
        <v>65</v>
      </c>
      <c r="F490" s="19" t="s">
        <v>172</v>
      </c>
      <c r="G490" s="20" t="s">
        <v>100</v>
      </c>
      <c r="H490" s="20" t="s">
        <v>96</v>
      </c>
      <c r="I490" s="20">
        <f>I488*(38.5/1000000)*15.236*(44/12)</f>
        <v>258.92375308799996</v>
      </c>
      <c r="J490" s="20">
        <f t="shared" ref="J490:T490" si="291">J488*(38.5/1000000)*15.236*(44/12)</f>
        <v>228.88976777333335</v>
      </c>
      <c r="K490" s="20">
        <f t="shared" si="291"/>
        <v>220.79409885866667</v>
      </c>
      <c r="L490" s="20">
        <f t="shared" si="291"/>
        <v>161.88971932466669</v>
      </c>
      <c r="M490" s="20">
        <f t="shared" si="291"/>
        <v>142.77757427266667</v>
      </c>
      <c r="N490" s="20">
        <f t="shared" si="291"/>
        <v>104.49736297</v>
      </c>
      <c r="O490" s="20">
        <f t="shared" si="291"/>
        <v>103.21762784666667</v>
      </c>
      <c r="P490" s="20">
        <f t="shared" si="291"/>
        <v>106.32555600333333</v>
      </c>
      <c r="Q490" s="20">
        <f t="shared" si="291"/>
        <v>96.872722613333337</v>
      </c>
      <c r="R490" s="20">
        <f t="shared" si="291"/>
        <v>139.54059719600002</v>
      </c>
      <c r="S490" s="20">
        <f t="shared" si="291"/>
        <v>190.58374668666667</v>
      </c>
      <c r="T490" s="20">
        <f t="shared" si="291"/>
        <v>200.58933961733334</v>
      </c>
      <c r="U490" s="47">
        <f>SUM(표4_2[[#This Row],[1월]:[12월]])</f>
        <v>1954.9018662506667</v>
      </c>
      <c r="V490" s="47">
        <f t="shared" si="268"/>
        <v>162.90848885422221</v>
      </c>
    </row>
    <row r="491" spans="1:22" hidden="1" x14ac:dyDescent="0.3">
      <c r="A491" s="73" t="s">
        <v>244</v>
      </c>
      <c r="B491" s="60" t="s">
        <v>263</v>
      </c>
      <c r="C491" s="14" t="s">
        <v>21</v>
      </c>
      <c r="D491" s="14" t="s">
        <v>16</v>
      </c>
      <c r="E491" s="14" t="s">
        <v>90</v>
      </c>
      <c r="F491" s="14" t="s">
        <v>172</v>
      </c>
      <c r="G491" s="14" t="s">
        <v>100</v>
      </c>
      <c r="H491" s="14" t="s">
        <v>13</v>
      </c>
      <c r="I491" s="15">
        <v>7330363</v>
      </c>
      <c r="J491" s="15">
        <v>8247081</v>
      </c>
      <c r="K491" s="15">
        <v>9149044</v>
      </c>
      <c r="L491" s="15">
        <v>7395496</v>
      </c>
      <c r="M491" s="15">
        <v>8902461</v>
      </c>
      <c r="N491" s="15">
        <v>10814451</v>
      </c>
      <c r="O491" s="15">
        <v>10860143</v>
      </c>
      <c r="P491" s="15">
        <v>11154553</v>
      </c>
      <c r="Q491" s="15">
        <v>11108542</v>
      </c>
      <c r="R491" s="15">
        <v>11898739</v>
      </c>
      <c r="S491" s="69">
        <v>10375213</v>
      </c>
      <c r="T491" s="69">
        <v>8319197</v>
      </c>
      <c r="U491" s="44">
        <f>SUM(표4_2[[#This Row],[1월]:[12월]])</f>
        <v>115555283</v>
      </c>
      <c r="V491" s="44">
        <f t="shared" si="268"/>
        <v>9629606.916666666</v>
      </c>
    </row>
    <row r="492" spans="1:22" hidden="1" x14ac:dyDescent="0.3">
      <c r="A492" s="73"/>
      <c r="B492" s="65" t="s">
        <v>263</v>
      </c>
      <c r="C492" s="30" t="s">
        <v>21</v>
      </c>
      <c r="D492" s="30" t="s">
        <v>16</v>
      </c>
      <c r="E492" s="30" t="s">
        <v>90</v>
      </c>
      <c r="F492" s="30" t="s">
        <v>172</v>
      </c>
      <c r="G492" s="30" t="s">
        <v>100</v>
      </c>
      <c r="H492" s="30" t="s">
        <v>22</v>
      </c>
      <c r="I492" s="4">
        <v>8592</v>
      </c>
      <c r="J492" s="4">
        <v>9690</v>
      </c>
      <c r="K492" s="4">
        <v>10834</v>
      </c>
      <c r="L492" s="4">
        <v>8814</v>
      </c>
      <c r="M492" s="4">
        <v>10390</v>
      </c>
      <c r="N492" s="4">
        <v>12233</v>
      </c>
      <c r="O492" s="4">
        <v>12290</v>
      </c>
      <c r="P492" s="4">
        <v>12668</v>
      </c>
      <c r="Q492" s="4">
        <v>12669</v>
      </c>
      <c r="R492" s="4">
        <v>13544</v>
      </c>
      <c r="S492" s="68">
        <v>11761</v>
      </c>
      <c r="T492" s="68">
        <v>9294</v>
      </c>
      <c r="U492" s="53">
        <f>SUM(표4_2[[#This Row],[1월]:[12월]])</f>
        <v>132779</v>
      </c>
      <c r="V492" s="53">
        <f t="shared" si="268"/>
        <v>11064.916666666666</v>
      </c>
    </row>
    <row r="493" spans="1:22" hidden="1" x14ac:dyDescent="0.3">
      <c r="A493" s="73"/>
      <c r="B493" s="62" t="s">
        <v>263</v>
      </c>
      <c r="C493" s="17" t="s">
        <v>21</v>
      </c>
      <c r="D493" s="17" t="s">
        <v>16</v>
      </c>
      <c r="E493" s="17" t="s">
        <v>90</v>
      </c>
      <c r="F493" s="17" t="s">
        <v>172</v>
      </c>
      <c r="G493" s="17" t="s">
        <v>100</v>
      </c>
      <c r="H493" s="17" t="s">
        <v>15</v>
      </c>
      <c r="I493" s="31">
        <f>(I492/1000)*1.019</f>
        <v>8.7552479999999999</v>
      </c>
      <c r="J493" s="31">
        <f t="shared" ref="J493:T493" si="292">(J492/1000)*1.019</f>
        <v>9.8741099999999982</v>
      </c>
      <c r="K493" s="31">
        <f t="shared" si="292"/>
        <v>11.039845999999999</v>
      </c>
      <c r="L493" s="31">
        <f t="shared" si="292"/>
        <v>8.9814659999999993</v>
      </c>
      <c r="M493" s="31">
        <f t="shared" si="292"/>
        <v>10.58741</v>
      </c>
      <c r="N493" s="31">
        <f t="shared" si="292"/>
        <v>12.465427</v>
      </c>
      <c r="O493" s="31">
        <f t="shared" si="292"/>
        <v>12.523509999999998</v>
      </c>
      <c r="P493" s="31">
        <f t="shared" si="292"/>
        <v>12.908691999999999</v>
      </c>
      <c r="Q493" s="31">
        <f t="shared" si="292"/>
        <v>12.909711</v>
      </c>
      <c r="R493" s="31">
        <f t="shared" si="292"/>
        <v>13.801335999999999</v>
      </c>
      <c r="S493" s="31">
        <f t="shared" si="292"/>
        <v>11.984458999999998</v>
      </c>
      <c r="T493" s="31">
        <f t="shared" si="292"/>
        <v>9.4705859999999991</v>
      </c>
      <c r="U493" s="46">
        <f>SUM(표4_2[[#This Row],[1월]:[12월]])</f>
        <v>135.30180100000001</v>
      </c>
      <c r="V493" s="46">
        <f t="shared" si="268"/>
        <v>11.275150083333335</v>
      </c>
    </row>
    <row r="494" spans="1:22" hidden="1" x14ac:dyDescent="0.3">
      <c r="A494" s="73"/>
      <c r="B494" s="63" t="s">
        <v>263</v>
      </c>
      <c r="C494" s="19" t="s">
        <v>21</v>
      </c>
      <c r="D494" s="19" t="s">
        <v>16</v>
      </c>
      <c r="E494" s="19" t="s">
        <v>90</v>
      </c>
      <c r="F494" s="19" t="s">
        <v>172</v>
      </c>
      <c r="G494" s="20" t="s">
        <v>100</v>
      </c>
      <c r="H494" s="20" t="s">
        <v>96</v>
      </c>
      <c r="I494" s="20">
        <f>I492*(38.5/1000000)*15.236*(44/12)</f>
        <v>18.479805344000003</v>
      </c>
      <c r="J494" s="20">
        <f t="shared" ref="J494:T494" si="293">J492*(38.5/1000000)*15.236*(44/12)</f>
        <v>20.841400579999998</v>
      </c>
      <c r="K494" s="20">
        <f t="shared" si="293"/>
        <v>23.301933321333333</v>
      </c>
      <c r="L494" s="20">
        <f t="shared" si="293"/>
        <v>18.957286348</v>
      </c>
      <c r="M494" s="20">
        <f t="shared" si="293"/>
        <v>22.346971313333334</v>
      </c>
      <c r="N494" s="20">
        <f t="shared" si="293"/>
        <v>26.310923972666668</v>
      </c>
      <c r="O494" s="20">
        <f t="shared" si="293"/>
        <v>26.433520446666666</v>
      </c>
      <c r="P494" s="20">
        <f t="shared" si="293"/>
        <v>27.246528642666668</v>
      </c>
      <c r="Q494" s="20">
        <f t="shared" si="293"/>
        <v>27.248679458000002</v>
      </c>
      <c r="R494" s="20">
        <f t="shared" si="293"/>
        <v>29.130642874666666</v>
      </c>
      <c r="S494" s="20">
        <f t="shared" si="293"/>
        <v>25.295739135333335</v>
      </c>
      <c r="T494" s="20">
        <f t="shared" si="293"/>
        <v>19.989677707999999</v>
      </c>
      <c r="U494" s="47">
        <f>SUM(표4_2[[#This Row],[1월]:[12월]])</f>
        <v>285.58310914466671</v>
      </c>
      <c r="V494" s="47">
        <f t="shared" si="268"/>
        <v>23.798592428722227</v>
      </c>
    </row>
    <row r="495" spans="1:22" hidden="1" x14ac:dyDescent="0.3">
      <c r="A495" s="73" t="s">
        <v>261</v>
      </c>
      <c r="B495" s="60" t="s">
        <v>263</v>
      </c>
      <c r="C495" s="14" t="s">
        <v>21</v>
      </c>
      <c r="D495" s="14" t="s">
        <v>16</v>
      </c>
      <c r="E495" s="14" t="s">
        <v>88</v>
      </c>
      <c r="F495" s="14" t="s">
        <v>86</v>
      </c>
      <c r="G495" s="14" t="s">
        <v>101</v>
      </c>
      <c r="H495" s="14" t="s">
        <v>13</v>
      </c>
      <c r="I495" s="15">
        <v>633398</v>
      </c>
      <c r="J495" s="15">
        <v>764190</v>
      </c>
      <c r="K495" s="15">
        <v>883196</v>
      </c>
      <c r="L495" s="15">
        <v>810033</v>
      </c>
      <c r="M495" s="15">
        <v>854328</v>
      </c>
      <c r="N495" s="15">
        <v>989393</v>
      </c>
      <c r="O495" s="15">
        <v>971937</v>
      </c>
      <c r="P495" s="15">
        <v>914641</v>
      </c>
      <c r="Q495" s="15">
        <v>886946</v>
      </c>
      <c r="R495" s="15">
        <v>887446</v>
      </c>
      <c r="S495" s="69">
        <v>989592</v>
      </c>
      <c r="T495" s="69">
        <v>852400</v>
      </c>
      <c r="U495" s="44">
        <f>SUM(표4_2[[#This Row],[1월]:[12월]])</f>
        <v>10437500</v>
      </c>
      <c r="V495" s="44">
        <f t="shared" si="268"/>
        <v>869791.66666666663</v>
      </c>
    </row>
    <row r="496" spans="1:22" hidden="1" x14ac:dyDescent="0.3">
      <c r="A496" s="73"/>
      <c r="B496" s="61" t="s">
        <v>263</v>
      </c>
      <c r="C496" s="16" t="s">
        <v>21</v>
      </c>
      <c r="D496" s="16" t="s">
        <v>16</v>
      </c>
      <c r="E496" s="16" t="s">
        <v>88</v>
      </c>
      <c r="F496" s="16" t="s">
        <v>86</v>
      </c>
      <c r="G496" s="16" t="s">
        <v>101</v>
      </c>
      <c r="H496" s="16" t="s">
        <v>22</v>
      </c>
      <c r="I496" s="23">
        <v>725</v>
      </c>
      <c r="J496" s="23">
        <v>882</v>
      </c>
      <c r="K496" s="23">
        <v>1031</v>
      </c>
      <c r="L496" s="23">
        <v>952</v>
      </c>
      <c r="M496" s="23">
        <v>978</v>
      </c>
      <c r="N496" s="23">
        <v>1110</v>
      </c>
      <c r="O496" s="23">
        <v>1102</v>
      </c>
      <c r="P496" s="23">
        <v>1028</v>
      </c>
      <c r="Q496" s="23">
        <v>1001</v>
      </c>
      <c r="R496" s="23">
        <v>997</v>
      </c>
      <c r="S496" s="70">
        <v>1109</v>
      </c>
      <c r="T496" s="70">
        <v>939</v>
      </c>
      <c r="U496" s="45">
        <f>SUM(표4_2[[#This Row],[1월]:[12월]])</f>
        <v>11854</v>
      </c>
      <c r="V496" s="45">
        <f t="shared" si="268"/>
        <v>987.83333333333337</v>
      </c>
    </row>
    <row r="497" spans="1:22" hidden="1" x14ac:dyDescent="0.3">
      <c r="A497" s="73"/>
      <c r="B497" s="62" t="s">
        <v>263</v>
      </c>
      <c r="C497" s="17" t="s">
        <v>21</v>
      </c>
      <c r="D497" s="17" t="s">
        <v>16</v>
      </c>
      <c r="E497" s="17" t="s">
        <v>88</v>
      </c>
      <c r="F497" s="17" t="s">
        <v>86</v>
      </c>
      <c r="G497" s="17" t="s">
        <v>101</v>
      </c>
      <c r="H497" s="17" t="s">
        <v>15</v>
      </c>
      <c r="I497" s="31">
        <f>(I496/1000)*1.019</f>
        <v>0.73877499999999996</v>
      </c>
      <c r="J497" s="31">
        <f t="shared" ref="J497:T497" si="294">(J496/1000)*1.019</f>
        <v>0.89875799999999995</v>
      </c>
      <c r="K497" s="31">
        <f t="shared" si="294"/>
        <v>1.0505889999999998</v>
      </c>
      <c r="L497" s="31">
        <f t="shared" si="294"/>
        <v>0.97008799999999984</v>
      </c>
      <c r="M497" s="31">
        <f t="shared" si="294"/>
        <v>0.99658199999999986</v>
      </c>
      <c r="N497" s="31">
        <f t="shared" si="294"/>
        <v>1.1310899999999999</v>
      </c>
      <c r="O497" s="31">
        <f t="shared" si="294"/>
        <v>1.122938</v>
      </c>
      <c r="P497" s="31">
        <f t="shared" si="294"/>
        <v>1.0475319999999999</v>
      </c>
      <c r="Q497" s="31">
        <f t="shared" si="294"/>
        <v>1.0200189999999998</v>
      </c>
      <c r="R497" s="31">
        <f t="shared" si="294"/>
        <v>1.0159429999999998</v>
      </c>
      <c r="S497" s="31">
        <f t="shared" si="294"/>
        <v>1.1300709999999998</v>
      </c>
      <c r="T497" s="31">
        <f t="shared" si="294"/>
        <v>0.95684099999999983</v>
      </c>
      <c r="U497" s="46">
        <f>SUM(표4_2[[#This Row],[1월]:[12월]])</f>
        <v>12.079225999999998</v>
      </c>
      <c r="V497" s="46">
        <f t="shared" si="268"/>
        <v>1.0066021666666665</v>
      </c>
    </row>
    <row r="498" spans="1:22" hidden="1" x14ac:dyDescent="0.3">
      <c r="A498" s="73"/>
      <c r="B498" s="63" t="s">
        <v>263</v>
      </c>
      <c r="C498" s="19" t="s">
        <v>21</v>
      </c>
      <c r="D498" s="19" t="s">
        <v>16</v>
      </c>
      <c r="E498" s="19" t="s">
        <v>88</v>
      </c>
      <c r="F498" s="19" t="s">
        <v>86</v>
      </c>
      <c r="G498" s="20" t="s">
        <v>101</v>
      </c>
      <c r="H498" s="20" t="s">
        <v>96</v>
      </c>
      <c r="I498" s="20">
        <f>I496*(38.5/1000000)*15.236*(44/12)</f>
        <v>1.5593411166666666</v>
      </c>
      <c r="J498" s="20">
        <f t="shared" ref="J498:T498" si="295">J496*(38.5/1000000)*15.236*(44/12)</f>
        <v>1.8970191240000001</v>
      </c>
      <c r="K498" s="20">
        <f t="shared" si="295"/>
        <v>2.2174906086666666</v>
      </c>
      <c r="L498" s="20">
        <f t="shared" si="295"/>
        <v>2.0475761973333335</v>
      </c>
      <c r="M498" s="20">
        <f t="shared" si="295"/>
        <v>2.1034973960000003</v>
      </c>
      <c r="N498" s="20">
        <f t="shared" si="295"/>
        <v>2.3874050200000001</v>
      </c>
      <c r="O498" s="20">
        <f t="shared" si="295"/>
        <v>2.3701984973333334</v>
      </c>
      <c r="P498" s="20">
        <f t="shared" si="295"/>
        <v>2.2110381626666666</v>
      </c>
      <c r="Q498" s="20">
        <f t="shared" si="295"/>
        <v>2.1529661486666671</v>
      </c>
      <c r="R498" s="20">
        <f t="shared" si="295"/>
        <v>2.1443628873333336</v>
      </c>
      <c r="S498" s="20">
        <f t="shared" si="295"/>
        <v>2.3852542046666665</v>
      </c>
      <c r="T498" s="20">
        <f t="shared" si="295"/>
        <v>2.0196155980000001</v>
      </c>
      <c r="U498" s="47">
        <f>SUM(표4_2[[#This Row],[1월]:[12월]])</f>
        <v>25.495764961333336</v>
      </c>
      <c r="V498" s="47">
        <f t="shared" si="268"/>
        <v>2.1246470801111115</v>
      </c>
    </row>
    <row r="499" spans="1:22" hidden="1" x14ac:dyDescent="0.3">
      <c r="A499" s="73">
        <v>0</v>
      </c>
      <c r="B499" s="60" t="s">
        <v>263</v>
      </c>
      <c r="C499" s="14" t="s">
        <v>21</v>
      </c>
      <c r="D499" s="14" t="s">
        <v>16</v>
      </c>
      <c r="E499" s="14" t="s">
        <v>90</v>
      </c>
      <c r="F499" s="14" t="s">
        <v>86</v>
      </c>
      <c r="G499" s="14" t="s">
        <v>101</v>
      </c>
      <c r="H499" s="14" t="s">
        <v>13</v>
      </c>
      <c r="I499" s="15">
        <v>0</v>
      </c>
      <c r="J499" s="15">
        <v>0</v>
      </c>
      <c r="K499" s="15">
        <v>0</v>
      </c>
      <c r="L499" s="15">
        <v>0</v>
      </c>
      <c r="M499" s="15">
        <v>0</v>
      </c>
      <c r="N499" s="15">
        <v>0</v>
      </c>
      <c r="O499" s="15">
        <v>0</v>
      </c>
      <c r="P499" s="15">
        <v>0</v>
      </c>
      <c r="Q499" s="15">
        <v>0</v>
      </c>
      <c r="R499" s="15">
        <v>0</v>
      </c>
      <c r="S499" s="69">
        <v>0</v>
      </c>
      <c r="T499" s="69">
        <v>0</v>
      </c>
      <c r="U499" s="44">
        <f>SUM(표4_2[[#This Row],[1월]:[12월]])</f>
        <v>0</v>
      </c>
      <c r="V499" s="44">
        <f t="shared" si="268"/>
        <v>0</v>
      </c>
    </row>
    <row r="500" spans="1:22" hidden="1" x14ac:dyDescent="0.3">
      <c r="A500" s="73"/>
      <c r="B500" s="65" t="s">
        <v>263</v>
      </c>
      <c r="C500" s="30" t="s">
        <v>21</v>
      </c>
      <c r="D500" s="30" t="s">
        <v>16</v>
      </c>
      <c r="E500" s="30" t="s">
        <v>90</v>
      </c>
      <c r="F500" s="30" t="s">
        <v>86</v>
      </c>
      <c r="G500" s="30" t="s">
        <v>101</v>
      </c>
      <c r="H500" s="30" t="s">
        <v>22</v>
      </c>
      <c r="I500" s="4">
        <v>0</v>
      </c>
      <c r="J500" s="4">
        <v>0</v>
      </c>
      <c r="K500" s="4">
        <v>0</v>
      </c>
      <c r="L500" s="4">
        <v>0</v>
      </c>
      <c r="M500" s="4">
        <v>0</v>
      </c>
      <c r="N500" s="4">
        <v>0</v>
      </c>
      <c r="O500" s="4">
        <v>0</v>
      </c>
      <c r="P500" s="4">
        <v>0</v>
      </c>
      <c r="Q500" s="4">
        <v>0</v>
      </c>
      <c r="R500" s="4">
        <v>0</v>
      </c>
      <c r="S500" s="68">
        <v>0</v>
      </c>
      <c r="T500" s="68">
        <v>0</v>
      </c>
      <c r="U500" s="53">
        <f>SUM(표4_2[[#This Row],[1월]:[12월]])</f>
        <v>0</v>
      </c>
      <c r="V500" s="53">
        <f t="shared" si="268"/>
        <v>0</v>
      </c>
    </row>
    <row r="501" spans="1:22" hidden="1" x14ac:dyDescent="0.3">
      <c r="A501" s="73"/>
      <c r="B501" s="62" t="s">
        <v>263</v>
      </c>
      <c r="C501" s="17" t="s">
        <v>21</v>
      </c>
      <c r="D501" s="17" t="s">
        <v>16</v>
      </c>
      <c r="E501" s="17" t="s">
        <v>90</v>
      </c>
      <c r="F501" s="17" t="s">
        <v>86</v>
      </c>
      <c r="G501" s="17" t="s">
        <v>101</v>
      </c>
      <c r="H501" s="17" t="s">
        <v>15</v>
      </c>
      <c r="I501" s="31">
        <f>(I500/1000)*1.019</f>
        <v>0</v>
      </c>
      <c r="J501" s="31">
        <f t="shared" ref="J501:T501" si="296">(J500/1000)*1.019</f>
        <v>0</v>
      </c>
      <c r="K501" s="31">
        <f t="shared" si="296"/>
        <v>0</v>
      </c>
      <c r="L501" s="31">
        <f t="shared" si="296"/>
        <v>0</v>
      </c>
      <c r="M501" s="31">
        <f t="shared" si="296"/>
        <v>0</v>
      </c>
      <c r="N501" s="31">
        <f t="shared" si="296"/>
        <v>0</v>
      </c>
      <c r="O501" s="31">
        <f t="shared" si="296"/>
        <v>0</v>
      </c>
      <c r="P501" s="31">
        <f t="shared" si="296"/>
        <v>0</v>
      </c>
      <c r="Q501" s="31">
        <f t="shared" si="296"/>
        <v>0</v>
      </c>
      <c r="R501" s="31">
        <f t="shared" si="296"/>
        <v>0</v>
      </c>
      <c r="S501" s="31">
        <f t="shared" si="296"/>
        <v>0</v>
      </c>
      <c r="T501" s="31">
        <f t="shared" si="296"/>
        <v>0</v>
      </c>
      <c r="U501" s="46">
        <f>SUM(표4_2[[#This Row],[1월]:[12월]])</f>
        <v>0</v>
      </c>
      <c r="V501" s="46">
        <f t="shared" si="268"/>
        <v>0</v>
      </c>
    </row>
    <row r="502" spans="1:22" hidden="1" x14ac:dyDescent="0.3">
      <c r="A502" s="73"/>
      <c r="B502" s="63" t="s">
        <v>263</v>
      </c>
      <c r="C502" s="19" t="s">
        <v>21</v>
      </c>
      <c r="D502" s="19" t="s">
        <v>16</v>
      </c>
      <c r="E502" s="19" t="s">
        <v>90</v>
      </c>
      <c r="F502" s="19" t="s">
        <v>86</v>
      </c>
      <c r="G502" s="20" t="s">
        <v>101</v>
      </c>
      <c r="H502" s="20" t="s">
        <v>96</v>
      </c>
      <c r="I502" s="20">
        <f>I500*(38.5/1000000)*15.236*(44/12)</f>
        <v>0</v>
      </c>
      <c r="J502" s="20">
        <f t="shared" ref="J502:T502" si="297">J500*(38.5/1000000)*15.236*(44/12)</f>
        <v>0</v>
      </c>
      <c r="K502" s="20">
        <f t="shared" si="297"/>
        <v>0</v>
      </c>
      <c r="L502" s="20">
        <f t="shared" si="297"/>
        <v>0</v>
      </c>
      <c r="M502" s="20">
        <f t="shared" si="297"/>
        <v>0</v>
      </c>
      <c r="N502" s="20">
        <f t="shared" si="297"/>
        <v>0</v>
      </c>
      <c r="O502" s="20">
        <f t="shared" si="297"/>
        <v>0</v>
      </c>
      <c r="P502" s="20">
        <f t="shared" si="297"/>
        <v>0</v>
      </c>
      <c r="Q502" s="20">
        <f t="shared" si="297"/>
        <v>0</v>
      </c>
      <c r="R502" s="20">
        <f t="shared" si="297"/>
        <v>0</v>
      </c>
      <c r="S502" s="20">
        <f t="shared" si="297"/>
        <v>0</v>
      </c>
      <c r="T502" s="20">
        <f t="shared" si="297"/>
        <v>0</v>
      </c>
      <c r="U502" s="47">
        <f>SUM(표4_2[[#This Row],[1월]:[12월]])</f>
        <v>0</v>
      </c>
      <c r="V502" s="47">
        <f t="shared" si="268"/>
        <v>0</v>
      </c>
    </row>
    <row r="503" spans="1:22" hidden="1" x14ac:dyDescent="0.3">
      <c r="A503" s="73" t="s">
        <v>245</v>
      </c>
      <c r="B503" s="60" t="s">
        <v>263</v>
      </c>
      <c r="C503" s="14" t="s">
        <v>21</v>
      </c>
      <c r="D503" s="14" t="s">
        <v>16</v>
      </c>
      <c r="E503" s="14" t="s">
        <v>88</v>
      </c>
      <c r="F503" s="14" t="s">
        <v>87</v>
      </c>
      <c r="G503" s="14" t="s">
        <v>102</v>
      </c>
      <c r="H503" s="14" t="s">
        <v>13</v>
      </c>
      <c r="I503" s="15">
        <v>26996502</v>
      </c>
      <c r="J503" s="15">
        <v>26514919</v>
      </c>
      <c r="K503" s="15">
        <v>25705649</v>
      </c>
      <c r="L503" s="15">
        <v>15883645</v>
      </c>
      <c r="M503" s="15">
        <v>8604493</v>
      </c>
      <c r="N503" s="15">
        <v>3636430</v>
      </c>
      <c r="O503" s="15">
        <v>4086519</v>
      </c>
      <c r="P503" s="15">
        <v>3337786</v>
      </c>
      <c r="Q503" s="15">
        <v>3207649</v>
      </c>
      <c r="R503" s="15">
        <v>13276702</v>
      </c>
      <c r="S503" s="69">
        <v>25020161</v>
      </c>
      <c r="T503" s="69">
        <v>26746262</v>
      </c>
      <c r="U503" s="44">
        <f>SUM(표4_2[[#This Row],[1월]:[12월]])</f>
        <v>183016717</v>
      </c>
      <c r="V503" s="44">
        <f t="shared" si="268"/>
        <v>15251393.083333334</v>
      </c>
    </row>
    <row r="504" spans="1:22" hidden="1" x14ac:dyDescent="0.3">
      <c r="A504" s="73"/>
      <c r="B504" s="61" t="s">
        <v>263</v>
      </c>
      <c r="C504" s="16" t="s">
        <v>21</v>
      </c>
      <c r="D504" s="16" t="s">
        <v>16</v>
      </c>
      <c r="E504" s="16" t="s">
        <v>88</v>
      </c>
      <c r="F504" s="16" t="s">
        <v>87</v>
      </c>
      <c r="G504" s="16" t="s">
        <v>102</v>
      </c>
      <c r="H504" s="16" t="s">
        <v>22</v>
      </c>
      <c r="I504" s="23">
        <v>31887</v>
      </c>
      <c r="J504" s="23">
        <v>31362</v>
      </c>
      <c r="K504" s="23">
        <v>30616</v>
      </c>
      <c r="L504" s="23">
        <v>19065</v>
      </c>
      <c r="M504" s="23">
        <v>10112</v>
      </c>
      <c r="N504" s="23">
        <v>4129</v>
      </c>
      <c r="O504" s="23">
        <v>4643</v>
      </c>
      <c r="P504" s="23">
        <v>3805</v>
      </c>
      <c r="Q504" s="23">
        <v>3671</v>
      </c>
      <c r="R504" s="23">
        <v>15170</v>
      </c>
      <c r="S504" s="70">
        <v>28487</v>
      </c>
      <c r="T504" s="70">
        <v>30059</v>
      </c>
      <c r="U504" s="45">
        <f>SUM(표4_2[[#This Row],[1월]:[12월]])</f>
        <v>213006</v>
      </c>
      <c r="V504" s="45">
        <f t="shared" si="268"/>
        <v>17750.5</v>
      </c>
    </row>
    <row r="505" spans="1:22" hidden="1" x14ac:dyDescent="0.3">
      <c r="A505" s="73"/>
      <c r="B505" s="62" t="s">
        <v>263</v>
      </c>
      <c r="C505" s="17" t="s">
        <v>21</v>
      </c>
      <c r="D505" s="17" t="s">
        <v>16</v>
      </c>
      <c r="E505" s="17" t="s">
        <v>88</v>
      </c>
      <c r="F505" s="17" t="s">
        <v>87</v>
      </c>
      <c r="G505" s="17" t="s">
        <v>102</v>
      </c>
      <c r="H505" s="17" t="s">
        <v>15</v>
      </c>
      <c r="I505" s="31">
        <f>(I504/1000)*1.019</f>
        <v>32.492852999999997</v>
      </c>
      <c r="J505" s="31">
        <f t="shared" ref="J505:T505" si="298">(J504/1000)*1.019</f>
        <v>31.957877999999994</v>
      </c>
      <c r="K505" s="31">
        <f t="shared" si="298"/>
        <v>31.197703999999998</v>
      </c>
      <c r="L505" s="31">
        <f t="shared" si="298"/>
        <v>19.427235</v>
      </c>
      <c r="M505" s="31">
        <f t="shared" si="298"/>
        <v>10.304127999999999</v>
      </c>
      <c r="N505" s="31">
        <f t="shared" si="298"/>
        <v>4.2074509999999989</v>
      </c>
      <c r="O505" s="31">
        <f t="shared" si="298"/>
        <v>4.7312169999999991</v>
      </c>
      <c r="P505" s="31">
        <f t="shared" si="298"/>
        <v>3.8772949999999997</v>
      </c>
      <c r="Q505" s="31">
        <f t="shared" si="298"/>
        <v>3.7407489999999997</v>
      </c>
      <c r="R505" s="31">
        <f t="shared" si="298"/>
        <v>15.458229999999999</v>
      </c>
      <c r="S505" s="31">
        <f t="shared" si="298"/>
        <v>29.028252999999996</v>
      </c>
      <c r="T505" s="31">
        <f t="shared" si="298"/>
        <v>30.630120999999999</v>
      </c>
      <c r="U505" s="46">
        <f>SUM(표4_2[[#This Row],[1월]:[12월]])</f>
        <v>217.05311399999997</v>
      </c>
      <c r="V505" s="46">
        <f t="shared" si="268"/>
        <v>18.087759499999997</v>
      </c>
    </row>
    <row r="506" spans="1:22" hidden="1" x14ac:dyDescent="0.3">
      <c r="A506" s="73"/>
      <c r="B506" s="63" t="s">
        <v>263</v>
      </c>
      <c r="C506" s="19" t="s">
        <v>21</v>
      </c>
      <c r="D506" s="19" t="s">
        <v>16</v>
      </c>
      <c r="E506" s="19" t="s">
        <v>88</v>
      </c>
      <c r="F506" s="19" t="s">
        <v>87</v>
      </c>
      <c r="G506" s="20" t="s">
        <v>102</v>
      </c>
      <c r="H506" s="20" t="s">
        <v>96</v>
      </c>
      <c r="I506" s="20">
        <f>I504*(38.5/1000000)*15.236*(44/12)</f>
        <v>68.583048534</v>
      </c>
      <c r="J506" s="20">
        <f t="shared" ref="J506:T506" si="299">J504*(38.5/1000000)*15.236*(44/12)</f>
        <v>67.453870484000007</v>
      </c>
      <c r="K506" s="20">
        <f t="shared" si="299"/>
        <v>65.849362245333339</v>
      </c>
      <c r="L506" s="20">
        <f t="shared" si="299"/>
        <v>41.005294330000005</v>
      </c>
      <c r="M506" s="20">
        <f t="shared" si="299"/>
        <v>21.749044650666669</v>
      </c>
      <c r="N506" s="20">
        <f t="shared" si="299"/>
        <v>8.8807165113333326</v>
      </c>
      <c r="O506" s="20">
        <f t="shared" si="299"/>
        <v>9.9862355926666666</v>
      </c>
      <c r="P506" s="20">
        <f t="shared" si="299"/>
        <v>8.1838523433333332</v>
      </c>
      <c r="Q506" s="20">
        <f t="shared" si="299"/>
        <v>7.8956430886666658</v>
      </c>
      <c r="R506" s="20">
        <f t="shared" si="299"/>
        <v>32.627868606666667</v>
      </c>
      <c r="S506" s="20">
        <f t="shared" si="299"/>
        <v>61.270276400666674</v>
      </c>
      <c r="T506" s="20">
        <f t="shared" si="299"/>
        <v>64.65135810466667</v>
      </c>
      <c r="U506" s="47">
        <f>SUM(표4_2[[#This Row],[1월]:[12월]])</f>
        <v>458.13657089199995</v>
      </c>
      <c r="V506" s="47">
        <f t="shared" si="268"/>
        <v>38.178047574333327</v>
      </c>
    </row>
    <row r="507" spans="1:22" hidden="1" x14ac:dyDescent="0.3">
      <c r="A507" s="73" t="s">
        <v>205</v>
      </c>
      <c r="B507" s="60" t="s">
        <v>263</v>
      </c>
      <c r="C507" s="14" t="s">
        <v>21</v>
      </c>
      <c r="D507" s="14" t="s">
        <v>16</v>
      </c>
      <c r="E507" s="14" t="s">
        <v>88</v>
      </c>
      <c r="F507" s="14" t="s">
        <v>173</v>
      </c>
      <c r="G507" s="14" t="s">
        <v>103</v>
      </c>
      <c r="H507" s="14" t="s">
        <v>13</v>
      </c>
      <c r="I507" s="15">
        <v>146921</v>
      </c>
      <c r="J507" s="15">
        <v>171463</v>
      </c>
      <c r="K507" s="15">
        <v>178654</v>
      </c>
      <c r="L507" s="15">
        <v>154259</v>
      </c>
      <c r="M507" s="15">
        <v>271001</v>
      </c>
      <c r="N507" s="15">
        <v>228125</v>
      </c>
      <c r="O507" s="15">
        <v>223226</v>
      </c>
      <c r="P507" s="15">
        <v>229431</v>
      </c>
      <c r="Q507" s="15">
        <v>231117</v>
      </c>
      <c r="R507" s="15">
        <v>306221</v>
      </c>
      <c r="S507" s="69">
        <v>228440</v>
      </c>
      <c r="T507" s="69">
        <v>221851</v>
      </c>
      <c r="U507" s="44">
        <f>SUM(표4_2[[#This Row],[1월]:[12월]])</f>
        <v>2590709</v>
      </c>
      <c r="V507" s="44">
        <f t="shared" si="268"/>
        <v>215892.41666666666</v>
      </c>
    </row>
    <row r="508" spans="1:22" hidden="1" x14ac:dyDescent="0.3">
      <c r="A508" s="73"/>
      <c r="B508" s="65" t="s">
        <v>263</v>
      </c>
      <c r="C508" s="30" t="s">
        <v>21</v>
      </c>
      <c r="D508" s="30" t="s">
        <v>16</v>
      </c>
      <c r="E508" s="30" t="s">
        <v>88</v>
      </c>
      <c r="F508" s="30" t="s">
        <v>173</v>
      </c>
      <c r="G508" s="30" t="s">
        <v>103</v>
      </c>
      <c r="H508" s="30" t="s">
        <v>22</v>
      </c>
      <c r="I508" s="4">
        <v>174</v>
      </c>
      <c r="J508" s="4">
        <v>203</v>
      </c>
      <c r="K508" s="4">
        <v>213</v>
      </c>
      <c r="L508" s="4">
        <v>185</v>
      </c>
      <c r="M508" s="4">
        <v>318</v>
      </c>
      <c r="N508" s="4">
        <v>259</v>
      </c>
      <c r="O508" s="4">
        <v>254</v>
      </c>
      <c r="P508" s="4">
        <v>262</v>
      </c>
      <c r="Q508" s="4">
        <v>265</v>
      </c>
      <c r="R508" s="4">
        <v>350</v>
      </c>
      <c r="S508" s="68">
        <v>260</v>
      </c>
      <c r="T508" s="68">
        <v>249</v>
      </c>
      <c r="U508" s="53">
        <f>SUM(표4_2[[#This Row],[1월]:[12월]])</f>
        <v>2992</v>
      </c>
      <c r="V508" s="53">
        <f t="shared" si="268"/>
        <v>249.33333333333334</v>
      </c>
    </row>
    <row r="509" spans="1:22" hidden="1" x14ac:dyDescent="0.3">
      <c r="A509" s="73"/>
      <c r="B509" s="62" t="s">
        <v>263</v>
      </c>
      <c r="C509" s="17" t="s">
        <v>21</v>
      </c>
      <c r="D509" s="17" t="s">
        <v>16</v>
      </c>
      <c r="E509" s="17" t="s">
        <v>88</v>
      </c>
      <c r="F509" s="17" t="s">
        <v>173</v>
      </c>
      <c r="G509" s="17" t="s">
        <v>103</v>
      </c>
      <c r="H509" s="17" t="s">
        <v>15</v>
      </c>
      <c r="I509" s="31">
        <f>(I508/1000)*1.019</f>
        <v>0.17730599999999996</v>
      </c>
      <c r="J509" s="31">
        <f t="shared" ref="J509:T509" si="300">(J508/1000)*1.019</f>
        <v>0.20685699999999999</v>
      </c>
      <c r="K509" s="31">
        <f t="shared" si="300"/>
        <v>0.21704699999999996</v>
      </c>
      <c r="L509" s="31">
        <f t="shared" si="300"/>
        <v>0.18851499999999999</v>
      </c>
      <c r="M509" s="31">
        <f t="shared" si="300"/>
        <v>0.324042</v>
      </c>
      <c r="N509" s="31">
        <f t="shared" si="300"/>
        <v>0.26392099999999996</v>
      </c>
      <c r="O509" s="31">
        <f t="shared" si="300"/>
        <v>0.258826</v>
      </c>
      <c r="P509" s="31">
        <f t="shared" si="300"/>
        <v>0.26697799999999999</v>
      </c>
      <c r="Q509" s="31">
        <f t="shared" si="300"/>
        <v>0.27003499999999997</v>
      </c>
      <c r="R509" s="31">
        <f t="shared" si="300"/>
        <v>0.35664999999999997</v>
      </c>
      <c r="S509" s="31">
        <f t="shared" si="300"/>
        <v>0.26494000000000001</v>
      </c>
      <c r="T509" s="31">
        <f t="shared" si="300"/>
        <v>0.25373099999999998</v>
      </c>
      <c r="U509" s="46">
        <f>SUM(표4_2[[#This Row],[1월]:[12월]])</f>
        <v>3.0488480000000004</v>
      </c>
      <c r="V509" s="46">
        <f t="shared" si="268"/>
        <v>0.25407066666666672</v>
      </c>
    </row>
    <row r="510" spans="1:22" hidden="1" x14ac:dyDescent="0.3">
      <c r="A510" s="73"/>
      <c r="B510" s="63" t="s">
        <v>263</v>
      </c>
      <c r="C510" s="19" t="s">
        <v>21</v>
      </c>
      <c r="D510" s="19" t="s">
        <v>16</v>
      </c>
      <c r="E510" s="19" t="s">
        <v>88</v>
      </c>
      <c r="F510" s="19" t="s">
        <v>173</v>
      </c>
      <c r="G510" s="20" t="s">
        <v>103</v>
      </c>
      <c r="H510" s="20" t="s">
        <v>96</v>
      </c>
      <c r="I510" s="20">
        <f>I508*(38.5/1000000)*15.236*(44/12)</f>
        <v>0.37424186800000003</v>
      </c>
      <c r="J510" s="20">
        <f t="shared" ref="J510:T510" si="301">J508*(38.5/1000000)*15.236*(44/12)</f>
        <v>0.43661551266666665</v>
      </c>
      <c r="K510" s="20">
        <f t="shared" si="301"/>
        <v>0.45812366599999998</v>
      </c>
      <c r="L510" s="20">
        <f t="shared" si="301"/>
        <v>0.3979008366666667</v>
      </c>
      <c r="M510" s="20">
        <f t="shared" si="301"/>
        <v>0.68395927600000006</v>
      </c>
      <c r="N510" s="20">
        <f t="shared" si="301"/>
        <v>0.55706117133333322</v>
      </c>
      <c r="O510" s="20">
        <f t="shared" si="301"/>
        <v>0.5463070946666666</v>
      </c>
      <c r="P510" s="20">
        <f t="shared" si="301"/>
        <v>0.56351361733333338</v>
      </c>
      <c r="Q510" s="20">
        <f t="shared" si="301"/>
        <v>0.56996606333333333</v>
      </c>
      <c r="R510" s="20">
        <f t="shared" si="301"/>
        <v>0.75278536666666673</v>
      </c>
      <c r="S510" s="20">
        <f t="shared" si="301"/>
        <v>0.55921198666666672</v>
      </c>
      <c r="T510" s="20">
        <f t="shared" si="301"/>
        <v>0.53555301799999999</v>
      </c>
      <c r="U510" s="47">
        <f>SUM(표4_2[[#This Row],[1월]:[12월]])</f>
        <v>6.4352394773333339</v>
      </c>
      <c r="V510" s="47">
        <f t="shared" si="268"/>
        <v>0.53626995644444453</v>
      </c>
    </row>
    <row r="511" spans="1:22" hidden="1" x14ac:dyDescent="0.3">
      <c r="A511" s="73" t="s">
        <v>206</v>
      </c>
      <c r="B511" s="60" t="s">
        <v>263</v>
      </c>
      <c r="C511" s="14" t="s">
        <v>21</v>
      </c>
      <c r="D511" s="14" t="s">
        <v>16</v>
      </c>
      <c r="E511" s="14" t="s">
        <v>88</v>
      </c>
      <c r="F511" s="14" t="s">
        <v>174</v>
      </c>
      <c r="G511" s="14" t="s">
        <v>104</v>
      </c>
      <c r="H511" s="14" t="s">
        <v>13</v>
      </c>
      <c r="I511" s="15">
        <v>11074</v>
      </c>
      <c r="J511" s="15">
        <v>5261</v>
      </c>
      <c r="K511" s="15">
        <v>11188</v>
      </c>
      <c r="L511" s="15">
        <v>18633</v>
      </c>
      <c r="M511" s="15">
        <v>82623</v>
      </c>
      <c r="N511" s="15">
        <v>345736</v>
      </c>
      <c r="O511" s="15">
        <v>2872</v>
      </c>
      <c r="P511" s="15">
        <v>209</v>
      </c>
      <c r="Q511" s="15">
        <v>0</v>
      </c>
      <c r="R511" s="15">
        <v>0</v>
      </c>
      <c r="S511" s="69">
        <v>0</v>
      </c>
      <c r="T511" s="69">
        <v>0</v>
      </c>
      <c r="U511" s="44">
        <f>SUM(표4_2[[#This Row],[1월]:[12월]])</f>
        <v>477596</v>
      </c>
      <c r="V511" s="44">
        <f t="shared" si="268"/>
        <v>39799.666666666664</v>
      </c>
    </row>
    <row r="512" spans="1:22" hidden="1" x14ac:dyDescent="0.3">
      <c r="A512" s="73"/>
      <c r="B512" s="61" t="s">
        <v>263</v>
      </c>
      <c r="C512" s="16" t="s">
        <v>21</v>
      </c>
      <c r="D512" s="16" t="s">
        <v>16</v>
      </c>
      <c r="E512" s="16" t="s">
        <v>88</v>
      </c>
      <c r="F512" s="16" t="s">
        <v>174</v>
      </c>
      <c r="G512" s="16" t="s">
        <v>104</v>
      </c>
      <c r="H512" s="16" t="s">
        <v>22</v>
      </c>
      <c r="I512" s="23">
        <v>13</v>
      </c>
      <c r="J512" s="23">
        <v>6</v>
      </c>
      <c r="K512" s="23">
        <v>13</v>
      </c>
      <c r="L512" s="23">
        <v>22</v>
      </c>
      <c r="M512" s="23">
        <v>97</v>
      </c>
      <c r="N512" s="23">
        <v>393</v>
      </c>
      <c r="O512" s="23">
        <v>3</v>
      </c>
      <c r="P512" s="23">
        <v>0</v>
      </c>
      <c r="Q512" s="23">
        <v>0</v>
      </c>
      <c r="R512" s="23">
        <v>0</v>
      </c>
      <c r="S512" s="70">
        <v>0</v>
      </c>
      <c r="T512" s="70">
        <v>0</v>
      </c>
      <c r="U512" s="45">
        <f>SUM(표4_2[[#This Row],[1월]:[12월]])</f>
        <v>547</v>
      </c>
      <c r="V512" s="45">
        <f t="shared" si="268"/>
        <v>45.583333333333336</v>
      </c>
    </row>
    <row r="513" spans="1:22" hidden="1" x14ac:dyDescent="0.3">
      <c r="A513" s="73"/>
      <c r="B513" s="62" t="s">
        <v>263</v>
      </c>
      <c r="C513" s="17" t="s">
        <v>21</v>
      </c>
      <c r="D513" s="17" t="s">
        <v>16</v>
      </c>
      <c r="E513" s="17" t="s">
        <v>88</v>
      </c>
      <c r="F513" s="17" t="s">
        <v>174</v>
      </c>
      <c r="G513" s="17" t="s">
        <v>104</v>
      </c>
      <c r="H513" s="17" t="s">
        <v>15</v>
      </c>
      <c r="I513" s="31">
        <f>(I512/1000)*1.019</f>
        <v>1.3246999999999998E-2</v>
      </c>
      <c r="J513" s="31">
        <f t="shared" ref="J513:T513" si="302">(J512/1000)*1.019</f>
        <v>6.1139999999999996E-3</v>
      </c>
      <c r="K513" s="31">
        <f t="shared" si="302"/>
        <v>1.3246999999999998E-2</v>
      </c>
      <c r="L513" s="31">
        <f t="shared" si="302"/>
        <v>2.2417999999999997E-2</v>
      </c>
      <c r="M513" s="31">
        <f t="shared" si="302"/>
        <v>9.8843E-2</v>
      </c>
      <c r="N513" s="31">
        <f t="shared" si="302"/>
        <v>0.40046699999999996</v>
      </c>
      <c r="O513" s="31">
        <f t="shared" si="302"/>
        <v>3.0569999999999998E-3</v>
      </c>
      <c r="P513" s="31">
        <f t="shared" si="302"/>
        <v>0</v>
      </c>
      <c r="Q513" s="31">
        <f t="shared" si="302"/>
        <v>0</v>
      </c>
      <c r="R513" s="31">
        <f t="shared" si="302"/>
        <v>0</v>
      </c>
      <c r="S513" s="31">
        <f t="shared" si="302"/>
        <v>0</v>
      </c>
      <c r="T513" s="31">
        <f t="shared" si="302"/>
        <v>0</v>
      </c>
      <c r="U513" s="46">
        <f>SUM(표4_2[[#This Row],[1월]:[12월]])</f>
        <v>0.55739299999999992</v>
      </c>
      <c r="V513" s="46">
        <f t="shared" si="268"/>
        <v>4.644941666666666E-2</v>
      </c>
    </row>
    <row r="514" spans="1:22" hidden="1" x14ac:dyDescent="0.3">
      <c r="A514" s="73"/>
      <c r="B514" s="63" t="s">
        <v>263</v>
      </c>
      <c r="C514" s="19" t="s">
        <v>21</v>
      </c>
      <c r="D514" s="19" t="s">
        <v>16</v>
      </c>
      <c r="E514" s="19" t="s">
        <v>88</v>
      </c>
      <c r="F514" s="19" t="s">
        <v>174</v>
      </c>
      <c r="G514" s="20" t="s">
        <v>104</v>
      </c>
      <c r="H514" s="20" t="s">
        <v>96</v>
      </c>
      <c r="I514" s="20">
        <f>I512*(38.5/1000000)*15.236*(44/12)</f>
        <v>2.7960599333333332E-2</v>
      </c>
      <c r="J514" s="20">
        <f t="shared" ref="J514:T514" si="303">J512*(38.5/1000000)*15.236*(44/12)</f>
        <v>1.2904892000000001E-2</v>
      </c>
      <c r="K514" s="20">
        <f t="shared" si="303"/>
        <v>2.7960599333333332E-2</v>
      </c>
      <c r="L514" s="20">
        <f t="shared" si="303"/>
        <v>4.7317937333333338E-2</v>
      </c>
      <c r="M514" s="20">
        <f t="shared" si="303"/>
        <v>0.20862908733333335</v>
      </c>
      <c r="N514" s="20">
        <f t="shared" si="303"/>
        <v>0.84527042600000002</v>
      </c>
      <c r="O514" s="20">
        <f t="shared" si="303"/>
        <v>6.4524460000000006E-3</v>
      </c>
      <c r="P514" s="20">
        <f t="shared" si="303"/>
        <v>0</v>
      </c>
      <c r="Q514" s="20">
        <f t="shared" si="303"/>
        <v>0</v>
      </c>
      <c r="R514" s="20">
        <f t="shared" si="303"/>
        <v>0</v>
      </c>
      <c r="S514" s="20">
        <f t="shared" si="303"/>
        <v>0</v>
      </c>
      <c r="T514" s="20">
        <f t="shared" si="303"/>
        <v>0</v>
      </c>
      <c r="U514" s="47">
        <f>SUM(표4_2[[#This Row],[1월]:[12월]])</f>
        <v>1.1764959873333334</v>
      </c>
      <c r="V514" s="47">
        <f t="shared" si="268"/>
        <v>9.8041332277777782E-2</v>
      </c>
    </row>
    <row r="515" spans="1:22" hidden="1" x14ac:dyDescent="0.3">
      <c r="A515" s="73" t="s">
        <v>202</v>
      </c>
      <c r="B515" s="60" t="s">
        <v>263</v>
      </c>
      <c r="C515" s="14" t="s">
        <v>21</v>
      </c>
      <c r="D515" s="14" t="s">
        <v>16</v>
      </c>
      <c r="E515" s="14" t="s">
        <v>88</v>
      </c>
      <c r="F515" s="14" t="s">
        <v>76</v>
      </c>
      <c r="G515" s="14" t="s">
        <v>105</v>
      </c>
      <c r="H515" s="14" t="s">
        <v>13</v>
      </c>
      <c r="I515" s="15">
        <v>45716582</v>
      </c>
      <c r="J515" s="15">
        <v>41618744</v>
      </c>
      <c r="K515" s="15">
        <v>44448069</v>
      </c>
      <c r="L515" s="15">
        <v>27849705</v>
      </c>
      <c r="M515" s="15">
        <v>23237073</v>
      </c>
      <c r="N515" s="15">
        <v>15227786</v>
      </c>
      <c r="O515" s="15">
        <v>14334348</v>
      </c>
      <c r="P515" s="15">
        <v>13638902</v>
      </c>
      <c r="Q515" s="15">
        <v>14640452</v>
      </c>
      <c r="R515" s="15">
        <v>22423538</v>
      </c>
      <c r="S515" s="69">
        <v>35111721</v>
      </c>
      <c r="T515" s="69">
        <v>41169405</v>
      </c>
      <c r="U515" s="44">
        <f>SUM(표4_2[[#This Row],[1월]:[12월]])</f>
        <v>339416325</v>
      </c>
      <c r="V515" s="44">
        <f t="shared" si="268"/>
        <v>28284693.75</v>
      </c>
    </row>
    <row r="516" spans="1:22" hidden="1" x14ac:dyDescent="0.3">
      <c r="A516" s="73"/>
      <c r="B516" s="65" t="s">
        <v>263</v>
      </c>
      <c r="C516" s="30" t="s">
        <v>21</v>
      </c>
      <c r="D516" s="30" t="s">
        <v>16</v>
      </c>
      <c r="E516" s="30" t="s">
        <v>88</v>
      </c>
      <c r="F516" s="30" t="s">
        <v>76</v>
      </c>
      <c r="G516" s="30" t="s">
        <v>105</v>
      </c>
      <c r="H516" s="30" t="s">
        <v>22</v>
      </c>
      <c r="I516" s="4">
        <v>54000</v>
      </c>
      <c r="J516" s="4">
        <v>49225</v>
      </c>
      <c r="K516" s="4">
        <v>52940</v>
      </c>
      <c r="L516" s="4">
        <v>33427</v>
      </c>
      <c r="M516" s="4">
        <v>27307</v>
      </c>
      <c r="N516" s="4">
        <v>17291</v>
      </c>
      <c r="O516" s="4">
        <v>16282</v>
      </c>
      <c r="P516" s="4">
        <v>15547</v>
      </c>
      <c r="Q516" s="4">
        <v>16757</v>
      </c>
      <c r="R516" s="4">
        <v>25622</v>
      </c>
      <c r="S516" s="68">
        <v>39976</v>
      </c>
      <c r="T516" s="68">
        <v>46269</v>
      </c>
      <c r="U516" s="53">
        <f>SUM(표4_2[[#This Row],[1월]:[12월]])</f>
        <v>394643</v>
      </c>
      <c r="V516" s="53">
        <f t="shared" si="268"/>
        <v>32886.916666666664</v>
      </c>
    </row>
    <row r="517" spans="1:22" hidden="1" x14ac:dyDescent="0.3">
      <c r="A517" s="73"/>
      <c r="B517" s="62" t="s">
        <v>263</v>
      </c>
      <c r="C517" s="17" t="s">
        <v>21</v>
      </c>
      <c r="D517" s="17" t="s">
        <v>16</v>
      </c>
      <c r="E517" s="17" t="s">
        <v>88</v>
      </c>
      <c r="F517" s="17" t="s">
        <v>76</v>
      </c>
      <c r="G517" s="17" t="s">
        <v>105</v>
      </c>
      <c r="H517" s="17" t="s">
        <v>15</v>
      </c>
      <c r="I517" s="31">
        <f>(I516/1000)*1.019</f>
        <v>55.025999999999996</v>
      </c>
      <c r="J517" s="31">
        <f t="shared" ref="J517:T517" si="304">(J516/1000)*1.019</f>
        <v>50.160274999999999</v>
      </c>
      <c r="K517" s="31">
        <f t="shared" si="304"/>
        <v>53.945859999999996</v>
      </c>
      <c r="L517" s="31">
        <f t="shared" si="304"/>
        <v>34.062112999999997</v>
      </c>
      <c r="M517" s="31">
        <f t="shared" si="304"/>
        <v>27.825832999999996</v>
      </c>
      <c r="N517" s="31">
        <f t="shared" si="304"/>
        <v>17.619529</v>
      </c>
      <c r="O517" s="31">
        <f t="shared" si="304"/>
        <v>16.591358</v>
      </c>
      <c r="P517" s="31">
        <f t="shared" si="304"/>
        <v>15.842393</v>
      </c>
      <c r="Q517" s="31">
        <f t="shared" si="304"/>
        <v>17.075382999999999</v>
      </c>
      <c r="R517" s="31">
        <f t="shared" si="304"/>
        <v>26.108817999999996</v>
      </c>
      <c r="S517" s="31">
        <f t="shared" si="304"/>
        <v>40.735543999999997</v>
      </c>
      <c r="T517" s="31">
        <f t="shared" si="304"/>
        <v>47.148110999999993</v>
      </c>
      <c r="U517" s="46">
        <f>SUM(표4_2[[#This Row],[1월]:[12월]])</f>
        <v>402.14121699999998</v>
      </c>
      <c r="V517" s="46">
        <f t="shared" si="268"/>
        <v>33.51176808333333</v>
      </c>
    </row>
    <row r="518" spans="1:22" hidden="1" x14ac:dyDescent="0.3">
      <c r="A518" s="73"/>
      <c r="B518" s="63" t="s">
        <v>263</v>
      </c>
      <c r="C518" s="19" t="s">
        <v>21</v>
      </c>
      <c r="D518" s="19" t="s">
        <v>16</v>
      </c>
      <c r="E518" s="19" t="s">
        <v>88</v>
      </c>
      <c r="F518" s="19" t="s">
        <v>76</v>
      </c>
      <c r="G518" s="20" t="s">
        <v>105</v>
      </c>
      <c r="H518" s="20" t="s">
        <v>96</v>
      </c>
      <c r="I518" s="20">
        <f>I516*(38.5/1000000)*15.236*(44/12)</f>
        <v>116.14402800000002</v>
      </c>
      <c r="J518" s="20">
        <f t="shared" ref="J518:T518" si="305">J516*(38.5/1000000)*15.236*(44/12)</f>
        <v>105.87388478333334</v>
      </c>
      <c r="K518" s="20">
        <f t="shared" si="305"/>
        <v>113.86416374666668</v>
      </c>
      <c r="L518" s="20">
        <f t="shared" si="305"/>
        <v>71.895304147333334</v>
      </c>
      <c r="M518" s="20">
        <f t="shared" si="305"/>
        <v>58.732314307333333</v>
      </c>
      <c r="N518" s="20">
        <f t="shared" si="305"/>
        <v>37.189747928666662</v>
      </c>
      <c r="O518" s="20">
        <f t="shared" si="305"/>
        <v>35.019575257333329</v>
      </c>
      <c r="P518" s="20">
        <f t="shared" si="305"/>
        <v>33.438725987333335</v>
      </c>
      <c r="Q518" s="20">
        <f t="shared" si="305"/>
        <v>36.041212540666663</v>
      </c>
      <c r="R518" s="20">
        <f t="shared" si="305"/>
        <v>55.108190470666663</v>
      </c>
      <c r="S518" s="20">
        <f t="shared" si="305"/>
        <v>85.980993765333338</v>
      </c>
      <c r="T518" s="20">
        <f t="shared" si="305"/>
        <v>99.516074657999994</v>
      </c>
      <c r="U518" s="47">
        <f>SUM(표4_2[[#This Row],[1월]:[12월]])</f>
        <v>848.80421559266665</v>
      </c>
      <c r="V518" s="47">
        <f t="shared" si="268"/>
        <v>70.733684632722216</v>
      </c>
    </row>
    <row r="519" spans="1:22" hidden="1" x14ac:dyDescent="0.3">
      <c r="A519" s="73" t="s">
        <v>207</v>
      </c>
      <c r="B519" s="60" t="s">
        <v>263</v>
      </c>
      <c r="C519" s="14" t="s">
        <v>21</v>
      </c>
      <c r="D519" s="14" t="s">
        <v>16</v>
      </c>
      <c r="E519" s="14" t="s">
        <v>88</v>
      </c>
      <c r="F519" s="14" t="s">
        <v>175</v>
      </c>
      <c r="G519" s="14" t="s">
        <v>106</v>
      </c>
      <c r="H519" s="14" t="s">
        <v>13</v>
      </c>
      <c r="I519" s="15">
        <v>2399</v>
      </c>
      <c r="J519" s="15">
        <v>3955</v>
      </c>
      <c r="K519" s="15">
        <v>3032</v>
      </c>
      <c r="L519" s="15">
        <v>2878</v>
      </c>
      <c r="M519" s="15">
        <v>3411</v>
      </c>
      <c r="N519" s="15">
        <v>3766</v>
      </c>
      <c r="O519" s="15">
        <v>3477</v>
      </c>
      <c r="P519" s="15">
        <v>3740</v>
      </c>
      <c r="Q519" s="15">
        <v>3830</v>
      </c>
      <c r="R519" s="15">
        <v>5090</v>
      </c>
      <c r="S519" s="69">
        <v>3605</v>
      </c>
      <c r="T519" s="69">
        <v>4907</v>
      </c>
      <c r="U519" s="44">
        <f>SUM(표4_2[[#This Row],[1월]:[12월]])</f>
        <v>44090</v>
      </c>
      <c r="V519" s="44">
        <f t="shared" ref="V519:V598" si="306">AVERAGE(I519:T519)</f>
        <v>3674.1666666666665</v>
      </c>
    </row>
    <row r="520" spans="1:22" hidden="1" x14ac:dyDescent="0.3">
      <c r="A520" s="73"/>
      <c r="B520" s="61" t="s">
        <v>263</v>
      </c>
      <c r="C520" s="16" t="s">
        <v>21</v>
      </c>
      <c r="D520" s="16" t="s">
        <v>16</v>
      </c>
      <c r="E520" s="16" t="s">
        <v>88</v>
      </c>
      <c r="F520" s="16" t="s">
        <v>175</v>
      </c>
      <c r="G520" s="16" t="s">
        <v>106</v>
      </c>
      <c r="H520" s="16" t="s">
        <v>22</v>
      </c>
      <c r="I520" s="23">
        <v>3</v>
      </c>
      <c r="J520" s="23">
        <v>5</v>
      </c>
      <c r="K520" s="23">
        <v>4</v>
      </c>
      <c r="L520" s="23">
        <v>3</v>
      </c>
      <c r="M520" s="23">
        <v>4</v>
      </c>
      <c r="N520" s="23">
        <v>4</v>
      </c>
      <c r="O520" s="23">
        <v>4</v>
      </c>
      <c r="P520" s="23">
        <v>4</v>
      </c>
      <c r="Q520" s="23">
        <v>4</v>
      </c>
      <c r="R520" s="23">
        <v>6</v>
      </c>
      <c r="S520" s="70">
        <v>4</v>
      </c>
      <c r="T520" s="70">
        <v>6</v>
      </c>
      <c r="U520" s="45">
        <f>SUM(표4_2[[#This Row],[1월]:[12월]])</f>
        <v>51</v>
      </c>
      <c r="V520" s="45">
        <f t="shared" si="306"/>
        <v>4.25</v>
      </c>
    </row>
    <row r="521" spans="1:22" hidden="1" x14ac:dyDescent="0.3">
      <c r="A521" s="73"/>
      <c r="B521" s="62" t="s">
        <v>263</v>
      </c>
      <c r="C521" s="17" t="s">
        <v>21</v>
      </c>
      <c r="D521" s="17" t="s">
        <v>16</v>
      </c>
      <c r="E521" s="17" t="s">
        <v>88</v>
      </c>
      <c r="F521" s="17" t="s">
        <v>175</v>
      </c>
      <c r="G521" s="17" t="s">
        <v>106</v>
      </c>
      <c r="H521" s="17" t="s">
        <v>15</v>
      </c>
      <c r="I521" s="31">
        <f>(I520/1000)*1.019</f>
        <v>3.0569999999999998E-3</v>
      </c>
      <c r="J521" s="31">
        <f t="shared" ref="J521:T521" si="307">(J520/1000)*1.019</f>
        <v>5.0949999999999997E-3</v>
      </c>
      <c r="K521" s="31">
        <f t="shared" si="307"/>
        <v>4.0759999999999998E-3</v>
      </c>
      <c r="L521" s="31">
        <f t="shared" si="307"/>
        <v>3.0569999999999998E-3</v>
      </c>
      <c r="M521" s="31">
        <f t="shared" si="307"/>
        <v>4.0759999999999998E-3</v>
      </c>
      <c r="N521" s="31">
        <f t="shared" si="307"/>
        <v>4.0759999999999998E-3</v>
      </c>
      <c r="O521" s="31">
        <f t="shared" si="307"/>
        <v>4.0759999999999998E-3</v>
      </c>
      <c r="P521" s="31">
        <f t="shared" si="307"/>
        <v>4.0759999999999998E-3</v>
      </c>
      <c r="Q521" s="31">
        <f t="shared" si="307"/>
        <v>4.0759999999999998E-3</v>
      </c>
      <c r="R521" s="31">
        <f t="shared" si="307"/>
        <v>6.1139999999999996E-3</v>
      </c>
      <c r="S521" s="31">
        <f t="shared" si="307"/>
        <v>4.0759999999999998E-3</v>
      </c>
      <c r="T521" s="31">
        <f t="shared" si="307"/>
        <v>6.1139999999999996E-3</v>
      </c>
      <c r="U521" s="46">
        <f>SUM(표4_2[[#This Row],[1월]:[12월]])</f>
        <v>5.1969000000000008E-2</v>
      </c>
      <c r="V521" s="46">
        <f t="shared" si="306"/>
        <v>4.3307500000000004E-3</v>
      </c>
    </row>
    <row r="522" spans="1:22" hidden="1" x14ac:dyDescent="0.3">
      <c r="A522" s="73"/>
      <c r="B522" s="63" t="s">
        <v>263</v>
      </c>
      <c r="C522" s="19" t="s">
        <v>21</v>
      </c>
      <c r="D522" s="19" t="s">
        <v>16</v>
      </c>
      <c r="E522" s="19" t="s">
        <v>88</v>
      </c>
      <c r="F522" s="19" t="s">
        <v>175</v>
      </c>
      <c r="G522" s="20" t="s">
        <v>106</v>
      </c>
      <c r="H522" s="20" t="s">
        <v>96</v>
      </c>
      <c r="I522" s="20">
        <f>I520*(38.5/1000000)*15.236*(44/12)</f>
        <v>6.4524460000000006E-3</v>
      </c>
      <c r="J522" s="20">
        <f t="shared" ref="J522:T522" si="308">J520*(38.5/1000000)*15.236*(44/12)</f>
        <v>1.0754076666666668E-2</v>
      </c>
      <c r="K522" s="20">
        <f t="shared" si="308"/>
        <v>8.6032613333333341E-3</v>
      </c>
      <c r="L522" s="20">
        <f t="shared" si="308"/>
        <v>6.4524460000000006E-3</v>
      </c>
      <c r="M522" s="20">
        <f t="shared" si="308"/>
        <v>8.6032613333333341E-3</v>
      </c>
      <c r="N522" s="20">
        <f t="shared" si="308"/>
        <v>8.6032613333333341E-3</v>
      </c>
      <c r="O522" s="20">
        <f t="shared" si="308"/>
        <v>8.6032613333333341E-3</v>
      </c>
      <c r="P522" s="20">
        <f t="shared" si="308"/>
        <v>8.6032613333333341E-3</v>
      </c>
      <c r="Q522" s="20">
        <f t="shared" si="308"/>
        <v>8.6032613333333341E-3</v>
      </c>
      <c r="R522" s="20">
        <f t="shared" si="308"/>
        <v>1.2904892000000001E-2</v>
      </c>
      <c r="S522" s="20">
        <f t="shared" si="308"/>
        <v>8.6032613333333341E-3</v>
      </c>
      <c r="T522" s="20">
        <f t="shared" si="308"/>
        <v>1.2904892000000001E-2</v>
      </c>
      <c r="U522" s="47">
        <f>SUM(표4_2[[#This Row],[1월]:[12월]])</f>
        <v>0.10969158200000001</v>
      </c>
      <c r="V522" s="47">
        <f t="shared" si="306"/>
        <v>9.1409651666666675E-3</v>
      </c>
    </row>
    <row r="523" spans="1:22" hidden="1" x14ac:dyDescent="0.3">
      <c r="A523" s="73" t="s">
        <v>203</v>
      </c>
      <c r="B523" s="60" t="s">
        <v>263</v>
      </c>
      <c r="C523" s="34" t="s">
        <v>25</v>
      </c>
      <c r="D523" s="1" t="s">
        <v>81</v>
      </c>
      <c r="E523" s="1" t="s">
        <v>89</v>
      </c>
      <c r="F523" s="1" t="s">
        <v>189</v>
      </c>
      <c r="G523" s="1" t="s">
        <v>117</v>
      </c>
      <c r="H523" s="1" t="s">
        <v>13</v>
      </c>
      <c r="I523" s="15">
        <v>21157019</v>
      </c>
      <c r="J523" s="15">
        <v>12721541</v>
      </c>
      <c r="K523" s="15">
        <v>5881136</v>
      </c>
      <c r="L523" s="15">
        <v>10664869</v>
      </c>
      <c r="M523" s="15">
        <v>14617384</v>
      </c>
      <c r="N523" s="15">
        <v>11595301</v>
      </c>
      <c r="O523" s="15">
        <v>11807229</v>
      </c>
      <c r="P523" s="15">
        <v>14141439</v>
      </c>
      <c r="Q523" s="15">
        <v>9324131</v>
      </c>
      <c r="R523" s="15">
        <v>8041742</v>
      </c>
      <c r="S523" s="69">
        <v>6160087</v>
      </c>
      <c r="T523" s="69">
        <v>5735695</v>
      </c>
      <c r="U523" s="49">
        <f>SUM(표4_2[[#This Row],[1월]:[12월]])</f>
        <v>131847573</v>
      </c>
      <c r="V523" s="49">
        <f t="shared" si="306"/>
        <v>10987297.75</v>
      </c>
    </row>
    <row r="524" spans="1:22" hidden="1" x14ac:dyDescent="0.3">
      <c r="A524" s="73"/>
      <c r="B524" s="24" t="s">
        <v>263</v>
      </c>
      <c r="C524" s="35" t="s">
        <v>21</v>
      </c>
      <c r="D524" s="2" t="s">
        <v>16</v>
      </c>
      <c r="E524" s="2" t="s">
        <v>88</v>
      </c>
      <c r="F524" s="29" t="s">
        <v>189</v>
      </c>
      <c r="G524" s="2" t="s">
        <v>117</v>
      </c>
      <c r="H524" s="2" t="s">
        <v>84</v>
      </c>
      <c r="I524" s="5">
        <v>24990</v>
      </c>
      <c r="J524" s="5">
        <v>15047</v>
      </c>
      <c r="K524" s="5">
        <v>7005</v>
      </c>
      <c r="L524" s="5">
        <v>12801</v>
      </c>
      <c r="M524" s="5">
        <v>17177</v>
      </c>
      <c r="N524" s="5">
        <v>13166</v>
      </c>
      <c r="O524" s="5">
        <v>13412</v>
      </c>
      <c r="P524" s="5">
        <v>16121</v>
      </c>
      <c r="Q524" s="5">
        <v>10673</v>
      </c>
      <c r="R524" s="5">
        <v>9189</v>
      </c>
      <c r="S524" s="72">
        <v>7013</v>
      </c>
      <c r="T524" s="72">
        <v>6446</v>
      </c>
      <c r="U524" s="50">
        <f>SUM(표4_2[[#This Row],[1월]:[12월]])</f>
        <v>153040</v>
      </c>
      <c r="V524" s="50">
        <f t="shared" si="306"/>
        <v>12753.333333333334</v>
      </c>
    </row>
    <row r="525" spans="1:22" hidden="1" x14ac:dyDescent="0.3">
      <c r="A525" s="73"/>
      <c r="B525" s="62" t="s">
        <v>263</v>
      </c>
      <c r="C525" s="36" t="s">
        <v>21</v>
      </c>
      <c r="D525" s="28" t="s">
        <v>16</v>
      </c>
      <c r="E525" s="28" t="s">
        <v>88</v>
      </c>
      <c r="F525" s="28" t="s">
        <v>189</v>
      </c>
      <c r="G525" s="28" t="s">
        <v>117</v>
      </c>
      <c r="H525" s="28" t="s">
        <v>15</v>
      </c>
      <c r="I525" s="31">
        <f>(I524/1000)*1.019</f>
        <v>25.464809999999996</v>
      </c>
      <c r="J525" s="31">
        <f t="shared" ref="J525:T525" si="309">(J524/1000)*1.019</f>
        <v>15.332892999999999</v>
      </c>
      <c r="K525" s="31">
        <f t="shared" si="309"/>
        <v>7.138094999999999</v>
      </c>
      <c r="L525" s="31">
        <f t="shared" si="309"/>
        <v>13.044218999999998</v>
      </c>
      <c r="M525" s="31">
        <f t="shared" si="309"/>
        <v>17.503362999999997</v>
      </c>
      <c r="N525" s="31">
        <f t="shared" si="309"/>
        <v>13.416153999999999</v>
      </c>
      <c r="O525" s="31">
        <f t="shared" si="309"/>
        <v>13.666827999999999</v>
      </c>
      <c r="P525" s="31">
        <f t="shared" si="309"/>
        <v>16.427298999999998</v>
      </c>
      <c r="Q525" s="31">
        <f t="shared" si="309"/>
        <v>10.875786999999999</v>
      </c>
      <c r="R525" s="31">
        <f t="shared" si="309"/>
        <v>9.3635909999999996</v>
      </c>
      <c r="S525" s="31">
        <f t="shared" si="309"/>
        <v>7.1462469999999989</v>
      </c>
      <c r="T525" s="31">
        <f t="shared" si="309"/>
        <v>6.5684739999999993</v>
      </c>
      <c r="U525" s="46">
        <f>SUM(표4_2[[#This Row],[1월]:[12월]])</f>
        <v>155.94775999999996</v>
      </c>
      <c r="V525" s="57">
        <f t="shared" si="306"/>
        <v>12.995646666666664</v>
      </c>
    </row>
    <row r="526" spans="1:22" hidden="1" x14ac:dyDescent="0.3">
      <c r="A526" s="73"/>
      <c r="B526" s="63" t="s">
        <v>263</v>
      </c>
      <c r="C526" s="37" t="s">
        <v>21</v>
      </c>
      <c r="D526" s="20" t="s">
        <v>16</v>
      </c>
      <c r="E526" s="20" t="s">
        <v>88</v>
      </c>
      <c r="F526" s="20" t="s">
        <v>189</v>
      </c>
      <c r="G526" s="20" t="s">
        <v>117</v>
      </c>
      <c r="H526" s="20" t="s">
        <v>96</v>
      </c>
      <c r="I526" s="20">
        <f>I524*(38.5/1000000)*15.236*(44/12)</f>
        <v>53.748875180000006</v>
      </c>
      <c r="J526" s="20">
        <f t="shared" ref="J526:T526" si="310">J524*(38.5/1000000)*15.236*(44/12)</f>
        <v>32.363318320666664</v>
      </c>
      <c r="K526" s="20">
        <f t="shared" si="310"/>
        <v>15.066461409999999</v>
      </c>
      <c r="L526" s="20">
        <f t="shared" si="310"/>
        <v>27.532587081999999</v>
      </c>
      <c r="M526" s="20">
        <f t="shared" si="310"/>
        <v>36.944554980666666</v>
      </c>
      <c r="N526" s="20">
        <f t="shared" si="310"/>
        <v>28.317634678666668</v>
      </c>
      <c r="O526" s="20">
        <f t="shared" si="310"/>
        <v>28.846735250666665</v>
      </c>
      <c r="P526" s="20">
        <f t="shared" si="310"/>
        <v>34.673293988666671</v>
      </c>
      <c r="Q526" s="20">
        <f t="shared" si="310"/>
        <v>22.955652052666668</v>
      </c>
      <c r="R526" s="20">
        <f t="shared" si="310"/>
        <v>19.763842098000001</v>
      </c>
      <c r="S526" s="20">
        <f t="shared" si="310"/>
        <v>15.083667932666668</v>
      </c>
      <c r="T526" s="20">
        <f t="shared" si="310"/>
        <v>13.864155638666666</v>
      </c>
      <c r="U526" s="47">
        <f>SUM(표4_2[[#This Row],[1월]:[12월]])</f>
        <v>329.16077861333338</v>
      </c>
      <c r="V526" s="56">
        <f t="shared" si="306"/>
        <v>27.430064884444448</v>
      </c>
    </row>
    <row r="527" spans="1:22" hidden="1" x14ac:dyDescent="0.3">
      <c r="A527" s="73" t="s">
        <v>204</v>
      </c>
      <c r="B527" s="60" t="s">
        <v>263</v>
      </c>
      <c r="C527" s="34" t="s">
        <v>25</v>
      </c>
      <c r="D527" s="1" t="s">
        <v>81</v>
      </c>
      <c r="E527" s="1" t="s">
        <v>89</v>
      </c>
      <c r="F527" s="1" t="s">
        <v>188</v>
      </c>
      <c r="G527" s="1" t="s">
        <v>119</v>
      </c>
      <c r="H527" s="1" t="s">
        <v>13</v>
      </c>
      <c r="I527" s="15">
        <v>0</v>
      </c>
      <c r="J527" s="15">
        <v>0</v>
      </c>
      <c r="K527" s="15">
        <v>0</v>
      </c>
      <c r="L527" s="15">
        <v>0</v>
      </c>
      <c r="M527" s="15">
        <v>0</v>
      </c>
      <c r="N527" s="15">
        <v>0</v>
      </c>
      <c r="O527" s="15">
        <v>0</v>
      </c>
      <c r="P527" s="15">
        <v>0</v>
      </c>
      <c r="Q527" s="15">
        <v>0</v>
      </c>
      <c r="R527" s="15">
        <v>0</v>
      </c>
      <c r="S527" s="69">
        <v>0</v>
      </c>
      <c r="T527" s="69">
        <v>0</v>
      </c>
      <c r="U527" s="49">
        <f>SUM(표4_2[[#This Row],[1월]:[12월]])</f>
        <v>0</v>
      </c>
      <c r="V527" s="49">
        <f t="shared" si="306"/>
        <v>0</v>
      </c>
    </row>
    <row r="528" spans="1:22" hidden="1" x14ac:dyDescent="0.3">
      <c r="A528" s="73"/>
      <c r="B528" s="24" t="s">
        <v>263</v>
      </c>
      <c r="C528" s="35" t="s">
        <v>21</v>
      </c>
      <c r="D528" s="2" t="s">
        <v>16</v>
      </c>
      <c r="E528" s="2" t="s">
        <v>88</v>
      </c>
      <c r="F528" s="29" t="s">
        <v>188</v>
      </c>
      <c r="G528" s="2" t="s">
        <v>118</v>
      </c>
      <c r="H528" s="2" t="s">
        <v>84</v>
      </c>
      <c r="I528" s="5">
        <v>0</v>
      </c>
      <c r="J528" s="5">
        <v>0</v>
      </c>
      <c r="K528" s="5">
        <v>0</v>
      </c>
      <c r="L528" s="5">
        <v>0</v>
      </c>
      <c r="M528" s="5">
        <v>0</v>
      </c>
      <c r="N528" s="5">
        <v>0</v>
      </c>
      <c r="O528" s="5">
        <v>0</v>
      </c>
      <c r="P528" s="5">
        <v>0</v>
      </c>
      <c r="Q528" s="5">
        <v>0</v>
      </c>
      <c r="R528" s="5">
        <v>0</v>
      </c>
      <c r="S528" s="72">
        <v>0</v>
      </c>
      <c r="T528" s="72">
        <v>0</v>
      </c>
      <c r="U528" s="50">
        <f>SUM(표4_2[[#This Row],[1월]:[12월]])</f>
        <v>0</v>
      </c>
      <c r="V528" s="50">
        <f t="shared" si="306"/>
        <v>0</v>
      </c>
    </row>
    <row r="529" spans="1:22" hidden="1" x14ac:dyDescent="0.3">
      <c r="A529" s="73"/>
      <c r="B529" s="62" t="s">
        <v>263</v>
      </c>
      <c r="C529" s="36" t="s">
        <v>21</v>
      </c>
      <c r="D529" s="28" t="s">
        <v>16</v>
      </c>
      <c r="E529" s="28" t="s">
        <v>88</v>
      </c>
      <c r="F529" s="28" t="s">
        <v>188</v>
      </c>
      <c r="G529" s="28" t="s">
        <v>118</v>
      </c>
      <c r="H529" s="28" t="s">
        <v>15</v>
      </c>
      <c r="I529" s="31">
        <f>(I528/1000)*1.019</f>
        <v>0</v>
      </c>
      <c r="J529" s="31">
        <f t="shared" ref="J529:T529" si="311">(J528/1000)*1.019</f>
        <v>0</v>
      </c>
      <c r="K529" s="31">
        <f t="shared" si="311"/>
        <v>0</v>
      </c>
      <c r="L529" s="31">
        <f t="shared" si="311"/>
        <v>0</v>
      </c>
      <c r="M529" s="31">
        <f t="shared" si="311"/>
        <v>0</v>
      </c>
      <c r="N529" s="31">
        <f t="shared" si="311"/>
        <v>0</v>
      </c>
      <c r="O529" s="31">
        <f t="shared" si="311"/>
        <v>0</v>
      </c>
      <c r="P529" s="31">
        <f t="shared" si="311"/>
        <v>0</v>
      </c>
      <c r="Q529" s="31">
        <f t="shared" si="311"/>
        <v>0</v>
      </c>
      <c r="R529" s="31">
        <f t="shared" si="311"/>
        <v>0</v>
      </c>
      <c r="S529" s="31">
        <f t="shared" si="311"/>
        <v>0</v>
      </c>
      <c r="T529" s="31">
        <f t="shared" si="311"/>
        <v>0</v>
      </c>
      <c r="U529" s="46">
        <f>SUM(표4_2[[#This Row],[1월]:[12월]])</f>
        <v>0</v>
      </c>
      <c r="V529" s="57">
        <f t="shared" si="306"/>
        <v>0</v>
      </c>
    </row>
    <row r="530" spans="1:22" hidden="1" x14ac:dyDescent="0.3">
      <c r="A530" s="73"/>
      <c r="B530" s="63" t="s">
        <v>263</v>
      </c>
      <c r="C530" s="37" t="s">
        <v>21</v>
      </c>
      <c r="D530" s="20" t="s">
        <v>16</v>
      </c>
      <c r="E530" s="20" t="s">
        <v>88</v>
      </c>
      <c r="F530" s="20" t="s">
        <v>188</v>
      </c>
      <c r="G530" s="20" t="s">
        <v>118</v>
      </c>
      <c r="H530" s="20" t="s">
        <v>96</v>
      </c>
      <c r="I530" s="20">
        <f>I528*(38.5/1000000)*15.236*(44/12)</f>
        <v>0</v>
      </c>
      <c r="J530" s="20">
        <f t="shared" ref="J530:T530" si="312">J528*(38.5/1000000)*15.236*(44/12)</f>
        <v>0</v>
      </c>
      <c r="K530" s="20">
        <f t="shared" si="312"/>
        <v>0</v>
      </c>
      <c r="L530" s="20">
        <f t="shared" si="312"/>
        <v>0</v>
      </c>
      <c r="M530" s="20">
        <f t="shared" si="312"/>
        <v>0</v>
      </c>
      <c r="N530" s="20">
        <f t="shared" si="312"/>
        <v>0</v>
      </c>
      <c r="O530" s="20">
        <f t="shared" si="312"/>
        <v>0</v>
      </c>
      <c r="P530" s="20">
        <f t="shared" si="312"/>
        <v>0</v>
      </c>
      <c r="Q530" s="20">
        <f t="shared" si="312"/>
        <v>0</v>
      </c>
      <c r="R530" s="20">
        <f t="shared" si="312"/>
        <v>0</v>
      </c>
      <c r="S530" s="20">
        <f t="shared" si="312"/>
        <v>0</v>
      </c>
      <c r="T530" s="20">
        <f t="shared" si="312"/>
        <v>0</v>
      </c>
      <c r="U530" s="47">
        <f>SUM(표4_2[[#This Row],[1월]:[12월]])</f>
        <v>0</v>
      </c>
      <c r="V530" s="56">
        <f t="shared" si="306"/>
        <v>0</v>
      </c>
    </row>
    <row r="531" spans="1:22" hidden="1" x14ac:dyDescent="0.3">
      <c r="A531" s="73" t="s">
        <v>247</v>
      </c>
      <c r="B531" s="60" t="s">
        <v>263</v>
      </c>
      <c r="C531" s="14" t="s">
        <v>21</v>
      </c>
      <c r="D531" s="14" t="s">
        <v>17</v>
      </c>
      <c r="E531" s="14" t="s">
        <v>65</v>
      </c>
      <c r="F531" s="14" t="s">
        <v>167</v>
      </c>
      <c r="G531" s="14" t="s">
        <v>124</v>
      </c>
      <c r="H531" s="14" t="s">
        <v>13</v>
      </c>
      <c r="I531" s="15">
        <v>3281666</v>
      </c>
      <c r="J531" s="15">
        <v>3270126</v>
      </c>
      <c r="K531" s="15">
        <v>3446719</v>
      </c>
      <c r="L531" s="15">
        <v>3262558</v>
      </c>
      <c r="M531" s="15">
        <v>3248923</v>
      </c>
      <c r="N531" s="15">
        <v>3512668</v>
      </c>
      <c r="O531" s="15">
        <v>3645495</v>
      </c>
      <c r="P531" s="15">
        <v>4112550</v>
      </c>
      <c r="Q531" s="15">
        <v>3528058</v>
      </c>
      <c r="R531" s="15">
        <v>3649755</v>
      </c>
      <c r="S531" s="69">
        <v>4333766</v>
      </c>
      <c r="T531" s="69">
        <v>3920462</v>
      </c>
      <c r="U531" s="44">
        <f>SUM(표4_2[[#This Row],[1월]:[12월]])</f>
        <v>43212746</v>
      </c>
      <c r="V531" s="44">
        <f t="shared" si="306"/>
        <v>3601062.1666666665</v>
      </c>
    </row>
    <row r="532" spans="1:22" hidden="1" x14ac:dyDescent="0.3">
      <c r="A532" s="73"/>
      <c r="B532" s="65" t="s">
        <v>263</v>
      </c>
      <c r="C532" s="30" t="s">
        <v>21</v>
      </c>
      <c r="D532" s="30" t="s">
        <v>17</v>
      </c>
      <c r="E532" s="30" t="s">
        <v>65</v>
      </c>
      <c r="F532" s="30" t="s">
        <v>167</v>
      </c>
      <c r="G532" s="30" t="s">
        <v>124</v>
      </c>
      <c r="H532" s="30" t="s">
        <v>22</v>
      </c>
      <c r="I532" s="4">
        <v>3710</v>
      </c>
      <c r="J532" s="4">
        <v>3703</v>
      </c>
      <c r="K532" s="4">
        <v>3941</v>
      </c>
      <c r="L532" s="4">
        <v>3755</v>
      </c>
      <c r="M532" s="4">
        <v>3642</v>
      </c>
      <c r="N532" s="4">
        <v>3850</v>
      </c>
      <c r="O532" s="4">
        <v>4004</v>
      </c>
      <c r="P532" s="4">
        <v>4554</v>
      </c>
      <c r="Q532" s="4">
        <v>3901</v>
      </c>
      <c r="R532" s="4">
        <v>4023</v>
      </c>
      <c r="S532" s="68">
        <v>4785</v>
      </c>
      <c r="T532" s="68">
        <v>4255</v>
      </c>
      <c r="U532" s="53">
        <f>SUM(표4_2[[#This Row],[1월]:[12월]])</f>
        <v>48123</v>
      </c>
      <c r="V532" s="53">
        <f t="shared" si="306"/>
        <v>4010.25</v>
      </c>
    </row>
    <row r="533" spans="1:22" hidden="1" x14ac:dyDescent="0.3">
      <c r="A533" s="73"/>
      <c r="B533" s="62" t="s">
        <v>263</v>
      </c>
      <c r="C533" s="17" t="s">
        <v>21</v>
      </c>
      <c r="D533" s="17" t="s">
        <v>17</v>
      </c>
      <c r="E533" s="17" t="s">
        <v>65</v>
      </c>
      <c r="F533" s="17" t="s">
        <v>167</v>
      </c>
      <c r="G533" s="17" t="s">
        <v>124</v>
      </c>
      <c r="H533" s="17" t="s">
        <v>15</v>
      </c>
      <c r="I533" s="31">
        <f>(I532/1000)*1.019</f>
        <v>3.7804899999999995</v>
      </c>
      <c r="J533" s="31">
        <f t="shared" ref="J533:T533" si="313">(J532/1000)*1.019</f>
        <v>3.7733569999999994</v>
      </c>
      <c r="K533" s="31">
        <f t="shared" si="313"/>
        <v>4.0158789999999991</v>
      </c>
      <c r="L533" s="31">
        <f t="shared" si="313"/>
        <v>3.8263449999999994</v>
      </c>
      <c r="M533" s="31">
        <f t="shared" si="313"/>
        <v>3.7111979999999996</v>
      </c>
      <c r="N533" s="31">
        <f t="shared" si="313"/>
        <v>3.9231499999999997</v>
      </c>
      <c r="O533" s="31">
        <f t="shared" si="313"/>
        <v>4.0800759999999991</v>
      </c>
      <c r="P533" s="31">
        <f t="shared" si="313"/>
        <v>4.6405259999999995</v>
      </c>
      <c r="Q533" s="31">
        <f t="shared" si="313"/>
        <v>3.9751189999999994</v>
      </c>
      <c r="R533" s="31">
        <f t="shared" si="313"/>
        <v>4.0994369999999991</v>
      </c>
      <c r="S533" s="31">
        <f t="shared" si="313"/>
        <v>4.875915</v>
      </c>
      <c r="T533" s="31">
        <f t="shared" si="313"/>
        <v>4.3358449999999991</v>
      </c>
      <c r="U533" s="46">
        <f>SUM(표4_2[[#This Row],[1월]:[12월]])</f>
        <v>49.037336999999994</v>
      </c>
      <c r="V533" s="46">
        <f t="shared" si="306"/>
        <v>4.0864447499999992</v>
      </c>
    </row>
    <row r="534" spans="1:22" hidden="1" x14ac:dyDescent="0.3">
      <c r="A534" s="73"/>
      <c r="B534" s="63" t="s">
        <v>263</v>
      </c>
      <c r="C534" s="19" t="s">
        <v>21</v>
      </c>
      <c r="D534" s="19" t="s">
        <v>17</v>
      </c>
      <c r="E534" s="19" t="s">
        <v>65</v>
      </c>
      <c r="F534" s="19" t="s">
        <v>167</v>
      </c>
      <c r="G534" s="20" t="s">
        <v>124</v>
      </c>
      <c r="H534" s="20" t="s">
        <v>96</v>
      </c>
      <c r="I534" s="20">
        <f>I532*(38.5/1000000)*15.236*(44/12)</f>
        <v>7.9795248866666668</v>
      </c>
      <c r="J534" s="20">
        <f t="shared" ref="J534:T534" si="314">J532*(38.5/1000000)*15.236*(44/12)</f>
        <v>7.9644691793333342</v>
      </c>
      <c r="K534" s="20">
        <f t="shared" si="314"/>
        <v>8.476363228666667</v>
      </c>
      <c r="L534" s="20">
        <f t="shared" si="314"/>
        <v>8.0763115766666669</v>
      </c>
      <c r="M534" s="20">
        <f t="shared" si="314"/>
        <v>7.8332694440000008</v>
      </c>
      <c r="N534" s="20">
        <f t="shared" si="314"/>
        <v>8.2806390333333333</v>
      </c>
      <c r="O534" s="20">
        <f t="shared" si="314"/>
        <v>8.6118645946666685</v>
      </c>
      <c r="P534" s="20">
        <f t="shared" si="314"/>
        <v>9.7948130280000001</v>
      </c>
      <c r="Q534" s="20">
        <f t="shared" si="314"/>
        <v>8.3903306153333332</v>
      </c>
      <c r="R534" s="20">
        <f t="shared" si="314"/>
        <v>8.6527300860000018</v>
      </c>
      <c r="S534" s="20">
        <f t="shared" si="314"/>
        <v>10.29165137</v>
      </c>
      <c r="T534" s="20">
        <f t="shared" si="314"/>
        <v>9.1517192433333339</v>
      </c>
      <c r="U534" s="47">
        <f>SUM(표4_2[[#This Row],[1월]:[12월]])</f>
        <v>103.503686286</v>
      </c>
      <c r="V534" s="47">
        <f t="shared" si="306"/>
        <v>8.6253071905000009</v>
      </c>
    </row>
    <row r="535" spans="1:22" hidden="1" x14ac:dyDescent="0.3">
      <c r="A535" s="73" t="s">
        <v>247</v>
      </c>
      <c r="B535" s="60" t="s">
        <v>263</v>
      </c>
      <c r="C535" s="14" t="s">
        <v>21</v>
      </c>
      <c r="D535" s="14" t="s">
        <v>18</v>
      </c>
      <c r="E535" s="14" t="s">
        <v>65</v>
      </c>
      <c r="F535" s="14" t="s">
        <v>72</v>
      </c>
      <c r="G535" s="14" t="s">
        <v>125</v>
      </c>
      <c r="H535" s="14" t="s">
        <v>13</v>
      </c>
      <c r="I535" s="15">
        <v>3944306</v>
      </c>
      <c r="J535" s="15">
        <v>4061833</v>
      </c>
      <c r="K535" s="15">
        <v>4340010</v>
      </c>
      <c r="L535" s="15">
        <v>4077101</v>
      </c>
      <c r="M535" s="15">
        <v>4113586</v>
      </c>
      <c r="N535" s="15">
        <v>4241178</v>
      </c>
      <c r="O535" s="15">
        <v>4379526</v>
      </c>
      <c r="P535" s="15">
        <v>4593817</v>
      </c>
      <c r="Q535" s="15">
        <v>3878927</v>
      </c>
      <c r="R535" s="15">
        <v>3985673</v>
      </c>
      <c r="S535" s="69">
        <v>4745746</v>
      </c>
      <c r="T535" s="69">
        <v>3808389</v>
      </c>
      <c r="U535" s="44">
        <f>SUM(표4_2[[#This Row],[1월]:[12월]])</f>
        <v>50170092</v>
      </c>
      <c r="V535" s="44">
        <f t="shared" si="306"/>
        <v>4180841</v>
      </c>
    </row>
    <row r="536" spans="1:22" hidden="1" x14ac:dyDescent="0.3">
      <c r="A536" s="73"/>
      <c r="B536" s="65" t="s">
        <v>263</v>
      </c>
      <c r="C536" s="30" t="s">
        <v>21</v>
      </c>
      <c r="D536" s="30" t="s">
        <v>18</v>
      </c>
      <c r="E536" s="30" t="s">
        <v>65</v>
      </c>
      <c r="F536" s="30" t="s">
        <v>72</v>
      </c>
      <c r="G536" s="30" t="s">
        <v>125</v>
      </c>
      <c r="H536" s="30" t="s">
        <v>22</v>
      </c>
      <c r="I536" s="4">
        <v>4495</v>
      </c>
      <c r="J536" s="4">
        <v>4643</v>
      </c>
      <c r="K536" s="4">
        <v>5009</v>
      </c>
      <c r="L536" s="4">
        <v>4738</v>
      </c>
      <c r="M536" s="4">
        <v>4660</v>
      </c>
      <c r="N536" s="4">
        <v>4684</v>
      </c>
      <c r="O536" s="4">
        <v>4845</v>
      </c>
      <c r="P536" s="4">
        <v>5107</v>
      </c>
      <c r="Q536" s="4">
        <v>4306</v>
      </c>
      <c r="R536" s="4">
        <v>4409</v>
      </c>
      <c r="S536" s="68">
        <v>5256</v>
      </c>
      <c r="T536" s="68">
        <v>4128</v>
      </c>
      <c r="U536" s="53">
        <f>SUM(표4_2[[#This Row],[1월]:[12월]])</f>
        <v>56280</v>
      </c>
      <c r="V536" s="53">
        <f t="shared" si="306"/>
        <v>4690</v>
      </c>
    </row>
    <row r="537" spans="1:22" hidden="1" x14ac:dyDescent="0.3">
      <c r="A537" s="73"/>
      <c r="B537" s="62" t="s">
        <v>263</v>
      </c>
      <c r="C537" s="17" t="s">
        <v>21</v>
      </c>
      <c r="D537" s="17" t="s">
        <v>18</v>
      </c>
      <c r="E537" s="17" t="s">
        <v>65</v>
      </c>
      <c r="F537" s="17" t="s">
        <v>72</v>
      </c>
      <c r="G537" s="17" t="s">
        <v>125</v>
      </c>
      <c r="H537" s="17" t="s">
        <v>15</v>
      </c>
      <c r="I537" s="31">
        <f>(I536/1000)*1.019</f>
        <v>4.5804049999999998</v>
      </c>
      <c r="J537" s="31">
        <f t="shared" ref="J537:T537" si="315">(J536/1000)*1.019</f>
        <v>4.7312169999999991</v>
      </c>
      <c r="K537" s="31">
        <f t="shared" si="315"/>
        <v>5.104171</v>
      </c>
      <c r="L537" s="31">
        <f t="shared" si="315"/>
        <v>4.8280219999999998</v>
      </c>
      <c r="M537" s="31">
        <f t="shared" si="315"/>
        <v>4.7485399999999993</v>
      </c>
      <c r="N537" s="31">
        <f t="shared" si="315"/>
        <v>4.772996</v>
      </c>
      <c r="O537" s="31">
        <f t="shared" si="315"/>
        <v>4.9370549999999991</v>
      </c>
      <c r="P537" s="31">
        <f t="shared" si="315"/>
        <v>5.2040329999999999</v>
      </c>
      <c r="Q537" s="31">
        <f t="shared" si="315"/>
        <v>4.3878139999999997</v>
      </c>
      <c r="R537" s="31">
        <f t="shared" si="315"/>
        <v>4.4927709999999994</v>
      </c>
      <c r="S537" s="31">
        <f t="shared" si="315"/>
        <v>5.3558639999999995</v>
      </c>
      <c r="T537" s="31">
        <f t="shared" si="315"/>
        <v>4.2064319999999995</v>
      </c>
      <c r="U537" s="46">
        <f>SUM(표4_2[[#This Row],[1월]:[12월]])</f>
        <v>57.349319999999992</v>
      </c>
      <c r="V537" s="46">
        <f t="shared" si="306"/>
        <v>4.7791099999999993</v>
      </c>
    </row>
    <row r="538" spans="1:22" hidden="1" x14ac:dyDescent="0.3">
      <c r="A538" s="73"/>
      <c r="B538" s="63" t="s">
        <v>263</v>
      </c>
      <c r="C538" s="19" t="s">
        <v>21</v>
      </c>
      <c r="D538" s="19" t="s">
        <v>18</v>
      </c>
      <c r="E538" s="19" t="s">
        <v>65</v>
      </c>
      <c r="F538" s="19" t="s">
        <v>72</v>
      </c>
      <c r="G538" s="20" t="s">
        <v>125</v>
      </c>
      <c r="H538" s="20" t="s">
        <v>96</v>
      </c>
      <c r="I538" s="20">
        <f>I536*(38.5/1000000)*15.236*(44/12)</f>
        <v>9.667914923333333</v>
      </c>
      <c r="J538" s="20">
        <f t="shared" ref="J538:T538" si="316">J536*(38.5/1000000)*15.236*(44/12)</f>
        <v>9.9862355926666666</v>
      </c>
      <c r="K538" s="20">
        <f t="shared" si="316"/>
        <v>10.773434004666667</v>
      </c>
      <c r="L538" s="20">
        <f t="shared" si="316"/>
        <v>10.190563049333333</v>
      </c>
      <c r="M538" s="20">
        <f t="shared" si="316"/>
        <v>10.022799453333334</v>
      </c>
      <c r="N538" s="20">
        <f t="shared" si="316"/>
        <v>10.074419021333332</v>
      </c>
      <c r="O538" s="20">
        <f t="shared" si="316"/>
        <v>10.420700289999999</v>
      </c>
      <c r="P538" s="20">
        <f t="shared" si="316"/>
        <v>10.984213907333334</v>
      </c>
      <c r="Q538" s="20">
        <f t="shared" si="316"/>
        <v>9.2614108253333338</v>
      </c>
      <c r="R538" s="20">
        <f t="shared" si="316"/>
        <v>9.4829448046666673</v>
      </c>
      <c r="S538" s="20">
        <f t="shared" si="316"/>
        <v>11.304685392</v>
      </c>
      <c r="T538" s="20">
        <f t="shared" si="316"/>
        <v>8.8785656960000008</v>
      </c>
      <c r="U538" s="47">
        <f>SUM(표4_2[[#This Row],[1월]:[12월]])</f>
        <v>121.04788696</v>
      </c>
      <c r="V538" s="47">
        <f t="shared" si="306"/>
        <v>10.087323913333334</v>
      </c>
    </row>
    <row r="539" spans="1:22" hidden="1" x14ac:dyDescent="0.3">
      <c r="A539" s="73"/>
      <c r="B539" s="60" t="s">
        <v>263</v>
      </c>
      <c r="C539" s="14" t="s">
        <v>21</v>
      </c>
      <c r="D539" s="14" t="s">
        <v>17</v>
      </c>
      <c r="E539" s="14" t="s">
        <v>90</v>
      </c>
      <c r="F539" s="14" t="s">
        <v>167</v>
      </c>
      <c r="G539" s="14" t="s">
        <v>124</v>
      </c>
      <c r="H539" s="14" t="s">
        <v>13</v>
      </c>
      <c r="I539" s="15">
        <v>3281666</v>
      </c>
      <c r="J539" s="15">
        <v>3270126</v>
      </c>
      <c r="K539" s="15">
        <v>3446719</v>
      </c>
      <c r="L539" s="15">
        <v>3262558</v>
      </c>
      <c r="M539" s="15">
        <v>3248923</v>
      </c>
      <c r="N539" s="15">
        <v>3512668</v>
      </c>
      <c r="O539" s="15">
        <v>3645495</v>
      </c>
      <c r="P539" s="15">
        <v>4112550</v>
      </c>
      <c r="Q539" s="15">
        <v>3528058</v>
      </c>
      <c r="R539" s="15">
        <v>3649755</v>
      </c>
      <c r="S539" s="69">
        <v>4333766</v>
      </c>
      <c r="T539" s="69">
        <v>3920462</v>
      </c>
      <c r="U539" s="44">
        <f>SUM(표4_2[[#This Row],[1월]:[12월]])</f>
        <v>43212746</v>
      </c>
      <c r="V539" s="44">
        <f t="shared" si="306"/>
        <v>3601062.1666666665</v>
      </c>
    </row>
    <row r="540" spans="1:22" hidden="1" x14ac:dyDescent="0.3">
      <c r="A540" s="73"/>
      <c r="B540" s="61" t="s">
        <v>263</v>
      </c>
      <c r="C540" s="16" t="s">
        <v>21</v>
      </c>
      <c r="D540" s="16" t="s">
        <v>17</v>
      </c>
      <c r="E540" s="16" t="s">
        <v>90</v>
      </c>
      <c r="F540" s="16" t="s">
        <v>167</v>
      </c>
      <c r="G540" s="16" t="s">
        <v>124</v>
      </c>
      <c r="H540" s="16" t="s">
        <v>22</v>
      </c>
      <c r="I540" s="4">
        <v>3710</v>
      </c>
      <c r="J540" s="4">
        <v>3703</v>
      </c>
      <c r="K540" s="4">
        <v>3941</v>
      </c>
      <c r="L540" s="4">
        <v>3755</v>
      </c>
      <c r="M540" s="4">
        <v>3642</v>
      </c>
      <c r="N540" s="4">
        <v>3850</v>
      </c>
      <c r="O540" s="4">
        <v>4004</v>
      </c>
      <c r="P540" s="4">
        <v>4554</v>
      </c>
      <c r="Q540" s="23">
        <v>3901</v>
      </c>
      <c r="R540" s="23">
        <v>4023</v>
      </c>
      <c r="S540" s="70">
        <v>4785</v>
      </c>
      <c r="T540" s="68">
        <v>4255</v>
      </c>
      <c r="U540" s="45">
        <f>SUM(표4_2[[#This Row],[1월]:[12월]])</f>
        <v>48123</v>
      </c>
      <c r="V540" s="45">
        <f t="shared" si="306"/>
        <v>4010.25</v>
      </c>
    </row>
    <row r="541" spans="1:22" hidden="1" x14ac:dyDescent="0.3">
      <c r="A541" s="73"/>
      <c r="B541" s="62" t="s">
        <v>263</v>
      </c>
      <c r="C541" s="17" t="s">
        <v>21</v>
      </c>
      <c r="D541" s="17" t="s">
        <v>17</v>
      </c>
      <c r="E541" s="17" t="s">
        <v>90</v>
      </c>
      <c r="F541" s="17" t="s">
        <v>167</v>
      </c>
      <c r="G541" s="17" t="s">
        <v>124</v>
      </c>
      <c r="H541" s="17" t="s">
        <v>15</v>
      </c>
      <c r="I541" s="31">
        <f>(I540/1000)*1.019</f>
        <v>3.7804899999999995</v>
      </c>
      <c r="J541" s="31">
        <f t="shared" ref="J541:T541" si="317">(J540/1000)*1.019</f>
        <v>3.7733569999999994</v>
      </c>
      <c r="K541" s="31">
        <f t="shared" si="317"/>
        <v>4.0158789999999991</v>
      </c>
      <c r="L541" s="31">
        <f t="shared" si="317"/>
        <v>3.8263449999999994</v>
      </c>
      <c r="M541" s="31">
        <f t="shared" si="317"/>
        <v>3.7111979999999996</v>
      </c>
      <c r="N541" s="31">
        <f t="shared" si="317"/>
        <v>3.9231499999999997</v>
      </c>
      <c r="O541" s="31">
        <f t="shared" si="317"/>
        <v>4.0800759999999991</v>
      </c>
      <c r="P541" s="31">
        <f t="shared" si="317"/>
        <v>4.6405259999999995</v>
      </c>
      <c r="Q541" s="31">
        <f t="shared" si="317"/>
        <v>3.9751189999999994</v>
      </c>
      <c r="R541" s="31">
        <f t="shared" si="317"/>
        <v>4.0994369999999991</v>
      </c>
      <c r="S541" s="31">
        <f t="shared" si="317"/>
        <v>4.875915</v>
      </c>
      <c r="T541" s="31">
        <f t="shared" si="317"/>
        <v>4.3358449999999991</v>
      </c>
      <c r="U541" s="46">
        <f>SUM(표4_2[[#This Row],[1월]:[12월]])</f>
        <v>49.037336999999994</v>
      </c>
      <c r="V541" s="46">
        <f t="shared" si="306"/>
        <v>4.0864447499999992</v>
      </c>
    </row>
    <row r="542" spans="1:22" hidden="1" x14ac:dyDescent="0.3">
      <c r="A542" s="73"/>
      <c r="B542" s="63" t="s">
        <v>263</v>
      </c>
      <c r="C542" s="19" t="s">
        <v>21</v>
      </c>
      <c r="D542" s="19" t="s">
        <v>17</v>
      </c>
      <c r="E542" s="19" t="s">
        <v>90</v>
      </c>
      <c r="F542" s="19" t="s">
        <v>167</v>
      </c>
      <c r="G542" s="20" t="s">
        <v>124</v>
      </c>
      <c r="H542" s="20" t="s">
        <v>96</v>
      </c>
      <c r="I542" s="20">
        <f>I540*(38.5/1000000)*15.236*(44/12)</f>
        <v>7.9795248866666668</v>
      </c>
      <c r="J542" s="20">
        <f t="shared" ref="J542:T542" si="318">J540*(38.5/1000000)*15.236*(44/12)</f>
        <v>7.9644691793333342</v>
      </c>
      <c r="K542" s="20">
        <f t="shared" si="318"/>
        <v>8.476363228666667</v>
      </c>
      <c r="L542" s="20">
        <f t="shared" si="318"/>
        <v>8.0763115766666669</v>
      </c>
      <c r="M542" s="20">
        <f t="shared" si="318"/>
        <v>7.8332694440000008</v>
      </c>
      <c r="N542" s="20">
        <f t="shared" si="318"/>
        <v>8.2806390333333333</v>
      </c>
      <c r="O542" s="20">
        <f t="shared" si="318"/>
        <v>8.6118645946666685</v>
      </c>
      <c r="P542" s="20">
        <f t="shared" si="318"/>
        <v>9.7948130280000001</v>
      </c>
      <c r="Q542" s="20">
        <f t="shared" si="318"/>
        <v>8.3903306153333332</v>
      </c>
      <c r="R542" s="20">
        <f t="shared" si="318"/>
        <v>8.6527300860000018</v>
      </c>
      <c r="S542" s="20">
        <f t="shared" si="318"/>
        <v>10.29165137</v>
      </c>
      <c r="T542" s="20">
        <f t="shared" si="318"/>
        <v>9.1517192433333339</v>
      </c>
      <c r="U542" s="47">
        <f>SUM(표4_2[[#This Row],[1월]:[12월]])</f>
        <v>103.503686286</v>
      </c>
      <c r="V542" s="47">
        <f t="shared" si="306"/>
        <v>8.6253071905000009</v>
      </c>
    </row>
    <row r="543" spans="1:22" hidden="1" x14ac:dyDescent="0.3">
      <c r="A543" s="73"/>
      <c r="B543" s="60" t="s">
        <v>263</v>
      </c>
      <c r="C543" s="14" t="s">
        <v>21</v>
      </c>
      <c r="D543" s="14" t="s">
        <v>18</v>
      </c>
      <c r="E543" s="14" t="s">
        <v>90</v>
      </c>
      <c r="F543" s="14" t="s">
        <v>72</v>
      </c>
      <c r="G543" s="14" t="s">
        <v>125</v>
      </c>
      <c r="H543" s="14" t="s">
        <v>13</v>
      </c>
      <c r="I543" s="15">
        <v>3944306</v>
      </c>
      <c r="J543" s="15">
        <v>4061833</v>
      </c>
      <c r="K543" s="15">
        <v>4340010</v>
      </c>
      <c r="L543" s="15">
        <v>4077101</v>
      </c>
      <c r="M543" s="15">
        <v>4113586</v>
      </c>
      <c r="N543" s="15">
        <v>4241178</v>
      </c>
      <c r="O543" s="15">
        <v>4379526</v>
      </c>
      <c r="P543" s="15">
        <v>4593817</v>
      </c>
      <c r="Q543" s="15">
        <v>3878927</v>
      </c>
      <c r="R543" s="15">
        <v>3985673</v>
      </c>
      <c r="S543" s="69">
        <v>4745746</v>
      </c>
      <c r="T543" s="69">
        <v>3808389</v>
      </c>
      <c r="U543" s="44">
        <f>SUM(표4_2[[#This Row],[1월]:[12월]])</f>
        <v>50170092</v>
      </c>
      <c r="V543" s="44">
        <f t="shared" si="306"/>
        <v>4180841</v>
      </c>
    </row>
    <row r="544" spans="1:22" hidden="1" x14ac:dyDescent="0.3">
      <c r="A544" s="73"/>
      <c r="B544" s="65" t="s">
        <v>263</v>
      </c>
      <c r="C544" s="30" t="s">
        <v>21</v>
      </c>
      <c r="D544" s="30" t="s">
        <v>18</v>
      </c>
      <c r="E544" s="30" t="s">
        <v>90</v>
      </c>
      <c r="F544" s="30" t="s">
        <v>72</v>
      </c>
      <c r="G544" s="30" t="s">
        <v>125</v>
      </c>
      <c r="H544" s="30" t="s">
        <v>22</v>
      </c>
      <c r="I544" s="4">
        <v>4495</v>
      </c>
      <c r="J544" s="4">
        <v>4643</v>
      </c>
      <c r="K544" s="4">
        <v>5009</v>
      </c>
      <c r="L544" s="4">
        <v>4738</v>
      </c>
      <c r="M544" s="4">
        <v>4660</v>
      </c>
      <c r="N544" s="4">
        <v>4684</v>
      </c>
      <c r="O544" s="23">
        <v>4845</v>
      </c>
      <c r="P544" s="4">
        <v>5107</v>
      </c>
      <c r="Q544" s="23">
        <v>4306</v>
      </c>
      <c r="R544" s="23">
        <v>4409</v>
      </c>
      <c r="S544" s="70">
        <v>5256</v>
      </c>
      <c r="T544" s="68">
        <v>4128</v>
      </c>
      <c r="U544" s="45">
        <f>SUM(표4_2[[#This Row],[1월]:[12월]])</f>
        <v>56280</v>
      </c>
      <c r="V544" s="45">
        <f t="shared" si="306"/>
        <v>4690</v>
      </c>
    </row>
    <row r="545" spans="1:22" hidden="1" x14ac:dyDescent="0.3">
      <c r="A545" s="73"/>
      <c r="B545" s="62" t="s">
        <v>263</v>
      </c>
      <c r="C545" s="17" t="s">
        <v>21</v>
      </c>
      <c r="D545" s="17" t="s">
        <v>18</v>
      </c>
      <c r="E545" s="17" t="s">
        <v>90</v>
      </c>
      <c r="F545" s="17" t="s">
        <v>72</v>
      </c>
      <c r="G545" s="17" t="s">
        <v>125</v>
      </c>
      <c r="H545" s="17" t="s">
        <v>15</v>
      </c>
      <c r="I545" s="31">
        <f>(I544/1000)*1.019</f>
        <v>4.5804049999999998</v>
      </c>
      <c r="J545" s="31">
        <f t="shared" ref="J545:T545" si="319">(J544/1000)*1.019</f>
        <v>4.7312169999999991</v>
      </c>
      <c r="K545" s="31">
        <f t="shared" si="319"/>
        <v>5.104171</v>
      </c>
      <c r="L545" s="31">
        <f t="shared" si="319"/>
        <v>4.8280219999999998</v>
      </c>
      <c r="M545" s="31">
        <f t="shared" si="319"/>
        <v>4.7485399999999993</v>
      </c>
      <c r="N545" s="31">
        <f t="shared" si="319"/>
        <v>4.772996</v>
      </c>
      <c r="O545" s="31">
        <f t="shared" si="319"/>
        <v>4.9370549999999991</v>
      </c>
      <c r="P545" s="31">
        <f t="shared" si="319"/>
        <v>5.2040329999999999</v>
      </c>
      <c r="Q545" s="31">
        <f t="shared" si="319"/>
        <v>4.3878139999999997</v>
      </c>
      <c r="R545" s="31">
        <f t="shared" si="319"/>
        <v>4.4927709999999994</v>
      </c>
      <c r="S545" s="31">
        <f t="shared" si="319"/>
        <v>5.3558639999999995</v>
      </c>
      <c r="T545" s="31">
        <f t="shared" si="319"/>
        <v>4.2064319999999995</v>
      </c>
      <c r="U545" s="46">
        <f>SUM(표4_2[[#This Row],[1월]:[12월]])</f>
        <v>57.349319999999992</v>
      </c>
      <c r="V545" s="46">
        <f t="shared" si="306"/>
        <v>4.7791099999999993</v>
      </c>
    </row>
    <row r="546" spans="1:22" hidden="1" x14ac:dyDescent="0.3">
      <c r="A546" s="73"/>
      <c r="B546" s="63" t="s">
        <v>263</v>
      </c>
      <c r="C546" s="19" t="s">
        <v>21</v>
      </c>
      <c r="D546" s="19" t="s">
        <v>18</v>
      </c>
      <c r="E546" s="19" t="s">
        <v>90</v>
      </c>
      <c r="F546" s="19" t="s">
        <v>72</v>
      </c>
      <c r="G546" s="20" t="s">
        <v>125</v>
      </c>
      <c r="H546" s="20" t="s">
        <v>96</v>
      </c>
      <c r="I546" s="20">
        <f>I544*(38.5/1000000)*15.236*(44/12)</f>
        <v>9.667914923333333</v>
      </c>
      <c r="J546" s="20">
        <f t="shared" ref="J546:T546" si="320">J544*(38.5/1000000)*15.236*(44/12)</f>
        <v>9.9862355926666666</v>
      </c>
      <c r="K546" s="20">
        <f t="shared" si="320"/>
        <v>10.773434004666667</v>
      </c>
      <c r="L546" s="20">
        <f t="shared" si="320"/>
        <v>10.190563049333333</v>
      </c>
      <c r="M546" s="20">
        <f t="shared" si="320"/>
        <v>10.022799453333334</v>
      </c>
      <c r="N546" s="20">
        <f t="shared" si="320"/>
        <v>10.074419021333332</v>
      </c>
      <c r="O546" s="20">
        <f t="shared" si="320"/>
        <v>10.420700289999999</v>
      </c>
      <c r="P546" s="20">
        <f t="shared" si="320"/>
        <v>10.984213907333334</v>
      </c>
      <c r="Q546" s="20">
        <f t="shared" si="320"/>
        <v>9.2614108253333338</v>
      </c>
      <c r="R546" s="20">
        <f t="shared" si="320"/>
        <v>9.4829448046666673</v>
      </c>
      <c r="S546" s="20">
        <f t="shared" si="320"/>
        <v>11.304685392</v>
      </c>
      <c r="T546" s="20">
        <f t="shared" si="320"/>
        <v>8.8785656960000008</v>
      </c>
      <c r="U546" s="47">
        <f>SUM(표4_2[[#This Row],[1월]:[12월]])</f>
        <v>121.04788696</v>
      </c>
      <c r="V546" s="47">
        <f t="shared" si="306"/>
        <v>10.087323913333334</v>
      </c>
    </row>
    <row r="547" spans="1:22" hidden="1" x14ac:dyDescent="0.3">
      <c r="A547" s="73"/>
      <c r="B547" s="60" t="s">
        <v>263</v>
      </c>
      <c r="C547" s="14" t="s">
        <v>27</v>
      </c>
      <c r="D547" s="14" t="s">
        <v>12</v>
      </c>
      <c r="E547" s="14" t="s">
        <v>67</v>
      </c>
      <c r="F547" s="14" t="s">
        <v>12</v>
      </c>
      <c r="G547" s="14" t="s">
        <v>51</v>
      </c>
      <c r="H547" s="14" t="s">
        <v>13</v>
      </c>
      <c r="I547" s="69">
        <v>30388290</v>
      </c>
      <c r="J547" s="69">
        <v>28174430</v>
      </c>
      <c r="K547" s="69">
        <v>27070970</v>
      </c>
      <c r="L547" s="15">
        <v>32553570</v>
      </c>
      <c r="M547" s="69">
        <v>31366830</v>
      </c>
      <c r="N547" s="69">
        <v>31443170</v>
      </c>
      <c r="O547" s="69">
        <v>43876180</v>
      </c>
      <c r="P547" s="69">
        <v>37786330</v>
      </c>
      <c r="Q547" s="69">
        <v>35798020</v>
      </c>
      <c r="R547" s="69">
        <v>26994630</v>
      </c>
      <c r="S547" s="69">
        <v>28858020</v>
      </c>
      <c r="T547" s="69">
        <v>22861860</v>
      </c>
      <c r="U547" s="44">
        <f>SUM(표4_2[[#This Row],[1월]:[12월]])</f>
        <v>377172300</v>
      </c>
      <c r="V547" s="44">
        <f t="shared" si="306"/>
        <v>31431025</v>
      </c>
    </row>
    <row r="548" spans="1:22" hidden="1" x14ac:dyDescent="0.3">
      <c r="A548" s="73"/>
      <c r="B548" s="65" t="s">
        <v>263</v>
      </c>
      <c r="C548" s="30" t="s">
        <v>27</v>
      </c>
      <c r="D548" s="30" t="s">
        <v>12</v>
      </c>
      <c r="E548" s="30" t="s">
        <v>67</v>
      </c>
      <c r="F548" s="30" t="s">
        <v>12</v>
      </c>
      <c r="G548" s="30" t="s">
        <v>51</v>
      </c>
      <c r="H548" s="30" t="s">
        <v>22</v>
      </c>
      <c r="I548" s="68">
        <v>8707</v>
      </c>
      <c r="J548" s="68">
        <v>8069</v>
      </c>
      <c r="K548" s="68">
        <v>7751</v>
      </c>
      <c r="L548" s="4">
        <v>9331</v>
      </c>
      <c r="M548" s="68">
        <v>8989</v>
      </c>
      <c r="N548" s="68">
        <v>9011</v>
      </c>
      <c r="O548" s="68">
        <v>12594</v>
      </c>
      <c r="P548" s="68">
        <v>10839</v>
      </c>
      <c r="Q548" s="68">
        <v>10266</v>
      </c>
      <c r="R548" s="68">
        <v>7729</v>
      </c>
      <c r="S548" s="68">
        <v>8266</v>
      </c>
      <c r="T548" s="68">
        <v>6538</v>
      </c>
      <c r="U548" s="53">
        <f>SUM(표4_2[[#This Row],[1월]:[12월]])</f>
        <v>108090</v>
      </c>
      <c r="V548" s="53">
        <f t="shared" si="306"/>
        <v>9007.5</v>
      </c>
    </row>
    <row r="549" spans="1:22" hidden="1" x14ac:dyDescent="0.3">
      <c r="A549" s="73" t="s">
        <v>216</v>
      </c>
      <c r="B549" s="60" t="s">
        <v>263</v>
      </c>
      <c r="C549" s="14" t="s">
        <v>27</v>
      </c>
      <c r="D549" s="14" t="s">
        <v>16</v>
      </c>
      <c r="E549" s="14" t="s">
        <v>65</v>
      </c>
      <c r="F549" s="14" t="s">
        <v>172</v>
      </c>
      <c r="G549" s="14" t="s">
        <v>148</v>
      </c>
      <c r="H549" s="14" t="s">
        <v>13</v>
      </c>
      <c r="I549" s="15">
        <f>28816582-9560340</f>
        <v>19256242</v>
      </c>
      <c r="J549" s="15">
        <v>57314740</v>
      </c>
      <c r="K549" s="15">
        <f>39207471+180</f>
        <v>39207651</v>
      </c>
      <c r="L549" s="15">
        <v>46702358</v>
      </c>
      <c r="M549" s="15">
        <v>41050543</v>
      </c>
      <c r="N549" s="15">
        <v>64584567</v>
      </c>
      <c r="O549" s="15">
        <v>45726765</v>
      </c>
      <c r="P549" s="15">
        <v>90415870</v>
      </c>
      <c r="Q549" s="15">
        <v>105662081</v>
      </c>
      <c r="R549" s="69">
        <v>19342465</v>
      </c>
      <c r="S549" s="69">
        <v>53255799</v>
      </c>
      <c r="T549" s="69">
        <v>43051932</v>
      </c>
      <c r="U549" s="44">
        <f>SUM(표4_2[[#This Row],[1월]:[12월]])</f>
        <v>625571013</v>
      </c>
      <c r="V549" s="44">
        <f t="shared" si="306"/>
        <v>52130917.75</v>
      </c>
    </row>
    <row r="550" spans="1:22" hidden="1" x14ac:dyDescent="0.3">
      <c r="A550" s="73"/>
      <c r="B550" s="65" t="s">
        <v>263</v>
      </c>
      <c r="C550" s="30" t="s">
        <v>27</v>
      </c>
      <c r="D550" s="30" t="s">
        <v>16</v>
      </c>
      <c r="E550" s="30" t="s">
        <v>65</v>
      </c>
      <c r="F550" s="30" t="s">
        <v>172</v>
      </c>
      <c r="G550" s="30" t="s">
        <v>148</v>
      </c>
      <c r="H550" s="30" t="s">
        <v>22</v>
      </c>
      <c r="I550" s="4">
        <f>8238-2733</f>
        <v>5505</v>
      </c>
      <c r="J550" s="4">
        <v>16391</v>
      </c>
      <c r="K550" s="4">
        <v>11201</v>
      </c>
      <c r="L550" s="4">
        <v>14088</v>
      </c>
      <c r="M550" s="4">
        <v>11740</v>
      </c>
      <c r="N550" s="4">
        <v>18506</v>
      </c>
      <c r="O550" s="4">
        <v>13125</v>
      </c>
      <c r="P550" s="4">
        <v>25969</v>
      </c>
      <c r="Q550" s="4">
        <v>30339</v>
      </c>
      <c r="R550" s="68">
        <v>5532</v>
      </c>
      <c r="S550" s="68">
        <v>15238</v>
      </c>
      <c r="T550" s="68">
        <v>12301</v>
      </c>
      <c r="U550" s="53">
        <f>SUM(표4_2[[#This Row],[1월]:[12월]])</f>
        <v>179935</v>
      </c>
      <c r="V550" s="53">
        <f t="shared" si="306"/>
        <v>14994.583333333334</v>
      </c>
    </row>
    <row r="551" spans="1:22" hidden="1" x14ac:dyDescent="0.3">
      <c r="A551" s="73" t="s">
        <v>266</v>
      </c>
      <c r="B551" s="60" t="s">
        <v>263</v>
      </c>
      <c r="C551" s="14" t="s">
        <v>27</v>
      </c>
      <c r="D551" s="14" t="s">
        <v>16</v>
      </c>
      <c r="E551" s="14" t="s">
        <v>65</v>
      </c>
      <c r="F551" s="14" t="s">
        <v>172</v>
      </c>
      <c r="G551" s="14" t="s">
        <v>147</v>
      </c>
      <c r="H551" s="14" t="s">
        <v>13</v>
      </c>
      <c r="I551" s="15">
        <v>30100351</v>
      </c>
      <c r="J551" s="15">
        <v>12451820</v>
      </c>
      <c r="K551" s="15">
        <v>13553435</v>
      </c>
      <c r="L551" s="15">
        <v>21985380</v>
      </c>
      <c r="M551" s="15">
        <v>31648081</v>
      </c>
      <c r="N551" s="15">
        <v>47396683</v>
      </c>
      <c r="O551" s="15">
        <v>105636665</v>
      </c>
      <c r="P551" s="15">
        <v>94026376</v>
      </c>
      <c r="Q551" s="15">
        <v>64137673</v>
      </c>
      <c r="R551" s="69">
        <v>41632450</v>
      </c>
      <c r="S551" s="69">
        <v>10572174</v>
      </c>
      <c r="T551" s="69">
        <v>5942783</v>
      </c>
      <c r="U551" s="44">
        <f>SUM(표4_2[[#This Row],[1월]:[12월]])</f>
        <v>479083871</v>
      </c>
      <c r="V551" s="44">
        <f t="shared" si="306"/>
        <v>39923655.916666664</v>
      </c>
    </row>
    <row r="552" spans="1:22" hidden="1" x14ac:dyDescent="0.3">
      <c r="A552" s="73"/>
      <c r="B552" s="65" t="s">
        <v>263</v>
      </c>
      <c r="C552" s="30" t="s">
        <v>27</v>
      </c>
      <c r="D552" s="30" t="s">
        <v>16</v>
      </c>
      <c r="E552" s="30" t="s">
        <v>65</v>
      </c>
      <c r="F552" s="30" t="s">
        <v>172</v>
      </c>
      <c r="G552" s="30" t="s">
        <v>147</v>
      </c>
      <c r="H552" s="30" t="s">
        <v>22</v>
      </c>
      <c r="I552" s="4">
        <v>8605</v>
      </c>
      <c r="J552" s="4">
        <v>3561</v>
      </c>
      <c r="K552" s="4">
        <v>3872</v>
      </c>
      <c r="L552" s="4">
        <v>6632</v>
      </c>
      <c r="M552" s="4">
        <v>9051</v>
      </c>
      <c r="N552" s="4">
        <v>13581</v>
      </c>
      <c r="O552" s="4">
        <v>30321</v>
      </c>
      <c r="P552" s="4">
        <v>27006</v>
      </c>
      <c r="Q552" s="4">
        <v>18416</v>
      </c>
      <c r="R552" s="4">
        <v>11907</v>
      </c>
      <c r="S552" s="68">
        <v>3025</v>
      </c>
      <c r="T552" s="68">
        <v>1698</v>
      </c>
      <c r="U552" s="53">
        <f>SUM(표4_2[[#This Row],[1월]:[12월]])</f>
        <v>137675</v>
      </c>
      <c r="V552" s="53">
        <f t="shared" si="306"/>
        <v>11472.916666666666</v>
      </c>
    </row>
    <row r="553" spans="1:22" hidden="1" x14ac:dyDescent="0.3">
      <c r="A553" s="73" t="s">
        <v>222</v>
      </c>
      <c r="B553" s="60" t="s">
        <v>263</v>
      </c>
      <c r="C553" s="14" t="s">
        <v>27</v>
      </c>
      <c r="D553" s="14" t="s">
        <v>16</v>
      </c>
      <c r="E553" s="14" t="s">
        <v>90</v>
      </c>
      <c r="F553" s="14" t="s">
        <v>172</v>
      </c>
      <c r="G553" s="14" t="s">
        <v>148</v>
      </c>
      <c r="H553" s="14" t="s">
        <v>13</v>
      </c>
      <c r="I553" s="15">
        <v>11351033</v>
      </c>
      <c r="J553" s="15">
        <v>27596116</v>
      </c>
      <c r="K553" s="15">
        <v>12181290</v>
      </c>
      <c r="L553" s="15">
        <v>20281448</v>
      </c>
      <c r="M553" s="15">
        <f>12993511+370525</f>
        <v>13364036</v>
      </c>
      <c r="N553" s="15">
        <f>37028113</f>
        <v>37028113</v>
      </c>
      <c r="O553" s="15">
        <v>14698761</v>
      </c>
      <c r="P553" s="15">
        <v>60630058</v>
      </c>
      <c r="Q553" s="15">
        <v>75278879</v>
      </c>
      <c r="R553" s="69">
        <v>10779614</v>
      </c>
      <c r="S553" s="69">
        <v>20025971</v>
      </c>
      <c r="T553" s="69">
        <v>11959066</v>
      </c>
      <c r="U553" s="44">
        <f>SUM(표4_2[[#This Row],[1월]:[12월]])</f>
        <v>315174385</v>
      </c>
      <c r="V553" s="44">
        <f t="shared" si="306"/>
        <v>26264532.083333332</v>
      </c>
    </row>
    <row r="554" spans="1:22" hidden="1" x14ac:dyDescent="0.3">
      <c r="A554" s="73"/>
      <c r="B554" s="65" t="s">
        <v>263</v>
      </c>
      <c r="C554" s="30" t="s">
        <v>27</v>
      </c>
      <c r="D554" s="30" t="s">
        <v>16</v>
      </c>
      <c r="E554" s="30" t="s">
        <v>90</v>
      </c>
      <c r="F554" s="30" t="s">
        <v>172</v>
      </c>
      <c r="G554" s="30" t="s">
        <v>148</v>
      </c>
      <c r="H554" s="30" t="s">
        <v>22</v>
      </c>
      <c r="I554" s="4">
        <v>3245</v>
      </c>
      <c r="J554" s="4">
        <v>7892</v>
      </c>
      <c r="K554" s="4">
        <v>3480</v>
      </c>
      <c r="L554" s="4">
        <v>6118</v>
      </c>
      <c r="M554" s="4">
        <f>3716+106</f>
        <v>3822</v>
      </c>
      <c r="N554" s="4">
        <v>10610</v>
      </c>
      <c r="O554" s="4">
        <v>4219</v>
      </c>
      <c r="P554" s="4">
        <v>17414</v>
      </c>
      <c r="Q554" s="4">
        <v>21615</v>
      </c>
      <c r="R554" s="68">
        <v>3083</v>
      </c>
      <c r="S554" s="68">
        <v>5730</v>
      </c>
      <c r="T554" s="68">
        <v>3417</v>
      </c>
      <c r="U554" s="53">
        <f>SUM(표4_2[[#This Row],[1월]:[12월]])</f>
        <v>90645</v>
      </c>
      <c r="V554" s="53">
        <f t="shared" si="306"/>
        <v>7553.75</v>
      </c>
    </row>
    <row r="555" spans="1:22" hidden="1" x14ac:dyDescent="0.3">
      <c r="A555" s="73" t="s">
        <v>209</v>
      </c>
      <c r="B555" s="60" t="s">
        <v>263</v>
      </c>
      <c r="C555" s="14" t="s">
        <v>27</v>
      </c>
      <c r="D555" s="14" t="s">
        <v>16</v>
      </c>
      <c r="E555" s="14" t="s">
        <v>90</v>
      </c>
      <c r="F555" s="14" t="s">
        <v>172</v>
      </c>
      <c r="G555" s="14" t="s">
        <v>147</v>
      </c>
      <c r="H555" s="14" t="s">
        <v>13</v>
      </c>
      <c r="I555" s="15">
        <v>0</v>
      </c>
      <c r="J555" s="15">
        <v>0</v>
      </c>
      <c r="K555" s="15">
        <v>20138</v>
      </c>
      <c r="L555" s="15">
        <v>228</v>
      </c>
      <c r="M555" s="15">
        <v>182974</v>
      </c>
      <c r="N555" s="15">
        <v>803841</v>
      </c>
      <c r="O555" s="15">
        <v>1931183</v>
      </c>
      <c r="P555" s="15">
        <v>2648925</v>
      </c>
      <c r="Q555" s="15">
        <v>1703882</v>
      </c>
      <c r="R555" s="15">
        <v>285143</v>
      </c>
      <c r="S555" s="69">
        <v>16924</v>
      </c>
      <c r="T555" s="69">
        <v>0</v>
      </c>
      <c r="U555" s="44">
        <f>SUM(표4_2[[#This Row],[1월]:[12월]])</f>
        <v>7593238</v>
      </c>
      <c r="V555" s="44">
        <f t="shared" si="306"/>
        <v>632769.83333333337</v>
      </c>
    </row>
    <row r="556" spans="1:22" hidden="1" x14ac:dyDescent="0.3">
      <c r="A556" s="73"/>
      <c r="B556" s="65" t="s">
        <v>263</v>
      </c>
      <c r="C556" s="30" t="s">
        <v>27</v>
      </c>
      <c r="D556" s="30" t="s">
        <v>16</v>
      </c>
      <c r="E556" s="30" t="s">
        <v>90</v>
      </c>
      <c r="F556" s="30" t="s">
        <v>172</v>
      </c>
      <c r="G556" s="30" t="s">
        <v>147</v>
      </c>
      <c r="H556" s="30" t="s">
        <v>22</v>
      </c>
      <c r="I556" s="4">
        <v>0</v>
      </c>
      <c r="J556" s="4">
        <v>0</v>
      </c>
      <c r="K556" s="4">
        <v>6</v>
      </c>
      <c r="L556" s="4">
        <v>0</v>
      </c>
      <c r="M556" s="4">
        <v>52</v>
      </c>
      <c r="N556" s="4">
        <v>230</v>
      </c>
      <c r="O556" s="4">
        <v>554</v>
      </c>
      <c r="P556" s="4">
        <v>761</v>
      </c>
      <c r="Q556" s="4">
        <v>489</v>
      </c>
      <c r="R556" s="4">
        <v>82</v>
      </c>
      <c r="S556" s="68">
        <v>5</v>
      </c>
      <c r="T556" s="68">
        <v>0</v>
      </c>
      <c r="U556" s="53">
        <f>SUM(표4_2[[#This Row],[1월]:[12월]])</f>
        <v>2179</v>
      </c>
      <c r="V556" s="53">
        <f t="shared" si="306"/>
        <v>181.58333333333334</v>
      </c>
    </row>
    <row r="557" spans="1:22" hidden="1" x14ac:dyDescent="0.3">
      <c r="A557" s="73" t="s">
        <v>265</v>
      </c>
      <c r="B557" s="60" t="s">
        <v>263</v>
      </c>
      <c r="C557" s="14" t="s">
        <v>27</v>
      </c>
      <c r="D557" s="14" t="s">
        <v>16</v>
      </c>
      <c r="E557" s="14" t="s">
        <v>67</v>
      </c>
      <c r="F557" s="14" t="s">
        <v>86</v>
      </c>
      <c r="G557" s="14" t="s">
        <v>52</v>
      </c>
      <c r="H557" s="14" t="s">
        <v>13</v>
      </c>
      <c r="I557" s="15">
        <v>2752931</v>
      </c>
      <c r="J557" s="15">
        <v>2723944</v>
      </c>
      <c r="K557" s="15">
        <v>2957813</v>
      </c>
      <c r="L557" s="15">
        <v>2605625</v>
      </c>
      <c r="M557" s="15">
        <v>2993123</v>
      </c>
      <c r="N557" s="15">
        <v>2952477</v>
      </c>
      <c r="O557" s="15">
        <v>2933480</v>
      </c>
      <c r="P557" s="15">
        <v>3123071</v>
      </c>
      <c r="Q557" s="15">
        <v>2908066</v>
      </c>
      <c r="R557" s="15">
        <v>2660812</v>
      </c>
      <c r="S557" s="69">
        <v>2918269</v>
      </c>
      <c r="T557" s="69">
        <v>2348414</v>
      </c>
      <c r="U557" s="44">
        <f>SUM(표4_2[[#This Row],[1월]:[12월]])</f>
        <v>33878025</v>
      </c>
      <c r="V557" s="44">
        <f t="shared" si="306"/>
        <v>2823168.75</v>
      </c>
    </row>
    <row r="558" spans="1:22" hidden="1" x14ac:dyDescent="0.3">
      <c r="A558" s="73"/>
      <c r="B558" s="65" t="s">
        <v>263</v>
      </c>
      <c r="C558" s="30" t="s">
        <v>27</v>
      </c>
      <c r="D558" s="30" t="s">
        <v>16</v>
      </c>
      <c r="E558" s="30" t="s">
        <v>67</v>
      </c>
      <c r="F558" s="30" t="s">
        <v>86</v>
      </c>
      <c r="G558" s="30" t="s">
        <v>52</v>
      </c>
      <c r="H558" s="30" t="s">
        <v>22</v>
      </c>
      <c r="I558" s="4">
        <v>787</v>
      </c>
      <c r="J558" s="4">
        <v>779</v>
      </c>
      <c r="K558" s="4">
        <v>845</v>
      </c>
      <c r="L558" s="4">
        <v>786</v>
      </c>
      <c r="M558" s="4">
        <v>856</v>
      </c>
      <c r="N558" s="4">
        <v>846</v>
      </c>
      <c r="O558" s="4">
        <v>842</v>
      </c>
      <c r="P558" s="4">
        <v>897</v>
      </c>
      <c r="Q558" s="4">
        <v>835</v>
      </c>
      <c r="R558" s="4">
        <v>761</v>
      </c>
      <c r="S558" s="68">
        <v>835</v>
      </c>
      <c r="T558" s="68">
        <v>671</v>
      </c>
      <c r="U558" s="53">
        <f>SUM(표4_2[[#This Row],[1월]:[12월]])</f>
        <v>9740</v>
      </c>
      <c r="V558" s="53">
        <f t="shared" si="306"/>
        <v>811.66666666666663</v>
      </c>
    </row>
    <row r="559" spans="1:22" hidden="1" x14ac:dyDescent="0.3">
      <c r="A559" s="73"/>
      <c r="B559" s="60" t="s">
        <v>263</v>
      </c>
      <c r="C559" s="14" t="s">
        <v>27</v>
      </c>
      <c r="D559" s="14" t="s">
        <v>16</v>
      </c>
      <c r="E559" s="14" t="s">
        <v>88</v>
      </c>
      <c r="F559" s="14" t="s">
        <v>86</v>
      </c>
      <c r="G559" s="14" t="s">
        <v>149</v>
      </c>
      <c r="H559" s="14" t="s">
        <v>13</v>
      </c>
      <c r="I559" s="15">
        <v>1464392</v>
      </c>
      <c r="J559" s="15">
        <v>597669</v>
      </c>
      <c r="K559" s="15">
        <v>660735</v>
      </c>
      <c r="L559" s="15">
        <v>1077642</v>
      </c>
      <c r="M559" s="15">
        <v>1505134</v>
      </c>
      <c r="N559" s="15">
        <v>2082293</v>
      </c>
      <c r="O559" s="15">
        <v>5012332</v>
      </c>
      <c r="P559" s="15">
        <v>4343796</v>
      </c>
      <c r="Q559" s="15">
        <v>4542943</v>
      </c>
      <c r="R559" s="15">
        <v>1563232</v>
      </c>
      <c r="S559" s="69">
        <v>135165</v>
      </c>
      <c r="T559" s="69">
        <v>0</v>
      </c>
      <c r="U559" s="44">
        <f>SUM(표4_2[[#This Row],[1월]:[12월]])</f>
        <v>22985333</v>
      </c>
      <c r="V559" s="44">
        <f t="shared" si="306"/>
        <v>1915444.4166666667</v>
      </c>
    </row>
    <row r="560" spans="1:22" hidden="1" x14ac:dyDescent="0.3">
      <c r="A560" s="73"/>
      <c r="B560" s="65" t="s">
        <v>263</v>
      </c>
      <c r="C560" s="30" t="s">
        <v>27</v>
      </c>
      <c r="D560" s="30" t="s">
        <v>16</v>
      </c>
      <c r="E560" s="30" t="s">
        <v>88</v>
      </c>
      <c r="F560" s="30" t="s">
        <v>86</v>
      </c>
      <c r="G560" s="30" t="s">
        <v>149</v>
      </c>
      <c r="H560" s="30" t="s">
        <v>22</v>
      </c>
      <c r="I560" s="4">
        <v>419</v>
      </c>
      <c r="J560" s="4">
        <v>171</v>
      </c>
      <c r="K560" s="4">
        <v>189</v>
      </c>
      <c r="L560" s="4">
        <v>325</v>
      </c>
      <c r="M560" s="4">
        <v>430</v>
      </c>
      <c r="N560" s="4">
        <v>597</v>
      </c>
      <c r="O560" s="4">
        <v>1439</v>
      </c>
      <c r="P560" s="4">
        <v>1248</v>
      </c>
      <c r="Q560" s="4">
        <v>1304</v>
      </c>
      <c r="R560" s="4">
        <v>448</v>
      </c>
      <c r="S560" s="68">
        <v>39</v>
      </c>
      <c r="T560" s="68">
        <v>0</v>
      </c>
      <c r="U560" s="53">
        <f>SUM(표4_2[[#This Row],[1월]:[12월]])</f>
        <v>6609</v>
      </c>
      <c r="V560" s="53">
        <f t="shared" si="306"/>
        <v>550.75</v>
      </c>
    </row>
    <row r="561" spans="1:22" hidden="1" x14ac:dyDescent="0.3">
      <c r="A561" s="73"/>
      <c r="B561" s="60" t="s">
        <v>263</v>
      </c>
      <c r="C561" s="14" t="s">
        <v>27</v>
      </c>
      <c r="D561" s="14" t="s">
        <v>16</v>
      </c>
      <c r="E561" s="14" t="s">
        <v>67</v>
      </c>
      <c r="F561" s="14" t="s">
        <v>87</v>
      </c>
      <c r="G561" s="14" t="s">
        <v>107</v>
      </c>
      <c r="H561" s="14" t="s">
        <v>13</v>
      </c>
      <c r="I561" s="15">
        <v>10658428</v>
      </c>
      <c r="J561" s="15">
        <v>10609049</v>
      </c>
      <c r="K561" s="15">
        <v>7147757</v>
      </c>
      <c r="L561" s="15">
        <v>10223599</v>
      </c>
      <c r="M561" s="15">
        <v>10902521</v>
      </c>
      <c r="N561" s="15">
        <v>10975817</v>
      </c>
      <c r="O561" s="15">
        <v>11023199</v>
      </c>
      <c r="P561" s="15">
        <v>11036940</v>
      </c>
      <c r="Q561" s="15">
        <v>11005378</v>
      </c>
      <c r="R561" s="15">
        <v>10950939</v>
      </c>
      <c r="S561" s="69">
        <v>10792355</v>
      </c>
      <c r="T561" s="69">
        <v>10884603</v>
      </c>
      <c r="U561" s="44">
        <f>SUM(표4_2[[#This Row],[1월]:[12월]])</f>
        <v>126210585</v>
      </c>
      <c r="V561" s="44">
        <f t="shared" si="306"/>
        <v>10517548.75</v>
      </c>
    </row>
    <row r="562" spans="1:22" hidden="1" x14ac:dyDescent="0.3">
      <c r="A562" s="73"/>
      <c r="B562" s="65" t="s">
        <v>263</v>
      </c>
      <c r="C562" s="30" t="s">
        <v>27</v>
      </c>
      <c r="D562" s="30" t="s">
        <v>16</v>
      </c>
      <c r="E562" s="30" t="s">
        <v>67</v>
      </c>
      <c r="F562" s="30" t="s">
        <v>87</v>
      </c>
      <c r="G562" s="30" t="s">
        <v>107</v>
      </c>
      <c r="H562" s="30" t="s">
        <v>22</v>
      </c>
      <c r="I562" s="4">
        <v>3047</v>
      </c>
      <c r="J562" s="4">
        <v>3034</v>
      </c>
      <c r="K562" s="4">
        <v>2042</v>
      </c>
      <c r="L562" s="4">
        <v>3084</v>
      </c>
      <c r="M562" s="4">
        <v>3118</v>
      </c>
      <c r="N562" s="4">
        <v>3145</v>
      </c>
      <c r="O562" s="4">
        <v>3164</v>
      </c>
      <c r="P562" s="4">
        <v>3170</v>
      </c>
      <c r="Q562" s="4">
        <v>3160</v>
      </c>
      <c r="R562" s="4">
        <v>3132</v>
      </c>
      <c r="S562" s="68">
        <v>3088</v>
      </c>
      <c r="T562" s="68">
        <v>3110</v>
      </c>
      <c r="U562" s="53">
        <f>SUM(표4_2[[#This Row],[1월]:[12월]])</f>
        <v>36294</v>
      </c>
      <c r="V562" s="53">
        <f t="shared" si="306"/>
        <v>3024.5</v>
      </c>
    </row>
    <row r="563" spans="1:22" hidden="1" x14ac:dyDescent="0.3">
      <c r="A563" s="73"/>
      <c r="B563" s="60" t="s">
        <v>263</v>
      </c>
      <c r="C563" s="14" t="s">
        <v>27</v>
      </c>
      <c r="D563" s="14" t="s">
        <v>16</v>
      </c>
      <c r="E563" s="14" t="s">
        <v>88</v>
      </c>
      <c r="F563" s="14" t="s">
        <v>87</v>
      </c>
      <c r="G563" s="14" t="s">
        <v>162</v>
      </c>
      <c r="H563" s="14" t="s">
        <v>13</v>
      </c>
      <c r="I563" s="15">
        <v>7380563</v>
      </c>
      <c r="J563" s="15">
        <v>3019488</v>
      </c>
      <c r="K563" s="15">
        <v>3171096</v>
      </c>
      <c r="L563" s="15">
        <v>4836724</v>
      </c>
      <c r="M563" s="15">
        <v>6028614</v>
      </c>
      <c r="N563" s="15">
        <v>8263605</v>
      </c>
      <c r="O563" s="15">
        <v>15494493</v>
      </c>
      <c r="P563" s="15">
        <v>15074337</v>
      </c>
      <c r="Q563" s="15">
        <v>12317943</v>
      </c>
      <c r="R563" s="15">
        <v>8563314</v>
      </c>
      <c r="S563" s="69">
        <v>2195500</v>
      </c>
      <c r="T563" s="69">
        <v>1236474</v>
      </c>
      <c r="U563" s="44">
        <f>SUM(표4_2[[#This Row],[1월]:[12월]])</f>
        <v>87582151</v>
      </c>
      <c r="V563" s="44">
        <f t="shared" si="306"/>
        <v>7298512.583333333</v>
      </c>
    </row>
    <row r="564" spans="1:22" hidden="1" x14ac:dyDescent="0.3">
      <c r="A564" s="73"/>
      <c r="B564" s="65" t="s">
        <v>263</v>
      </c>
      <c r="C564" s="30" t="s">
        <v>27</v>
      </c>
      <c r="D564" s="30" t="s">
        <v>16</v>
      </c>
      <c r="E564" s="30" t="s">
        <v>88</v>
      </c>
      <c r="F564" s="30" t="s">
        <v>87</v>
      </c>
      <c r="G564" s="30" t="s">
        <v>162</v>
      </c>
      <c r="H564" s="30" t="s">
        <v>22</v>
      </c>
      <c r="I564" s="4">
        <v>2109</v>
      </c>
      <c r="J564" s="4">
        <v>863</v>
      </c>
      <c r="K564" s="4">
        <v>906</v>
      </c>
      <c r="L564" s="4">
        <v>1459</v>
      </c>
      <c r="M564" s="4">
        <v>1725</v>
      </c>
      <c r="N564" s="4">
        <v>2368</v>
      </c>
      <c r="O564" s="4">
        <v>4447</v>
      </c>
      <c r="P564" s="4">
        <v>4330</v>
      </c>
      <c r="Q564" s="4">
        <v>3537</v>
      </c>
      <c r="R564" s="4">
        <v>2449</v>
      </c>
      <c r="S564" s="68">
        <v>628</v>
      </c>
      <c r="T564" s="68">
        <v>354</v>
      </c>
      <c r="U564" s="53">
        <f>SUM(표4_2[[#This Row],[1월]:[12월]])</f>
        <v>25175</v>
      </c>
      <c r="V564" s="53">
        <f t="shared" si="306"/>
        <v>2097.9166666666665</v>
      </c>
    </row>
    <row r="565" spans="1:22" hidden="1" x14ac:dyDescent="0.3">
      <c r="A565" s="73" t="s">
        <v>221</v>
      </c>
      <c r="B565" s="60" t="s">
        <v>263</v>
      </c>
      <c r="C565" s="14" t="s">
        <v>27</v>
      </c>
      <c r="D565" s="14" t="s">
        <v>16</v>
      </c>
      <c r="E565" s="14" t="s">
        <v>88</v>
      </c>
      <c r="F565" s="14" t="s">
        <v>87</v>
      </c>
      <c r="G565" s="14" t="s">
        <v>163</v>
      </c>
      <c r="H565" s="14" t="s">
        <v>13</v>
      </c>
      <c r="I565" s="15">
        <v>14738308</v>
      </c>
      <c r="J565" s="15">
        <v>25445672</v>
      </c>
      <c r="K565" s="15">
        <v>23082884</v>
      </c>
      <c r="L565" s="15">
        <v>21614035</v>
      </c>
      <c r="M565" s="15">
        <v>22506008</v>
      </c>
      <c r="N565" s="15">
        <v>21213755</v>
      </c>
      <c r="O565" s="15">
        <v>24844561</v>
      </c>
      <c r="P565" s="15">
        <v>23690516</v>
      </c>
      <c r="Q565" s="15">
        <v>24760917</v>
      </c>
      <c r="R565" s="15">
        <v>7078034</v>
      </c>
      <c r="S565" s="69">
        <v>28234863</v>
      </c>
      <c r="T565" s="69">
        <v>23154724</v>
      </c>
      <c r="U565" s="44">
        <f>SUM(표4_2[[#This Row],[1월]:[12월]])</f>
        <v>260364277</v>
      </c>
      <c r="V565" s="44">
        <f t="shared" si="306"/>
        <v>21697023.083333332</v>
      </c>
    </row>
    <row r="566" spans="1:22" hidden="1" x14ac:dyDescent="0.3">
      <c r="A566" s="73"/>
      <c r="B566" s="65" t="s">
        <v>263</v>
      </c>
      <c r="C566" s="30" t="s">
        <v>27</v>
      </c>
      <c r="D566" s="30" t="s">
        <v>16</v>
      </c>
      <c r="E566" s="30" t="s">
        <v>88</v>
      </c>
      <c r="F566" s="30" t="s">
        <v>87</v>
      </c>
      <c r="G566" s="30" t="s">
        <v>163</v>
      </c>
      <c r="H566" s="30" t="s">
        <v>22</v>
      </c>
      <c r="I566" s="4">
        <v>4213</v>
      </c>
      <c r="J566" s="4">
        <v>7277</v>
      </c>
      <c r="K566" s="4">
        <v>6594</v>
      </c>
      <c r="L566" s="4">
        <v>6520</v>
      </c>
      <c r="M566" s="4">
        <v>6437</v>
      </c>
      <c r="N566" s="4">
        <v>6079</v>
      </c>
      <c r="O566" s="4">
        <v>7131</v>
      </c>
      <c r="P566" s="4">
        <v>6805</v>
      </c>
      <c r="Q566" s="4">
        <v>7109</v>
      </c>
      <c r="R566" s="4">
        <v>2025</v>
      </c>
      <c r="S566" s="68">
        <v>8079</v>
      </c>
      <c r="T566" s="68">
        <v>6616</v>
      </c>
      <c r="U566" s="53">
        <f>SUM(표4_2[[#This Row],[1월]:[12월]])</f>
        <v>74885</v>
      </c>
      <c r="V566" s="53">
        <f t="shared" si="306"/>
        <v>6240.416666666667</v>
      </c>
    </row>
    <row r="567" spans="1:22" hidden="1" x14ac:dyDescent="0.3">
      <c r="A567" s="73"/>
      <c r="B567" s="60" t="s">
        <v>263</v>
      </c>
      <c r="C567" s="14" t="s">
        <v>27</v>
      </c>
      <c r="D567" s="14" t="s">
        <v>16</v>
      </c>
      <c r="E567" s="14" t="s">
        <v>67</v>
      </c>
      <c r="F567" s="14" t="s">
        <v>173</v>
      </c>
      <c r="G567" s="14" t="s">
        <v>108</v>
      </c>
      <c r="H567" s="14" t="s">
        <v>13</v>
      </c>
      <c r="I567" s="15">
        <v>2259713</v>
      </c>
      <c r="J567" s="15">
        <v>2101529</v>
      </c>
      <c r="K567" s="15">
        <v>2565772</v>
      </c>
      <c r="L567" s="15">
        <v>2350367</v>
      </c>
      <c r="M567" s="15">
        <v>2706399</v>
      </c>
      <c r="N567" s="15">
        <v>2767511</v>
      </c>
      <c r="O567" s="15">
        <v>2832446</v>
      </c>
      <c r="P567" s="15">
        <v>2858463</v>
      </c>
      <c r="Q567" s="15">
        <v>2538899</v>
      </c>
      <c r="R567" s="15">
        <v>2597876</v>
      </c>
      <c r="S567" s="69">
        <v>2642170</v>
      </c>
      <c r="T567" s="69">
        <v>2260918</v>
      </c>
      <c r="U567" s="44">
        <f>SUM(표4_2[[#This Row],[1월]:[12월]])</f>
        <v>30482063</v>
      </c>
      <c r="V567" s="44">
        <f t="shared" si="306"/>
        <v>2540171.9166666665</v>
      </c>
    </row>
    <row r="568" spans="1:22" hidden="1" x14ac:dyDescent="0.3">
      <c r="A568" s="73"/>
      <c r="B568" s="65" t="s">
        <v>263</v>
      </c>
      <c r="C568" s="30" t="s">
        <v>27</v>
      </c>
      <c r="D568" s="30" t="s">
        <v>16</v>
      </c>
      <c r="E568" s="30" t="s">
        <v>67</v>
      </c>
      <c r="F568" s="30" t="s">
        <v>173</v>
      </c>
      <c r="G568" s="30" t="s">
        <v>108</v>
      </c>
      <c r="H568" s="30" t="s">
        <v>22</v>
      </c>
      <c r="I568" s="4">
        <v>646</v>
      </c>
      <c r="J568" s="4">
        <v>601</v>
      </c>
      <c r="K568" s="4">
        <v>733</v>
      </c>
      <c r="L568" s="4">
        <v>709</v>
      </c>
      <c r="M568" s="4">
        <v>774</v>
      </c>
      <c r="N568" s="4">
        <v>793</v>
      </c>
      <c r="O568" s="4">
        <v>813</v>
      </c>
      <c r="P568" s="4">
        <v>821</v>
      </c>
      <c r="Q568" s="4">
        <v>729</v>
      </c>
      <c r="R568" s="4">
        <v>743</v>
      </c>
      <c r="S568" s="68">
        <v>756</v>
      </c>
      <c r="T568" s="68">
        <v>646</v>
      </c>
      <c r="U568" s="53">
        <f>SUM(표4_2[[#This Row],[1월]:[12월]])</f>
        <v>8764</v>
      </c>
      <c r="V568" s="53">
        <f t="shared" si="306"/>
        <v>730.33333333333337</v>
      </c>
    </row>
    <row r="569" spans="1:22" hidden="1" x14ac:dyDescent="0.3">
      <c r="A569" s="73" t="s">
        <v>218</v>
      </c>
      <c r="B569" s="60" t="s">
        <v>263</v>
      </c>
      <c r="C569" s="14" t="s">
        <v>27</v>
      </c>
      <c r="D569" s="14" t="s">
        <v>16</v>
      </c>
      <c r="E569" s="14" t="s">
        <v>88</v>
      </c>
      <c r="F569" s="14" t="s">
        <v>173</v>
      </c>
      <c r="G569" s="14" t="s">
        <v>150</v>
      </c>
      <c r="H569" s="14" t="s">
        <v>13</v>
      </c>
      <c r="I569" s="15">
        <v>1892353</v>
      </c>
      <c r="J569" s="15">
        <v>782514</v>
      </c>
      <c r="K569" s="15">
        <v>823818</v>
      </c>
      <c r="L569" s="15">
        <v>1248561</v>
      </c>
      <c r="M569" s="15">
        <v>1871498</v>
      </c>
      <c r="N569" s="15">
        <v>2471644</v>
      </c>
      <c r="O569" s="15">
        <v>4856537</v>
      </c>
      <c r="P569" s="15">
        <v>4052050</v>
      </c>
      <c r="Q569" s="15">
        <v>3382360</v>
      </c>
      <c r="R569" s="15">
        <v>2294269</v>
      </c>
      <c r="S569" s="69">
        <v>571115</v>
      </c>
      <c r="T569" s="69">
        <v>329408</v>
      </c>
      <c r="U569" s="44">
        <f>SUM(표4_2[[#This Row],[1월]:[12월]])</f>
        <v>24576127</v>
      </c>
      <c r="V569" s="44">
        <f t="shared" si="306"/>
        <v>2048010.5833333333</v>
      </c>
    </row>
    <row r="570" spans="1:22" hidden="1" x14ac:dyDescent="0.3">
      <c r="A570" s="73"/>
      <c r="B570" s="65" t="s">
        <v>263</v>
      </c>
      <c r="C570" s="30" t="s">
        <v>27</v>
      </c>
      <c r="D570" s="30" t="s">
        <v>16</v>
      </c>
      <c r="E570" s="30" t="s">
        <v>88</v>
      </c>
      <c r="F570" s="30" t="s">
        <v>173</v>
      </c>
      <c r="G570" s="30" t="s">
        <v>150</v>
      </c>
      <c r="H570" s="30" t="s">
        <v>22</v>
      </c>
      <c r="I570" s="4">
        <v>541</v>
      </c>
      <c r="J570" s="4">
        <v>224</v>
      </c>
      <c r="K570" s="4">
        <v>235</v>
      </c>
      <c r="L570" s="4">
        <v>377</v>
      </c>
      <c r="M570" s="4">
        <v>535</v>
      </c>
      <c r="N570" s="4">
        <v>708</v>
      </c>
      <c r="O570" s="4">
        <v>1394</v>
      </c>
      <c r="P570" s="4">
        <v>1163</v>
      </c>
      <c r="Q570" s="4">
        <v>971</v>
      </c>
      <c r="R570" s="4">
        <v>656</v>
      </c>
      <c r="S570" s="68">
        <v>163</v>
      </c>
      <c r="T570" s="68">
        <v>94</v>
      </c>
      <c r="U570" s="53">
        <f>SUM(표4_2[[#This Row],[1월]:[12월]])</f>
        <v>7061</v>
      </c>
      <c r="V570" s="53">
        <f t="shared" si="306"/>
        <v>588.41666666666663</v>
      </c>
    </row>
    <row r="571" spans="1:22" hidden="1" x14ac:dyDescent="0.3">
      <c r="A571" s="73" t="s">
        <v>220</v>
      </c>
      <c r="B571" s="60" t="s">
        <v>263</v>
      </c>
      <c r="C571" s="14" t="s">
        <v>27</v>
      </c>
      <c r="D571" s="14" t="s">
        <v>16</v>
      </c>
      <c r="E571" s="14" t="s">
        <v>88</v>
      </c>
      <c r="F571" s="14" t="s">
        <v>173</v>
      </c>
      <c r="G571" s="14" t="s">
        <v>164</v>
      </c>
      <c r="H571" s="14" t="s">
        <v>13</v>
      </c>
      <c r="I571" s="15">
        <v>1424330</v>
      </c>
      <c r="J571" s="22">
        <v>2424540</v>
      </c>
      <c r="K571" s="22">
        <v>2450374</v>
      </c>
      <c r="L571" s="22">
        <v>3150497</v>
      </c>
      <c r="M571" s="22">
        <v>3595472</v>
      </c>
      <c r="N571" s="22">
        <v>3312162</v>
      </c>
      <c r="O571" s="22">
        <v>3074411</v>
      </c>
      <c r="P571" s="22">
        <v>3567324</v>
      </c>
      <c r="Q571" s="22">
        <v>3557685</v>
      </c>
      <c r="R571" s="22">
        <v>1003962</v>
      </c>
      <c r="S571" s="76">
        <v>3308458</v>
      </c>
      <c r="T571" s="76">
        <v>6278019</v>
      </c>
      <c r="U571" s="44">
        <f>SUM(표4_2[[#This Row],[1월]:[12월]])</f>
        <v>37147234</v>
      </c>
      <c r="V571" s="44">
        <f t="shared" si="306"/>
        <v>3095602.8333333335</v>
      </c>
    </row>
    <row r="572" spans="1:22" hidden="1" x14ac:dyDescent="0.3">
      <c r="A572" s="73"/>
      <c r="B572" s="65" t="s">
        <v>263</v>
      </c>
      <c r="C572" s="30" t="s">
        <v>27</v>
      </c>
      <c r="D572" s="30" t="s">
        <v>16</v>
      </c>
      <c r="E572" s="30" t="s">
        <v>88</v>
      </c>
      <c r="F572" s="30" t="s">
        <v>173</v>
      </c>
      <c r="G572" s="30" t="s">
        <v>164</v>
      </c>
      <c r="H572" s="30" t="s">
        <v>22</v>
      </c>
      <c r="I572" s="4">
        <v>407</v>
      </c>
      <c r="J572" s="25">
        <v>694</v>
      </c>
      <c r="K572" s="25">
        <v>700</v>
      </c>
      <c r="L572" s="25">
        <v>950</v>
      </c>
      <c r="M572" s="25">
        <v>1028</v>
      </c>
      <c r="N572" s="25">
        <v>949</v>
      </c>
      <c r="O572" s="25">
        <v>882</v>
      </c>
      <c r="P572" s="25">
        <v>1024</v>
      </c>
      <c r="Q572" s="25">
        <v>1022</v>
      </c>
      <c r="R572" s="25">
        <v>287</v>
      </c>
      <c r="S572" s="77">
        <v>947</v>
      </c>
      <c r="T572" s="77">
        <v>1793</v>
      </c>
      <c r="U572" s="53">
        <f>SUM(표4_2[[#This Row],[1월]:[12월]])</f>
        <v>10683</v>
      </c>
      <c r="V572" s="53">
        <f t="shared" si="306"/>
        <v>890.25</v>
      </c>
    </row>
    <row r="573" spans="1:22" hidden="1" x14ac:dyDescent="0.3">
      <c r="A573" s="73"/>
      <c r="B573" s="60" t="s">
        <v>263</v>
      </c>
      <c r="C573" s="14" t="s">
        <v>27</v>
      </c>
      <c r="D573" s="14" t="s">
        <v>16</v>
      </c>
      <c r="E573" s="14" t="s">
        <v>67</v>
      </c>
      <c r="F573" s="14" t="s">
        <v>174</v>
      </c>
      <c r="G573" s="14" t="s">
        <v>109</v>
      </c>
      <c r="H573" s="14" t="s">
        <v>13</v>
      </c>
      <c r="I573" s="15">
        <v>975944</v>
      </c>
      <c r="J573" s="15">
        <v>790259</v>
      </c>
      <c r="K573" s="15">
        <v>1029109</v>
      </c>
      <c r="L573" s="15">
        <v>1123800</v>
      </c>
      <c r="M573" s="15">
        <v>1681883</v>
      </c>
      <c r="N573" s="15">
        <v>1661205</v>
      </c>
      <c r="O573" s="15">
        <v>1731520</v>
      </c>
      <c r="P573" s="15">
        <v>2095974</v>
      </c>
      <c r="Q573" s="15">
        <v>1905045</v>
      </c>
      <c r="R573" s="15">
        <v>1538446</v>
      </c>
      <c r="S573" s="69">
        <v>1471367</v>
      </c>
      <c r="T573" s="69">
        <v>1357950</v>
      </c>
      <c r="U573" s="44">
        <f>SUM(표4_2[[#This Row],[1월]:[12월]])</f>
        <v>17362502</v>
      </c>
      <c r="V573" s="44">
        <f t="shared" si="306"/>
        <v>1446875.1666666667</v>
      </c>
    </row>
    <row r="574" spans="1:22" hidden="1" x14ac:dyDescent="0.3">
      <c r="A574" s="73"/>
      <c r="B574" s="65" t="s">
        <v>263</v>
      </c>
      <c r="C574" s="30" t="s">
        <v>27</v>
      </c>
      <c r="D574" s="30" t="s">
        <v>16</v>
      </c>
      <c r="E574" s="30" t="s">
        <v>67</v>
      </c>
      <c r="F574" s="30" t="s">
        <v>174</v>
      </c>
      <c r="G574" s="30" t="s">
        <v>109</v>
      </c>
      <c r="H574" s="30" t="s">
        <v>22</v>
      </c>
      <c r="I574" s="4">
        <v>279</v>
      </c>
      <c r="J574" s="4">
        <v>226</v>
      </c>
      <c r="K574" s="4">
        <v>294</v>
      </c>
      <c r="L574" s="4">
        <v>339</v>
      </c>
      <c r="M574" s="4">
        <v>481</v>
      </c>
      <c r="N574" s="4">
        <v>476</v>
      </c>
      <c r="O574" s="4">
        <v>497</v>
      </c>
      <c r="P574" s="4">
        <v>602</v>
      </c>
      <c r="Q574" s="4">
        <v>547</v>
      </c>
      <c r="R574" s="4">
        <v>440</v>
      </c>
      <c r="S574" s="68">
        <v>421</v>
      </c>
      <c r="T574" s="68">
        <v>388</v>
      </c>
      <c r="U574" s="53">
        <f>SUM(표4_2[[#This Row],[1월]:[12월]])</f>
        <v>4990</v>
      </c>
      <c r="V574" s="53">
        <f t="shared" si="306"/>
        <v>415.83333333333331</v>
      </c>
    </row>
    <row r="575" spans="1:22" hidden="1" x14ac:dyDescent="0.3">
      <c r="A575" s="73"/>
      <c r="B575" s="60" t="s">
        <v>263</v>
      </c>
      <c r="C575" s="14" t="s">
        <v>27</v>
      </c>
      <c r="D575" s="14" t="s">
        <v>16</v>
      </c>
      <c r="E575" s="14" t="s">
        <v>88</v>
      </c>
      <c r="F575" s="14" t="s">
        <v>174</v>
      </c>
      <c r="G575" s="14" t="s">
        <v>151</v>
      </c>
      <c r="H575" s="14" t="s">
        <v>13</v>
      </c>
      <c r="I575" s="15">
        <v>1471163</v>
      </c>
      <c r="J575" s="15">
        <v>607243</v>
      </c>
      <c r="K575" s="15">
        <v>622938</v>
      </c>
      <c r="L575" s="15">
        <v>920234</v>
      </c>
      <c r="M575" s="15">
        <v>1198656</v>
      </c>
      <c r="N575" s="15">
        <v>1797391</v>
      </c>
      <c r="O575" s="15">
        <v>3814658</v>
      </c>
      <c r="P575" s="15">
        <v>3462825</v>
      </c>
      <c r="Q575" s="15">
        <v>2409310</v>
      </c>
      <c r="R575" s="15">
        <v>1784293</v>
      </c>
      <c r="S575" s="69">
        <v>445615</v>
      </c>
      <c r="T575" s="69">
        <v>258284</v>
      </c>
      <c r="U575" s="44">
        <f>SUM(표4_2[[#This Row],[1월]:[12월]])</f>
        <v>18792610</v>
      </c>
      <c r="V575" s="44">
        <f t="shared" si="306"/>
        <v>1566050.8333333333</v>
      </c>
    </row>
    <row r="576" spans="1:22" hidden="1" x14ac:dyDescent="0.3">
      <c r="A576" s="73"/>
      <c r="B576" s="65" t="s">
        <v>263</v>
      </c>
      <c r="C576" s="30" t="s">
        <v>27</v>
      </c>
      <c r="D576" s="30" t="s">
        <v>16</v>
      </c>
      <c r="E576" s="30" t="s">
        <v>88</v>
      </c>
      <c r="F576" s="30" t="s">
        <v>174</v>
      </c>
      <c r="G576" s="30" t="s">
        <v>151</v>
      </c>
      <c r="H576" s="30" t="s">
        <v>22</v>
      </c>
      <c r="I576" s="4">
        <v>421</v>
      </c>
      <c r="J576" s="4">
        <v>174</v>
      </c>
      <c r="K576" s="4">
        <v>178</v>
      </c>
      <c r="L576" s="4">
        <v>278</v>
      </c>
      <c r="M576" s="4">
        <v>343</v>
      </c>
      <c r="N576" s="4">
        <v>515</v>
      </c>
      <c r="O576" s="4">
        <v>1095</v>
      </c>
      <c r="P576" s="4">
        <v>995</v>
      </c>
      <c r="Q576" s="4">
        <v>692</v>
      </c>
      <c r="R576" s="4">
        <v>510</v>
      </c>
      <c r="S576" s="68">
        <v>128</v>
      </c>
      <c r="T576" s="68">
        <v>74</v>
      </c>
      <c r="U576" s="53">
        <f>SUM(표4_2[[#This Row],[1월]:[12월]])</f>
        <v>5403</v>
      </c>
      <c r="V576" s="53">
        <f t="shared" si="306"/>
        <v>450.25</v>
      </c>
    </row>
    <row r="577" spans="1:22" hidden="1" x14ac:dyDescent="0.3">
      <c r="A577" s="73"/>
      <c r="B577" s="60" t="s">
        <v>263</v>
      </c>
      <c r="C577" s="14" t="s">
        <v>27</v>
      </c>
      <c r="D577" s="14" t="s">
        <v>16</v>
      </c>
      <c r="E577" s="14" t="s">
        <v>67</v>
      </c>
      <c r="F577" s="14" t="s">
        <v>76</v>
      </c>
      <c r="G577" s="14" t="s">
        <v>110</v>
      </c>
      <c r="H577" s="14" t="s">
        <v>13</v>
      </c>
      <c r="I577" s="15">
        <v>24814862</v>
      </c>
      <c r="J577" s="15">
        <v>22588811</v>
      </c>
      <c r="K577" s="15">
        <v>25164164</v>
      </c>
      <c r="L577" s="15">
        <v>23901476</v>
      </c>
      <c r="M577" s="15">
        <v>24077856</v>
      </c>
      <c r="N577" s="15">
        <v>23794314</v>
      </c>
      <c r="O577" s="15">
        <v>27530125</v>
      </c>
      <c r="P577" s="15">
        <v>29378455</v>
      </c>
      <c r="Q577" s="15">
        <v>26862178</v>
      </c>
      <c r="R577" s="15">
        <v>27247979</v>
      </c>
      <c r="S577" s="69">
        <v>27089230</v>
      </c>
      <c r="T577" s="69">
        <v>29185436</v>
      </c>
      <c r="U577" s="44">
        <f>SUM(표4_2[[#This Row],[1월]:[12월]])</f>
        <v>311634886</v>
      </c>
      <c r="V577" s="44">
        <f t="shared" si="306"/>
        <v>25969573.833333332</v>
      </c>
    </row>
    <row r="578" spans="1:22" hidden="1" x14ac:dyDescent="0.3">
      <c r="A578" s="73"/>
      <c r="B578" s="65" t="s">
        <v>263</v>
      </c>
      <c r="C578" s="30" t="s">
        <v>27</v>
      </c>
      <c r="D578" s="30" t="s">
        <v>16</v>
      </c>
      <c r="E578" s="30" t="s">
        <v>67</v>
      </c>
      <c r="F578" s="30" t="s">
        <v>76</v>
      </c>
      <c r="G578" s="30" t="s">
        <v>110</v>
      </c>
      <c r="H578" s="30" t="s">
        <v>22</v>
      </c>
      <c r="I578" s="4">
        <v>7094</v>
      </c>
      <c r="J578" s="4">
        <v>6460</v>
      </c>
      <c r="K578" s="4">
        <v>7189</v>
      </c>
      <c r="L578" s="4">
        <v>7210</v>
      </c>
      <c r="M578" s="4">
        <v>6886</v>
      </c>
      <c r="N578" s="4">
        <v>6818</v>
      </c>
      <c r="O578" s="4">
        <v>7902</v>
      </c>
      <c r="P578" s="4">
        <v>8438</v>
      </c>
      <c r="Q578" s="4">
        <v>7713</v>
      </c>
      <c r="R578" s="4">
        <v>7793</v>
      </c>
      <c r="S578" s="68">
        <v>7751</v>
      </c>
      <c r="T578" s="68">
        <v>8339</v>
      </c>
      <c r="U578" s="53">
        <f>SUM(표4_2[[#This Row],[1월]:[12월]])</f>
        <v>89593</v>
      </c>
      <c r="V578" s="53">
        <f t="shared" si="306"/>
        <v>7466.083333333333</v>
      </c>
    </row>
    <row r="579" spans="1:22" hidden="1" x14ac:dyDescent="0.3">
      <c r="A579" s="73"/>
      <c r="B579" s="60" t="s">
        <v>263</v>
      </c>
      <c r="C579" s="14" t="s">
        <v>27</v>
      </c>
      <c r="D579" s="14" t="s">
        <v>16</v>
      </c>
      <c r="E579" s="14" t="s">
        <v>88</v>
      </c>
      <c r="F579" s="14" t="s">
        <v>76</v>
      </c>
      <c r="G579" s="14" t="s">
        <v>152</v>
      </c>
      <c r="H579" s="14" t="s">
        <v>13</v>
      </c>
      <c r="I579" s="15">
        <v>5722808</v>
      </c>
      <c r="J579" s="15">
        <v>2440914</v>
      </c>
      <c r="K579" s="15">
        <v>2552697</v>
      </c>
      <c r="L579" s="15">
        <v>3914732</v>
      </c>
      <c r="M579" s="15">
        <v>6904441</v>
      </c>
      <c r="N579" s="15">
        <v>12367422</v>
      </c>
      <c r="O579" s="15">
        <v>47048212</v>
      </c>
      <c r="P579" s="15">
        <v>41461871</v>
      </c>
      <c r="Q579" s="15">
        <v>24158414</v>
      </c>
      <c r="R579" s="15">
        <v>9360070</v>
      </c>
      <c r="S579" s="69">
        <v>1902164</v>
      </c>
      <c r="T579" s="69">
        <v>907739</v>
      </c>
      <c r="U579" s="44">
        <f>SUM(표4_2[[#This Row],[1월]:[12월]])</f>
        <v>158741484</v>
      </c>
      <c r="V579" s="44">
        <f t="shared" si="306"/>
        <v>13228457</v>
      </c>
    </row>
    <row r="580" spans="1:22" hidden="1" x14ac:dyDescent="0.3">
      <c r="A580" s="73"/>
      <c r="B580" s="65" t="s">
        <v>263</v>
      </c>
      <c r="C580" s="30" t="s">
        <v>27</v>
      </c>
      <c r="D580" s="30" t="s">
        <v>16</v>
      </c>
      <c r="E580" s="30" t="s">
        <v>88</v>
      </c>
      <c r="F580" s="30" t="s">
        <v>76</v>
      </c>
      <c r="G580" s="30" t="s">
        <v>152</v>
      </c>
      <c r="H580" s="30" t="s">
        <v>22</v>
      </c>
      <c r="I580" s="4">
        <v>1636</v>
      </c>
      <c r="J580" s="4">
        <v>698</v>
      </c>
      <c r="K580" s="4">
        <v>729</v>
      </c>
      <c r="L580" s="4">
        <v>1180</v>
      </c>
      <c r="M580" s="4">
        <v>1975</v>
      </c>
      <c r="N580" s="4">
        <v>3544</v>
      </c>
      <c r="O580" s="4">
        <v>13504</v>
      </c>
      <c r="P580" s="4">
        <v>11908</v>
      </c>
      <c r="Q580" s="4">
        <v>6937</v>
      </c>
      <c r="R580" s="4">
        <v>2677</v>
      </c>
      <c r="S580" s="68">
        <v>544</v>
      </c>
      <c r="T580" s="68">
        <v>259</v>
      </c>
      <c r="U580" s="53">
        <f>SUM(표4_2[[#This Row],[1월]:[12월]])</f>
        <v>45591</v>
      </c>
      <c r="V580" s="53">
        <f t="shared" si="306"/>
        <v>3799.25</v>
      </c>
    </row>
    <row r="581" spans="1:22" hidden="1" x14ac:dyDescent="0.3">
      <c r="A581" s="73"/>
      <c r="B581" s="60" t="s">
        <v>263</v>
      </c>
      <c r="C581" s="14" t="s">
        <v>27</v>
      </c>
      <c r="D581" s="14" t="s">
        <v>16</v>
      </c>
      <c r="E581" s="14" t="s">
        <v>88</v>
      </c>
      <c r="F581" s="14" t="s">
        <v>76</v>
      </c>
      <c r="G581" s="14" t="s">
        <v>153</v>
      </c>
      <c r="H581" s="14" t="s">
        <v>13</v>
      </c>
      <c r="I581" s="15">
        <v>415624</v>
      </c>
      <c r="J581" s="15">
        <v>616137</v>
      </c>
      <c r="K581" s="15">
        <v>626140</v>
      </c>
      <c r="L581" s="15">
        <v>473251</v>
      </c>
      <c r="M581" s="15">
        <v>596958</v>
      </c>
      <c r="N581" s="15">
        <v>1169359</v>
      </c>
      <c r="O581" s="15">
        <v>1218685</v>
      </c>
      <c r="P581" s="15">
        <v>261514</v>
      </c>
      <c r="Q581" s="15">
        <v>207174</v>
      </c>
      <c r="R581" s="15">
        <v>74442</v>
      </c>
      <c r="S581" s="69">
        <v>629414</v>
      </c>
      <c r="T581" s="69">
        <v>471214</v>
      </c>
      <c r="U581" s="44">
        <f>SUM(표4_2[[#This Row],[1월]:[12월]])</f>
        <v>6759912</v>
      </c>
      <c r="V581" s="44">
        <f t="shared" si="306"/>
        <v>563326</v>
      </c>
    </row>
    <row r="582" spans="1:22" hidden="1" x14ac:dyDescent="0.3">
      <c r="A582" s="73"/>
      <c r="B582" s="65" t="s">
        <v>263</v>
      </c>
      <c r="C582" s="30" t="s">
        <v>27</v>
      </c>
      <c r="D582" s="30" t="s">
        <v>16</v>
      </c>
      <c r="E582" s="30" t="s">
        <v>88</v>
      </c>
      <c r="F582" s="30" t="s">
        <v>76</v>
      </c>
      <c r="G582" s="30" t="s">
        <v>153</v>
      </c>
      <c r="H582" s="30" t="s">
        <v>22</v>
      </c>
      <c r="I582" s="4">
        <v>119</v>
      </c>
      <c r="J582" s="4">
        <v>176</v>
      </c>
      <c r="K582" s="4">
        <v>179</v>
      </c>
      <c r="L582" s="4">
        <v>143</v>
      </c>
      <c r="M582" s="4">
        <v>170</v>
      </c>
      <c r="N582" s="4">
        <v>335</v>
      </c>
      <c r="O582" s="4">
        <v>350</v>
      </c>
      <c r="P582" s="4">
        <v>75</v>
      </c>
      <c r="Q582" s="4">
        <v>59</v>
      </c>
      <c r="R582" s="4">
        <v>21</v>
      </c>
      <c r="S582" s="68">
        <v>180</v>
      </c>
      <c r="T582" s="68">
        <v>135</v>
      </c>
      <c r="U582" s="53">
        <f>SUM(표4_2[[#This Row],[1월]:[12월]])</f>
        <v>1942</v>
      </c>
      <c r="V582" s="53">
        <f t="shared" si="306"/>
        <v>161.83333333333334</v>
      </c>
    </row>
    <row r="583" spans="1:22" hidden="1" x14ac:dyDescent="0.3">
      <c r="A583" s="73"/>
      <c r="B583" s="60" t="s">
        <v>263</v>
      </c>
      <c r="C583" s="14" t="s">
        <v>27</v>
      </c>
      <c r="D583" s="14" t="s">
        <v>16</v>
      </c>
      <c r="E583" s="14" t="s">
        <v>67</v>
      </c>
      <c r="F583" s="14" t="s">
        <v>175</v>
      </c>
      <c r="G583" s="14" t="s">
        <v>111</v>
      </c>
      <c r="H583" s="14" t="s">
        <v>13</v>
      </c>
      <c r="I583" s="15">
        <v>2627003</v>
      </c>
      <c r="J583" s="15">
        <v>2377770</v>
      </c>
      <c r="K583" s="15">
        <v>2709287</v>
      </c>
      <c r="L583" s="15">
        <v>2012232</v>
      </c>
      <c r="M583" s="15">
        <v>2213373</v>
      </c>
      <c r="N583" s="15">
        <v>2209123</v>
      </c>
      <c r="O583" s="15">
        <v>3006644</v>
      </c>
      <c r="P583" s="15">
        <v>3081291</v>
      </c>
      <c r="Q583" s="15">
        <v>2660794</v>
      </c>
      <c r="R583" s="15">
        <v>2842629</v>
      </c>
      <c r="S583" s="69">
        <v>3225824</v>
      </c>
      <c r="T583" s="69">
        <v>3135886</v>
      </c>
      <c r="U583" s="44">
        <f>SUM(표4_2[[#This Row],[1월]:[12월]])</f>
        <v>32101856</v>
      </c>
      <c r="V583" s="44">
        <f t="shared" si="306"/>
        <v>2675154.6666666665</v>
      </c>
    </row>
    <row r="584" spans="1:22" hidden="1" x14ac:dyDescent="0.3">
      <c r="A584" s="73"/>
      <c r="B584" s="65" t="s">
        <v>263</v>
      </c>
      <c r="C584" s="30" t="s">
        <v>27</v>
      </c>
      <c r="D584" s="30" t="s">
        <v>16</v>
      </c>
      <c r="E584" s="30" t="s">
        <v>67</v>
      </c>
      <c r="F584" s="30" t="s">
        <v>175</v>
      </c>
      <c r="G584" s="30" t="s">
        <v>111</v>
      </c>
      <c r="H584" s="30" t="s">
        <v>22</v>
      </c>
      <c r="I584" s="4">
        <v>751</v>
      </c>
      <c r="J584" s="4">
        <v>680</v>
      </c>
      <c r="K584" s="4">
        <v>774</v>
      </c>
      <c r="L584" s="4">
        <v>607</v>
      </c>
      <c r="M584" s="4">
        <v>633</v>
      </c>
      <c r="N584" s="4">
        <v>633</v>
      </c>
      <c r="O584" s="4">
        <v>863</v>
      </c>
      <c r="P584" s="4">
        <v>885</v>
      </c>
      <c r="Q584" s="4">
        <v>764</v>
      </c>
      <c r="R584" s="4">
        <v>813</v>
      </c>
      <c r="S584" s="68">
        <v>923</v>
      </c>
      <c r="T584" s="68">
        <v>896</v>
      </c>
      <c r="U584" s="53">
        <f>SUM(표4_2[[#This Row],[1월]:[12월]])</f>
        <v>9222</v>
      </c>
      <c r="V584" s="53">
        <f t="shared" si="306"/>
        <v>768.5</v>
      </c>
    </row>
    <row r="585" spans="1:22" hidden="1" x14ac:dyDescent="0.3">
      <c r="A585" s="73"/>
      <c r="B585" s="60" t="s">
        <v>263</v>
      </c>
      <c r="C585" s="14" t="s">
        <v>27</v>
      </c>
      <c r="D585" s="14" t="s">
        <v>16</v>
      </c>
      <c r="E585" s="14" t="s">
        <v>88</v>
      </c>
      <c r="F585" s="14" t="s">
        <v>175</v>
      </c>
      <c r="G585" s="14" t="s">
        <v>165</v>
      </c>
      <c r="H585" s="14" t="s">
        <v>13</v>
      </c>
      <c r="I585" s="15">
        <v>2608732</v>
      </c>
      <c r="J585" s="15">
        <v>1046022</v>
      </c>
      <c r="K585" s="15">
        <v>1156519</v>
      </c>
      <c r="L585" s="15">
        <v>1739181</v>
      </c>
      <c r="M585" s="15">
        <v>2563252</v>
      </c>
      <c r="N585" s="15">
        <v>3022762</v>
      </c>
      <c r="O585" s="15">
        <v>5454716</v>
      </c>
      <c r="P585" s="15">
        <v>5447321</v>
      </c>
      <c r="Q585" s="15">
        <v>4061389</v>
      </c>
      <c r="R585" s="15">
        <v>3284619</v>
      </c>
      <c r="S585" s="69">
        <v>783257</v>
      </c>
      <c r="T585" s="69">
        <v>463518</v>
      </c>
      <c r="U585" s="44">
        <f>SUM(표4_2[[#This Row],[1월]:[12월]])</f>
        <v>31631288</v>
      </c>
      <c r="V585" s="44">
        <f t="shared" si="306"/>
        <v>2635940.6666666665</v>
      </c>
    </row>
    <row r="586" spans="1:22" hidden="1" x14ac:dyDescent="0.3">
      <c r="A586" s="73"/>
      <c r="B586" s="65" t="s">
        <v>263</v>
      </c>
      <c r="C586" s="30" t="s">
        <v>27</v>
      </c>
      <c r="D586" s="30" t="s">
        <v>16</v>
      </c>
      <c r="E586" s="30" t="s">
        <v>88</v>
      </c>
      <c r="F586" s="30" t="s">
        <v>175</v>
      </c>
      <c r="G586" s="30" t="s">
        <v>165</v>
      </c>
      <c r="H586" s="30" t="s">
        <v>22</v>
      </c>
      <c r="I586" s="4">
        <v>746</v>
      </c>
      <c r="J586" s="4">
        <v>299</v>
      </c>
      <c r="K586" s="4">
        <v>330</v>
      </c>
      <c r="L586" s="4">
        <v>525</v>
      </c>
      <c r="M586" s="4">
        <v>733</v>
      </c>
      <c r="N586" s="4">
        <v>866</v>
      </c>
      <c r="O586" s="4">
        <v>1566</v>
      </c>
      <c r="P586" s="4">
        <v>1565</v>
      </c>
      <c r="Q586" s="4">
        <v>1166</v>
      </c>
      <c r="R586" s="4">
        <v>939</v>
      </c>
      <c r="S586" s="68">
        <v>224</v>
      </c>
      <c r="T586" s="68">
        <v>132</v>
      </c>
      <c r="U586" s="53">
        <f>SUM(표4_2[[#This Row],[1월]:[12월]])</f>
        <v>9091</v>
      </c>
      <c r="V586" s="53">
        <f t="shared" si="306"/>
        <v>757.58333333333337</v>
      </c>
    </row>
    <row r="587" spans="1:22" hidden="1" x14ac:dyDescent="0.3">
      <c r="A587" s="73"/>
      <c r="B587" s="60" t="s">
        <v>263</v>
      </c>
      <c r="C587" s="14" t="s">
        <v>27</v>
      </c>
      <c r="D587" s="14" t="s">
        <v>16</v>
      </c>
      <c r="E587" s="14" t="s">
        <v>88</v>
      </c>
      <c r="F587" s="14" t="s">
        <v>175</v>
      </c>
      <c r="G587" s="14" t="s">
        <v>166</v>
      </c>
      <c r="H587" s="14" t="s">
        <v>13</v>
      </c>
      <c r="I587" s="15">
        <v>887287</v>
      </c>
      <c r="J587" s="15">
        <v>1232275</v>
      </c>
      <c r="K587" s="15">
        <v>866963</v>
      </c>
      <c r="L587" s="15">
        <v>1183127</v>
      </c>
      <c r="M587" s="15">
        <v>988069</v>
      </c>
      <c r="N587" s="15">
        <v>1861178</v>
      </c>
      <c r="O587" s="15">
        <v>1890347</v>
      </c>
      <c r="P587" s="15">
        <v>2266458</v>
      </c>
      <c r="Q587" s="15">
        <v>1857426</v>
      </c>
      <c r="R587" s="15">
        <v>406413</v>
      </c>
      <c r="S587" s="69">
        <v>1057093</v>
      </c>
      <c r="T587" s="69">
        <v>1188909</v>
      </c>
      <c r="U587" s="44">
        <f>SUM(표4_2[[#This Row],[1월]:[12월]])</f>
        <v>15685545</v>
      </c>
      <c r="V587" s="44">
        <f t="shared" si="306"/>
        <v>1307128.75</v>
      </c>
    </row>
    <row r="588" spans="1:22" hidden="1" x14ac:dyDescent="0.3">
      <c r="A588" s="73"/>
      <c r="B588" s="65" t="s">
        <v>263</v>
      </c>
      <c r="C588" s="30" t="s">
        <v>27</v>
      </c>
      <c r="D588" s="30" t="s">
        <v>16</v>
      </c>
      <c r="E588" s="30" t="s">
        <v>88</v>
      </c>
      <c r="F588" s="30" t="s">
        <v>175</v>
      </c>
      <c r="G588" s="30" t="s">
        <v>166</v>
      </c>
      <c r="H588" s="30" t="s">
        <v>22</v>
      </c>
      <c r="I588" s="4">
        <v>254</v>
      </c>
      <c r="J588" s="4">
        <v>352</v>
      </c>
      <c r="K588" s="4">
        <v>248</v>
      </c>
      <c r="L588" s="4">
        <v>357</v>
      </c>
      <c r="M588" s="4">
        <v>283</v>
      </c>
      <c r="N588" s="4">
        <v>533</v>
      </c>
      <c r="O588" s="4">
        <v>543</v>
      </c>
      <c r="P588" s="4">
        <v>651</v>
      </c>
      <c r="Q588" s="4">
        <v>534</v>
      </c>
      <c r="R588" s="4">
        <v>116</v>
      </c>
      <c r="S588" s="68">
        <v>302</v>
      </c>
      <c r="T588" s="68">
        <v>340</v>
      </c>
      <c r="U588" s="53">
        <f>SUM(표4_2[[#This Row],[1월]:[12월]])</f>
        <v>4513</v>
      </c>
      <c r="V588" s="53">
        <f t="shared" si="306"/>
        <v>376.08333333333331</v>
      </c>
    </row>
    <row r="589" spans="1:22" hidden="1" x14ac:dyDescent="0.3">
      <c r="A589" s="73"/>
      <c r="B589" s="60" t="s">
        <v>263</v>
      </c>
      <c r="C589" s="34" t="s">
        <v>30</v>
      </c>
      <c r="D589" s="1" t="s">
        <v>81</v>
      </c>
      <c r="E589" s="1" t="s">
        <v>31</v>
      </c>
      <c r="F589" s="1" t="s">
        <v>189</v>
      </c>
      <c r="G589" s="1" t="s">
        <v>123</v>
      </c>
      <c r="H589" s="1" t="s">
        <v>13</v>
      </c>
      <c r="I589" s="15">
        <v>17689422</v>
      </c>
      <c r="J589" s="15">
        <v>15472986</v>
      </c>
      <c r="K589" s="15">
        <v>16997799</v>
      </c>
      <c r="L589" s="15">
        <v>13104375</v>
      </c>
      <c r="M589" s="15">
        <v>9461905</v>
      </c>
      <c r="N589" s="15">
        <v>11555144</v>
      </c>
      <c r="O589" s="15">
        <v>33637479</v>
      </c>
      <c r="P589" s="15">
        <v>43803075</v>
      </c>
      <c r="Q589" s="15">
        <v>39274573</v>
      </c>
      <c r="R589" s="15">
        <v>13391475</v>
      </c>
      <c r="S589" s="69">
        <v>22269717</v>
      </c>
      <c r="T589" s="69">
        <v>15014452</v>
      </c>
      <c r="U589" s="44">
        <f>SUM(표4_2[[#This Row],[1월]:[12월]])</f>
        <v>251672402</v>
      </c>
      <c r="V589" s="44">
        <f t="shared" si="306"/>
        <v>20972700.166666668</v>
      </c>
    </row>
    <row r="590" spans="1:22" hidden="1" x14ac:dyDescent="0.3">
      <c r="A590" s="73"/>
      <c r="B590" s="65" t="s">
        <v>263</v>
      </c>
      <c r="C590" s="35" t="s">
        <v>30</v>
      </c>
      <c r="D590" s="2" t="s">
        <v>16</v>
      </c>
      <c r="E590" s="2" t="s">
        <v>31</v>
      </c>
      <c r="F590" s="29" t="s">
        <v>189</v>
      </c>
      <c r="G590" s="2" t="s">
        <v>122</v>
      </c>
      <c r="H590" s="2" t="s">
        <v>84</v>
      </c>
      <c r="I590" s="5">
        <v>5057</v>
      </c>
      <c r="J590" s="5">
        <v>4425</v>
      </c>
      <c r="K590" s="5">
        <v>4856</v>
      </c>
      <c r="L590" s="5">
        <v>3953</v>
      </c>
      <c r="M590" s="5">
        <v>2706</v>
      </c>
      <c r="N590" s="5">
        <v>3311</v>
      </c>
      <c r="O590" s="5">
        <v>9655</v>
      </c>
      <c r="P590" s="5">
        <v>12581</v>
      </c>
      <c r="Q590" s="5">
        <v>11277</v>
      </c>
      <c r="R590" s="5">
        <v>3830</v>
      </c>
      <c r="S590" s="72">
        <v>6372</v>
      </c>
      <c r="T590" s="72">
        <v>4290</v>
      </c>
      <c r="U590" s="53">
        <f>SUM(표4_2[[#This Row],[1월]:[12월]])</f>
        <v>72313</v>
      </c>
      <c r="V590" s="53">
        <f t="shared" si="306"/>
        <v>6026.083333333333</v>
      </c>
    </row>
    <row r="591" spans="1:22" s="67" customFormat="1" hidden="1" x14ac:dyDescent="0.3">
      <c r="A591" s="74"/>
      <c r="B591" s="60" t="s">
        <v>263</v>
      </c>
      <c r="C591" s="34" t="s">
        <v>30</v>
      </c>
      <c r="D591" s="1" t="s">
        <v>81</v>
      </c>
      <c r="E591" s="1" t="s">
        <v>31</v>
      </c>
      <c r="F591" s="1" t="s">
        <v>188</v>
      </c>
      <c r="G591" s="1" t="s">
        <v>121</v>
      </c>
      <c r="H591" s="1" t="s">
        <v>13</v>
      </c>
      <c r="I591" s="15">
        <v>80454</v>
      </c>
      <c r="J591" s="15">
        <v>115392</v>
      </c>
      <c r="K591" s="15">
        <v>119013</v>
      </c>
      <c r="L591" s="15">
        <v>248628</v>
      </c>
      <c r="M591" s="15">
        <v>192316</v>
      </c>
      <c r="N591" s="15">
        <v>1469259</v>
      </c>
      <c r="O591" s="15">
        <v>7549707</v>
      </c>
      <c r="P591" s="15">
        <v>8317745</v>
      </c>
      <c r="Q591" s="15">
        <v>7919693</v>
      </c>
      <c r="R591" s="15">
        <v>5534909</v>
      </c>
      <c r="S591" s="69">
        <v>1307105</v>
      </c>
      <c r="T591" s="69">
        <v>111996</v>
      </c>
      <c r="U591" s="44">
        <f>SUM(표4_2[[#This Row],[1월]:[12월]])</f>
        <v>32966217</v>
      </c>
      <c r="V591" s="44">
        <f t="shared" si="306"/>
        <v>2747184.75</v>
      </c>
    </row>
    <row r="592" spans="1:22" hidden="1" x14ac:dyDescent="0.3">
      <c r="A592" s="73"/>
      <c r="B592" s="65" t="s">
        <v>263</v>
      </c>
      <c r="C592" s="35" t="s">
        <v>30</v>
      </c>
      <c r="D592" s="2" t="s">
        <v>16</v>
      </c>
      <c r="E592" s="2" t="s">
        <v>31</v>
      </c>
      <c r="F592" s="29" t="s">
        <v>188</v>
      </c>
      <c r="G592" s="2" t="s">
        <v>120</v>
      </c>
      <c r="H592" s="2" t="s">
        <v>84</v>
      </c>
      <c r="I592" s="5">
        <v>23</v>
      </c>
      <c r="J592" s="5">
        <v>33</v>
      </c>
      <c r="K592" s="5">
        <v>34</v>
      </c>
      <c r="L592" s="5">
        <v>75</v>
      </c>
      <c r="M592" s="5">
        <v>55</v>
      </c>
      <c r="N592" s="5">
        <v>421</v>
      </c>
      <c r="O592" s="5">
        <v>2167</v>
      </c>
      <c r="P592" s="5">
        <v>2389</v>
      </c>
      <c r="Q592" s="5">
        <v>2274</v>
      </c>
      <c r="R592" s="5">
        <v>1583</v>
      </c>
      <c r="S592" s="72">
        <v>374</v>
      </c>
      <c r="T592" s="72">
        <v>32</v>
      </c>
      <c r="U592" s="53">
        <f>SUM(표4_2[[#This Row],[1월]:[12월]])</f>
        <v>9460</v>
      </c>
      <c r="V592" s="53">
        <f t="shared" si="306"/>
        <v>788.33333333333337</v>
      </c>
    </row>
    <row r="593" spans="1:22" hidden="1" x14ac:dyDescent="0.3">
      <c r="A593" s="73" t="s">
        <v>219</v>
      </c>
      <c r="B593" s="60" t="s">
        <v>263</v>
      </c>
      <c r="C593" s="34" t="s">
        <v>30</v>
      </c>
      <c r="D593" s="1" t="s">
        <v>81</v>
      </c>
      <c r="E593" s="1" t="s">
        <v>89</v>
      </c>
      <c r="F593" s="1" t="s">
        <v>189</v>
      </c>
      <c r="G593" s="1" t="s">
        <v>198</v>
      </c>
      <c r="H593" s="1" t="s">
        <v>13</v>
      </c>
      <c r="I593" s="15">
        <v>8023893</v>
      </c>
      <c r="J593" s="15">
        <v>3321883</v>
      </c>
      <c r="K593" s="15">
        <v>3814985</v>
      </c>
      <c r="L593" s="15">
        <v>6922525</v>
      </c>
      <c r="M593" s="15">
        <v>9562455</v>
      </c>
      <c r="N593" s="15">
        <v>13921903</v>
      </c>
      <c r="O593" s="15">
        <v>18484959</v>
      </c>
      <c r="P593" s="15">
        <v>14717151</v>
      </c>
      <c r="Q593" s="15">
        <v>9703388</v>
      </c>
      <c r="R593" s="15">
        <v>12167607</v>
      </c>
      <c r="S593" s="69">
        <v>3795631</v>
      </c>
      <c r="T593" s="69">
        <v>2305830</v>
      </c>
      <c r="U593" s="44">
        <f>SUM(표4_2[[#This Row],[1월]:[12월]])</f>
        <v>106742210</v>
      </c>
      <c r="V593" s="44">
        <f t="shared" si="306"/>
        <v>8895184.166666666</v>
      </c>
    </row>
    <row r="594" spans="1:22" hidden="1" x14ac:dyDescent="0.3">
      <c r="A594" s="73"/>
      <c r="B594" s="65" t="s">
        <v>263</v>
      </c>
      <c r="C594" s="35" t="s">
        <v>30</v>
      </c>
      <c r="D594" s="2" t="s">
        <v>16</v>
      </c>
      <c r="E594" s="2" t="s">
        <v>88</v>
      </c>
      <c r="F594" s="29" t="s">
        <v>189</v>
      </c>
      <c r="G594" s="2" t="s">
        <v>199</v>
      </c>
      <c r="H594" s="2" t="s">
        <v>84</v>
      </c>
      <c r="I594" s="5">
        <v>2294</v>
      </c>
      <c r="J594" s="5">
        <v>950</v>
      </c>
      <c r="K594" s="5">
        <v>1090</v>
      </c>
      <c r="L594" s="5">
        <v>2088</v>
      </c>
      <c r="M594" s="5">
        <v>2734</v>
      </c>
      <c r="N594" s="5">
        <v>3989</v>
      </c>
      <c r="O594" s="5">
        <v>5306</v>
      </c>
      <c r="P594" s="5">
        <v>4227</v>
      </c>
      <c r="Q594" s="5">
        <v>2786</v>
      </c>
      <c r="R594" s="5">
        <v>3480</v>
      </c>
      <c r="S594" s="72">
        <v>1086</v>
      </c>
      <c r="T594" s="72">
        <v>659</v>
      </c>
      <c r="U594" s="53">
        <f>SUM(표4_2[[#This Row],[1월]:[12월]])</f>
        <v>30689</v>
      </c>
      <c r="V594" s="53">
        <f t="shared" si="306"/>
        <v>2557.4166666666665</v>
      </c>
    </row>
    <row r="595" spans="1:22" hidden="1" x14ac:dyDescent="0.3">
      <c r="A595" s="73"/>
      <c r="B595" s="60" t="s">
        <v>263</v>
      </c>
      <c r="C595" s="34" t="s">
        <v>30</v>
      </c>
      <c r="D595" s="1" t="s">
        <v>81</v>
      </c>
      <c r="E595" s="1" t="s">
        <v>88</v>
      </c>
      <c r="F595" s="1" t="s">
        <v>188</v>
      </c>
      <c r="G595" s="1" t="s">
        <v>200</v>
      </c>
      <c r="H595" s="1" t="s">
        <v>13</v>
      </c>
      <c r="I595" s="15">
        <v>1536447</v>
      </c>
      <c r="J595" s="15">
        <v>636087</v>
      </c>
      <c r="K595" s="15">
        <v>730509</v>
      </c>
      <c r="L595" s="15">
        <v>1325553</v>
      </c>
      <c r="M595" s="15">
        <v>1831057</v>
      </c>
      <c r="N595" s="15">
        <v>2665822</v>
      </c>
      <c r="O595" s="15">
        <v>3539575</v>
      </c>
      <c r="P595" s="15">
        <v>2818100</v>
      </c>
      <c r="Q595" s="15">
        <v>1858044</v>
      </c>
      <c r="R595" s="15">
        <v>2329903</v>
      </c>
      <c r="S595" s="69">
        <v>726803</v>
      </c>
      <c r="T595" s="69">
        <v>441530</v>
      </c>
      <c r="U595" s="44">
        <f>SUM(표4_2[[#This Row],[1월]:[12월]])</f>
        <v>20439430</v>
      </c>
      <c r="V595" s="44">
        <f t="shared" si="306"/>
        <v>1703285.8333333333</v>
      </c>
    </row>
    <row r="596" spans="1:22" hidden="1" x14ac:dyDescent="0.3">
      <c r="A596" s="73"/>
      <c r="B596" s="65" t="s">
        <v>263</v>
      </c>
      <c r="C596" s="38" t="s">
        <v>30</v>
      </c>
      <c r="D596" s="39" t="s">
        <v>16</v>
      </c>
      <c r="E596" s="39" t="s">
        <v>88</v>
      </c>
      <c r="F596" s="40" t="s">
        <v>188</v>
      </c>
      <c r="G596" s="39" t="s">
        <v>201</v>
      </c>
      <c r="H596" s="39" t="s">
        <v>84</v>
      </c>
      <c r="I596" s="41">
        <v>439</v>
      </c>
      <c r="J596" s="41">
        <v>182</v>
      </c>
      <c r="K596" s="41">
        <v>209</v>
      </c>
      <c r="L596" s="41">
        <v>400</v>
      </c>
      <c r="M596" s="41">
        <v>524</v>
      </c>
      <c r="N596" s="41">
        <v>764</v>
      </c>
      <c r="O596" s="41">
        <v>1016</v>
      </c>
      <c r="P596" s="41">
        <v>809</v>
      </c>
      <c r="Q596" s="41">
        <v>534</v>
      </c>
      <c r="R596" s="41">
        <v>666</v>
      </c>
      <c r="S596" s="78">
        <v>208</v>
      </c>
      <c r="T596" s="78">
        <v>126</v>
      </c>
      <c r="U596" s="53">
        <f>SUM(표4_2[[#This Row],[1월]:[12월]])</f>
        <v>5877</v>
      </c>
      <c r="V596" s="53">
        <f t="shared" si="306"/>
        <v>489.75</v>
      </c>
    </row>
    <row r="597" spans="1:22" hidden="1" x14ac:dyDescent="0.3">
      <c r="A597" s="73"/>
      <c r="B597" s="60" t="s">
        <v>263</v>
      </c>
      <c r="C597" s="14" t="s">
        <v>27</v>
      </c>
      <c r="D597" s="14" t="s">
        <v>17</v>
      </c>
      <c r="E597" s="14" t="s">
        <v>65</v>
      </c>
      <c r="F597" s="14" t="s">
        <v>167</v>
      </c>
      <c r="G597" s="14" t="s">
        <v>128</v>
      </c>
      <c r="H597" s="14" t="s">
        <v>13</v>
      </c>
      <c r="I597" s="4">
        <v>16847790</v>
      </c>
      <c r="J597" s="4">
        <v>18329480</v>
      </c>
      <c r="K597" s="4">
        <v>19838930</v>
      </c>
      <c r="L597" s="4">
        <v>23291580</v>
      </c>
      <c r="M597" s="4">
        <v>26650540</v>
      </c>
      <c r="N597" s="4">
        <v>31727150</v>
      </c>
      <c r="O597" s="15">
        <v>45225450</v>
      </c>
      <c r="P597" s="15">
        <v>25779570</v>
      </c>
      <c r="Q597" s="15">
        <v>35502510</v>
      </c>
      <c r="R597" s="15">
        <v>15414680</v>
      </c>
      <c r="S597" s="69">
        <v>20342080</v>
      </c>
      <c r="T597" s="69">
        <v>16143380</v>
      </c>
      <c r="U597" s="44">
        <f>SUM(표4_2[[#This Row],[1월]:[12월]])</f>
        <v>295093140</v>
      </c>
      <c r="V597" s="44">
        <f t="shared" si="306"/>
        <v>24591095</v>
      </c>
    </row>
    <row r="598" spans="1:22" hidden="1" x14ac:dyDescent="0.3">
      <c r="A598" s="73"/>
      <c r="B598" s="65" t="s">
        <v>263</v>
      </c>
      <c r="C598" s="30" t="s">
        <v>27</v>
      </c>
      <c r="D598" s="30" t="s">
        <v>17</v>
      </c>
      <c r="E598" s="30" t="s">
        <v>65</v>
      </c>
      <c r="F598" s="30" t="s">
        <v>167</v>
      </c>
      <c r="G598" s="30" t="s">
        <v>128</v>
      </c>
      <c r="H598" s="30" t="s">
        <v>22</v>
      </c>
      <c r="I598" s="4">
        <v>4857</v>
      </c>
      <c r="J598" s="4">
        <v>5284</v>
      </c>
      <c r="K598" s="4">
        <v>5719</v>
      </c>
      <c r="L598" s="4">
        <v>6714</v>
      </c>
      <c r="M598" s="4">
        <v>7682</v>
      </c>
      <c r="N598" s="4">
        <v>9145</v>
      </c>
      <c r="O598" s="4">
        <v>13035</v>
      </c>
      <c r="P598" s="4">
        <v>7431</v>
      </c>
      <c r="Q598" s="4">
        <v>10233</v>
      </c>
      <c r="R598" s="4">
        <v>4444</v>
      </c>
      <c r="S598" s="68">
        <v>5864</v>
      </c>
      <c r="T598" s="68">
        <v>4654</v>
      </c>
      <c r="U598" s="53">
        <f>SUM(표4_2[[#This Row],[1월]:[12월]])</f>
        <v>85062</v>
      </c>
      <c r="V598" s="53">
        <f t="shared" si="306"/>
        <v>7088.5</v>
      </c>
    </row>
    <row r="599" spans="1:22" hidden="1" x14ac:dyDescent="0.3">
      <c r="A599" s="73"/>
      <c r="B599" s="60" t="s">
        <v>263</v>
      </c>
      <c r="C599" s="14" t="s">
        <v>27</v>
      </c>
      <c r="D599" s="14" t="s">
        <v>17</v>
      </c>
      <c r="E599" s="14" t="s">
        <v>90</v>
      </c>
      <c r="F599" s="14" t="s">
        <v>167</v>
      </c>
      <c r="G599" s="14" t="s">
        <v>128</v>
      </c>
      <c r="H599" s="14" t="s">
        <v>13</v>
      </c>
      <c r="I599" s="15">
        <v>16847790</v>
      </c>
      <c r="J599" s="15">
        <v>18329480</v>
      </c>
      <c r="K599" s="15">
        <v>19838930</v>
      </c>
      <c r="L599" s="15">
        <v>23291580</v>
      </c>
      <c r="M599" s="15">
        <v>26650540</v>
      </c>
      <c r="N599" s="15">
        <v>31727150</v>
      </c>
      <c r="O599" s="15">
        <v>45225450</v>
      </c>
      <c r="P599" s="15">
        <v>25779570</v>
      </c>
      <c r="Q599" s="15">
        <v>35502510</v>
      </c>
      <c r="R599" s="15">
        <v>15414680</v>
      </c>
      <c r="S599" s="69">
        <v>20342080</v>
      </c>
      <c r="T599" s="69">
        <v>16143380</v>
      </c>
      <c r="U599" s="44">
        <f>SUM(표4_2[[#This Row],[1월]:[12월]])</f>
        <v>295093140</v>
      </c>
      <c r="V599" s="44">
        <f t="shared" ref="V599:V618" si="321">AVERAGE(I599:T599)</f>
        <v>24591095</v>
      </c>
    </row>
    <row r="600" spans="1:22" hidden="1" x14ac:dyDescent="0.3">
      <c r="A600" s="73"/>
      <c r="B600" s="65" t="s">
        <v>263</v>
      </c>
      <c r="C600" s="30" t="s">
        <v>27</v>
      </c>
      <c r="D600" s="30" t="s">
        <v>17</v>
      </c>
      <c r="E600" s="30" t="s">
        <v>90</v>
      </c>
      <c r="F600" s="30" t="s">
        <v>167</v>
      </c>
      <c r="G600" s="30" t="s">
        <v>128</v>
      </c>
      <c r="H600" s="30" t="s">
        <v>22</v>
      </c>
      <c r="I600" s="4">
        <v>4857</v>
      </c>
      <c r="J600" s="4">
        <v>5284</v>
      </c>
      <c r="K600" s="4">
        <v>5719</v>
      </c>
      <c r="L600" s="4">
        <v>6714</v>
      </c>
      <c r="M600" s="4">
        <v>7682</v>
      </c>
      <c r="N600" s="4">
        <v>9145</v>
      </c>
      <c r="O600" s="4">
        <v>13035</v>
      </c>
      <c r="P600" s="4">
        <v>7431</v>
      </c>
      <c r="Q600" s="4">
        <v>10233</v>
      </c>
      <c r="R600" s="4">
        <v>4444</v>
      </c>
      <c r="S600" s="68">
        <v>5864</v>
      </c>
      <c r="T600" s="68">
        <v>4654</v>
      </c>
      <c r="U600" s="53">
        <f>SUM(표4_2[[#This Row],[1월]:[12월]])</f>
        <v>85062</v>
      </c>
      <c r="V600" s="53">
        <f t="shared" si="321"/>
        <v>7088.5</v>
      </c>
    </row>
    <row r="601" spans="1:22" hidden="1" x14ac:dyDescent="0.3">
      <c r="A601" s="73"/>
      <c r="B601" s="60" t="s">
        <v>263</v>
      </c>
      <c r="C601" s="14" t="s">
        <v>27</v>
      </c>
      <c r="D601" s="14" t="s">
        <v>18</v>
      </c>
      <c r="E601" s="14" t="s">
        <v>65</v>
      </c>
      <c r="F601" s="14" t="s">
        <v>72</v>
      </c>
      <c r="G601" s="14" t="s">
        <v>53</v>
      </c>
      <c r="H601" s="14" t="s">
        <v>13</v>
      </c>
      <c r="I601" s="15">
        <v>20286560</v>
      </c>
      <c r="J601" s="15">
        <v>23149310</v>
      </c>
      <c r="K601" s="15">
        <v>27754000</v>
      </c>
      <c r="L601" s="15">
        <v>33888960</v>
      </c>
      <c r="M601" s="15">
        <v>37758010</v>
      </c>
      <c r="N601" s="15">
        <v>42963010</v>
      </c>
      <c r="O601" s="15">
        <v>40360510</v>
      </c>
      <c r="P601" s="15">
        <v>60965370</v>
      </c>
      <c r="Q601" s="15">
        <v>50662940</v>
      </c>
      <c r="R601" s="15">
        <v>20692550</v>
      </c>
      <c r="S601" s="69">
        <v>31796550</v>
      </c>
      <c r="T601" s="69">
        <v>26733820</v>
      </c>
      <c r="U601" s="44">
        <f>SUM(표4_2[[#This Row],[1월]:[12월]])</f>
        <v>417011590</v>
      </c>
      <c r="V601" s="44">
        <f t="shared" si="321"/>
        <v>34750965.833333336</v>
      </c>
    </row>
    <row r="602" spans="1:22" hidden="1" x14ac:dyDescent="0.3">
      <c r="A602" s="73"/>
      <c r="B602" s="65" t="s">
        <v>263</v>
      </c>
      <c r="C602" s="30" t="s">
        <v>27</v>
      </c>
      <c r="D602" s="30" t="s">
        <v>18</v>
      </c>
      <c r="E602" s="30" t="s">
        <v>65</v>
      </c>
      <c r="F602" s="30" t="s">
        <v>72</v>
      </c>
      <c r="G602" s="30" t="s">
        <v>53</v>
      </c>
      <c r="H602" s="30" t="s">
        <v>22</v>
      </c>
      <c r="I602" s="4">
        <v>5848</v>
      </c>
      <c r="J602" s="4">
        <v>6673</v>
      </c>
      <c r="K602" s="4">
        <v>8000</v>
      </c>
      <c r="L602" s="4">
        <v>9768</v>
      </c>
      <c r="M602" s="4">
        <v>10883</v>
      </c>
      <c r="N602" s="4">
        <v>12383</v>
      </c>
      <c r="O602" s="4">
        <v>11633</v>
      </c>
      <c r="P602" s="4">
        <v>17571</v>
      </c>
      <c r="Q602" s="4">
        <v>14602</v>
      </c>
      <c r="R602" s="4">
        <v>5965</v>
      </c>
      <c r="S602" s="68">
        <v>9165</v>
      </c>
      <c r="T602" s="68">
        <v>7706</v>
      </c>
      <c r="U602" s="53">
        <f>SUM(표4_2[[#This Row],[1월]:[12월]])</f>
        <v>120197</v>
      </c>
      <c r="V602" s="53">
        <f t="shared" si="321"/>
        <v>10016.416666666666</v>
      </c>
    </row>
    <row r="603" spans="1:22" hidden="1" x14ac:dyDescent="0.3">
      <c r="A603" s="73"/>
      <c r="B603" s="60" t="s">
        <v>263</v>
      </c>
      <c r="C603" s="14" t="s">
        <v>27</v>
      </c>
      <c r="D603" s="14" t="s">
        <v>18</v>
      </c>
      <c r="E603" s="14" t="s">
        <v>90</v>
      </c>
      <c r="F603" s="14" t="s">
        <v>72</v>
      </c>
      <c r="G603" s="14" t="s">
        <v>53</v>
      </c>
      <c r="H603" s="14" t="s">
        <v>13</v>
      </c>
      <c r="I603" s="15">
        <v>20286560</v>
      </c>
      <c r="J603" s="15">
        <v>23149310</v>
      </c>
      <c r="K603" s="15">
        <v>27754000</v>
      </c>
      <c r="L603" s="15">
        <v>33888960</v>
      </c>
      <c r="M603" s="15">
        <v>37758010</v>
      </c>
      <c r="N603" s="15">
        <v>42963010</v>
      </c>
      <c r="O603" s="15">
        <v>40360510</v>
      </c>
      <c r="P603" s="15">
        <v>60965370</v>
      </c>
      <c r="Q603" s="15">
        <v>50662940</v>
      </c>
      <c r="R603" s="15">
        <v>20692550</v>
      </c>
      <c r="S603" s="69">
        <v>31796550</v>
      </c>
      <c r="T603" s="69">
        <v>26733820</v>
      </c>
      <c r="U603" s="44">
        <f>SUM(표4_2[[#This Row],[1월]:[12월]])</f>
        <v>417011590</v>
      </c>
      <c r="V603" s="44">
        <f t="shared" si="321"/>
        <v>34750965.833333336</v>
      </c>
    </row>
    <row r="604" spans="1:22" hidden="1" x14ac:dyDescent="0.3">
      <c r="A604" s="73"/>
      <c r="B604" s="65" t="s">
        <v>263</v>
      </c>
      <c r="C604" s="30" t="s">
        <v>27</v>
      </c>
      <c r="D604" s="30" t="s">
        <v>18</v>
      </c>
      <c r="E604" s="30" t="s">
        <v>90</v>
      </c>
      <c r="F604" s="30" t="s">
        <v>72</v>
      </c>
      <c r="G604" s="30" t="s">
        <v>53</v>
      </c>
      <c r="H604" s="30" t="s">
        <v>22</v>
      </c>
      <c r="I604" s="4">
        <v>5848</v>
      </c>
      <c r="J604" s="4">
        <v>6673</v>
      </c>
      <c r="K604" s="4">
        <v>8000</v>
      </c>
      <c r="L604" s="4">
        <v>9768</v>
      </c>
      <c r="M604" s="4">
        <v>10883</v>
      </c>
      <c r="N604" s="4">
        <v>12383</v>
      </c>
      <c r="O604" s="4">
        <v>11633</v>
      </c>
      <c r="P604" s="4">
        <v>17571</v>
      </c>
      <c r="Q604" s="4">
        <v>14602</v>
      </c>
      <c r="R604" s="4">
        <v>5965</v>
      </c>
      <c r="S604" s="68">
        <v>9165</v>
      </c>
      <c r="T604" s="68">
        <v>7706</v>
      </c>
      <c r="U604" s="53">
        <f>SUM(표4_2[[#This Row],[1월]:[12월]])</f>
        <v>120197</v>
      </c>
      <c r="V604" s="53">
        <f t="shared" si="321"/>
        <v>10016.416666666666</v>
      </c>
    </row>
    <row r="605" spans="1:22" hidden="1" x14ac:dyDescent="0.3">
      <c r="A605" s="73"/>
      <c r="B605" s="60" t="s">
        <v>263</v>
      </c>
      <c r="C605" s="14" t="s">
        <v>28</v>
      </c>
      <c r="D605" s="14" t="s">
        <v>12</v>
      </c>
      <c r="E605" s="14" t="s">
        <v>67</v>
      </c>
      <c r="F605" s="14" t="s">
        <v>12</v>
      </c>
      <c r="G605" s="14" t="s">
        <v>112</v>
      </c>
      <c r="H605" s="14" t="s">
        <v>13</v>
      </c>
      <c r="I605" s="69">
        <v>16243120</v>
      </c>
      <c r="J605" s="69">
        <v>14430080</v>
      </c>
      <c r="K605" s="69">
        <v>17367100</v>
      </c>
      <c r="L605" s="15">
        <v>14380300</v>
      </c>
      <c r="M605" s="69">
        <v>15543580</v>
      </c>
      <c r="N605" s="69">
        <v>13822240</v>
      </c>
      <c r="O605" s="69">
        <v>16015180</v>
      </c>
      <c r="P605" s="69">
        <v>15472840</v>
      </c>
      <c r="Q605" s="69">
        <v>15176780</v>
      </c>
      <c r="R605" s="69">
        <v>11283460</v>
      </c>
      <c r="S605" s="69">
        <v>15766280</v>
      </c>
      <c r="T605" s="69">
        <v>13083400</v>
      </c>
      <c r="U605" s="44">
        <f>SUM(표4_2[[#This Row],[1월]:[12월]])</f>
        <v>178584360</v>
      </c>
      <c r="V605" s="44">
        <f t="shared" si="321"/>
        <v>14882030</v>
      </c>
    </row>
    <row r="606" spans="1:22" hidden="1" x14ac:dyDescent="0.3">
      <c r="A606" s="73"/>
      <c r="B606" s="65" t="s">
        <v>263</v>
      </c>
      <c r="C606" s="30" t="s">
        <v>28</v>
      </c>
      <c r="D606" s="30" t="s">
        <v>12</v>
      </c>
      <c r="E606" s="30" t="s">
        <v>67</v>
      </c>
      <c r="F606" s="30" t="s">
        <v>12</v>
      </c>
      <c r="G606" s="30" t="s">
        <v>112</v>
      </c>
      <c r="H606" s="30" t="s">
        <v>22</v>
      </c>
      <c r="I606" s="68">
        <v>6276</v>
      </c>
      <c r="J606" s="68">
        <v>5584</v>
      </c>
      <c r="K606" s="68">
        <v>6705</v>
      </c>
      <c r="L606" s="4">
        <v>5565</v>
      </c>
      <c r="M606" s="68">
        <v>6009</v>
      </c>
      <c r="N606" s="68">
        <v>5352</v>
      </c>
      <c r="O606" s="68">
        <v>6189</v>
      </c>
      <c r="P606" s="68">
        <v>5982</v>
      </c>
      <c r="Q606" s="68">
        <v>5869</v>
      </c>
      <c r="R606" s="68">
        <v>4383</v>
      </c>
      <c r="S606" s="68">
        <v>6094</v>
      </c>
      <c r="T606" s="68">
        <v>5070</v>
      </c>
      <c r="U606" s="53">
        <f>SUM(표4_2[[#This Row],[1월]:[12월]])</f>
        <v>69078</v>
      </c>
      <c r="V606" s="53">
        <f t="shared" si="321"/>
        <v>5756.5</v>
      </c>
    </row>
    <row r="607" spans="1:22" hidden="1" x14ac:dyDescent="0.3">
      <c r="A607" s="73"/>
      <c r="B607" s="60" t="s">
        <v>263</v>
      </c>
      <c r="C607" s="14" t="s">
        <v>28</v>
      </c>
      <c r="D607" s="14" t="s">
        <v>16</v>
      </c>
      <c r="E607" s="14" t="s">
        <v>65</v>
      </c>
      <c r="F607" s="14" t="s">
        <v>172</v>
      </c>
      <c r="G607" s="14" t="s">
        <v>113</v>
      </c>
      <c r="H607" s="14" t="s">
        <v>13</v>
      </c>
      <c r="I607" s="15">
        <v>4162300</v>
      </c>
      <c r="J607" s="15">
        <v>2141390</v>
      </c>
      <c r="K607" s="15">
        <v>3059280</v>
      </c>
      <c r="L607" s="15">
        <v>2933520</v>
      </c>
      <c r="M607" s="15">
        <v>2451440</v>
      </c>
      <c r="N607" s="15">
        <v>2349720</v>
      </c>
      <c r="O607" s="15">
        <v>2959720</v>
      </c>
      <c r="P607" s="15">
        <v>2582440</v>
      </c>
      <c r="Q607" s="15">
        <v>2384860</v>
      </c>
      <c r="R607" s="15">
        <v>2560180</v>
      </c>
      <c r="S607" s="15">
        <v>2805140</v>
      </c>
      <c r="T607" s="69">
        <v>2560180</v>
      </c>
      <c r="U607" s="44">
        <f>SUM(표4_2[[#This Row],[1월]:[12월]])</f>
        <v>32950170</v>
      </c>
      <c r="V607" s="44">
        <f t="shared" si="321"/>
        <v>2745847.5</v>
      </c>
    </row>
    <row r="608" spans="1:22" hidden="1" x14ac:dyDescent="0.3">
      <c r="A608" s="73"/>
      <c r="B608" s="65" t="s">
        <v>263</v>
      </c>
      <c r="C608" s="30" t="s">
        <v>28</v>
      </c>
      <c r="D608" s="30" t="s">
        <v>16</v>
      </c>
      <c r="E608" s="30" t="s">
        <v>65</v>
      </c>
      <c r="F608" s="30" t="s">
        <v>172</v>
      </c>
      <c r="G608" s="30" t="s">
        <v>113</v>
      </c>
      <c r="H608" s="30" t="s">
        <v>22</v>
      </c>
      <c r="I608" s="4">
        <v>1665</v>
      </c>
      <c r="J608" s="4">
        <v>889</v>
      </c>
      <c r="K608" s="4">
        <v>1244</v>
      </c>
      <c r="L608" s="4">
        <v>1196</v>
      </c>
      <c r="M608" s="4">
        <v>1012</v>
      </c>
      <c r="N608" s="4">
        <v>972</v>
      </c>
      <c r="O608" s="4">
        <v>1206</v>
      </c>
      <c r="P608" s="4">
        <v>1062</v>
      </c>
      <c r="Q608" s="4">
        <v>986</v>
      </c>
      <c r="R608" s="4">
        <v>1056</v>
      </c>
      <c r="S608" s="4">
        <v>1147</v>
      </c>
      <c r="T608" s="68">
        <v>1056</v>
      </c>
      <c r="U608" s="53">
        <f>SUM(표4_2[[#This Row],[1월]:[12월]])</f>
        <v>13491</v>
      </c>
      <c r="V608" s="53">
        <f t="shared" si="321"/>
        <v>1124.25</v>
      </c>
    </row>
    <row r="609" spans="1:22" hidden="1" x14ac:dyDescent="0.3">
      <c r="A609" s="73"/>
      <c r="B609" s="60" t="s">
        <v>263</v>
      </c>
      <c r="C609" s="14" t="s">
        <v>28</v>
      </c>
      <c r="D609" s="14" t="s">
        <v>16</v>
      </c>
      <c r="E609" s="14" t="s">
        <v>90</v>
      </c>
      <c r="F609" s="14" t="s">
        <v>172</v>
      </c>
      <c r="G609" s="14" t="s">
        <v>113</v>
      </c>
      <c r="H609" s="14" t="s">
        <v>13</v>
      </c>
      <c r="I609" s="15">
        <v>4162300</v>
      </c>
      <c r="J609" s="15">
        <v>2141390</v>
      </c>
      <c r="K609" s="15">
        <v>3059280</v>
      </c>
      <c r="L609" s="15">
        <v>2933520</v>
      </c>
      <c r="M609" s="15">
        <v>2451440</v>
      </c>
      <c r="N609" s="15">
        <v>2349720</v>
      </c>
      <c r="O609" s="15">
        <v>2959720</v>
      </c>
      <c r="P609" s="15">
        <v>2582440</v>
      </c>
      <c r="Q609" s="15">
        <v>2384860</v>
      </c>
      <c r="R609" s="15">
        <v>2560180</v>
      </c>
      <c r="S609" s="15">
        <v>2805140</v>
      </c>
      <c r="T609" s="69">
        <v>2560180</v>
      </c>
      <c r="U609" s="44">
        <f>SUM(표4_2[[#This Row],[1월]:[12월]])</f>
        <v>32950170</v>
      </c>
      <c r="V609" s="44">
        <f t="shared" si="321"/>
        <v>2745847.5</v>
      </c>
    </row>
    <row r="610" spans="1:22" hidden="1" x14ac:dyDescent="0.3">
      <c r="A610" s="73"/>
      <c r="B610" s="65" t="s">
        <v>263</v>
      </c>
      <c r="C610" s="30" t="s">
        <v>28</v>
      </c>
      <c r="D610" s="30" t="s">
        <v>16</v>
      </c>
      <c r="E610" s="30" t="s">
        <v>90</v>
      </c>
      <c r="F610" s="30" t="s">
        <v>172</v>
      </c>
      <c r="G610" s="30" t="s">
        <v>113</v>
      </c>
      <c r="H610" s="30" t="s">
        <v>22</v>
      </c>
      <c r="I610" s="4">
        <v>1665</v>
      </c>
      <c r="J610" s="4">
        <v>889</v>
      </c>
      <c r="K610" s="4">
        <v>1244</v>
      </c>
      <c r="L610" s="4">
        <v>1196</v>
      </c>
      <c r="M610" s="4">
        <v>1012</v>
      </c>
      <c r="N610" s="4">
        <v>972</v>
      </c>
      <c r="O610" s="4">
        <v>1206</v>
      </c>
      <c r="P610" s="4">
        <v>1062</v>
      </c>
      <c r="Q610" s="4">
        <v>986</v>
      </c>
      <c r="R610" s="4">
        <v>1056</v>
      </c>
      <c r="S610" s="4">
        <v>1147</v>
      </c>
      <c r="T610" s="68">
        <v>1056</v>
      </c>
      <c r="U610" s="53">
        <f>SUM(표4_2[[#This Row],[1월]:[12월]])</f>
        <v>13491</v>
      </c>
      <c r="V610" s="53">
        <f t="shared" si="321"/>
        <v>1124.25</v>
      </c>
    </row>
    <row r="611" spans="1:22" hidden="1" x14ac:dyDescent="0.3">
      <c r="A611" s="73"/>
      <c r="B611" s="60" t="s">
        <v>263</v>
      </c>
      <c r="C611" s="14" t="s">
        <v>28</v>
      </c>
      <c r="D611" s="14" t="s">
        <v>17</v>
      </c>
      <c r="E611" s="14" t="s">
        <v>65</v>
      </c>
      <c r="F611" s="14" t="s">
        <v>167</v>
      </c>
      <c r="G611" s="14" t="s">
        <v>129</v>
      </c>
      <c r="H611" s="14" t="s">
        <v>13</v>
      </c>
      <c r="I611" s="15">
        <v>1446120</v>
      </c>
      <c r="J611" s="15">
        <v>1408470</v>
      </c>
      <c r="K611" s="15">
        <v>407160</v>
      </c>
      <c r="L611" s="15">
        <v>8720</v>
      </c>
      <c r="M611" s="15">
        <v>0</v>
      </c>
      <c r="N611" s="15">
        <v>0</v>
      </c>
      <c r="O611" s="15">
        <v>0</v>
      </c>
      <c r="P611" s="15">
        <v>136240</v>
      </c>
      <c r="Q611" s="15">
        <v>0</v>
      </c>
      <c r="R611" s="15">
        <v>989300</v>
      </c>
      <c r="S611" s="15">
        <v>1222730</v>
      </c>
      <c r="T611" s="69">
        <v>868820</v>
      </c>
      <c r="U611" s="44">
        <f>SUM(표4_2[[#This Row],[1월]:[12월]])</f>
        <v>6487560</v>
      </c>
      <c r="V611" s="44">
        <f t="shared" si="321"/>
        <v>540630</v>
      </c>
    </row>
    <row r="612" spans="1:22" hidden="1" x14ac:dyDescent="0.3">
      <c r="A612" s="73"/>
      <c r="B612" s="65" t="s">
        <v>263</v>
      </c>
      <c r="C612" s="30" t="s">
        <v>28</v>
      </c>
      <c r="D612" s="30" t="s">
        <v>17</v>
      </c>
      <c r="E612" s="30" t="s">
        <v>65</v>
      </c>
      <c r="F612" s="30" t="s">
        <v>167</v>
      </c>
      <c r="G612" s="30" t="s">
        <v>129</v>
      </c>
      <c r="H612" s="30" t="s">
        <v>22</v>
      </c>
      <c r="I612" s="4">
        <v>603</v>
      </c>
      <c r="J612" s="4">
        <v>597</v>
      </c>
      <c r="K612" s="4">
        <v>198</v>
      </c>
      <c r="L612" s="4">
        <v>8</v>
      </c>
      <c r="M612" s="4">
        <v>0</v>
      </c>
      <c r="N612" s="4">
        <v>0</v>
      </c>
      <c r="O612" s="4">
        <v>0</v>
      </c>
      <c r="P612" s="4">
        <v>84</v>
      </c>
      <c r="Q612" s="4">
        <v>0</v>
      </c>
      <c r="R612" s="4">
        <v>430</v>
      </c>
      <c r="S612" s="4">
        <v>523</v>
      </c>
      <c r="T612" s="68">
        <v>382</v>
      </c>
      <c r="U612" s="53">
        <f>SUM(표4_2[[#This Row],[1월]:[12월]])</f>
        <v>2825</v>
      </c>
      <c r="V612" s="53">
        <f t="shared" si="321"/>
        <v>235.41666666666666</v>
      </c>
    </row>
    <row r="613" spans="1:22" hidden="1" x14ac:dyDescent="0.3">
      <c r="A613" s="73"/>
      <c r="B613" s="60" t="s">
        <v>263</v>
      </c>
      <c r="C613" s="14" t="s">
        <v>28</v>
      </c>
      <c r="D613" s="14" t="s">
        <v>17</v>
      </c>
      <c r="E613" s="14" t="s">
        <v>90</v>
      </c>
      <c r="F613" s="14" t="s">
        <v>167</v>
      </c>
      <c r="G613" s="14" t="s">
        <v>129</v>
      </c>
      <c r="H613" s="14" t="s">
        <v>13</v>
      </c>
      <c r="I613" s="15">
        <v>1446120</v>
      </c>
      <c r="J613" s="15">
        <v>1408470</v>
      </c>
      <c r="K613" s="15">
        <v>407190</v>
      </c>
      <c r="L613" s="15">
        <v>8720</v>
      </c>
      <c r="M613" s="15">
        <v>0</v>
      </c>
      <c r="N613" s="15">
        <v>0</v>
      </c>
      <c r="O613" s="15">
        <v>0</v>
      </c>
      <c r="P613" s="15">
        <v>136240</v>
      </c>
      <c r="Q613" s="15">
        <v>0</v>
      </c>
      <c r="R613" s="15">
        <v>989300</v>
      </c>
      <c r="S613" s="15">
        <v>1222730</v>
      </c>
      <c r="T613" s="69">
        <v>868820</v>
      </c>
      <c r="U613" s="44">
        <f>SUM(표4_2[[#This Row],[1월]:[12월]])</f>
        <v>6487590</v>
      </c>
      <c r="V613" s="44">
        <f t="shared" si="321"/>
        <v>540632.5</v>
      </c>
    </row>
    <row r="614" spans="1:22" hidden="1" x14ac:dyDescent="0.3">
      <c r="A614" s="73"/>
      <c r="B614" s="65" t="s">
        <v>263</v>
      </c>
      <c r="C614" s="30" t="s">
        <v>28</v>
      </c>
      <c r="D614" s="30" t="s">
        <v>17</v>
      </c>
      <c r="E614" s="30" t="s">
        <v>90</v>
      </c>
      <c r="F614" s="30" t="s">
        <v>167</v>
      </c>
      <c r="G614" s="30" t="s">
        <v>129</v>
      </c>
      <c r="H614" s="30" t="s">
        <v>22</v>
      </c>
      <c r="I614" s="4">
        <v>603</v>
      </c>
      <c r="J614" s="4">
        <v>597</v>
      </c>
      <c r="K614" s="4">
        <v>198</v>
      </c>
      <c r="L614" s="4">
        <v>8</v>
      </c>
      <c r="M614" s="4">
        <v>0</v>
      </c>
      <c r="N614" s="4">
        <v>0</v>
      </c>
      <c r="O614" s="4">
        <v>0</v>
      </c>
      <c r="P614" s="4">
        <v>84</v>
      </c>
      <c r="Q614" s="4">
        <v>0</v>
      </c>
      <c r="R614" s="4">
        <v>430</v>
      </c>
      <c r="S614" s="4">
        <v>523</v>
      </c>
      <c r="T614" s="68">
        <v>382</v>
      </c>
      <c r="U614" s="53">
        <f>SUM(표4_2[[#This Row],[1월]:[12월]])</f>
        <v>2825</v>
      </c>
      <c r="V614" s="53">
        <f t="shared" si="321"/>
        <v>235.41666666666666</v>
      </c>
    </row>
    <row r="615" spans="1:22" hidden="1" x14ac:dyDescent="0.3">
      <c r="A615" s="73"/>
      <c r="B615" s="60" t="s">
        <v>263</v>
      </c>
      <c r="C615" s="14" t="s">
        <v>28</v>
      </c>
      <c r="D615" s="14" t="s">
        <v>18</v>
      </c>
      <c r="E615" s="14" t="s">
        <v>65</v>
      </c>
      <c r="F615" s="14" t="s">
        <v>72</v>
      </c>
      <c r="G615" s="14" t="s">
        <v>130</v>
      </c>
      <c r="H615" s="14" t="s">
        <v>13</v>
      </c>
      <c r="I615" s="15">
        <v>1513890</v>
      </c>
      <c r="J615" s="15">
        <v>1609270</v>
      </c>
      <c r="K615" s="15">
        <v>464710</v>
      </c>
      <c r="L615" s="15">
        <v>5450</v>
      </c>
      <c r="M615" s="15">
        <v>0</v>
      </c>
      <c r="N615" s="15">
        <v>4360</v>
      </c>
      <c r="O615" s="15">
        <v>0</v>
      </c>
      <c r="P615" s="15">
        <v>0</v>
      </c>
      <c r="Q615" s="15">
        <v>0</v>
      </c>
      <c r="R615" s="15">
        <v>1158090</v>
      </c>
      <c r="S615" s="15">
        <v>1157470</v>
      </c>
      <c r="T615" s="69">
        <v>1158090</v>
      </c>
      <c r="U615" s="44">
        <f>SUM(표4_2[[#This Row],[1월]:[12월]])</f>
        <v>7071330</v>
      </c>
      <c r="V615" s="44">
        <f t="shared" si="321"/>
        <v>589277.5</v>
      </c>
    </row>
    <row r="616" spans="1:22" hidden="1" x14ac:dyDescent="0.3">
      <c r="A616" s="73"/>
      <c r="B616" s="61" t="s">
        <v>263</v>
      </c>
      <c r="C616" s="16" t="s">
        <v>28</v>
      </c>
      <c r="D616" s="16" t="s">
        <v>18</v>
      </c>
      <c r="E616" s="16" t="s">
        <v>65</v>
      </c>
      <c r="F616" s="16" t="s">
        <v>72</v>
      </c>
      <c r="G616" s="16" t="s">
        <v>130</v>
      </c>
      <c r="H616" s="16" t="s">
        <v>22</v>
      </c>
      <c r="I616" s="23">
        <v>639</v>
      </c>
      <c r="J616" s="23">
        <v>677</v>
      </c>
      <c r="K616" s="23">
        <v>221</v>
      </c>
      <c r="L616" s="23">
        <v>5</v>
      </c>
      <c r="M616" s="23">
        <v>0</v>
      </c>
      <c r="N616" s="23">
        <v>4</v>
      </c>
      <c r="O616" s="23">
        <v>0</v>
      </c>
      <c r="P616" s="23">
        <v>0</v>
      </c>
      <c r="Q616" s="23">
        <v>0</v>
      </c>
      <c r="R616" s="23">
        <v>497</v>
      </c>
      <c r="S616" s="23">
        <v>497</v>
      </c>
      <c r="T616" s="70">
        <v>497</v>
      </c>
      <c r="U616" s="53">
        <f>SUM(표4_2[[#This Row],[1월]:[12월]])</f>
        <v>3037</v>
      </c>
      <c r="V616" s="45">
        <f t="shared" si="321"/>
        <v>253.08333333333334</v>
      </c>
    </row>
    <row r="617" spans="1:22" hidden="1" x14ac:dyDescent="0.3">
      <c r="A617" s="73"/>
      <c r="B617" s="60" t="s">
        <v>263</v>
      </c>
      <c r="C617" s="14" t="s">
        <v>28</v>
      </c>
      <c r="D617" s="14" t="s">
        <v>18</v>
      </c>
      <c r="E617" s="14" t="s">
        <v>90</v>
      </c>
      <c r="F617" s="14" t="s">
        <v>72</v>
      </c>
      <c r="G617" s="14" t="s">
        <v>130</v>
      </c>
      <c r="H617" s="14" t="s">
        <v>13</v>
      </c>
      <c r="I617" s="15">
        <v>1513890</v>
      </c>
      <c r="J617" s="15">
        <v>1609270</v>
      </c>
      <c r="K617" s="15">
        <v>464710</v>
      </c>
      <c r="L617" s="15">
        <v>5450</v>
      </c>
      <c r="M617" s="15">
        <v>0</v>
      </c>
      <c r="N617" s="15">
        <v>4360</v>
      </c>
      <c r="O617" s="15">
        <v>0</v>
      </c>
      <c r="P617" s="15">
        <v>0</v>
      </c>
      <c r="Q617" s="15">
        <v>0</v>
      </c>
      <c r="R617" s="15">
        <v>1159090</v>
      </c>
      <c r="S617" s="15">
        <v>1157470</v>
      </c>
      <c r="T617" s="69">
        <v>1159090</v>
      </c>
      <c r="U617" s="44">
        <f>SUM(표4_2[[#This Row],[1월]:[12월]])</f>
        <v>7073330</v>
      </c>
      <c r="V617" s="44">
        <f t="shared" si="321"/>
        <v>589444.16666666663</v>
      </c>
    </row>
    <row r="618" spans="1:22" hidden="1" x14ac:dyDescent="0.3">
      <c r="A618" s="73"/>
      <c r="B618" s="61" t="s">
        <v>263</v>
      </c>
      <c r="C618" s="16" t="s">
        <v>28</v>
      </c>
      <c r="D618" s="16" t="s">
        <v>18</v>
      </c>
      <c r="E618" s="16" t="s">
        <v>90</v>
      </c>
      <c r="F618" s="16" t="s">
        <v>72</v>
      </c>
      <c r="G618" s="16" t="s">
        <v>130</v>
      </c>
      <c r="H618" s="16" t="s">
        <v>22</v>
      </c>
      <c r="I618" s="23">
        <v>639</v>
      </c>
      <c r="J618" s="23">
        <v>677</v>
      </c>
      <c r="K618" s="23">
        <v>221</v>
      </c>
      <c r="L618" s="23">
        <v>5</v>
      </c>
      <c r="M618" s="23">
        <v>0</v>
      </c>
      <c r="N618" s="23">
        <v>4</v>
      </c>
      <c r="O618" s="23">
        <v>0</v>
      </c>
      <c r="P618" s="23">
        <v>0</v>
      </c>
      <c r="Q618" s="23">
        <v>0</v>
      </c>
      <c r="R618" s="23">
        <v>497</v>
      </c>
      <c r="S618" s="23">
        <v>497</v>
      </c>
      <c r="T618" s="70">
        <v>497</v>
      </c>
      <c r="U618" s="53">
        <f>SUM(표4_2[[#This Row],[1월]:[12월]])</f>
        <v>3037</v>
      </c>
      <c r="V618" s="45">
        <f t="shared" si="321"/>
        <v>253.08333333333334</v>
      </c>
    </row>
    <row r="619" spans="1:22" x14ac:dyDescent="0.3">
      <c r="A619" s="73"/>
      <c r="T619" s="75"/>
    </row>
    <row r="620" spans="1:22" x14ac:dyDescent="0.3">
      <c r="A620" s="73"/>
    </row>
    <row r="621" spans="1:22" x14ac:dyDescent="0.3">
      <c r="A621" s="73"/>
    </row>
    <row r="622" spans="1:22" x14ac:dyDescent="0.3">
      <c r="A622" s="73"/>
    </row>
    <row r="623" spans="1:22" x14ac:dyDescent="0.3">
      <c r="A623" s="73"/>
    </row>
    <row r="624" spans="1:22" x14ac:dyDescent="0.3">
      <c r="A624" s="73"/>
    </row>
    <row r="625" spans="1:1" x14ac:dyDescent="0.3">
      <c r="A625" s="73"/>
    </row>
    <row r="626" spans="1:1" x14ac:dyDescent="0.3">
      <c r="A626" s="73"/>
    </row>
    <row r="627" spans="1:1" x14ac:dyDescent="0.3">
      <c r="A627" s="73"/>
    </row>
    <row r="628" spans="1:1" x14ac:dyDescent="0.3">
      <c r="A628" s="73"/>
    </row>
    <row r="629" spans="1:1" x14ac:dyDescent="0.3">
      <c r="A629" s="73"/>
    </row>
    <row r="630" spans="1:1" x14ac:dyDescent="0.3">
      <c r="A630" s="73"/>
    </row>
    <row r="631" spans="1:1" x14ac:dyDescent="0.3">
      <c r="A631" s="73"/>
    </row>
    <row r="632" spans="1:1" x14ac:dyDescent="0.3">
      <c r="A632" s="73"/>
    </row>
    <row r="633" spans="1:1" x14ac:dyDescent="0.3">
      <c r="A633" s="73"/>
    </row>
    <row r="634" spans="1:1" x14ac:dyDescent="0.3">
      <c r="A634" s="73"/>
    </row>
    <row r="635" spans="1:1" x14ac:dyDescent="0.3">
      <c r="A635" s="73"/>
    </row>
    <row r="636" spans="1:1" x14ac:dyDescent="0.3">
      <c r="A636" s="73"/>
    </row>
    <row r="637" spans="1:1" x14ac:dyDescent="0.3">
      <c r="A637" s="73"/>
    </row>
    <row r="638" spans="1:1" x14ac:dyDescent="0.3">
      <c r="A638" s="73"/>
    </row>
    <row r="639" spans="1:1" x14ac:dyDescent="0.3">
      <c r="A639" s="73"/>
    </row>
    <row r="640" spans="1:1" x14ac:dyDescent="0.3">
      <c r="A640" s="73"/>
    </row>
    <row r="641" spans="1:1" x14ac:dyDescent="0.3">
      <c r="A641" s="73"/>
    </row>
    <row r="642" spans="1:1" x14ac:dyDescent="0.3">
      <c r="A642" s="73"/>
    </row>
    <row r="643" spans="1:1" x14ac:dyDescent="0.3">
      <c r="A643" s="73"/>
    </row>
    <row r="644" spans="1:1" x14ac:dyDescent="0.3">
      <c r="A644" s="73"/>
    </row>
    <row r="645" spans="1:1" x14ac:dyDescent="0.3">
      <c r="A645" s="73"/>
    </row>
    <row r="646" spans="1:1" x14ac:dyDescent="0.3">
      <c r="A646" s="73"/>
    </row>
    <row r="647" spans="1:1" x14ac:dyDescent="0.3">
      <c r="A647" s="73"/>
    </row>
    <row r="648" spans="1:1" x14ac:dyDescent="0.3">
      <c r="A648" s="73"/>
    </row>
    <row r="649" spans="1:1" x14ac:dyDescent="0.3">
      <c r="A649" s="73"/>
    </row>
    <row r="650" spans="1:1" x14ac:dyDescent="0.3">
      <c r="A650" s="73"/>
    </row>
    <row r="651" spans="1:1" x14ac:dyDescent="0.3">
      <c r="A651" s="73"/>
    </row>
    <row r="652" spans="1:1" x14ac:dyDescent="0.3">
      <c r="A652" s="73"/>
    </row>
    <row r="653" spans="1:1" x14ac:dyDescent="0.3">
      <c r="A653" s="73"/>
    </row>
    <row r="654" spans="1:1" x14ac:dyDescent="0.3">
      <c r="A654" s="73"/>
    </row>
    <row r="655" spans="1:1" x14ac:dyDescent="0.3">
      <c r="A655" s="73"/>
    </row>
    <row r="656" spans="1:1" x14ac:dyDescent="0.3">
      <c r="A656" s="73"/>
    </row>
    <row r="657" spans="1:1" x14ac:dyDescent="0.3">
      <c r="A657" s="73"/>
    </row>
    <row r="658" spans="1:1" x14ac:dyDescent="0.3">
      <c r="A658" s="73"/>
    </row>
    <row r="659" spans="1:1" x14ac:dyDescent="0.3">
      <c r="A659" s="73"/>
    </row>
    <row r="660" spans="1:1" x14ac:dyDescent="0.3">
      <c r="A660" s="73"/>
    </row>
    <row r="661" spans="1:1" x14ac:dyDescent="0.3">
      <c r="A661" s="73"/>
    </row>
    <row r="662" spans="1:1" x14ac:dyDescent="0.3">
      <c r="A662" s="73"/>
    </row>
    <row r="663" spans="1:1" x14ac:dyDescent="0.3">
      <c r="A663" s="73"/>
    </row>
    <row r="664" spans="1:1" x14ac:dyDescent="0.3">
      <c r="A664" s="73"/>
    </row>
    <row r="665" spans="1:1" x14ac:dyDescent="0.3">
      <c r="A665" s="73"/>
    </row>
    <row r="666" spans="1:1" x14ac:dyDescent="0.3">
      <c r="A666" s="73"/>
    </row>
    <row r="667" spans="1:1" x14ac:dyDescent="0.3">
      <c r="A667" s="73"/>
    </row>
    <row r="668" spans="1:1" x14ac:dyDescent="0.3">
      <c r="A668" s="73"/>
    </row>
    <row r="669" spans="1:1" x14ac:dyDescent="0.3">
      <c r="A669" s="73"/>
    </row>
    <row r="670" spans="1:1" x14ac:dyDescent="0.3">
      <c r="A670" s="73"/>
    </row>
    <row r="671" spans="1:1" x14ac:dyDescent="0.3">
      <c r="A671" s="73"/>
    </row>
    <row r="672" spans="1:1" x14ac:dyDescent="0.3">
      <c r="A672" s="73"/>
    </row>
    <row r="673" spans="1:1" x14ac:dyDescent="0.3">
      <c r="A673" s="73"/>
    </row>
    <row r="674" spans="1:1" x14ac:dyDescent="0.3">
      <c r="A674" s="73"/>
    </row>
    <row r="675" spans="1:1" x14ac:dyDescent="0.3">
      <c r="A675" s="73"/>
    </row>
    <row r="676" spans="1:1" x14ac:dyDescent="0.3">
      <c r="A676" s="73"/>
    </row>
    <row r="677" spans="1:1" x14ac:dyDescent="0.3">
      <c r="A677" s="73"/>
    </row>
    <row r="678" spans="1:1" x14ac:dyDescent="0.3">
      <c r="A678" s="73"/>
    </row>
    <row r="679" spans="1:1" x14ac:dyDescent="0.3">
      <c r="A679" s="73"/>
    </row>
    <row r="680" spans="1:1" x14ac:dyDescent="0.3">
      <c r="A680" s="73"/>
    </row>
    <row r="681" spans="1:1" x14ac:dyDescent="0.3">
      <c r="A681" s="73"/>
    </row>
    <row r="682" spans="1:1" x14ac:dyDescent="0.3">
      <c r="A682" s="73"/>
    </row>
    <row r="683" spans="1:1" x14ac:dyDescent="0.3">
      <c r="A683" s="73"/>
    </row>
    <row r="684" spans="1:1" x14ac:dyDescent="0.3">
      <c r="A684" s="73"/>
    </row>
    <row r="685" spans="1:1" x14ac:dyDescent="0.3">
      <c r="A685" s="73"/>
    </row>
    <row r="686" spans="1:1" x14ac:dyDescent="0.3">
      <c r="A686" s="73"/>
    </row>
    <row r="687" spans="1:1" x14ac:dyDescent="0.3">
      <c r="A687" s="73"/>
    </row>
    <row r="688" spans="1:1" x14ac:dyDescent="0.3">
      <c r="A688" s="73"/>
    </row>
    <row r="689" spans="1:1" x14ac:dyDescent="0.3">
      <c r="A689" s="73"/>
    </row>
    <row r="690" spans="1:1" x14ac:dyDescent="0.3">
      <c r="A690" s="73"/>
    </row>
    <row r="691" spans="1:1" x14ac:dyDescent="0.3">
      <c r="A691" s="73"/>
    </row>
    <row r="692" spans="1:1" x14ac:dyDescent="0.3">
      <c r="A692" s="73"/>
    </row>
    <row r="693" spans="1:1" x14ac:dyDescent="0.3">
      <c r="A693" s="73"/>
    </row>
    <row r="694" spans="1:1" x14ac:dyDescent="0.3">
      <c r="A694" s="73"/>
    </row>
    <row r="695" spans="1:1" x14ac:dyDescent="0.3">
      <c r="A695" s="73"/>
    </row>
    <row r="696" spans="1:1" x14ac:dyDescent="0.3">
      <c r="A696" s="73"/>
    </row>
    <row r="697" spans="1:1" x14ac:dyDescent="0.3">
      <c r="A697" s="73"/>
    </row>
    <row r="698" spans="1:1" x14ac:dyDescent="0.3">
      <c r="A698" s="73"/>
    </row>
  </sheetData>
  <protectedRanges>
    <protectedRange sqref="H257 H259 H269 H271 H275 H293 H295 H299 H317 H319 H323 H325 H329 H331 H335 H337 H341 H343 H347 H349 H353 H355 H359 H361 H401 H403 H413 H415 H425 H427 H437 H439 H449 H451 H461 H463 H485 H489 H493 H501 H505 H509 H513 H517 H521 H533 H541 H277 H281 H283 H287 H289 H497 H301 H305 H307 H311 H313 C78:F78 C86:F86 C110:F110 C114:F114 C122:F122 C126:F126 C175:H177 C134:F134 C138:F138 C146:F146 C150:F150 C158:F158 C162:F162 C170:F170 C174:F174 C206:F206 C222:F222 C238:F238 C242:F242 C246:F246 C250:F250 C254:F254 H255 H267 H273 H279 H285 H291 H297 H303 H309 H315 H321 H327 H333 H339 H345 H351 H357 H399 H411 H423 H435 H447 H459 C251:H253 C247:H249 C243:H245 C239:H241 C235:H237 C219:H221 C203:H205 C171:H173 C167:H169 C159:H161 C155:H157 C147:H149 C143:H145 C135:H137 C131:H133 C163:H165 C123:H125 C119:H121 C111:H113 C107:H109 C83:H85 C75:H77 H443 H445 H441 H455 H457 H453 H407 H409 H405 H419 H421 H417 H537 H545 C210:F210 C207:H209 C214:F214 C211:H213 C215:H217 C218:F218 C226:F226 C223:H225 C230:F230 C227:H229 C231:H233 C234:F234 H431 H433 H429 H467 H469 H465 H473 H475 H471 H479 H481 H477 C79:H81 C82:F82 C91:H93 C94:F94 C106:F106 C103:H105 C87:H89 C90:F90 C98:F102 G99:H101 C95:H97 H263 H265 H261 C115:H117 C118:F118 C127:H129 C130:F130 C139:H141 C142:F142 C151:H153 C154:F154 C166:F166 C178:F202" name="범위1"/>
  </protectedRanges>
  <autoFilter ref="G30:U70" xr:uid="{00000000-0009-0000-0000-000007000000}">
    <filterColumn colId="1">
      <filters>
        <filter val="- DP3 전력 총 사용량"/>
      </filters>
    </filterColumn>
  </autoFilter>
  <phoneticPr fontId="1" type="noConversion"/>
  <conditionalFormatting sqref="G561:G564">
    <cfRule type="uniqueValues" dxfId="24" priority="2"/>
  </conditionalFormatting>
  <conditionalFormatting sqref="G565:G566">
    <cfRule type="uniqueValues" dxfId="23" priority="1"/>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DropDown="1" showInputMessage="1" showErrorMessage="1" xr:uid="{00000000-0002-0000-0700-000000000000}">
          <x14:formula1>
            <xm:f>'D:\2020년 업무\에너지서설센터 업무\3.에너지\[200226_DA_20년월간에너지데이터_v2.5_김경렬 1월 사용분 반영.xlsx]구분자'!#REF!</xm:f>
          </x14:formula1>
          <xm:sqref>G538:H538 G422:H422 G522:H530 G518:H518 G514:H514 G510:H510 G506:H506 G502:H502 G498:H498 G494:H494 G490:H490 G486:H486 G434:H434 G440:H440 G482:H482 G234:H234 G410:H410 G458:H458 G356:H356 G350:H350 G344:H344 G338:H338 G332:H332 G326:H326 G320:H320 G314:H314 G308:H308 G302:H302 G296:H296 G290:H290 G284:H284 G278:H278 G272:H272 G98:H98 G254:H254 G250:H250 G246:H246 G242:H242 G238:H238 G218:H218 G546:H546 G166:H166 G162:H162 G154:H154 G158:H158 G142:H142 G146:H146 G130:H130 G134:H134 G118:H118 G122:H122 G266:H266 G110:H110 G94:H94 G82:H82 G446:H446 G452:H452 G404:H404 G416:H416 G534:H534 G542:H542 H170 G210:H210 G214:H214 G222:H222 G226:H226 G230:H230 G428:H428 G464:H464 G470:H470 G476:H476 G78:H78 G106:H106 G90:H90 G86:H86 G102:H102 G260:H260 G114:H114 G126:H126 G138:H138 G150:H150 H362:H398 G362:G386 G389:G392 G395:G398</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B9229-74D3-4F96-8611-3F243CF058DF}">
  <dimension ref="A1:O43"/>
  <sheetViews>
    <sheetView zoomScale="85" zoomScaleNormal="85" workbookViewId="0">
      <selection activeCell="O24" sqref="O24"/>
    </sheetView>
  </sheetViews>
  <sheetFormatPr defaultRowHeight="16.5" x14ac:dyDescent="0.3"/>
  <cols>
    <col min="2" max="2" width="17.125" customWidth="1"/>
    <col min="3" max="14" width="9.125" customWidth="1"/>
    <col min="15" max="15" width="12.625" customWidth="1"/>
  </cols>
  <sheetData>
    <row r="1" spans="1:15" x14ac:dyDescent="0.3">
      <c r="A1" t="s">
        <v>467</v>
      </c>
    </row>
    <row r="2" spans="1:15" x14ac:dyDescent="0.3">
      <c r="B2" t="s">
        <v>468</v>
      </c>
    </row>
    <row r="3" spans="1:15" x14ac:dyDescent="0.3">
      <c r="B3" s="322" t="s">
        <v>469</v>
      </c>
      <c r="C3" s="324" t="s">
        <v>470</v>
      </c>
      <c r="D3" s="325"/>
      <c r="E3" s="325"/>
      <c r="F3" s="325"/>
      <c r="G3" s="325"/>
      <c r="H3" s="325"/>
      <c r="I3" s="325"/>
      <c r="J3" s="325"/>
      <c r="K3" s="325"/>
      <c r="L3" s="325"/>
      <c r="M3" s="325"/>
      <c r="N3" s="325"/>
      <c r="O3" s="326"/>
    </row>
    <row r="4" spans="1:15" x14ac:dyDescent="0.3">
      <c r="B4" s="323"/>
      <c r="C4" s="281" t="s">
        <v>24</v>
      </c>
      <c r="D4" s="281" t="s">
        <v>10</v>
      </c>
      <c r="E4" s="281" t="s">
        <v>0</v>
      </c>
      <c r="F4" s="281" t="s">
        <v>1</v>
      </c>
      <c r="G4" s="281" t="s">
        <v>2</v>
      </c>
      <c r="H4" s="281" t="s">
        <v>3</v>
      </c>
      <c r="I4" s="281" t="s">
        <v>4</v>
      </c>
      <c r="J4" s="281" t="s">
        <v>5</v>
      </c>
      <c r="K4" s="281" t="s">
        <v>6</v>
      </c>
      <c r="L4" s="281" t="s">
        <v>7</v>
      </c>
      <c r="M4" s="281" t="s">
        <v>8</v>
      </c>
      <c r="N4" s="281" t="s">
        <v>9</v>
      </c>
      <c r="O4" s="282" t="s">
        <v>471</v>
      </c>
    </row>
    <row r="5" spans="1:15" x14ac:dyDescent="0.3">
      <c r="B5" s="283" t="s">
        <v>472</v>
      </c>
      <c r="C5" s="284"/>
      <c r="D5" s="284"/>
      <c r="E5" s="284"/>
      <c r="F5" s="284"/>
      <c r="G5" s="284"/>
      <c r="H5" s="284"/>
      <c r="I5" s="285"/>
      <c r="J5" s="285"/>
      <c r="K5" s="286"/>
      <c r="L5" s="287"/>
      <c r="M5" s="287"/>
      <c r="N5" s="287"/>
      <c r="O5" s="288">
        <f>SUM(C5:N5)</f>
        <v>0</v>
      </c>
    </row>
    <row r="6" spans="1:15" x14ac:dyDescent="0.3">
      <c r="B6" s="283" t="s">
        <v>473</v>
      </c>
      <c r="C6" s="284"/>
      <c r="D6" s="284"/>
      <c r="E6" s="284"/>
      <c r="F6" s="284"/>
      <c r="G6" s="284"/>
      <c r="H6" s="284"/>
      <c r="I6" s="285"/>
      <c r="J6" s="285"/>
      <c r="K6" s="286"/>
      <c r="L6" s="287"/>
      <c r="M6" s="287"/>
      <c r="N6" s="287"/>
      <c r="O6" s="288">
        <f t="shared" ref="O6:O14" si="0">SUM(C6:N6)</f>
        <v>0</v>
      </c>
    </row>
    <row r="7" spans="1:15" x14ac:dyDescent="0.3">
      <c r="B7" s="283" t="s">
        <v>474</v>
      </c>
      <c r="C7" s="284"/>
      <c r="D7" s="284"/>
      <c r="E7" s="284"/>
      <c r="F7" s="284"/>
      <c r="G7" s="284"/>
      <c r="H7" s="284"/>
      <c r="I7" s="285"/>
      <c r="J7" s="285"/>
      <c r="K7" s="286"/>
      <c r="L7" s="287"/>
      <c r="M7" s="287"/>
      <c r="N7" s="287"/>
      <c r="O7" s="288">
        <f t="shared" si="0"/>
        <v>0</v>
      </c>
    </row>
    <row r="8" spans="1:15" x14ac:dyDescent="0.3">
      <c r="B8" s="283" t="s">
        <v>475</v>
      </c>
      <c r="C8" s="284"/>
      <c r="D8" s="284"/>
      <c r="E8" s="284"/>
      <c r="F8" s="284"/>
      <c r="G8" s="284"/>
      <c r="H8" s="284"/>
      <c r="I8" s="285"/>
      <c r="J8" s="285"/>
      <c r="K8" s="286"/>
      <c r="L8" s="287"/>
      <c r="M8" s="287"/>
      <c r="N8" s="287"/>
      <c r="O8" s="288">
        <f t="shared" si="0"/>
        <v>0</v>
      </c>
    </row>
    <row r="9" spans="1:15" x14ac:dyDescent="0.3">
      <c r="B9" s="283" t="s">
        <v>476</v>
      </c>
      <c r="C9" s="284"/>
      <c r="D9" s="284"/>
      <c r="E9" s="284"/>
      <c r="F9" s="284"/>
      <c r="G9" s="284"/>
      <c r="H9" s="284"/>
      <c r="I9" s="284"/>
      <c r="J9" s="284"/>
      <c r="K9" s="289"/>
      <c r="L9" s="290"/>
      <c r="M9" s="290"/>
      <c r="N9" s="290"/>
      <c r="O9" s="288">
        <f t="shared" si="0"/>
        <v>0</v>
      </c>
    </row>
    <row r="10" spans="1:15" x14ac:dyDescent="0.3">
      <c r="B10" s="283" t="s">
        <v>477</v>
      </c>
      <c r="C10" s="284"/>
      <c r="D10" s="284"/>
      <c r="E10" s="284"/>
      <c r="F10" s="284"/>
      <c r="G10" s="284"/>
      <c r="H10" s="284"/>
      <c r="I10" s="285"/>
      <c r="J10" s="285"/>
      <c r="K10" s="286"/>
      <c r="L10" s="287"/>
      <c r="M10" s="287"/>
      <c r="N10" s="287"/>
      <c r="O10" s="288">
        <f t="shared" si="0"/>
        <v>0</v>
      </c>
    </row>
    <row r="11" spans="1:15" x14ac:dyDescent="0.3">
      <c r="B11" s="283" t="s">
        <v>478</v>
      </c>
      <c r="C11" s="284"/>
      <c r="D11" s="284"/>
      <c r="E11" s="284"/>
      <c r="F11" s="284"/>
      <c r="G11" s="284"/>
      <c r="H11" s="284"/>
      <c r="I11" s="285"/>
      <c r="J11" s="285"/>
      <c r="K11" s="286"/>
      <c r="L11" s="287"/>
      <c r="M11" s="287"/>
      <c r="N11" s="287"/>
      <c r="O11" s="288">
        <f t="shared" si="0"/>
        <v>0</v>
      </c>
    </row>
    <row r="12" spans="1:15" x14ac:dyDescent="0.3">
      <c r="B12" s="283" t="s">
        <v>479</v>
      </c>
      <c r="C12" s="284"/>
      <c r="D12" s="284"/>
      <c r="E12" s="284"/>
      <c r="F12" s="284"/>
      <c r="G12" s="284"/>
      <c r="H12" s="284"/>
      <c r="I12" s="284"/>
      <c r="J12" s="284"/>
      <c r="K12" s="286"/>
      <c r="L12" s="287"/>
      <c r="M12" s="287"/>
      <c r="N12" s="287"/>
      <c r="O12" s="288">
        <f t="shared" si="0"/>
        <v>0</v>
      </c>
    </row>
    <row r="13" spans="1:15" x14ac:dyDescent="0.3">
      <c r="B13" s="283" t="s">
        <v>480</v>
      </c>
      <c r="C13" s="284"/>
      <c r="D13" s="284"/>
      <c r="E13" s="284"/>
      <c r="F13" s="284"/>
      <c r="G13" s="284"/>
      <c r="H13" s="284"/>
      <c r="I13" s="285"/>
      <c r="J13" s="285"/>
      <c r="K13" s="286"/>
      <c r="L13" s="291"/>
      <c r="M13" s="291"/>
      <c r="N13" s="291"/>
      <c r="O13" s="288">
        <f t="shared" si="0"/>
        <v>0</v>
      </c>
    </row>
    <row r="14" spans="1:15" x14ac:dyDescent="0.3">
      <c r="B14" s="283" t="s">
        <v>481</v>
      </c>
      <c r="C14" s="284"/>
      <c r="D14" s="284"/>
      <c r="E14" s="284"/>
      <c r="F14" s="284"/>
      <c r="G14" s="284"/>
      <c r="H14" s="284"/>
      <c r="I14" s="285"/>
      <c r="J14" s="285"/>
      <c r="K14" s="286"/>
      <c r="L14" s="287"/>
      <c r="M14" s="287"/>
      <c r="N14" s="287"/>
      <c r="O14" s="288">
        <f t="shared" si="0"/>
        <v>0</v>
      </c>
    </row>
    <row r="15" spans="1:15" x14ac:dyDescent="0.3">
      <c r="B15" s="292" t="s">
        <v>66</v>
      </c>
      <c r="C15" s="293">
        <f t="shared" ref="C15:N15" si="1">SUM(C5:C14)</f>
        <v>0</v>
      </c>
      <c r="D15" s="293">
        <f t="shared" si="1"/>
        <v>0</v>
      </c>
      <c r="E15" s="293">
        <f t="shared" si="1"/>
        <v>0</v>
      </c>
      <c r="F15" s="293">
        <f t="shared" si="1"/>
        <v>0</v>
      </c>
      <c r="G15" s="293">
        <f t="shared" si="1"/>
        <v>0</v>
      </c>
      <c r="H15" s="293">
        <f t="shared" si="1"/>
        <v>0</v>
      </c>
      <c r="I15" s="293">
        <f t="shared" si="1"/>
        <v>0</v>
      </c>
      <c r="J15" s="293">
        <f t="shared" si="1"/>
        <v>0</v>
      </c>
      <c r="K15" s="293">
        <f t="shared" si="1"/>
        <v>0</v>
      </c>
      <c r="L15" s="293">
        <f t="shared" si="1"/>
        <v>0</v>
      </c>
      <c r="M15" s="293">
        <f t="shared" si="1"/>
        <v>0</v>
      </c>
      <c r="N15" s="293">
        <f t="shared" si="1"/>
        <v>0</v>
      </c>
      <c r="O15" s="294">
        <f>SUM(C15:N15)</f>
        <v>0</v>
      </c>
    </row>
    <row r="16" spans="1:15" x14ac:dyDescent="0.3">
      <c r="B16" s="295"/>
      <c r="C16" s="296"/>
      <c r="D16" s="296"/>
      <c r="E16" s="296"/>
      <c r="F16" s="296"/>
      <c r="G16" s="296"/>
      <c r="H16" s="296"/>
      <c r="I16" s="296"/>
      <c r="J16" s="296"/>
      <c r="K16" s="296"/>
      <c r="L16" s="296"/>
      <c r="M16" s="296"/>
      <c r="N16" s="296"/>
    </row>
    <row r="17" spans="2:15" x14ac:dyDescent="0.3">
      <c r="B17" t="s">
        <v>482</v>
      </c>
    </row>
    <row r="18" spans="2:15" x14ac:dyDescent="0.3">
      <c r="B18" s="327" t="s">
        <v>379</v>
      </c>
      <c r="C18" s="327" t="s">
        <v>470</v>
      </c>
      <c r="D18" s="327"/>
      <c r="E18" s="327"/>
      <c r="F18" s="327"/>
      <c r="G18" s="327"/>
      <c r="H18" s="327"/>
      <c r="I18" s="327"/>
      <c r="J18" s="327"/>
      <c r="K18" s="327"/>
      <c r="L18" s="327"/>
      <c r="M18" s="327"/>
      <c r="N18" s="327"/>
      <c r="O18" s="327"/>
    </row>
    <row r="19" spans="2:15" x14ac:dyDescent="0.3">
      <c r="B19" s="327"/>
      <c r="C19" s="282" t="s">
        <v>24</v>
      </c>
      <c r="D19" s="282" t="s">
        <v>10</v>
      </c>
      <c r="E19" s="282" t="s">
        <v>0</v>
      </c>
      <c r="F19" s="282" t="s">
        <v>1</v>
      </c>
      <c r="G19" s="282" t="s">
        <v>2</v>
      </c>
      <c r="H19" s="282" t="s">
        <v>3</v>
      </c>
      <c r="I19" s="282" t="s">
        <v>4</v>
      </c>
      <c r="J19" s="282" t="s">
        <v>5</v>
      </c>
      <c r="K19" s="282" t="s">
        <v>6</v>
      </c>
      <c r="L19" s="282" t="s">
        <v>7</v>
      </c>
      <c r="M19" s="282" t="s">
        <v>8</v>
      </c>
      <c r="N19" s="282" t="s">
        <v>9</v>
      </c>
      <c r="O19" s="282" t="s">
        <v>471</v>
      </c>
    </row>
    <row r="20" spans="2:15" x14ac:dyDescent="0.3">
      <c r="B20" s="297" t="s">
        <v>483</v>
      </c>
      <c r="C20" s="287">
        <v>17644</v>
      </c>
      <c r="D20" s="287">
        <v>16693</v>
      </c>
      <c r="E20" s="287">
        <v>30829</v>
      </c>
      <c r="F20" s="287">
        <v>31888</v>
      </c>
      <c r="G20" s="287">
        <v>29278</v>
      </c>
      <c r="H20" s="287">
        <v>37742</v>
      </c>
      <c r="I20" s="287">
        <v>23761</v>
      </c>
      <c r="J20" s="287">
        <v>30368</v>
      </c>
      <c r="K20" s="287">
        <v>26350</v>
      </c>
      <c r="L20" s="287">
        <v>23371</v>
      </c>
      <c r="M20" s="287">
        <v>18328</v>
      </c>
      <c r="N20" s="287">
        <v>18696</v>
      </c>
      <c r="O20" s="288">
        <f>SUM(C20:N20)</f>
        <v>304948</v>
      </c>
    </row>
    <row r="21" spans="2:15" x14ac:dyDescent="0.3">
      <c r="B21" s="297" t="s">
        <v>484</v>
      </c>
      <c r="C21" s="287">
        <v>14669</v>
      </c>
      <c r="D21" s="287">
        <v>13868</v>
      </c>
      <c r="E21" s="287">
        <v>24708</v>
      </c>
      <c r="F21" s="287">
        <v>25210</v>
      </c>
      <c r="G21" s="287">
        <v>29220</v>
      </c>
      <c r="H21" s="287">
        <v>30034</v>
      </c>
      <c r="I21" s="287">
        <v>18270</v>
      </c>
      <c r="J21" s="287">
        <v>23726</v>
      </c>
      <c r="K21" s="287">
        <v>20795</v>
      </c>
      <c r="L21" s="287">
        <v>19171</v>
      </c>
      <c r="M21" s="287">
        <v>15559</v>
      </c>
      <c r="N21" s="287">
        <v>15199</v>
      </c>
      <c r="O21" s="288">
        <f t="shared" ref="O21:O25" si="2">SUM(C21:N21)</f>
        <v>250429</v>
      </c>
    </row>
    <row r="22" spans="2:15" x14ac:dyDescent="0.3">
      <c r="B22" s="297" t="s">
        <v>485</v>
      </c>
      <c r="C22" s="287">
        <v>11958</v>
      </c>
      <c r="D22" s="287">
        <v>10832</v>
      </c>
      <c r="E22" s="287">
        <v>18923</v>
      </c>
      <c r="F22" s="287">
        <v>19178</v>
      </c>
      <c r="G22" s="287">
        <v>22080</v>
      </c>
      <c r="H22" s="287">
        <v>15262</v>
      </c>
      <c r="I22" s="287">
        <v>13102</v>
      </c>
      <c r="J22" s="287">
        <v>18223</v>
      </c>
      <c r="K22" s="287">
        <v>15997</v>
      </c>
      <c r="L22" s="287">
        <v>12039</v>
      </c>
      <c r="M22" s="287">
        <v>12436</v>
      </c>
      <c r="N22" s="287">
        <v>12809</v>
      </c>
      <c r="O22" s="288">
        <f t="shared" si="2"/>
        <v>182839</v>
      </c>
    </row>
    <row r="23" spans="2:15" x14ac:dyDescent="0.3">
      <c r="B23" s="297" t="s">
        <v>486</v>
      </c>
      <c r="C23" s="287">
        <v>9805</v>
      </c>
      <c r="D23" s="287">
        <v>8688</v>
      </c>
      <c r="E23" s="287">
        <v>15421</v>
      </c>
      <c r="F23" s="287">
        <v>15904</v>
      </c>
      <c r="G23" s="287">
        <v>18381</v>
      </c>
      <c r="H23" s="287">
        <v>5879</v>
      </c>
      <c r="I23" s="287">
        <v>11616</v>
      </c>
      <c r="J23" s="287">
        <v>15154</v>
      </c>
      <c r="K23" s="287">
        <v>13200</v>
      </c>
      <c r="L23" s="287">
        <v>11934</v>
      </c>
      <c r="M23" s="287">
        <v>10245</v>
      </c>
      <c r="N23" s="287">
        <v>9752</v>
      </c>
      <c r="O23" s="288">
        <f t="shared" si="2"/>
        <v>145979</v>
      </c>
    </row>
    <row r="24" spans="2:15" x14ac:dyDescent="0.3">
      <c r="B24" s="297" t="s">
        <v>487</v>
      </c>
      <c r="C24" s="287">
        <v>6491</v>
      </c>
      <c r="D24" s="287">
        <v>6190</v>
      </c>
      <c r="E24" s="287">
        <v>11767</v>
      </c>
      <c r="F24" s="287">
        <v>12772</v>
      </c>
      <c r="G24" s="287">
        <v>15063</v>
      </c>
      <c r="H24" s="287">
        <v>15031</v>
      </c>
      <c r="I24" s="287">
        <v>9464</v>
      </c>
      <c r="J24" s="287">
        <v>12167</v>
      </c>
      <c r="K24" s="287">
        <v>10288</v>
      </c>
      <c r="L24" s="287">
        <v>8736</v>
      </c>
      <c r="M24" s="287">
        <v>6821</v>
      </c>
      <c r="N24" s="287">
        <v>6539</v>
      </c>
      <c r="O24" s="288">
        <f t="shared" si="2"/>
        <v>121329</v>
      </c>
    </row>
    <row r="25" spans="2:15" x14ac:dyDescent="0.3">
      <c r="B25" s="297" t="s">
        <v>488</v>
      </c>
      <c r="C25" s="287">
        <v>19305</v>
      </c>
      <c r="D25" s="287">
        <v>17245</v>
      </c>
      <c r="E25" s="287">
        <v>30289</v>
      </c>
      <c r="F25" s="287">
        <v>31002</v>
      </c>
      <c r="G25" s="287">
        <v>27932</v>
      </c>
      <c r="H25" s="287">
        <v>35950</v>
      </c>
      <c r="I25" s="287">
        <v>22853</v>
      </c>
      <c r="J25" s="287">
        <v>29608</v>
      </c>
      <c r="K25" s="287">
        <v>26024</v>
      </c>
      <c r="L25" s="287">
        <v>23635</v>
      </c>
      <c r="M25" s="287">
        <v>19494</v>
      </c>
      <c r="N25" s="287">
        <v>20685</v>
      </c>
      <c r="O25" s="288">
        <f t="shared" si="2"/>
        <v>304022</v>
      </c>
    </row>
    <row r="26" spans="2:15" x14ac:dyDescent="0.3">
      <c r="B26" s="292" t="s">
        <v>66</v>
      </c>
      <c r="C26" s="299">
        <f>SUM(C20:C25)</f>
        <v>79872</v>
      </c>
      <c r="D26" s="299">
        <f t="shared" ref="D26:N26" si="3">SUM(D20:D25)</f>
        <v>73516</v>
      </c>
      <c r="E26" s="299">
        <f t="shared" si="3"/>
        <v>131937</v>
      </c>
      <c r="F26" s="299">
        <f t="shared" si="3"/>
        <v>135954</v>
      </c>
      <c r="G26" s="299">
        <f t="shared" si="3"/>
        <v>141954</v>
      </c>
      <c r="H26" s="299">
        <f t="shared" si="3"/>
        <v>139898</v>
      </c>
      <c r="I26" s="299">
        <f t="shared" si="3"/>
        <v>99066</v>
      </c>
      <c r="J26" s="299">
        <f t="shared" si="3"/>
        <v>129246</v>
      </c>
      <c r="K26" s="299">
        <f t="shared" si="3"/>
        <v>112654</v>
      </c>
      <c r="L26" s="299">
        <f t="shared" si="3"/>
        <v>98886</v>
      </c>
      <c r="M26" s="299">
        <f t="shared" si="3"/>
        <v>82883</v>
      </c>
      <c r="N26" s="299">
        <f t="shared" si="3"/>
        <v>83680</v>
      </c>
      <c r="O26" s="294">
        <f>SUM(C26:N26)</f>
        <v>1309546</v>
      </c>
    </row>
    <row r="28" spans="2:15" x14ac:dyDescent="0.3">
      <c r="B28" t="s">
        <v>489</v>
      </c>
    </row>
    <row r="29" spans="2:15" x14ac:dyDescent="0.3">
      <c r="B29" s="322" t="s">
        <v>379</v>
      </c>
      <c r="C29" s="324" t="s">
        <v>470</v>
      </c>
      <c r="D29" s="325"/>
      <c r="E29" s="325"/>
      <c r="F29" s="325"/>
      <c r="G29" s="325"/>
      <c r="H29" s="325"/>
      <c r="I29" s="325"/>
      <c r="J29" s="325"/>
      <c r="K29" s="325"/>
      <c r="L29" s="325"/>
      <c r="M29" s="325"/>
      <c r="N29" s="325"/>
      <c r="O29" s="326"/>
    </row>
    <row r="30" spans="2:15" x14ac:dyDescent="0.3">
      <c r="B30" s="323"/>
      <c r="C30" s="282" t="s">
        <v>24</v>
      </c>
      <c r="D30" s="282" t="s">
        <v>10</v>
      </c>
      <c r="E30" s="282" t="s">
        <v>0</v>
      </c>
      <c r="F30" s="282" t="s">
        <v>1</v>
      </c>
      <c r="G30" s="282" t="s">
        <v>2</v>
      </c>
      <c r="H30" s="282" t="s">
        <v>3</v>
      </c>
      <c r="I30" s="282" t="s">
        <v>4</v>
      </c>
      <c r="J30" s="282" t="s">
        <v>5</v>
      </c>
      <c r="K30" s="282" t="s">
        <v>6</v>
      </c>
      <c r="L30" s="282" t="s">
        <v>7</v>
      </c>
      <c r="M30" s="282" t="s">
        <v>8</v>
      </c>
      <c r="N30" s="282" t="s">
        <v>9</v>
      </c>
      <c r="O30" s="282" t="s">
        <v>471</v>
      </c>
    </row>
    <row r="31" spans="2:15" x14ac:dyDescent="0.3">
      <c r="B31" s="297" t="s">
        <v>490</v>
      </c>
      <c r="C31" s="285"/>
      <c r="D31" s="285"/>
      <c r="E31" s="285"/>
      <c r="F31" s="285"/>
      <c r="G31" s="285"/>
      <c r="H31" s="285"/>
      <c r="I31" s="285"/>
      <c r="J31" s="285"/>
      <c r="K31" s="300"/>
      <c r="L31" s="300"/>
      <c r="M31" s="300"/>
      <c r="N31" s="285"/>
      <c r="O31" s="288">
        <f>SUM(C31:N31)</f>
        <v>0</v>
      </c>
    </row>
    <row r="32" spans="2:15" x14ac:dyDescent="0.3">
      <c r="B32" s="297" t="s">
        <v>491</v>
      </c>
      <c r="C32" s="285"/>
      <c r="D32" s="285"/>
      <c r="E32" s="285"/>
      <c r="F32" s="285"/>
      <c r="G32" s="285"/>
      <c r="H32" s="285"/>
      <c r="I32" s="285"/>
      <c r="J32" s="285"/>
      <c r="K32" s="300"/>
      <c r="L32" s="300"/>
      <c r="M32" s="300"/>
      <c r="N32" s="285"/>
      <c r="O32" s="288">
        <f t="shared" ref="O32:O37" si="4">SUM(C32:N32)</f>
        <v>0</v>
      </c>
    </row>
    <row r="33" spans="2:15" x14ac:dyDescent="0.3">
      <c r="B33" s="297" t="s">
        <v>492</v>
      </c>
      <c r="C33" s="285"/>
      <c r="D33" s="285"/>
      <c r="E33" s="285"/>
      <c r="F33" s="285"/>
      <c r="G33" s="285"/>
      <c r="H33" s="285"/>
      <c r="I33" s="285"/>
      <c r="J33" s="285"/>
      <c r="K33" s="300"/>
      <c r="L33" s="300"/>
      <c r="M33" s="300"/>
      <c r="N33" s="285"/>
      <c r="O33" s="288">
        <f t="shared" si="4"/>
        <v>0</v>
      </c>
    </row>
    <row r="34" spans="2:15" x14ac:dyDescent="0.3">
      <c r="B34" s="297" t="s">
        <v>493</v>
      </c>
      <c r="C34" s="285"/>
      <c r="D34" s="285"/>
      <c r="E34" s="285"/>
      <c r="F34" s="285"/>
      <c r="G34" s="285"/>
      <c r="H34" s="285"/>
      <c r="I34" s="285"/>
      <c r="J34" s="285"/>
      <c r="K34" s="300"/>
      <c r="L34" s="300"/>
      <c r="M34" s="300"/>
      <c r="N34" s="285"/>
      <c r="O34" s="288">
        <f t="shared" si="4"/>
        <v>0</v>
      </c>
    </row>
    <row r="35" spans="2:15" x14ac:dyDescent="0.3">
      <c r="B35" s="297" t="s">
        <v>494</v>
      </c>
      <c r="C35" s="285"/>
      <c r="D35" s="285"/>
      <c r="E35" s="285"/>
      <c r="F35" s="285"/>
      <c r="G35" s="285"/>
      <c r="H35" s="285"/>
      <c r="I35" s="285"/>
      <c r="J35" s="285"/>
      <c r="K35" s="300"/>
      <c r="L35" s="300"/>
      <c r="M35" s="300"/>
      <c r="N35" s="285"/>
      <c r="O35" s="288">
        <f t="shared" si="4"/>
        <v>0</v>
      </c>
    </row>
    <row r="36" spans="2:15" x14ac:dyDescent="0.3">
      <c r="B36" s="297" t="s">
        <v>495</v>
      </c>
      <c r="C36" s="285"/>
      <c r="D36" s="285"/>
      <c r="E36" s="285"/>
      <c r="F36" s="285"/>
      <c r="G36" s="285"/>
      <c r="H36" s="285"/>
      <c r="I36" s="285"/>
      <c r="J36" s="285"/>
      <c r="K36" s="300"/>
      <c r="L36" s="300"/>
      <c r="M36" s="300"/>
      <c r="N36" s="285"/>
      <c r="O36" s="288">
        <f t="shared" si="4"/>
        <v>0</v>
      </c>
    </row>
    <row r="37" spans="2:15" x14ac:dyDescent="0.3">
      <c r="B37" s="297" t="s">
        <v>496</v>
      </c>
      <c r="C37" s="285"/>
      <c r="D37" s="285"/>
      <c r="E37" s="285"/>
      <c r="F37" s="285"/>
      <c r="G37" s="285"/>
      <c r="H37" s="285"/>
      <c r="I37" s="285"/>
      <c r="J37" s="285"/>
      <c r="K37" s="285"/>
      <c r="L37" s="300"/>
      <c r="M37" s="300"/>
      <c r="N37" s="285"/>
      <c r="O37" s="288">
        <f t="shared" si="4"/>
        <v>0</v>
      </c>
    </row>
    <row r="38" spans="2:15" x14ac:dyDescent="0.3">
      <c r="B38" s="292" t="s">
        <v>66</v>
      </c>
      <c r="C38" s="293">
        <f>SUM(C31:C37)</f>
        <v>0</v>
      </c>
      <c r="D38" s="293">
        <f t="shared" ref="D38:N38" si="5">SUM(D31:D37)</f>
        <v>0</v>
      </c>
      <c r="E38" s="293">
        <f t="shared" si="5"/>
        <v>0</v>
      </c>
      <c r="F38" s="293">
        <f t="shared" si="5"/>
        <v>0</v>
      </c>
      <c r="G38" s="293">
        <f t="shared" si="5"/>
        <v>0</v>
      </c>
      <c r="H38" s="293">
        <f t="shared" si="5"/>
        <v>0</v>
      </c>
      <c r="I38" s="293">
        <f t="shared" si="5"/>
        <v>0</v>
      </c>
      <c r="J38" s="293">
        <f t="shared" si="5"/>
        <v>0</v>
      </c>
      <c r="K38" s="293">
        <f t="shared" si="5"/>
        <v>0</v>
      </c>
      <c r="L38" s="293">
        <f t="shared" si="5"/>
        <v>0</v>
      </c>
      <c r="M38" s="293">
        <f t="shared" si="5"/>
        <v>0</v>
      </c>
      <c r="N38" s="293">
        <f t="shared" si="5"/>
        <v>0</v>
      </c>
      <c r="O38" s="294">
        <f>SUM(C38:N38)</f>
        <v>0</v>
      </c>
    </row>
    <row r="39" spans="2:15" ht="17.25" thickBot="1" x14ac:dyDescent="0.35"/>
    <row r="40" spans="2:15" ht="17.25" thickBot="1" x14ac:dyDescent="0.35">
      <c r="B40" s="301" t="s">
        <v>497</v>
      </c>
      <c r="C40" s="302">
        <f>C38+C26+C15</f>
        <v>79872</v>
      </c>
      <c r="D40" s="302">
        <f t="shared" ref="D40:N40" si="6">D38+D26+D15</f>
        <v>73516</v>
      </c>
      <c r="E40" s="302">
        <f t="shared" si="6"/>
        <v>131937</v>
      </c>
      <c r="F40" s="302">
        <f t="shared" si="6"/>
        <v>135954</v>
      </c>
      <c r="G40" s="302">
        <f t="shared" si="6"/>
        <v>141954</v>
      </c>
      <c r="H40" s="302">
        <f t="shared" si="6"/>
        <v>139898</v>
      </c>
      <c r="I40" s="302">
        <f t="shared" si="6"/>
        <v>99066</v>
      </c>
      <c r="J40" s="303">
        <f t="shared" si="6"/>
        <v>129246</v>
      </c>
      <c r="K40" s="303">
        <f t="shared" si="6"/>
        <v>112654</v>
      </c>
      <c r="L40" s="303">
        <f t="shared" si="6"/>
        <v>98886</v>
      </c>
      <c r="M40" s="303">
        <f t="shared" si="6"/>
        <v>82883</v>
      </c>
      <c r="N40" s="303">
        <f t="shared" si="6"/>
        <v>83680</v>
      </c>
      <c r="O40" s="304">
        <f>SUM(C40:N40)</f>
        <v>1309546</v>
      </c>
    </row>
    <row r="42" spans="2:15" ht="17.25" thickBot="1" x14ac:dyDescent="0.35"/>
    <row r="43" spans="2:15" ht="17.25" thickBot="1" x14ac:dyDescent="0.35">
      <c r="B43" s="305" t="s">
        <v>498</v>
      </c>
      <c r="C43" s="306">
        <f>C38+C26</f>
        <v>79872</v>
      </c>
      <c r="D43" s="306">
        <f t="shared" ref="D43:N43" si="7">D38+D26</f>
        <v>73516</v>
      </c>
      <c r="E43" s="306">
        <f t="shared" si="7"/>
        <v>131937</v>
      </c>
      <c r="F43" s="306">
        <f t="shared" si="7"/>
        <v>135954</v>
      </c>
      <c r="G43" s="306">
        <f t="shared" si="7"/>
        <v>141954</v>
      </c>
      <c r="H43" s="306">
        <f t="shared" si="7"/>
        <v>139898</v>
      </c>
      <c r="I43" s="306">
        <f t="shared" si="7"/>
        <v>99066</v>
      </c>
      <c r="J43" s="307">
        <f t="shared" si="7"/>
        <v>129246</v>
      </c>
      <c r="K43" s="307">
        <f t="shared" si="7"/>
        <v>112654</v>
      </c>
      <c r="L43" s="307">
        <f t="shared" si="7"/>
        <v>98886</v>
      </c>
      <c r="M43" s="307">
        <f t="shared" si="7"/>
        <v>82883</v>
      </c>
      <c r="N43" s="307">
        <f t="shared" si="7"/>
        <v>83680</v>
      </c>
      <c r="O43" s="308">
        <f>SUM(C43:N43)</f>
        <v>1309546</v>
      </c>
    </row>
  </sheetData>
  <mergeCells count="6">
    <mergeCell ref="B3:B4"/>
    <mergeCell ref="C3:O3"/>
    <mergeCell ref="B18:B19"/>
    <mergeCell ref="C18:O18"/>
    <mergeCell ref="B29:B30"/>
    <mergeCell ref="C29:O2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AAA3B-1C03-4F22-B440-173432A3AA98}">
  <dimension ref="A1:T43"/>
  <sheetViews>
    <sheetView zoomScale="70" zoomScaleNormal="70" workbookViewId="0">
      <selection activeCell="H38" sqref="H38"/>
    </sheetView>
  </sheetViews>
  <sheetFormatPr defaultRowHeight="16.5" x14ac:dyDescent="0.3"/>
  <cols>
    <col min="2" max="2" width="17.125" customWidth="1"/>
    <col min="3" max="14" width="9.125" customWidth="1"/>
    <col min="15" max="15" width="12.625" customWidth="1"/>
  </cols>
  <sheetData>
    <row r="1" spans="1:20" x14ac:dyDescent="0.3">
      <c r="A1" t="s">
        <v>500</v>
      </c>
    </row>
    <row r="2" spans="1:20" x14ac:dyDescent="0.3">
      <c r="B2" t="s">
        <v>468</v>
      </c>
    </row>
    <row r="3" spans="1:20" x14ac:dyDescent="0.3">
      <c r="B3" s="322" t="s">
        <v>469</v>
      </c>
      <c r="C3" s="324" t="s">
        <v>470</v>
      </c>
      <c r="D3" s="325"/>
      <c r="E3" s="325"/>
      <c r="F3" s="325"/>
      <c r="G3" s="325"/>
      <c r="H3" s="325"/>
      <c r="I3" s="325"/>
      <c r="J3" s="325"/>
      <c r="K3" s="325"/>
      <c r="L3" s="325"/>
      <c r="M3" s="325"/>
      <c r="N3" s="325"/>
      <c r="O3" s="326"/>
    </row>
    <row r="4" spans="1:20" x14ac:dyDescent="0.3">
      <c r="B4" s="323"/>
      <c r="C4" s="281" t="s">
        <v>24</v>
      </c>
      <c r="D4" s="281" t="s">
        <v>10</v>
      </c>
      <c r="E4" s="281" t="s">
        <v>0</v>
      </c>
      <c r="F4" s="281" t="s">
        <v>1</v>
      </c>
      <c r="G4" s="281" t="s">
        <v>2</v>
      </c>
      <c r="H4" s="281" t="s">
        <v>3</v>
      </c>
      <c r="I4" s="281" t="s">
        <v>4</v>
      </c>
      <c r="J4" s="281" t="s">
        <v>5</v>
      </c>
      <c r="K4" s="281" t="s">
        <v>6</v>
      </c>
      <c r="L4" s="281" t="s">
        <v>7</v>
      </c>
      <c r="M4" s="281" t="s">
        <v>8</v>
      </c>
      <c r="N4" s="281" t="s">
        <v>9</v>
      </c>
      <c r="O4" s="282" t="s">
        <v>471</v>
      </c>
    </row>
    <row r="5" spans="1:20" x14ac:dyDescent="0.3">
      <c r="B5" s="283" t="s">
        <v>472</v>
      </c>
      <c r="C5" s="284"/>
      <c r="D5" s="284"/>
      <c r="E5" s="284"/>
      <c r="F5" s="284"/>
      <c r="G5" s="284"/>
      <c r="H5" s="284"/>
      <c r="I5" s="285"/>
      <c r="J5" s="285"/>
      <c r="K5" s="286"/>
      <c r="L5" s="287"/>
      <c r="M5" s="287"/>
      <c r="N5" s="287"/>
      <c r="O5" s="288">
        <f>SUM(C5:N5)</f>
        <v>0</v>
      </c>
    </row>
    <row r="6" spans="1:20" x14ac:dyDescent="0.3">
      <c r="B6" s="283" t="s">
        <v>473</v>
      </c>
      <c r="C6" s="284"/>
      <c r="D6" s="284"/>
      <c r="E6" s="284"/>
      <c r="F6" s="284"/>
      <c r="G6" s="284"/>
      <c r="H6" s="284"/>
      <c r="I6" s="285"/>
      <c r="J6" s="285"/>
      <c r="K6" s="286"/>
      <c r="L6" s="287"/>
      <c r="M6" s="287"/>
      <c r="N6" s="287"/>
      <c r="O6" s="288">
        <f t="shared" ref="O6:O14" si="0">SUM(C6:N6)</f>
        <v>0</v>
      </c>
    </row>
    <row r="7" spans="1:20" x14ac:dyDescent="0.3">
      <c r="B7" s="283" t="s">
        <v>474</v>
      </c>
      <c r="C7" s="284"/>
      <c r="D7" s="284"/>
      <c r="E7" s="284"/>
      <c r="F7" s="284"/>
      <c r="G7" s="284"/>
      <c r="H7" s="284"/>
      <c r="I7" s="285"/>
      <c r="J7" s="285"/>
      <c r="K7" s="286"/>
      <c r="L7" s="287"/>
      <c r="M7" s="287"/>
      <c r="N7" s="287"/>
      <c r="O7" s="288">
        <f t="shared" si="0"/>
        <v>0</v>
      </c>
    </row>
    <row r="8" spans="1:20" x14ac:dyDescent="0.3">
      <c r="B8" s="283" t="s">
        <v>475</v>
      </c>
      <c r="C8" s="284"/>
      <c r="D8" s="284"/>
      <c r="E8" s="284"/>
      <c r="F8" s="284"/>
      <c r="G8" s="284"/>
      <c r="H8" s="284"/>
      <c r="I8" s="285"/>
      <c r="J8" s="285"/>
      <c r="K8" s="286"/>
      <c r="L8" s="287"/>
      <c r="M8" s="287"/>
      <c r="N8" s="287"/>
      <c r="O8" s="288">
        <f t="shared" si="0"/>
        <v>0</v>
      </c>
    </row>
    <row r="9" spans="1:20" x14ac:dyDescent="0.3">
      <c r="B9" s="283" t="s">
        <v>476</v>
      </c>
      <c r="C9" s="284"/>
      <c r="D9" s="284"/>
      <c r="E9" s="284"/>
      <c r="F9" s="284"/>
      <c r="G9" s="284"/>
      <c r="H9" s="284"/>
      <c r="I9" s="284"/>
      <c r="J9" s="284"/>
      <c r="K9" s="289"/>
      <c r="L9" s="290"/>
      <c r="M9" s="290"/>
      <c r="N9" s="290"/>
      <c r="O9" s="288">
        <f t="shared" si="0"/>
        <v>0</v>
      </c>
    </row>
    <row r="10" spans="1:20" x14ac:dyDescent="0.3">
      <c r="B10" s="283" t="s">
        <v>477</v>
      </c>
      <c r="C10" s="284"/>
      <c r="D10" s="284"/>
      <c r="E10" s="284"/>
      <c r="F10" s="284"/>
      <c r="G10" s="284"/>
      <c r="H10" s="284"/>
      <c r="I10" s="285"/>
      <c r="J10" s="285"/>
      <c r="K10" s="286"/>
      <c r="L10" s="287"/>
      <c r="M10" s="287"/>
      <c r="N10" s="287"/>
      <c r="O10" s="288">
        <f t="shared" si="0"/>
        <v>0</v>
      </c>
    </row>
    <row r="11" spans="1:20" x14ac:dyDescent="0.3">
      <c r="B11" s="283" t="s">
        <v>478</v>
      </c>
      <c r="C11" s="284"/>
      <c r="D11" s="284"/>
      <c r="E11" s="284"/>
      <c r="F11" s="284"/>
      <c r="G11" s="284"/>
      <c r="H11" s="284"/>
      <c r="I11" s="285"/>
      <c r="J11" s="285"/>
      <c r="K11" s="286"/>
      <c r="L11" s="287"/>
      <c r="M11" s="287"/>
      <c r="N11" s="287"/>
      <c r="O11" s="288">
        <f t="shared" si="0"/>
        <v>0</v>
      </c>
    </row>
    <row r="12" spans="1:20" x14ac:dyDescent="0.3">
      <c r="B12" s="283" t="s">
        <v>479</v>
      </c>
      <c r="C12" s="284"/>
      <c r="D12" s="284"/>
      <c r="E12" s="284"/>
      <c r="F12" s="284"/>
      <c r="G12" s="284"/>
      <c r="H12" s="284"/>
      <c r="I12" s="284"/>
      <c r="J12" s="284"/>
      <c r="K12" s="286"/>
      <c r="L12" s="287"/>
      <c r="M12" s="287"/>
      <c r="N12" s="287"/>
      <c r="O12" s="288">
        <f t="shared" si="0"/>
        <v>0</v>
      </c>
    </row>
    <row r="13" spans="1:20" x14ac:dyDescent="0.3">
      <c r="B13" s="283" t="s">
        <v>480</v>
      </c>
      <c r="C13" s="284"/>
      <c r="D13" s="284"/>
      <c r="E13" s="284"/>
      <c r="F13" s="284"/>
      <c r="G13" s="284"/>
      <c r="H13" s="284"/>
      <c r="I13" s="285"/>
      <c r="J13" s="285"/>
      <c r="K13" s="286"/>
      <c r="L13" s="291"/>
      <c r="M13" s="291"/>
      <c r="N13" s="291"/>
      <c r="O13" s="288">
        <f t="shared" si="0"/>
        <v>0</v>
      </c>
    </row>
    <row r="14" spans="1:20" x14ac:dyDescent="0.3">
      <c r="B14" s="283" t="s">
        <v>481</v>
      </c>
      <c r="C14" s="284"/>
      <c r="D14" s="284"/>
      <c r="E14" s="284"/>
      <c r="F14" s="284"/>
      <c r="G14" s="284"/>
      <c r="H14" s="284"/>
      <c r="I14" s="285"/>
      <c r="J14" s="285"/>
      <c r="K14" s="286"/>
      <c r="L14" s="287"/>
      <c r="M14" s="287"/>
      <c r="N14" s="287"/>
      <c r="O14" s="288">
        <f t="shared" si="0"/>
        <v>0</v>
      </c>
      <c r="T14" s="309"/>
    </row>
    <row r="15" spans="1:20" x14ac:dyDescent="0.3">
      <c r="B15" s="292" t="s">
        <v>66</v>
      </c>
      <c r="C15" s="293">
        <f t="shared" ref="C15:N15" si="1">SUM(C5:C14)</f>
        <v>0</v>
      </c>
      <c r="D15" s="293">
        <f t="shared" si="1"/>
        <v>0</v>
      </c>
      <c r="E15" s="293">
        <f t="shared" si="1"/>
        <v>0</v>
      </c>
      <c r="F15" s="293">
        <f t="shared" si="1"/>
        <v>0</v>
      </c>
      <c r="G15" s="293">
        <f t="shared" si="1"/>
        <v>0</v>
      </c>
      <c r="H15" s="293">
        <f t="shared" si="1"/>
        <v>0</v>
      </c>
      <c r="I15" s="293">
        <f t="shared" si="1"/>
        <v>0</v>
      </c>
      <c r="J15" s="293">
        <f t="shared" si="1"/>
        <v>0</v>
      </c>
      <c r="K15" s="293">
        <f t="shared" si="1"/>
        <v>0</v>
      </c>
      <c r="L15" s="293">
        <f t="shared" si="1"/>
        <v>0</v>
      </c>
      <c r="M15" s="293">
        <f t="shared" si="1"/>
        <v>0</v>
      </c>
      <c r="N15" s="293">
        <f t="shared" si="1"/>
        <v>0</v>
      </c>
      <c r="O15" s="294">
        <f>SUM(C15:N15)</f>
        <v>0</v>
      </c>
    </row>
    <row r="16" spans="1:20" x14ac:dyDescent="0.3">
      <c r="B16" s="295"/>
      <c r="C16" s="296"/>
      <c r="D16" s="296"/>
      <c r="E16" s="296"/>
      <c r="F16" s="296"/>
      <c r="G16" s="296"/>
      <c r="H16" s="296"/>
      <c r="I16" s="296"/>
      <c r="J16" s="296"/>
      <c r="K16" s="296"/>
      <c r="L16" s="296"/>
      <c r="M16" s="296"/>
      <c r="N16" s="296"/>
    </row>
    <row r="17" spans="2:15" x14ac:dyDescent="0.3">
      <c r="B17" t="s">
        <v>482</v>
      </c>
    </row>
    <row r="18" spans="2:15" x14ac:dyDescent="0.3">
      <c r="B18" s="327" t="s">
        <v>379</v>
      </c>
      <c r="C18" s="327" t="s">
        <v>470</v>
      </c>
      <c r="D18" s="327"/>
      <c r="E18" s="327"/>
      <c r="F18" s="327"/>
      <c r="G18" s="327"/>
      <c r="H18" s="327"/>
      <c r="I18" s="327"/>
      <c r="J18" s="327"/>
      <c r="K18" s="327"/>
      <c r="L18" s="327"/>
      <c r="M18" s="327"/>
      <c r="N18" s="327"/>
      <c r="O18" s="327"/>
    </row>
    <row r="19" spans="2:15" x14ac:dyDescent="0.3">
      <c r="B19" s="327"/>
      <c r="C19" s="282" t="s">
        <v>24</v>
      </c>
      <c r="D19" s="282" t="s">
        <v>10</v>
      </c>
      <c r="E19" s="282" t="s">
        <v>0</v>
      </c>
      <c r="F19" s="282" t="s">
        <v>1</v>
      </c>
      <c r="G19" s="282" t="s">
        <v>2</v>
      </c>
      <c r="H19" s="282" t="s">
        <v>3</v>
      </c>
      <c r="I19" s="282" t="s">
        <v>4</v>
      </c>
      <c r="J19" s="282" t="s">
        <v>5</v>
      </c>
      <c r="K19" s="282" t="s">
        <v>6</v>
      </c>
      <c r="L19" s="282" t="s">
        <v>7</v>
      </c>
      <c r="M19" s="282" t="s">
        <v>8</v>
      </c>
      <c r="N19" s="282" t="s">
        <v>9</v>
      </c>
      <c r="O19" s="282" t="s">
        <v>471</v>
      </c>
    </row>
    <row r="20" spans="2:15" x14ac:dyDescent="0.3">
      <c r="B20" s="297" t="s">
        <v>483</v>
      </c>
      <c r="C20" s="285"/>
      <c r="D20" s="285"/>
      <c r="E20" s="285"/>
      <c r="F20" s="285"/>
      <c r="G20" s="285"/>
      <c r="H20" s="298"/>
      <c r="I20" s="298"/>
      <c r="J20" s="298"/>
      <c r="K20" s="287"/>
      <c r="L20" s="287"/>
      <c r="M20" s="285"/>
      <c r="N20" s="285"/>
      <c r="O20" s="288">
        <f>SUM(C20:N20)</f>
        <v>0</v>
      </c>
    </row>
    <row r="21" spans="2:15" x14ac:dyDescent="0.3">
      <c r="B21" s="297" t="s">
        <v>484</v>
      </c>
      <c r="C21" s="285"/>
      <c r="D21" s="285"/>
      <c r="E21" s="285"/>
      <c r="F21" s="285"/>
      <c r="G21" s="285"/>
      <c r="H21" s="298"/>
      <c r="I21" s="298"/>
      <c r="J21" s="298"/>
      <c r="K21" s="287"/>
      <c r="L21" s="287"/>
      <c r="M21" s="298"/>
      <c r="N21" s="298"/>
      <c r="O21" s="288">
        <f t="shared" ref="O21:O25" si="2">SUM(C21:N21)</f>
        <v>0</v>
      </c>
    </row>
    <row r="22" spans="2:15" x14ac:dyDescent="0.3">
      <c r="B22" s="297" t="s">
        <v>485</v>
      </c>
      <c r="C22" s="285"/>
      <c r="D22" s="285"/>
      <c r="E22" s="285"/>
      <c r="F22" s="285"/>
      <c r="G22" s="285"/>
      <c r="H22" s="298"/>
      <c r="I22" s="298"/>
      <c r="J22" s="298"/>
      <c r="K22" s="287"/>
      <c r="L22" s="287"/>
      <c r="M22" s="285"/>
      <c r="N22" s="285"/>
      <c r="O22" s="288">
        <f t="shared" si="2"/>
        <v>0</v>
      </c>
    </row>
    <row r="23" spans="2:15" x14ac:dyDescent="0.3">
      <c r="B23" s="297" t="s">
        <v>486</v>
      </c>
      <c r="C23" s="285"/>
      <c r="D23" s="285"/>
      <c r="E23" s="285"/>
      <c r="F23" s="285"/>
      <c r="G23" s="285"/>
      <c r="H23" s="298"/>
      <c r="I23" s="298"/>
      <c r="J23" s="298"/>
      <c r="K23" s="287"/>
      <c r="L23" s="287"/>
      <c r="M23" s="285"/>
      <c r="N23" s="285"/>
      <c r="O23" s="288">
        <f t="shared" si="2"/>
        <v>0</v>
      </c>
    </row>
    <row r="24" spans="2:15" x14ac:dyDescent="0.3">
      <c r="B24" s="297" t="s">
        <v>487</v>
      </c>
      <c r="C24" s="285"/>
      <c r="D24" s="285"/>
      <c r="E24" s="285"/>
      <c r="F24" s="285"/>
      <c r="G24" s="285"/>
      <c r="H24" s="298"/>
      <c r="I24" s="298"/>
      <c r="J24" s="298"/>
      <c r="K24" s="287"/>
      <c r="L24" s="287"/>
      <c r="M24" s="285"/>
      <c r="N24" s="285"/>
      <c r="O24" s="288">
        <f t="shared" si="2"/>
        <v>0</v>
      </c>
    </row>
    <row r="25" spans="2:15" x14ac:dyDescent="0.3">
      <c r="B25" s="297" t="s">
        <v>488</v>
      </c>
      <c r="C25" s="285"/>
      <c r="D25" s="285"/>
      <c r="E25" s="285"/>
      <c r="F25" s="285"/>
      <c r="G25" s="285"/>
      <c r="H25" s="298"/>
      <c r="I25" s="298"/>
      <c r="J25" s="298"/>
      <c r="K25" s="287"/>
      <c r="L25" s="287"/>
      <c r="M25" s="285"/>
      <c r="N25" s="285"/>
      <c r="O25" s="288">
        <f t="shared" si="2"/>
        <v>0</v>
      </c>
    </row>
    <row r="26" spans="2:15" x14ac:dyDescent="0.3">
      <c r="B26" s="292" t="s">
        <v>66</v>
      </c>
      <c r="C26" s="299">
        <f>SUM(C20:C25)</f>
        <v>0</v>
      </c>
      <c r="D26" s="299">
        <f t="shared" ref="D26:N26" si="3">SUM(D20:D25)</f>
        <v>0</v>
      </c>
      <c r="E26" s="299">
        <f t="shared" si="3"/>
        <v>0</v>
      </c>
      <c r="F26" s="299">
        <f t="shared" si="3"/>
        <v>0</v>
      </c>
      <c r="G26" s="299">
        <f t="shared" si="3"/>
        <v>0</v>
      </c>
      <c r="H26" s="299">
        <f t="shared" si="3"/>
        <v>0</v>
      </c>
      <c r="I26" s="299">
        <f t="shared" si="3"/>
        <v>0</v>
      </c>
      <c r="J26" s="299">
        <f t="shared" si="3"/>
        <v>0</v>
      </c>
      <c r="K26" s="299">
        <f t="shared" si="3"/>
        <v>0</v>
      </c>
      <c r="L26" s="299">
        <f t="shared" si="3"/>
        <v>0</v>
      </c>
      <c r="M26" s="299">
        <f t="shared" si="3"/>
        <v>0</v>
      </c>
      <c r="N26" s="299">
        <f t="shared" si="3"/>
        <v>0</v>
      </c>
      <c r="O26" s="294">
        <f>SUM(C26:N26)</f>
        <v>0</v>
      </c>
    </row>
    <row r="28" spans="2:15" x14ac:dyDescent="0.3">
      <c r="B28" t="s">
        <v>489</v>
      </c>
    </row>
    <row r="29" spans="2:15" x14ac:dyDescent="0.3">
      <c r="B29" s="322" t="s">
        <v>379</v>
      </c>
      <c r="C29" s="324" t="s">
        <v>470</v>
      </c>
      <c r="D29" s="325"/>
      <c r="E29" s="325"/>
      <c r="F29" s="325"/>
      <c r="G29" s="325"/>
      <c r="H29" s="325"/>
      <c r="I29" s="325"/>
      <c r="J29" s="325"/>
      <c r="K29" s="325"/>
      <c r="L29" s="325"/>
      <c r="M29" s="325"/>
      <c r="N29" s="325"/>
      <c r="O29" s="326"/>
    </row>
    <row r="30" spans="2:15" x14ac:dyDescent="0.3">
      <c r="B30" s="323"/>
      <c r="C30" s="282" t="s">
        <v>24</v>
      </c>
      <c r="D30" s="282" t="s">
        <v>10</v>
      </c>
      <c r="E30" s="282" t="s">
        <v>0</v>
      </c>
      <c r="F30" s="282" t="s">
        <v>1</v>
      </c>
      <c r="G30" s="282" t="s">
        <v>2</v>
      </c>
      <c r="H30" s="282" t="s">
        <v>3</v>
      </c>
      <c r="I30" s="282" t="s">
        <v>4</v>
      </c>
      <c r="J30" s="282" t="s">
        <v>5</v>
      </c>
      <c r="K30" s="282" t="s">
        <v>6</v>
      </c>
      <c r="L30" s="282" t="s">
        <v>7</v>
      </c>
      <c r="M30" s="282" t="s">
        <v>8</v>
      </c>
      <c r="N30" s="282" t="s">
        <v>9</v>
      </c>
      <c r="O30" s="282" t="s">
        <v>471</v>
      </c>
    </row>
    <row r="31" spans="2:15" x14ac:dyDescent="0.3">
      <c r="B31" s="297" t="s">
        <v>490</v>
      </c>
      <c r="C31" s="285"/>
      <c r="D31" s="285"/>
      <c r="E31" s="285"/>
      <c r="F31" s="285"/>
      <c r="G31" s="285"/>
      <c r="H31" s="285"/>
      <c r="I31" s="285"/>
      <c r="J31" s="285"/>
      <c r="K31" s="300"/>
      <c r="L31" s="300"/>
      <c r="M31" s="300"/>
      <c r="N31" s="300"/>
      <c r="O31" s="288">
        <f>SUM(C31:N31)</f>
        <v>0</v>
      </c>
    </row>
    <row r="32" spans="2:15" x14ac:dyDescent="0.3">
      <c r="B32" s="297" t="s">
        <v>491</v>
      </c>
      <c r="C32" s="285"/>
      <c r="D32" s="285"/>
      <c r="E32" s="285"/>
      <c r="F32" s="285"/>
      <c r="G32" s="285"/>
      <c r="H32" s="285"/>
      <c r="I32" s="285"/>
      <c r="J32" s="285"/>
      <c r="K32" s="300"/>
      <c r="L32" s="300"/>
      <c r="M32" s="300"/>
      <c r="N32" s="300"/>
      <c r="O32" s="288">
        <f t="shared" ref="O32:O37" si="4">SUM(C32:N32)</f>
        <v>0</v>
      </c>
    </row>
    <row r="33" spans="2:15" x14ac:dyDescent="0.3">
      <c r="B33" s="297" t="s">
        <v>492</v>
      </c>
      <c r="C33" s="285"/>
      <c r="D33" s="285"/>
      <c r="E33" s="285"/>
      <c r="F33" s="285"/>
      <c r="G33" s="285"/>
      <c r="H33" s="285"/>
      <c r="I33" s="285"/>
      <c r="J33" s="285"/>
      <c r="K33" s="300"/>
      <c r="L33" s="300"/>
      <c r="M33" s="300"/>
      <c r="N33" s="300"/>
      <c r="O33" s="288">
        <f t="shared" si="4"/>
        <v>0</v>
      </c>
    </row>
    <row r="34" spans="2:15" x14ac:dyDescent="0.3">
      <c r="B34" s="297" t="s">
        <v>493</v>
      </c>
      <c r="C34" s="285"/>
      <c r="D34" s="285"/>
      <c r="E34" s="285"/>
      <c r="F34" s="285"/>
      <c r="G34" s="285"/>
      <c r="H34" s="285"/>
      <c r="I34" s="285"/>
      <c r="J34" s="285"/>
      <c r="K34" s="300"/>
      <c r="L34" s="300"/>
      <c r="M34" s="300"/>
      <c r="N34" s="300"/>
      <c r="O34" s="288">
        <f t="shared" si="4"/>
        <v>0</v>
      </c>
    </row>
    <row r="35" spans="2:15" x14ac:dyDescent="0.3">
      <c r="B35" s="297" t="s">
        <v>494</v>
      </c>
      <c r="C35" s="285"/>
      <c r="D35" s="285"/>
      <c r="E35" s="285"/>
      <c r="F35" s="285"/>
      <c r="G35" s="285"/>
      <c r="H35" s="285"/>
      <c r="I35" s="285"/>
      <c r="J35" s="285"/>
      <c r="K35" s="300"/>
      <c r="L35" s="300"/>
      <c r="M35" s="300"/>
      <c r="N35" s="300"/>
      <c r="O35" s="288">
        <f t="shared" si="4"/>
        <v>0</v>
      </c>
    </row>
    <row r="36" spans="2:15" x14ac:dyDescent="0.3">
      <c r="B36" s="297" t="s">
        <v>495</v>
      </c>
      <c r="C36" s="285"/>
      <c r="D36" s="285"/>
      <c r="E36" s="285"/>
      <c r="F36" s="285"/>
      <c r="G36" s="285"/>
      <c r="H36" s="285"/>
      <c r="I36" s="285"/>
      <c r="J36" s="285"/>
      <c r="K36" s="300"/>
      <c r="L36" s="300"/>
      <c r="M36" s="300"/>
      <c r="N36" s="300"/>
      <c r="O36" s="288">
        <f t="shared" si="4"/>
        <v>0</v>
      </c>
    </row>
    <row r="37" spans="2:15" x14ac:dyDescent="0.3">
      <c r="B37" s="297" t="s">
        <v>496</v>
      </c>
      <c r="C37" s="285"/>
      <c r="D37" s="285"/>
      <c r="E37" s="285"/>
      <c r="F37" s="285"/>
      <c r="G37" s="285"/>
      <c r="H37" s="285"/>
      <c r="I37" s="285"/>
      <c r="J37" s="285"/>
      <c r="K37" s="285"/>
      <c r="L37" s="300"/>
      <c r="M37" s="300"/>
      <c r="N37" s="300"/>
      <c r="O37" s="288">
        <f t="shared" si="4"/>
        <v>0</v>
      </c>
    </row>
    <row r="38" spans="2:15" x14ac:dyDescent="0.3">
      <c r="B38" s="292" t="s">
        <v>66</v>
      </c>
      <c r="C38" s="293">
        <f>SUM(C31:C37)</f>
        <v>0</v>
      </c>
      <c r="D38" s="293">
        <f t="shared" ref="D38:N38" si="5">SUM(D31:D37)</f>
        <v>0</v>
      </c>
      <c r="E38" s="293">
        <f t="shared" si="5"/>
        <v>0</v>
      </c>
      <c r="F38" s="293">
        <f t="shared" si="5"/>
        <v>0</v>
      </c>
      <c r="G38" s="293">
        <f t="shared" si="5"/>
        <v>0</v>
      </c>
      <c r="H38" s="293">
        <f t="shared" si="5"/>
        <v>0</v>
      </c>
      <c r="I38" s="293">
        <f t="shared" si="5"/>
        <v>0</v>
      </c>
      <c r="J38" s="293">
        <f t="shared" si="5"/>
        <v>0</v>
      </c>
      <c r="K38" s="293">
        <f t="shared" si="5"/>
        <v>0</v>
      </c>
      <c r="L38" s="293">
        <f t="shared" si="5"/>
        <v>0</v>
      </c>
      <c r="M38" s="293">
        <f t="shared" si="5"/>
        <v>0</v>
      </c>
      <c r="N38" s="293">
        <f t="shared" si="5"/>
        <v>0</v>
      </c>
      <c r="O38" s="294">
        <f>SUM(C38:N38)</f>
        <v>0</v>
      </c>
    </row>
    <row r="39" spans="2:15" ht="17.25" thickBot="1" x14ac:dyDescent="0.35"/>
    <row r="40" spans="2:15" ht="17.25" thickBot="1" x14ac:dyDescent="0.35">
      <c r="B40" s="301" t="s">
        <v>497</v>
      </c>
      <c r="C40" s="302">
        <f>C38+C26+C15</f>
        <v>0</v>
      </c>
      <c r="D40" s="302">
        <f t="shared" ref="D40:N40" si="6">D38+D26+D15</f>
        <v>0</v>
      </c>
      <c r="E40" s="302">
        <f t="shared" si="6"/>
        <v>0</v>
      </c>
      <c r="F40" s="302">
        <f t="shared" si="6"/>
        <v>0</v>
      </c>
      <c r="G40" s="302">
        <f t="shared" si="6"/>
        <v>0</v>
      </c>
      <c r="H40" s="302">
        <f t="shared" si="6"/>
        <v>0</v>
      </c>
      <c r="I40" s="302">
        <f t="shared" si="6"/>
        <v>0</v>
      </c>
      <c r="J40" s="303">
        <f t="shared" si="6"/>
        <v>0</v>
      </c>
      <c r="K40" s="303">
        <f t="shared" si="6"/>
        <v>0</v>
      </c>
      <c r="L40" s="303">
        <f t="shared" si="6"/>
        <v>0</v>
      </c>
      <c r="M40" s="303">
        <f t="shared" si="6"/>
        <v>0</v>
      </c>
      <c r="N40" s="303">
        <f t="shared" si="6"/>
        <v>0</v>
      </c>
      <c r="O40" s="304">
        <f>SUM(C40:N40)</f>
        <v>0</v>
      </c>
    </row>
    <row r="42" spans="2:15" ht="17.25" thickBot="1" x14ac:dyDescent="0.35"/>
    <row r="43" spans="2:15" ht="17.25" thickBot="1" x14ac:dyDescent="0.35">
      <c r="B43" s="305" t="s">
        <v>498</v>
      </c>
      <c r="C43" s="306">
        <f>C38+C26</f>
        <v>0</v>
      </c>
      <c r="D43" s="306">
        <f t="shared" ref="D43:N43" si="7">D38+D26</f>
        <v>0</v>
      </c>
      <c r="E43" s="306">
        <f t="shared" si="7"/>
        <v>0</v>
      </c>
      <c r="F43" s="306">
        <f t="shared" si="7"/>
        <v>0</v>
      </c>
      <c r="G43" s="306">
        <f t="shared" si="7"/>
        <v>0</v>
      </c>
      <c r="H43" s="306">
        <f t="shared" si="7"/>
        <v>0</v>
      </c>
      <c r="I43" s="306">
        <f t="shared" si="7"/>
        <v>0</v>
      </c>
      <c r="J43" s="307">
        <f t="shared" si="7"/>
        <v>0</v>
      </c>
      <c r="K43" s="307">
        <f t="shared" si="7"/>
        <v>0</v>
      </c>
      <c r="L43" s="307">
        <f t="shared" si="7"/>
        <v>0</v>
      </c>
      <c r="M43" s="307">
        <f t="shared" si="7"/>
        <v>0</v>
      </c>
      <c r="N43" s="307">
        <f t="shared" si="7"/>
        <v>0</v>
      </c>
      <c r="O43" s="308">
        <f>SUM(C43:N43)</f>
        <v>0</v>
      </c>
    </row>
  </sheetData>
  <mergeCells count="6">
    <mergeCell ref="B3:B4"/>
    <mergeCell ref="C3:O3"/>
    <mergeCell ref="B18:B19"/>
    <mergeCell ref="C18:O18"/>
    <mergeCell ref="B29:B30"/>
    <mergeCell ref="C29:O29"/>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A1F7-8D8B-45AD-AEE2-D51B7924DC73}">
  <dimension ref="A1:T43"/>
  <sheetViews>
    <sheetView topLeftCell="A13" zoomScale="70" zoomScaleNormal="70" workbookViewId="0">
      <selection activeCell="Q16" sqref="Q16"/>
    </sheetView>
  </sheetViews>
  <sheetFormatPr defaultRowHeight="16.5" x14ac:dyDescent="0.3"/>
  <cols>
    <col min="2" max="2" width="17.125" customWidth="1"/>
    <col min="3" max="14" width="9.125" customWidth="1"/>
    <col min="15" max="15" width="12.625" customWidth="1"/>
  </cols>
  <sheetData>
    <row r="1" spans="1:20" x14ac:dyDescent="0.3">
      <c r="A1" t="s">
        <v>467</v>
      </c>
    </row>
    <row r="2" spans="1:20" x14ac:dyDescent="0.3">
      <c r="B2" t="s">
        <v>468</v>
      </c>
    </row>
    <row r="3" spans="1:20" x14ac:dyDescent="0.3">
      <c r="B3" s="322" t="s">
        <v>469</v>
      </c>
      <c r="C3" s="324" t="s">
        <v>470</v>
      </c>
      <c r="D3" s="325"/>
      <c r="E3" s="325"/>
      <c r="F3" s="325"/>
      <c r="G3" s="325"/>
      <c r="H3" s="325"/>
      <c r="I3" s="325"/>
      <c r="J3" s="325"/>
      <c r="K3" s="325"/>
      <c r="L3" s="325"/>
      <c r="M3" s="325"/>
      <c r="N3" s="325"/>
      <c r="O3" s="326"/>
    </row>
    <row r="4" spans="1:20" x14ac:dyDescent="0.3">
      <c r="B4" s="323"/>
      <c r="C4" s="281" t="s">
        <v>24</v>
      </c>
      <c r="D4" s="281" t="s">
        <v>10</v>
      </c>
      <c r="E4" s="281" t="s">
        <v>0</v>
      </c>
      <c r="F4" s="281" t="s">
        <v>1</v>
      </c>
      <c r="G4" s="281" t="s">
        <v>2</v>
      </c>
      <c r="H4" s="281" t="s">
        <v>3</v>
      </c>
      <c r="I4" s="281" t="s">
        <v>4</v>
      </c>
      <c r="J4" s="281" t="s">
        <v>5</v>
      </c>
      <c r="K4" s="281" t="s">
        <v>6</v>
      </c>
      <c r="L4" s="281" t="s">
        <v>7</v>
      </c>
      <c r="M4" s="281" t="s">
        <v>8</v>
      </c>
      <c r="N4" s="281" t="s">
        <v>9</v>
      </c>
      <c r="O4" s="282" t="s">
        <v>471</v>
      </c>
    </row>
    <row r="5" spans="1:20" x14ac:dyDescent="0.3">
      <c r="B5" s="283" t="s">
        <v>472</v>
      </c>
      <c r="C5" s="284">
        <v>9200</v>
      </c>
      <c r="D5" s="284">
        <v>13000</v>
      </c>
      <c r="E5" s="284">
        <v>15600</v>
      </c>
      <c r="F5" s="284">
        <v>16300</v>
      </c>
      <c r="G5" s="284">
        <v>15000</v>
      </c>
      <c r="H5" s="284">
        <v>15500</v>
      </c>
      <c r="I5" s="285">
        <v>14500</v>
      </c>
      <c r="J5" s="285">
        <v>13300</v>
      </c>
      <c r="K5" s="286">
        <v>12800</v>
      </c>
      <c r="L5" s="287">
        <v>9700</v>
      </c>
      <c r="M5" s="287">
        <v>9600</v>
      </c>
      <c r="N5" s="287">
        <v>8400</v>
      </c>
      <c r="O5" s="288">
        <f>SUM(C5:N5)</f>
        <v>152900</v>
      </c>
    </row>
    <row r="6" spans="1:20" x14ac:dyDescent="0.3">
      <c r="B6" s="283" t="s">
        <v>473</v>
      </c>
      <c r="C6" s="284">
        <v>10000</v>
      </c>
      <c r="D6" s="284">
        <v>13000</v>
      </c>
      <c r="E6" s="284">
        <v>17000</v>
      </c>
      <c r="F6" s="284">
        <v>18000</v>
      </c>
      <c r="G6" s="284">
        <v>16000</v>
      </c>
      <c r="H6" s="284">
        <v>16000</v>
      </c>
      <c r="I6" s="285">
        <v>15000</v>
      </c>
      <c r="J6" s="285">
        <v>15000</v>
      </c>
      <c r="K6" s="286">
        <v>13000</v>
      </c>
      <c r="L6" s="287">
        <v>11000</v>
      </c>
      <c r="M6" s="287">
        <v>10000</v>
      </c>
      <c r="N6" s="287">
        <v>9000</v>
      </c>
      <c r="O6" s="288">
        <f t="shared" ref="O6:O14" si="0">SUM(C6:N6)</f>
        <v>163000</v>
      </c>
    </row>
    <row r="7" spans="1:20" x14ac:dyDescent="0.3">
      <c r="B7" s="283" t="s">
        <v>474</v>
      </c>
      <c r="C7" s="284">
        <v>5800</v>
      </c>
      <c r="D7" s="284">
        <v>7900</v>
      </c>
      <c r="E7" s="284">
        <v>9600</v>
      </c>
      <c r="F7" s="284">
        <v>10400</v>
      </c>
      <c r="G7" s="284">
        <v>9500</v>
      </c>
      <c r="H7" s="284">
        <v>9900</v>
      </c>
      <c r="I7" s="285">
        <v>9300</v>
      </c>
      <c r="J7" s="285">
        <v>8400</v>
      </c>
      <c r="K7" s="286">
        <v>8000</v>
      </c>
      <c r="L7" s="287">
        <v>6000</v>
      </c>
      <c r="M7" s="287">
        <v>6000</v>
      </c>
      <c r="N7" s="287">
        <v>5100</v>
      </c>
      <c r="O7" s="288">
        <f t="shared" si="0"/>
        <v>95900</v>
      </c>
    </row>
    <row r="8" spans="1:20" x14ac:dyDescent="0.3">
      <c r="B8" s="283" t="s">
        <v>475</v>
      </c>
      <c r="C8" s="284">
        <v>5100</v>
      </c>
      <c r="D8" s="284">
        <v>7000</v>
      </c>
      <c r="E8" s="284">
        <v>8300</v>
      </c>
      <c r="F8" s="284">
        <v>9300</v>
      </c>
      <c r="G8" s="284">
        <v>8200</v>
      </c>
      <c r="H8" s="284">
        <v>8500</v>
      </c>
      <c r="I8" s="285">
        <v>8000</v>
      </c>
      <c r="J8" s="285">
        <v>7300</v>
      </c>
      <c r="K8" s="286">
        <v>7000</v>
      </c>
      <c r="L8" s="287">
        <v>5300</v>
      </c>
      <c r="M8" s="287">
        <v>5400</v>
      </c>
      <c r="N8" s="287">
        <v>4600</v>
      </c>
      <c r="O8" s="288">
        <f t="shared" si="0"/>
        <v>84000</v>
      </c>
    </row>
    <row r="9" spans="1:20" x14ac:dyDescent="0.3">
      <c r="B9" s="283" t="s">
        <v>476</v>
      </c>
      <c r="C9" s="284">
        <v>0</v>
      </c>
      <c r="D9" s="284">
        <v>0</v>
      </c>
      <c r="E9" s="284">
        <v>0</v>
      </c>
      <c r="F9" s="284">
        <v>0</v>
      </c>
      <c r="G9" s="284">
        <v>0</v>
      </c>
      <c r="H9" s="284">
        <v>0</v>
      </c>
      <c r="I9" s="284">
        <v>0</v>
      </c>
      <c r="J9" s="284">
        <v>0</v>
      </c>
      <c r="K9" s="289">
        <v>0</v>
      </c>
      <c r="L9" s="290">
        <v>0</v>
      </c>
      <c r="M9" s="290">
        <v>0</v>
      </c>
      <c r="N9" s="290">
        <v>0</v>
      </c>
      <c r="O9" s="288">
        <f t="shared" si="0"/>
        <v>0</v>
      </c>
    </row>
    <row r="10" spans="1:20" x14ac:dyDescent="0.3">
      <c r="B10" s="283" t="s">
        <v>477</v>
      </c>
      <c r="C10" s="284">
        <v>9000</v>
      </c>
      <c r="D10" s="284">
        <v>11000</v>
      </c>
      <c r="E10" s="284">
        <v>14000</v>
      </c>
      <c r="F10" s="284">
        <v>16000</v>
      </c>
      <c r="G10" s="284">
        <v>14000</v>
      </c>
      <c r="H10" s="284">
        <v>14000</v>
      </c>
      <c r="I10" s="285">
        <v>13000</v>
      </c>
      <c r="J10" s="285">
        <v>12000</v>
      </c>
      <c r="K10" s="286">
        <v>12000</v>
      </c>
      <c r="L10" s="287">
        <v>9000</v>
      </c>
      <c r="M10" s="287">
        <v>9000</v>
      </c>
      <c r="N10" s="287">
        <v>7000</v>
      </c>
      <c r="O10" s="288">
        <f t="shared" si="0"/>
        <v>140000</v>
      </c>
    </row>
    <row r="11" spans="1:20" x14ac:dyDescent="0.3">
      <c r="B11" s="283" t="s">
        <v>478</v>
      </c>
      <c r="C11" s="284">
        <v>0</v>
      </c>
      <c r="D11" s="284">
        <v>2561</v>
      </c>
      <c r="E11" s="284">
        <v>4454</v>
      </c>
      <c r="F11" s="284">
        <v>7011</v>
      </c>
      <c r="G11" s="284">
        <v>6444</v>
      </c>
      <c r="H11" s="284">
        <v>6180</v>
      </c>
      <c r="I11" s="285">
        <v>6255</v>
      </c>
      <c r="J11" s="285">
        <v>5893</v>
      </c>
      <c r="K11" s="286">
        <v>5461</v>
      </c>
      <c r="L11" s="287">
        <v>4453</v>
      </c>
      <c r="M11" s="287">
        <v>4644</v>
      </c>
      <c r="N11" s="287">
        <v>4044</v>
      </c>
      <c r="O11" s="288">
        <f t="shared" si="0"/>
        <v>57400</v>
      </c>
    </row>
    <row r="12" spans="1:20" x14ac:dyDescent="0.3">
      <c r="B12" s="283" t="s">
        <v>479</v>
      </c>
      <c r="C12" s="284">
        <v>0</v>
      </c>
      <c r="D12" s="284">
        <v>0</v>
      </c>
      <c r="E12" s="284">
        <v>915</v>
      </c>
      <c r="F12" s="284">
        <v>6905</v>
      </c>
      <c r="G12" s="284">
        <v>6416</v>
      </c>
      <c r="H12" s="284">
        <v>6134</v>
      </c>
      <c r="I12" s="284">
        <v>6077</v>
      </c>
      <c r="J12" s="284">
        <v>5876</v>
      </c>
      <c r="K12" s="286">
        <v>5219</v>
      </c>
      <c r="L12" s="287">
        <v>4336</v>
      </c>
      <c r="M12" s="287">
        <v>4710</v>
      </c>
      <c r="N12" s="287">
        <v>4013</v>
      </c>
      <c r="O12" s="288">
        <f t="shared" si="0"/>
        <v>50601</v>
      </c>
    </row>
    <row r="13" spans="1:20" x14ac:dyDescent="0.3">
      <c r="B13" s="283" t="s">
        <v>480</v>
      </c>
      <c r="C13" s="284">
        <v>0</v>
      </c>
      <c r="D13" s="284">
        <v>3868</v>
      </c>
      <c r="E13" s="284">
        <v>7563</v>
      </c>
      <c r="F13" s="284">
        <v>11868</v>
      </c>
      <c r="G13" s="284">
        <v>10795</v>
      </c>
      <c r="H13" s="284">
        <v>10189</v>
      </c>
      <c r="I13" s="285">
        <v>10059</v>
      </c>
      <c r="J13" s="285">
        <v>9872</v>
      </c>
      <c r="K13" s="286">
        <v>8361</v>
      </c>
      <c r="L13" s="291">
        <v>7094</v>
      </c>
      <c r="M13" s="291">
        <v>7756</v>
      </c>
      <c r="N13" s="291">
        <v>6572</v>
      </c>
      <c r="O13" s="288">
        <f t="shared" si="0"/>
        <v>93997</v>
      </c>
    </row>
    <row r="14" spans="1:20" x14ac:dyDescent="0.3">
      <c r="B14" s="283" t="s">
        <v>481</v>
      </c>
      <c r="C14" s="284">
        <v>0</v>
      </c>
      <c r="D14" s="284">
        <v>4050</v>
      </c>
      <c r="E14" s="284">
        <v>7651</v>
      </c>
      <c r="F14" s="284">
        <v>12142</v>
      </c>
      <c r="G14" s="284">
        <v>11209</v>
      </c>
      <c r="H14" s="284">
        <v>10713</v>
      </c>
      <c r="I14" s="285">
        <v>10545</v>
      </c>
      <c r="J14" s="285">
        <v>10162</v>
      </c>
      <c r="K14" s="286">
        <v>8911</v>
      </c>
      <c r="L14" s="287">
        <v>7357</v>
      </c>
      <c r="M14" s="287">
        <v>7885</v>
      </c>
      <c r="N14" s="287">
        <v>6729</v>
      </c>
      <c r="O14" s="288">
        <f t="shared" si="0"/>
        <v>97354</v>
      </c>
      <c r="T14" s="309"/>
    </row>
    <row r="15" spans="1:20" x14ac:dyDescent="0.3">
      <c r="B15" s="292" t="s">
        <v>66</v>
      </c>
      <c r="C15" s="293">
        <f t="shared" ref="C15:N15" si="1">SUM(C5:C14)</f>
        <v>39100</v>
      </c>
      <c r="D15" s="293">
        <f t="shared" si="1"/>
        <v>62379</v>
      </c>
      <c r="E15" s="293">
        <f t="shared" si="1"/>
        <v>85083</v>
      </c>
      <c r="F15" s="293">
        <f t="shared" si="1"/>
        <v>107926</v>
      </c>
      <c r="G15" s="293">
        <f t="shared" si="1"/>
        <v>97564</v>
      </c>
      <c r="H15" s="293">
        <f t="shared" si="1"/>
        <v>97116</v>
      </c>
      <c r="I15" s="293">
        <f t="shared" si="1"/>
        <v>92736</v>
      </c>
      <c r="J15" s="293">
        <f t="shared" si="1"/>
        <v>87803</v>
      </c>
      <c r="K15" s="293">
        <f t="shared" si="1"/>
        <v>80752</v>
      </c>
      <c r="L15" s="293">
        <f t="shared" si="1"/>
        <v>64240</v>
      </c>
      <c r="M15" s="293">
        <f t="shared" si="1"/>
        <v>64995</v>
      </c>
      <c r="N15" s="293">
        <f t="shared" si="1"/>
        <v>55458</v>
      </c>
      <c r="O15" s="294">
        <f>SUM(C15:N15)</f>
        <v>935152</v>
      </c>
    </row>
    <row r="16" spans="1:20" x14ac:dyDescent="0.3">
      <c r="B16" s="295"/>
      <c r="C16" s="296"/>
      <c r="D16" s="296"/>
      <c r="E16" s="296"/>
      <c r="F16" s="296"/>
      <c r="G16" s="296"/>
      <c r="H16" s="296"/>
      <c r="I16" s="296"/>
      <c r="J16" s="296"/>
      <c r="K16" s="296"/>
      <c r="L16" s="296"/>
      <c r="M16" s="296"/>
      <c r="N16" s="296"/>
    </row>
    <row r="17" spans="2:15" x14ac:dyDescent="0.3">
      <c r="B17" t="s">
        <v>482</v>
      </c>
    </row>
    <row r="18" spans="2:15" x14ac:dyDescent="0.3">
      <c r="B18" s="327" t="s">
        <v>379</v>
      </c>
      <c r="C18" s="327" t="s">
        <v>470</v>
      </c>
      <c r="D18" s="327"/>
      <c r="E18" s="327"/>
      <c r="F18" s="327"/>
      <c r="G18" s="327"/>
      <c r="H18" s="327"/>
      <c r="I18" s="327"/>
      <c r="J18" s="327"/>
      <c r="K18" s="327"/>
      <c r="L18" s="327"/>
      <c r="M18" s="327"/>
      <c r="N18" s="327"/>
      <c r="O18" s="327"/>
    </row>
    <row r="19" spans="2:15" x14ac:dyDescent="0.3">
      <c r="B19" s="327"/>
      <c r="C19" s="282" t="s">
        <v>24</v>
      </c>
      <c r="D19" s="282" t="s">
        <v>10</v>
      </c>
      <c r="E19" s="282" t="s">
        <v>0</v>
      </c>
      <c r="F19" s="282" t="s">
        <v>1</v>
      </c>
      <c r="G19" s="282" t="s">
        <v>2</v>
      </c>
      <c r="H19" s="282" t="s">
        <v>3</v>
      </c>
      <c r="I19" s="282" t="s">
        <v>4</v>
      </c>
      <c r="J19" s="282" t="s">
        <v>5</v>
      </c>
      <c r="K19" s="282" t="s">
        <v>6</v>
      </c>
      <c r="L19" s="282" t="s">
        <v>7</v>
      </c>
      <c r="M19" s="282" t="s">
        <v>8</v>
      </c>
      <c r="N19" s="282" t="s">
        <v>9</v>
      </c>
      <c r="O19" s="282" t="s">
        <v>471</v>
      </c>
    </row>
    <row r="20" spans="2:15" x14ac:dyDescent="0.3">
      <c r="B20" s="297" t="s">
        <v>483</v>
      </c>
      <c r="C20" s="285">
        <v>16915</v>
      </c>
      <c r="D20" s="285">
        <v>25220</v>
      </c>
      <c r="E20" s="285">
        <v>31932</v>
      </c>
      <c r="F20" s="285">
        <v>34420</v>
      </c>
      <c r="G20" s="285">
        <v>31919</v>
      </c>
      <c r="H20" s="298">
        <v>30526</v>
      </c>
      <c r="I20" s="298">
        <v>30098</v>
      </c>
      <c r="J20" s="298">
        <v>29047</v>
      </c>
      <c r="K20" s="287">
        <v>24597</v>
      </c>
      <c r="L20" s="287">
        <v>19433</v>
      </c>
      <c r="M20" s="285">
        <v>20429</v>
      </c>
      <c r="N20" s="285">
        <v>14951</v>
      </c>
      <c r="O20" s="288">
        <f>SUM(C20:N20)</f>
        <v>309487</v>
      </c>
    </row>
    <row r="21" spans="2:15" x14ac:dyDescent="0.3">
      <c r="B21" s="297" t="s">
        <v>484</v>
      </c>
      <c r="C21" s="285">
        <v>14076</v>
      </c>
      <c r="D21" s="285">
        <v>21542</v>
      </c>
      <c r="E21" s="285">
        <v>25699</v>
      </c>
      <c r="F21" s="285">
        <v>27517</v>
      </c>
      <c r="G21" s="285">
        <v>24983</v>
      </c>
      <c r="H21" s="298">
        <v>23728</v>
      </c>
      <c r="I21" s="298">
        <v>23260</v>
      </c>
      <c r="J21" s="298">
        <v>19834</v>
      </c>
      <c r="K21" s="287">
        <v>19493</v>
      </c>
      <c r="L21" s="287">
        <v>16023</v>
      </c>
      <c r="M21" s="298">
        <v>17266</v>
      </c>
      <c r="N21" s="298">
        <v>12365</v>
      </c>
      <c r="O21" s="288">
        <f t="shared" ref="O21:O25" si="2">SUM(C21:N21)</f>
        <v>245786</v>
      </c>
    </row>
    <row r="22" spans="2:15" x14ac:dyDescent="0.3">
      <c r="B22" s="297" t="s">
        <v>485</v>
      </c>
      <c r="C22" s="285">
        <v>11384</v>
      </c>
      <c r="D22" s="285">
        <v>16640</v>
      </c>
      <c r="E22" s="285">
        <v>19758</v>
      </c>
      <c r="F22" s="285">
        <v>20745</v>
      </c>
      <c r="G22" s="285">
        <v>18911</v>
      </c>
      <c r="H22" s="298">
        <v>18092</v>
      </c>
      <c r="I22" s="298">
        <v>16153</v>
      </c>
      <c r="J22" s="298">
        <v>7891</v>
      </c>
      <c r="K22" s="287">
        <v>14923</v>
      </c>
      <c r="L22" s="287">
        <v>12310</v>
      </c>
      <c r="M22" s="285">
        <v>13508</v>
      </c>
      <c r="N22" s="285">
        <v>10463</v>
      </c>
      <c r="O22" s="288">
        <f t="shared" si="2"/>
        <v>180778</v>
      </c>
    </row>
    <row r="23" spans="2:15" x14ac:dyDescent="0.3">
      <c r="B23" s="297" t="s">
        <v>486</v>
      </c>
      <c r="C23" s="285">
        <v>8807</v>
      </c>
      <c r="D23" s="285">
        <v>12545</v>
      </c>
      <c r="E23" s="285">
        <v>14940</v>
      </c>
      <c r="F23" s="285">
        <v>14966</v>
      </c>
      <c r="G23" s="285">
        <v>14167</v>
      </c>
      <c r="H23" s="298">
        <v>14196</v>
      </c>
      <c r="I23" s="298">
        <v>14625</v>
      </c>
      <c r="J23" s="298">
        <v>13931</v>
      </c>
      <c r="K23" s="287">
        <v>12201</v>
      </c>
      <c r="L23" s="287">
        <v>8828</v>
      </c>
      <c r="M23" s="285">
        <v>11041</v>
      </c>
      <c r="N23" s="285">
        <v>8413</v>
      </c>
      <c r="O23" s="288">
        <f t="shared" si="2"/>
        <v>148660</v>
      </c>
    </row>
    <row r="24" spans="2:15" x14ac:dyDescent="0.3">
      <c r="B24" s="297" t="s">
        <v>487</v>
      </c>
      <c r="C24" s="285">
        <v>6086</v>
      </c>
      <c r="D24" s="285">
        <v>9042</v>
      </c>
      <c r="E24" s="285">
        <v>12192</v>
      </c>
      <c r="F24" s="285">
        <v>13779</v>
      </c>
      <c r="G24" s="285">
        <v>12783</v>
      </c>
      <c r="H24" s="298">
        <v>12353</v>
      </c>
      <c r="I24" s="298">
        <v>7813</v>
      </c>
      <c r="J24" s="298">
        <v>11634</v>
      </c>
      <c r="K24" s="287">
        <v>9641</v>
      </c>
      <c r="L24" s="287">
        <v>7347</v>
      </c>
      <c r="M24" s="285">
        <v>7392</v>
      </c>
      <c r="N24" s="285">
        <v>5418</v>
      </c>
      <c r="O24" s="288">
        <f t="shared" si="2"/>
        <v>115480</v>
      </c>
    </row>
    <row r="25" spans="2:15" x14ac:dyDescent="0.3">
      <c r="B25" s="297" t="s">
        <v>488</v>
      </c>
      <c r="C25" s="285">
        <v>18237</v>
      </c>
      <c r="D25" s="285">
        <v>26476</v>
      </c>
      <c r="E25" s="285">
        <v>31614</v>
      </c>
      <c r="F25" s="285">
        <v>33166</v>
      </c>
      <c r="G25" s="285">
        <v>30541</v>
      </c>
      <c r="H25" s="298">
        <v>29271</v>
      </c>
      <c r="I25" s="298">
        <v>29050</v>
      </c>
      <c r="J25" s="298">
        <v>24570</v>
      </c>
      <c r="K25" s="287">
        <v>24170</v>
      </c>
      <c r="L25" s="287">
        <v>19894</v>
      </c>
      <c r="M25" s="285">
        <v>21676</v>
      </c>
      <c r="N25" s="285">
        <v>17038</v>
      </c>
      <c r="O25" s="288">
        <f t="shared" si="2"/>
        <v>305703</v>
      </c>
    </row>
    <row r="26" spans="2:15" x14ac:dyDescent="0.3">
      <c r="B26" s="292" t="s">
        <v>66</v>
      </c>
      <c r="C26" s="299">
        <f>SUM(C20:C25)</f>
        <v>75505</v>
      </c>
      <c r="D26" s="299">
        <f t="shared" ref="D26:N26" si="3">SUM(D20:D25)</f>
        <v>111465</v>
      </c>
      <c r="E26" s="299">
        <f t="shared" si="3"/>
        <v>136135</v>
      </c>
      <c r="F26" s="299">
        <f t="shared" si="3"/>
        <v>144593</v>
      </c>
      <c r="G26" s="299">
        <f t="shared" si="3"/>
        <v>133304</v>
      </c>
      <c r="H26" s="299">
        <f t="shared" si="3"/>
        <v>128166</v>
      </c>
      <c r="I26" s="299">
        <f t="shared" si="3"/>
        <v>120999</v>
      </c>
      <c r="J26" s="299">
        <f t="shared" si="3"/>
        <v>106907</v>
      </c>
      <c r="K26" s="299">
        <f t="shared" si="3"/>
        <v>105025</v>
      </c>
      <c r="L26" s="299">
        <f t="shared" si="3"/>
        <v>83835</v>
      </c>
      <c r="M26" s="299">
        <f t="shared" si="3"/>
        <v>91312</v>
      </c>
      <c r="N26" s="299">
        <f t="shared" si="3"/>
        <v>68648</v>
      </c>
      <c r="O26" s="294">
        <f>SUM(C26:N26)</f>
        <v>1305894</v>
      </c>
    </row>
    <row r="28" spans="2:15" x14ac:dyDescent="0.3">
      <c r="B28" t="s">
        <v>489</v>
      </c>
    </row>
    <row r="29" spans="2:15" x14ac:dyDescent="0.3">
      <c r="B29" s="322" t="s">
        <v>379</v>
      </c>
      <c r="C29" s="324" t="s">
        <v>470</v>
      </c>
      <c r="D29" s="325"/>
      <c r="E29" s="325"/>
      <c r="F29" s="325"/>
      <c r="G29" s="325"/>
      <c r="H29" s="325"/>
      <c r="I29" s="325"/>
      <c r="J29" s="325"/>
      <c r="K29" s="325"/>
      <c r="L29" s="325"/>
      <c r="M29" s="325"/>
      <c r="N29" s="325"/>
      <c r="O29" s="326"/>
    </row>
    <row r="30" spans="2:15" x14ac:dyDescent="0.3">
      <c r="B30" s="323"/>
      <c r="C30" s="282" t="s">
        <v>24</v>
      </c>
      <c r="D30" s="282" t="s">
        <v>10</v>
      </c>
      <c r="E30" s="282" t="s">
        <v>0</v>
      </c>
      <c r="F30" s="282" t="s">
        <v>1</v>
      </c>
      <c r="G30" s="282" t="s">
        <v>2</v>
      </c>
      <c r="H30" s="282" t="s">
        <v>3</v>
      </c>
      <c r="I30" s="282" t="s">
        <v>4</v>
      </c>
      <c r="J30" s="282" t="s">
        <v>5</v>
      </c>
      <c r="K30" s="282" t="s">
        <v>6</v>
      </c>
      <c r="L30" s="282" t="s">
        <v>7</v>
      </c>
      <c r="M30" s="282" t="s">
        <v>8</v>
      </c>
      <c r="N30" s="282" t="s">
        <v>9</v>
      </c>
      <c r="O30" s="282" t="s">
        <v>471</v>
      </c>
    </row>
    <row r="31" spans="2:15" x14ac:dyDescent="0.3">
      <c r="B31" s="297" t="s">
        <v>490</v>
      </c>
      <c r="C31" s="285">
        <v>10344</v>
      </c>
      <c r="D31" s="285">
        <v>14702</v>
      </c>
      <c r="E31" s="285">
        <v>17697</v>
      </c>
      <c r="F31" s="285">
        <v>17507</v>
      </c>
      <c r="G31" s="285">
        <v>17246</v>
      </c>
      <c r="H31" s="285">
        <v>15398</v>
      </c>
      <c r="I31" s="285">
        <v>16224</v>
      </c>
      <c r="J31" s="285">
        <v>15871</v>
      </c>
      <c r="K31" s="300">
        <v>13507</v>
      </c>
      <c r="L31" s="300">
        <v>10233</v>
      </c>
      <c r="M31" s="300">
        <v>12201</v>
      </c>
      <c r="N31" s="300">
        <v>9563</v>
      </c>
      <c r="O31" s="288">
        <f>SUM(C31:N31)</f>
        <v>170493</v>
      </c>
    </row>
    <row r="32" spans="2:15" x14ac:dyDescent="0.3">
      <c r="B32" s="297" t="s">
        <v>491</v>
      </c>
      <c r="C32" s="285">
        <v>9150</v>
      </c>
      <c r="D32" s="285">
        <v>13046</v>
      </c>
      <c r="E32" s="285">
        <v>15559</v>
      </c>
      <c r="F32" s="285">
        <v>16507</v>
      </c>
      <c r="G32" s="285">
        <v>15104</v>
      </c>
      <c r="H32" s="285">
        <v>14515</v>
      </c>
      <c r="I32" s="285">
        <v>14287</v>
      </c>
      <c r="J32" s="285">
        <v>13883</v>
      </c>
      <c r="K32" s="300">
        <v>11875</v>
      </c>
      <c r="L32" s="300">
        <v>9773</v>
      </c>
      <c r="M32" s="300">
        <v>10829</v>
      </c>
      <c r="N32" s="300">
        <v>8500</v>
      </c>
      <c r="O32" s="288">
        <f t="shared" ref="O32:O37" si="4">SUM(C32:N32)</f>
        <v>153028</v>
      </c>
    </row>
    <row r="33" spans="2:15" x14ac:dyDescent="0.3">
      <c r="B33" s="297" t="s">
        <v>492</v>
      </c>
      <c r="C33" s="285">
        <v>7795</v>
      </c>
      <c r="D33" s="285">
        <v>13335</v>
      </c>
      <c r="E33" s="285">
        <v>16496</v>
      </c>
      <c r="F33" s="285">
        <v>17934</v>
      </c>
      <c r="G33" s="285">
        <v>16544</v>
      </c>
      <c r="H33" s="285">
        <v>15884</v>
      </c>
      <c r="I33" s="285">
        <v>15608</v>
      </c>
      <c r="J33" s="285">
        <v>15225</v>
      </c>
      <c r="K33" s="300">
        <v>12810</v>
      </c>
      <c r="L33" s="300">
        <v>10226</v>
      </c>
      <c r="M33" s="300">
        <v>10907</v>
      </c>
      <c r="N33" s="300">
        <v>8456</v>
      </c>
      <c r="O33" s="288">
        <f t="shared" si="4"/>
        <v>161220</v>
      </c>
    </row>
    <row r="34" spans="2:15" x14ac:dyDescent="0.3">
      <c r="B34" s="297" t="s">
        <v>493</v>
      </c>
      <c r="C34" s="285">
        <v>9478</v>
      </c>
      <c r="D34" s="285">
        <v>13461</v>
      </c>
      <c r="E34" s="285">
        <v>16577</v>
      </c>
      <c r="F34" s="285">
        <v>17895</v>
      </c>
      <c r="G34" s="285">
        <v>16447</v>
      </c>
      <c r="H34" s="285">
        <v>15754</v>
      </c>
      <c r="I34" s="285">
        <v>15496</v>
      </c>
      <c r="J34" s="285">
        <v>15018</v>
      </c>
      <c r="K34" s="300">
        <v>12807</v>
      </c>
      <c r="L34" s="300">
        <v>10334</v>
      </c>
      <c r="M34" s="300">
        <v>11140</v>
      </c>
      <c r="N34" s="300">
        <v>8672</v>
      </c>
      <c r="O34" s="288">
        <f t="shared" si="4"/>
        <v>163079</v>
      </c>
    </row>
    <row r="35" spans="2:15" x14ac:dyDescent="0.3">
      <c r="B35" s="297" t="s">
        <v>494</v>
      </c>
      <c r="C35" s="285">
        <v>12869</v>
      </c>
      <c r="D35" s="285">
        <v>18645</v>
      </c>
      <c r="E35" s="285">
        <v>22615</v>
      </c>
      <c r="F35" s="285">
        <v>24040</v>
      </c>
      <c r="G35" s="285">
        <v>21930</v>
      </c>
      <c r="H35" s="285">
        <v>21055</v>
      </c>
      <c r="I35" s="285">
        <v>20680</v>
      </c>
      <c r="J35" s="285">
        <v>20191</v>
      </c>
      <c r="K35" s="300">
        <v>17184</v>
      </c>
      <c r="L35" s="300">
        <v>13987</v>
      </c>
      <c r="M35" s="300">
        <v>15300</v>
      </c>
      <c r="N35" s="300">
        <v>11769</v>
      </c>
      <c r="O35" s="288">
        <f t="shared" si="4"/>
        <v>220265</v>
      </c>
    </row>
    <row r="36" spans="2:15" x14ac:dyDescent="0.3">
      <c r="B36" s="297" t="s">
        <v>495</v>
      </c>
      <c r="C36" s="285">
        <v>9555</v>
      </c>
      <c r="D36" s="285">
        <v>13921</v>
      </c>
      <c r="E36" s="285">
        <v>16469</v>
      </c>
      <c r="F36" s="285">
        <v>17507</v>
      </c>
      <c r="G36" s="285">
        <v>16045</v>
      </c>
      <c r="H36" s="285">
        <v>15398</v>
      </c>
      <c r="I36" s="285">
        <v>15159</v>
      </c>
      <c r="J36" s="285">
        <v>14765</v>
      </c>
      <c r="K36" s="300">
        <v>12595</v>
      </c>
      <c r="L36" s="300">
        <v>10313</v>
      </c>
      <c r="M36" s="300">
        <v>11335</v>
      </c>
      <c r="N36" s="300">
        <v>8843</v>
      </c>
      <c r="O36" s="288">
        <f t="shared" si="4"/>
        <v>161905</v>
      </c>
    </row>
    <row r="37" spans="2:15" x14ac:dyDescent="0.3">
      <c r="B37" s="297" t="s">
        <v>496</v>
      </c>
      <c r="C37" s="285">
        <v>2966</v>
      </c>
      <c r="D37" s="285">
        <v>4204</v>
      </c>
      <c r="E37" s="285">
        <v>3457</v>
      </c>
      <c r="F37" s="285">
        <v>5542</v>
      </c>
      <c r="G37" s="285">
        <v>5097</v>
      </c>
      <c r="H37" s="285">
        <v>14515</v>
      </c>
      <c r="I37" s="285">
        <v>4846</v>
      </c>
      <c r="J37" s="285">
        <v>4730</v>
      </c>
      <c r="K37" s="285">
        <v>4037</v>
      </c>
      <c r="L37" s="300">
        <v>3272</v>
      </c>
      <c r="M37" s="300">
        <v>4095</v>
      </c>
      <c r="N37" s="300">
        <v>3177</v>
      </c>
      <c r="O37" s="288">
        <f t="shared" si="4"/>
        <v>59938</v>
      </c>
    </row>
    <row r="38" spans="2:15" x14ac:dyDescent="0.3">
      <c r="B38" s="292" t="s">
        <v>66</v>
      </c>
      <c r="C38" s="293">
        <f>SUM(C31:C37)</f>
        <v>62157</v>
      </c>
      <c r="D38" s="293">
        <f t="shared" ref="D38:N38" si="5">SUM(D31:D37)</f>
        <v>91314</v>
      </c>
      <c r="E38" s="293">
        <f t="shared" si="5"/>
        <v>108870</v>
      </c>
      <c r="F38" s="293">
        <f t="shared" si="5"/>
        <v>116932</v>
      </c>
      <c r="G38" s="293">
        <f t="shared" si="5"/>
        <v>108413</v>
      </c>
      <c r="H38" s="293">
        <f t="shared" si="5"/>
        <v>112519</v>
      </c>
      <c r="I38" s="293">
        <f t="shared" si="5"/>
        <v>102300</v>
      </c>
      <c r="J38" s="293">
        <f t="shared" si="5"/>
        <v>99683</v>
      </c>
      <c r="K38" s="293">
        <f t="shared" si="5"/>
        <v>84815</v>
      </c>
      <c r="L38" s="293">
        <f t="shared" si="5"/>
        <v>68138</v>
      </c>
      <c r="M38" s="293">
        <f t="shared" si="5"/>
        <v>75807</v>
      </c>
      <c r="N38" s="293">
        <f t="shared" si="5"/>
        <v>58980</v>
      </c>
      <c r="O38" s="294">
        <f>SUM(C38:N38)</f>
        <v>1089928</v>
      </c>
    </row>
    <row r="39" spans="2:15" ht="17.25" thickBot="1" x14ac:dyDescent="0.35"/>
    <row r="40" spans="2:15" ht="17.25" thickBot="1" x14ac:dyDescent="0.35">
      <c r="B40" s="301" t="s">
        <v>497</v>
      </c>
      <c r="C40" s="302">
        <f>C38+C26+C15</f>
        <v>176762</v>
      </c>
      <c r="D40" s="302">
        <f t="shared" ref="D40:N40" si="6">D38+D26+D15</f>
        <v>265158</v>
      </c>
      <c r="E40" s="302">
        <f t="shared" si="6"/>
        <v>330088</v>
      </c>
      <c r="F40" s="302">
        <f t="shared" si="6"/>
        <v>369451</v>
      </c>
      <c r="G40" s="302">
        <f t="shared" si="6"/>
        <v>339281</v>
      </c>
      <c r="H40" s="302">
        <f t="shared" si="6"/>
        <v>337801</v>
      </c>
      <c r="I40" s="302">
        <f t="shared" si="6"/>
        <v>316035</v>
      </c>
      <c r="J40" s="303">
        <f t="shared" si="6"/>
        <v>294393</v>
      </c>
      <c r="K40" s="303">
        <f t="shared" si="6"/>
        <v>270592</v>
      </c>
      <c r="L40" s="303">
        <f t="shared" si="6"/>
        <v>216213</v>
      </c>
      <c r="M40" s="303">
        <f t="shared" si="6"/>
        <v>232114</v>
      </c>
      <c r="N40" s="303">
        <f t="shared" si="6"/>
        <v>183086</v>
      </c>
      <c r="O40" s="304">
        <f>SUM(C40:N40)</f>
        <v>3330974</v>
      </c>
    </row>
    <row r="42" spans="2:15" ht="17.25" thickBot="1" x14ac:dyDescent="0.35"/>
    <row r="43" spans="2:15" ht="17.25" thickBot="1" x14ac:dyDescent="0.35">
      <c r="B43" s="305" t="s">
        <v>498</v>
      </c>
      <c r="C43" s="306">
        <f>C38+C26</f>
        <v>137662</v>
      </c>
      <c r="D43" s="306">
        <f t="shared" ref="D43:N43" si="7">D38+D26</f>
        <v>202779</v>
      </c>
      <c r="E43" s="306">
        <f t="shared" si="7"/>
        <v>245005</v>
      </c>
      <c r="F43" s="306">
        <f t="shared" si="7"/>
        <v>261525</v>
      </c>
      <c r="G43" s="306">
        <f t="shared" si="7"/>
        <v>241717</v>
      </c>
      <c r="H43" s="306">
        <f t="shared" si="7"/>
        <v>240685</v>
      </c>
      <c r="I43" s="306">
        <f t="shared" si="7"/>
        <v>223299</v>
      </c>
      <c r="J43" s="307">
        <f t="shared" si="7"/>
        <v>206590</v>
      </c>
      <c r="K43" s="307">
        <f t="shared" si="7"/>
        <v>189840</v>
      </c>
      <c r="L43" s="307">
        <f t="shared" si="7"/>
        <v>151973</v>
      </c>
      <c r="M43" s="307">
        <f t="shared" si="7"/>
        <v>167119</v>
      </c>
      <c r="N43" s="307">
        <f t="shared" si="7"/>
        <v>127628</v>
      </c>
      <c r="O43" s="308">
        <f>SUM(C43:N43)</f>
        <v>2395822</v>
      </c>
    </row>
  </sheetData>
  <mergeCells count="6">
    <mergeCell ref="B3:B4"/>
    <mergeCell ref="C3:O3"/>
    <mergeCell ref="B18:B19"/>
    <mergeCell ref="C18:O18"/>
    <mergeCell ref="B29:B30"/>
    <mergeCell ref="C29:O29"/>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��,Ҵ�,Ҵ��� �\� |ǀ� $���t� ��0��� 䴴��Ȳ��tǴ�
</file>

<file path=customXml/item3.xml>��,Ҵ�,Ҵ��� �\� |ǀ� $���t� ��0��� 䴴��Ȳ�
</file>

<file path=customXml/itemProps1.xml><?xml version="1.0" encoding="utf-8"?>
<ds:datastoreItem xmlns:ds="http://schemas.openxmlformats.org/officeDocument/2006/customXml" ds:itemID="{0C7770F1-90C0-4C6C-B482-5AA26E197B1F}">
  <ds:schemaRefs>
    <ds:schemaRef ds:uri="http://schemas.microsoft.com/DataMashup"/>
  </ds:schemaRefs>
</ds:datastoreItem>
</file>

<file path=customXml/itemProps2.xml><?xml version="1.0" encoding="utf-8"?>
<ds:datastoreItem xmlns:ds="http://schemas.openxmlformats.org/officeDocument/2006/customXml" ds:itemID="{2D19A9D9-C20F-4EA3-979D-0CE8B01B43F6}">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AE207C44-1D31-4D87-B27A-2BE1C108B466}">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26년 연간에너지실적</vt:lpstr>
      <vt:lpstr>25년 연간에너지실적</vt:lpstr>
      <vt:lpstr>24년 연간에너지실적</vt:lpstr>
      <vt:lpstr>23년 연간에너지실적</vt:lpstr>
      <vt:lpstr>24년 태양광발전량</vt:lpstr>
      <vt:lpstr>26년 태양광발전량</vt:lpstr>
      <vt:lpstr>25년 태양광발전량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Sangjin Gene Kim</dc:creator>
  <cp:lastModifiedBy> </cp:lastModifiedBy>
  <cp:lastPrinted>2019-06-27T02:11:49Z</cp:lastPrinted>
  <dcterms:created xsi:type="dcterms:W3CDTF">2019-04-16T06:36:32Z</dcterms:created>
  <dcterms:modified xsi:type="dcterms:W3CDTF">2026-02-25T03:54:57Z</dcterms:modified>
</cp:coreProperties>
</file>