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17\Downloads\"/>
    </mc:Choice>
  </mc:AlternateContent>
  <xr:revisionPtr revIDLastSave="0" documentId="13_ncr:1_{E9DFAD03-4376-4A6F-A43B-417777BA4078}" xr6:coauthVersionLast="47" xr6:coauthVersionMax="47" xr10:uidLastSave="{00000000-0000-0000-0000-000000000000}"/>
  <bookViews>
    <workbookView xWindow="20370" yWindow="-120" windowWidth="24240" windowHeight="13020" xr2:uid="{2A846ABB-F8A7-4DBD-9FB5-D0CA1C317E8D}"/>
  </bookViews>
  <sheets>
    <sheet name="SE of estimates" sheetId="1" r:id="rId1"/>
    <sheet name="Solving for parameters" sheetId="2" r:id="rId2"/>
    <sheet name="Sour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I12" i="2" a="1"/>
  <c r="I13" i="2" s="1"/>
  <c r="I8" i="2" a="1"/>
  <c r="I8" i="2" s="1"/>
  <c r="H4" i="2" a="1"/>
  <c r="H5" i="2" s="1"/>
  <c r="F4" i="2" a="1"/>
  <c r="F8" i="2" s="1"/>
  <c r="I18" i="1" a="1"/>
  <c r="I18" i="1" s="1"/>
  <c r="I17" i="1"/>
  <c r="C10" i="1"/>
  <c r="C12" i="1" s="1"/>
  <c r="G4" i="1" a="1"/>
  <c r="G4" i="1" s="1"/>
  <c r="I20" i="1" l="1" a="1"/>
  <c r="I20" i="1" s="1"/>
  <c r="I12" i="2"/>
  <c r="I9" i="2"/>
  <c r="H4" i="2"/>
  <c r="I5" i="2"/>
  <c r="I4" i="2"/>
  <c r="F4" i="2"/>
  <c r="F5" i="2"/>
  <c r="F6" i="2"/>
  <c r="F7" i="2"/>
  <c r="I19" i="1" a="1"/>
  <c r="I19" i="1" s="1"/>
  <c r="I22" i="1" s="1"/>
  <c r="I24" i="1" s="1"/>
  <c r="G8" i="1"/>
  <c r="G7" i="1"/>
  <c r="G6" i="1"/>
  <c r="G5" i="1"/>
  <c r="L4" i="1" l="1" a="1"/>
  <c r="L5" i="1" s="1"/>
  <c r="L6" i="1" l="1"/>
  <c r="L8" i="1"/>
  <c r="L7" i="1"/>
  <c r="L4" i="1"/>
  <c r="C14" i="1" s="1" a="1"/>
  <c r="C14" i="1" s="1"/>
  <c r="C15" i="1" l="1"/>
  <c r="M17" i="1" l="1" a="1"/>
  <c r="M17" i="1" s="1"/>
  <c r="M26" i="1" s="1"/>
  <c r="C16" i="1"/>
  <c r="I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<sst xmlns="http://schemas.openxmlformats.org/spreadsheetml/2006/main" count="44" uniqueCount="37">
  <si>
    <t>x</t>
  </si>
  <si>
    <t>y</t>
  </si>
  <si>
    <t>Design Matrix</t>
  </si>
  <si>
    <t>intercept</t>
  </si>
  <si>
    <t>Y_hat</t>
  </si>
  <si>
    <t>Intercept, bo</t>
  </si>
  <si>
    <t>X, b1</t>
  </si>
  <si>
    <t>SUMSQ, xi-xbar</t>
  </si>
  <si>
    <t>SQ, xbar</t>
  </si>
  <si>
    <t>n</t>
  </si>
  <si>
    <t>1/n</t>
  </si>
  <si>
    <t>1/n + SQ,xbar/ SUMSQ, xi-xbar</t>
  </si>
  <si>
    <t>sqrt (1/n + SQ,xbar/ SUMSQ, xi-xbar)</t>
  </si>
  <si>
    <t>p</t>
  </si>
  <si>
    <t>as only b1</t>
  </si>
  <si>
    <t>df, n-p-1 ~ n -2</t>
  </si>
  <si>
    <t>sqrt (SUMSQres,/n-p-1)</t>
  </si>
  <si>
    <t>SUMSQ, y-yhat or res</t>
  </si>
  <si>
    <t>(SQ,xbar)/ (SUMSQ, xi-xbar)</t>
  </si>
  <si>
    <t>SE(b0)</t>
  </si>
  <si>
    <t>SE(b1)</t>
  </si>
  <si>
    <t>SUMSQres,/n-p-1</t>
  </si>
  <si>
    <t>Design Matrix,  X</t>
  </si>
  <si>
    <t>X'X</t>
  </si>
  <si>
    <t>X'Y</t>
  </si>
  <si>
    <t>2*5,5*1</t>
  </si>
  <si>
    <t>2*5, 5*2</t>
  </si>
  <si>
    <t>b0</t>
  </si>
  <si>
    <t>b1</t>
  </si>
  <si>
    <t>Parameter estimates</t>
  </si>
  <si>
    <t xml:space="preserve">Estimates for SLS or OLS parameters </t>
  </si>
  <si>
    <t>SLS</t>
  </si>
  <si>
    <t>Standard Least Squares</t>
  </si>
  <si>
    <t>OLS</t>
  </si>
  <si>
    <t>Ordinarly Least Squared</t>
  </si>
  <si>
    <t>Source</t>
  </si>
  <si>
    <t>https://agronomy4future.org/?p=16670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</si>
</sst>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9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0" fontId="0" fillId="2" borderId="12" xfId="0" applyFill="1" applyBorder="1"/>
    <xf numFmtId="0" fontId="0" fillId="2" borderId="13" xfId="0" applyFill="1" applyBorder="1"/>
    <xf numFmtId="2" fontId="0" fillId="2" borderId="14" xfId="0" applyNumberFormat="1" applyFill="1" applyBorder="1"/>
    <xf numFmtId="2" fontId="0" fillId="0" borderId="4" xfId="0" applyNumberFormat="1" applyBorder="1"/>
    <xf numFmtId="169" fontId="0" fillId="0" borderId="0" xfId="0" applyNumberFormat="1" applyBorder="1"/>
    <xf numFmtId="165" fontId="0" fillId="2" borderId="13" xfId="0" applyNumberForma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124560</xdr:colOff>
      <xdr:row>10</xdr:row>
      <xdr:rowOff>139212</xdr:rowOff>
    </xdr:from>
    <xdr:to>
      <xdr:col>8</xdr:col>
      <xdr:colOff>813290</xdr:colOff>
      <xdr:row>14</xdr:row>
      <xdr:rowOff>87576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DAA918-10B1-84E2-070A-C43A78580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8214" y="1853712"/>
          <a:ext cx="2850172" cy="710364"/>
        </a:xfrm>
        <a:prstGeom prst="rect">
          <a:avLst/>
        </a:prstGeom>
      </xdr:spPr>
    </xdr:pic>
    <xdr:clientData/>
  </xdr:twoCellAnchor>
  <xdr:twoCellAnchor editAs="oneCell">
    <xdr:from>
      <xdr:col>10</xdr:col>
      <xdr:colOff>461596</xdr:colOff>
      <xdr:row>9</xdr:row>
      <xdr:rowOff>153864</xdr:rowOff>
    </xdr:from>
    <xdr:to>
      <xdr:col>13</xdr:col>
      <xdr:colOff>388327</xdr:colOff>
      <xdr:row>14</xdr:row>
      <xdr:rowOff>186636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91B847-356B-E227-9AFE-5650FC87A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83365" y="1677864"/>
          <a:ext cx="1751135" cy="985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gronomy4future.org/?p=16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EFC1-52B7-49BC-AB30-90DFC0F2AFFE}">
  <dimension ref="B2:N26"/>
  <sheetViews>
    <sheetView tabSelected="1" zoomScale="115" zoomScaleNormal="115" workbookViewId="0">
      <selection activeCell="B24" sqref="B24"/>
    </sheetView>
  </sheetViews>
  <sheetFormatPr defaultRowHeight="15" x14ac:dyDescent="0.25"/>
  <cols>
    <col min="2" max="2" width="24.28515625" customWidth="1"/>
    <col min="6" max="6" width="13.28515625" bestFit="1" customWidth="1"/>
    <col min="8" max="8" width="10" customWidth="1"/>
    <col min="9" max="9" width="12.42578125" bestFit="1" customWidth="1"/>
    <col min="10" max="10" width="10.28515625" bestFit="1" customWidth="1"/>
  </cols>
  <sheetData>
    <row r="2" spans="2:14" x14ac:dyDescent="0.25">
      <c r="F2" t="s">
        <v>2</v>
      </c>
    </row>
    <row r="3" spans="2:14" x14ac:dyDescent="0.25">
      <c r="C3" t="s">
        <v>0</v>
      </c>
      <c r="D3" t="s">
        <v>1</v>
      </c>
      <c r="F3" t="s">
        <v>3</v>
      </c>
      <c r="G3" t="s">
        <v>0</v>
      </c>
      <c r="I3" s="10" t="s">
        <v>29</v>
      </c>
      <c r="L3" t="s">
        <v>4</v>
      </c>
    </row>
    <row r="4" spans="2:14" x14ac:dyDescent="0.25">
      <c r="C4" s="1">
        <v>10</v>
      </c>
      <c r="D4" s="2">
        <v>100</v>
      </c>
      <c r="F4" s="1">
        <v>1</v>
      </c>
      <c r="G4" s="2">
        <f t="array" ref="G4:G8">C4:C8</f>
        <v>10</v>
      </c>
      <c r="I4" s="1" t="s">
        <v>5</v>
      </c>
      <c r="J4" s="2" cm="1">
        <f t="array" ref="J4:J5">'Solving for parameters'!I12:I13</f>
        <v>88.999999999999886</v>
      </c>
      <c r="L4" s="7">
        <f t="array" ref="L4:L8">MMULT(F4:G8,J4:J5)</f>
        <v>103.99999999999989</v>
      </c>
    </row>
    <row r="5" spans="2:14" x14ac:dyDescent="0.25">
      <c r="C5" s="3">
        <v>20</v>
      </c>
      <c r="D5" s="4">
        <v>120</v>
      </c>
      <c r="F5" s="3">
        <v>1</v>
      </c>
      <c r="G5" s="4">
        <v>20</v>
      </c>
      <c r="I5" s="5" t="s">
        <v>6</v>
      </c>
      <c r="J5" s="6">
        <v>1.5</v>
      </c>
      <c r="L5" s="8">
        <v>118.99999999999989</v>
      </c>
    </row>
    <row r="6" spans="2:14" x14ac:dyDescent="0.25">
      <c r="C6" s="3">
        <v>30</v>
      </c>
      <c r="D6" s="4">
        <v>140</v>
      </c>
      <c r="F6" s="3">
        <v>1</v>
      </c>
      <c r="G6" s="4">
        <v>30</v>
      </c>
      <c r="L6" s="8">
        <v>133.99999999999989</v>
      </c>
    </row>
    <row r="7" spans="2:14" x14ac:dyDescent="0.25">
      <c r="C7" s="3">
        <v>40</v>
      </c>
      <c r="D7" s="4">
        <v>150</v>
      </c>
      <c r="F7" s="3">
        <v>1</v>
      </c>
      <c r="G7" s="4">
        <v>40</v>
      </c>
      <c r="L7" s="8">
        <v>148.99999999999989</v>
      </c>
    </row>
    <row r="8" spans="2:14" x14ac:dyDescent="0.25">
      <c r="C8" s="5">
        <v>50</v>
      </c>
      <c r="D8" s="6">
        <v>160</v>
      </c>
      <c r="F8" s="5">
        <v>1</v>
      </c>
      <c r="G8" s="6">
        <v>50</v>
      </c>
      <c r="L8" s="9">
        <v>163.99999999999989</v>
      </c>
    </row>
    <row r="10" spans="2:14" x14ac:dyDescent="0.25">
      <c r="B10" s="1" t="s">
        <v>9</v>
      </c>
      <c r="C10" s="11">
        <f>COUNT(C4:C8)</f>
        <v>5</v>
      </c>
      <c r="D10" s="2"/>
      <c r="F10" s="1" t="s">
        <v>19</v>
      </c>
      <c r="G10" s="11"/>
      <c r="H10" s="11"/>
      <c r="I10" s="2"/>
      <c r="K10" s="1" t="s">
        <v>20</v>
      </c>
      <c r="L10" s="11"/>
      <c r="M10" s="11"/>
      <c r="N10" s="2"/>
    </row>
    <row r="11" spans="2:14" x14ac:dyDescent="0.25">
      <c r="B11" s="3" t="s">
        <v>13</v>
      </c>
      <c r="C11" s="10">
        <v>1</v>
      </c>
      <c r="D11" s="4" t="s">
        <v>14</v>
      </c>
      <c r="F11" s="3"/>
      <c r="G11" s="10"/>
      <c r="H11" s="10"/>
      <c r="I11" s="4"/>
      <c r="K11" s="3"/>
      <c r="L11" s="10"/>
      <c r="M11" s="10"/>
      <c r="N11" s="4"/>
    </row>
    <row r="12" spans="2:14" x14ac:dyDescent="0.25">
      <c r="B12" s="5" t="s">
        <v>15</v>
      </c>
      <c r="C12" s="12">
        <f>C10-C11-1</f>
        <v>3</v>
      </c>
      <c r="D12" s="6"/>
      <c r="F12" s="3"/>
      <c r="G12" s="10"/>
      <c r="H12" s="10"/>
      <c r="I12" s="4"/>
      <c r="K12" s="3"/>
      <c r="L12" s="10"/>
      <c r="M12" s="10"/>
      <c r="N12" s="4"/>
    </row>
    <row r="13" spans="2:14" x14ac:dyDescent="0.25">
      <c r="F13" s="3"/>
      <c r="G13" s="10"/>
      <c r="H13" s="10"/>
      <c r="I13" s="4"/>
      <c r="K13" s="3"/>
      <c r="L13" s="10"/>
      <c r="M13" s="10"/>
      <c r="N13" s="4"/>
    </row>
    <row r="14" spans="2:14" x14ac:dyDescent="0.25">
      <c r="B14" s="1" t="s">
        <v>17</v>
      </c>
      <c r="C14" s="11" cm="1">
        <f t="array" ref="C14">SUMSQ(D4:D8-L4:L8)</f>
        <v>70</v>
      </c>
      <c r="D14" s="2"/>
      <c r="F14" s="3"/>
      <c r="G14" s="10"/>
      <c r="H14" s="10"/>
      <c r="I14" s="4"/>
      <c r="K14" s="3"/>
      <c r="L14" s="10"/>
      <c r="M14" s="10"/>
      <c r="N14" s="4"/>
    </row>
    <row r="15" spans="2:14" x14ac:dyDescent="0.25">
      <c r="B15" s="3" t="s">
        <v>21</v>
      </c>
      <c r="C15" s="18">
        <f>C14/C12</f>
        <v>23.333333333333332</v>
      </c>
      <c r="D15" s="4"/>
      <c r="F15" s="3"/>
      <c r="G15" s="10"/>
      <c r="H15" s="10"/>
      <c r="I15" s="4"/>
      <c r="K15" s="3"/>
      <c r="L15" s="10"/>
      <c r="M15" s="10"/>
      <c r="N15" s="4"/>
    </row>
    <row r="16" spans="2:14" x14ac:dyDescent="0.25">
      <c r="B16" s="5" t="s">
        <v>16</v>
      </c>
      <c r="C16" s="13">
        <f>SQRT(C15)</f>
        <v>4.8304589153964796</v>
      </c>
      <c r="D16" s="6"/>
      <c r="F16" s="3"/>
      <c r="G16" s="10"/>
      <c r="H16" s="10"/>
      <c r="I16" s="4"/>
      <c r="K16" s="3"/>
      <c r="L16" s="10"/>
      <c r="M16" s="10"/>
      <c r="N16" s="4"/>
    </row>
    <row r="17" spans="6:14" x14ac:dyDescent="0.25">
      <c r="F17" s="3" t="s">
        <v>8</v>
      </c>
      <c r="G17" s="10"/>
      <c r="H17" s="10"/>
      <c r="I17" s="4">
        <f>AVERAGE(C4:C8)^2</f>
        <v>900</v>
      </c>
      <c r="K17" s="3"/>
      <c r="L17" s="10"/>
      <c r="M17" s="10" cm="1">
        <f t="array" ref="M17">SQRT(MMULT(C15,MINVERSE(I18)))</f>
        <v>0.15275252316519466</v>
      </c>
      <c r="N17" s="4"/>
    </row>
    <row r="18" spans="6:14" x14ac:dyDescent="0.25">
      <c r="F18" s="3" t="s">
        <v>7</v>
      </c>
      <c r="G18" s="10"/>
      <c r="H18" s="10"/>
      <c r="I18" s="4" cm="1">
        <f t="array" ref="I18">SUMSQ(C4:C8-AVERAGE(C4:C8))</f>
        <v>1000</v>
      </c>
      <c r="K18" s="3"/>
      <c r="L18" s="10"/>
      <c r="M18" s="10"/>
      <c r="N18" s="4"/>
    </row>
    <row r="19" spans="6:14" x14ac:dyDescent="0.25">
      <c r="F19" s="3" t="s">
        <v>10</v>
      </c>
      <c r="G19" s="10"/>
      <c r="H19" s="10"/>
      <c r="I19" s="4" cm="1">
        <f t="array" ref="I19">MINVERSE(C10)</f>
        <v>0.2</v>
      </c>
      <c r="K19" s="3"/>
      <c r="L19" s="10"/>
      <c r="M19" s="10"/>
      <c r="N19" s="4"/>
    </row>
    <row r="20" spans="6:14" x14ac:dyDescent="0.25">
      <c r="F20" s="3" t="s">
        <v>18</v>
      </c>
      <c r="G20" s="10"/>
      <c r="H20" s="10"/>
      <c r="I20" s="4" cm="1">
        <f t="array" ref="I20">MMULT(I17,MINVERSE(I18))</f>
        <v>0.9</v>
      </c>
      <c r="K20" s="3"/>
      <c r="L20" s="10"/>
      <c r="M20" s="10"/>
      <c r="N20" s="4"/>
    </row>
    <row r="21" spans="6:14" x14ac:dyDescent="0.25">
      <c r="F21" s="3"/>
      <c r="G21" s="10"/>
      <c r="H21" s="10"/>
      <c r="I21" s="4"/>
      <c r="K21" s="3"/>
      <c r="L21" s="10"/>
      <c r="M21" s="10"/>
      <c r="N21" s="4"/>
    </row>
    <row r="22" spans="6:14" x14ac:dyDescent="0.25">
      <c r="F22" s="3" t="s">
        <v>11</v>
      </c>
      <c r="G22" s="10"/>
      <c r="H22" s="10"/>
      <c r="I22" s="4">
        <f>I19+I20</f>
        <v>1.1000000000000001</v>
      </c>
      <c r="K22" s="3"/>
      <c r="L22" s="10"/>
      <c r="M22" s="10"/>
      <c r="N22" s="4"/>
    </row>
    <row r="23" spans="6:14" x14ac:dyDescent="0.25">
      <c r="F23" s="3"/>
      <c r="G23" s="10"/>
      <c r="H23" s="10"/>
      <c r="I23" s="4"/>
      <c r="K23" s="3"/>
      <c r="L23" s="10"/>
      <c r="M23" s="10"/>
      <c r="N23" s="4"/>
    </row>
    <row r="24" spans="6:14" x14ac:dyDescent="0.25">
      <c r="F24" s="3" t="s">
        <v>12</v>
      </c>
      <c r="G24" s="10"/>
      <c r="H24" s="10"/>
      <c r="I24" s="17">
        <f>SQRT(I22)</f>
        <v>1.0488088481701516</v>
      </c>
      <c r="K24" s="3"/>
      <c r="L24" s="10"/>
      <c r="M24" s="10"/>
      <c r="N24" s="17"/>
    </row>
    <row r="25" spans="6:14" x14ac:dyDescent="0.25">
      <c r="F25" s="3"/>
      <c r="G25" s="10"/>
      <c r="H25" s="10"/>
      <c r="I25" s="4"/>
      <c r="K25" s="3"/>
      <c r="L25" s="10"/>
      <c r="M25" s="10"/>
      <c r="N25" s="4"/>
    </row>
    <row r="26" spans="6:14" x14ac:dyDescent="0.25">
      <c r="F26" s="14" t="s">
        <v>19</v>
      </c>
      <c r="G26" s="15"/>
      <c r="H26" s="15"/>
      <c r="I26" s="16">
        <f>I24*C16</f>
        <v>5.0662280511902216</v>
      </c>
      <c r="K26" s="14" t="s">
        <v>20</v>
      </c>
      <c r="L26" s="15"/>
      <c r="M26" s="19">
        <f>M17</f>
        <v>0.15275252316519466</v>
      </c>
      <c r="N26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4061-E342-458A-BB3E-18F0C74F79AE}">
  <dimension ref="B2:I17"/>
  <sheetViews>
    <sheetView workbookViewId="0">
      <selection activeCell="I20" sqref="I20"/>
    </sheetView>
  </sheetViews>
  <sheetFormatPr defaultRowHeight="15" x14ac:dyDescent="0.25"/>
  <sheetData>
    <row r="2" spans="2:9" x14ac:dyDescent="0.25">
      <c r="E2" t="s">
        <v>22</v>
      </c>
    </row>
    <row r="3" spans="2:9" x14ac:dyDescent="0.25">
      <c r="B3" t="s">
        <v>0</v>
      </c>
      <c r="C3" t="s">
        <v>1</v>
      </c>
      <c r="E3" t="s">
        <v>3</v>
      </c>
      <c r="F3" t="s">
        <v>0</v>
      </c>
      <c r="H3" t="s">
        <v>23</v>
      </c>
      <c r="I3" t="s">
        <v>26</v>
      </c>
    </row>
    <row r="4" spans="2:9" x14ac:dyDescent="0.25">
      <c r="B4" s="1">
        <v>10</v>
      </c>
      <c r="C4" s="2">
        <v>100</v>
      </c>
      <c r="E4" s="1">
        <v>1</v>
      </c>
      <c r="F4" s="2">
        <f t="array" ref="F4:F8">B4:B8</f>
        <v>10</v>
      </c>
      <c r="H4" s="1">
        <f t="array" ref="H4:I5">MMULT(TRANSPOSE(E4:F8),E4:F8)</f>
        <v>5</v>
      </c>
      <c r="I4" s="2">
        <v>150</v>
      </c>
    </row>
    <row r="5" spans="2:9" x14ac:dyDescent="0.25">
      <c r="B5" s="3">
        <v>20</v>
      </c>
      <c r="C5" s="4">
        <v>120</v>
      </c>
      <c r="E5" s="3">
        <v>1</v>
      </c>
      <c r="F5" s="4">
        <v>20</v>
      </c>
      <c r="H5" s="5">
        <v>150</v>
      </c>
      <c r="I5" s="6">
        <v>5500</v>
      </c>
    </row>
    <row r="6" spans="2:9" x14ac:dyDescent="0.25">
      <c r="B6" s="3">
        <v>30</v>
      </c>
      <c r="C6" s="4">
        <v>140</v>
      </c>
      <c r="E6" s="3">
        <v>1</v>
      </c>
      <c r="F6" s="4">
        <v>30</v>
      </c>
    </row>
    <row r="7" spans="2:9" x14ac:dyDescent="0.25">
      <c r="B7" s="3">
        <v>40</v>
      </c>
      <c r="C7" s="4">
        <v>150</v>
      </c>
      <c r="E7" s="3">
        <v>1</v>
      </c>
      <c r="F7" s="4">
        <v>40</v>
      </c>
      <c r="H7" t="s">
        <v>24</v>
      </c>
      <c r="I7" t="s">
        <v>25</v>
      </c>
    </row>
    <row r="8" spans="2:9" x14ac:dyDescent="0.25">
      <c r="B8" s="5">
        <v>50</v>
      </c>
      <c r="C8" s="6">
        <v>160</v>
      </c>
      <c r="E8" s="5">
        <v>1</v>
      </c>
      <c r="F8" s="6">
        <v>50</v>
      </c>
      <c r="I8" s="7">
        <f t="array" ref="I8:I9">MMULT(TRANSPOSE(E4:F8),C4:C8)</f>
        <v>670</v>
      </c>
    </row>
    <row r="9" spans="2:9" x14ac:dyDescent="0.25">
      <c r="I9" s="9">
        <v>21600</v>
      </c>
    </row>
    <row r="11" spans="2:9" x14ac:dyDescent="0.25">
      <c r="H11" t="s">
        <v>30</v>
      </c>
    </row>
    <row r="12" spans="2:9" x14ac:dyDescent="0.25">
      <c r="H12" t="s">
        <v>27</v>
      </c>
      <c r="I12" s="7">
        <f t="array" ref="I12:I13">MMULT(MINVERSE(H4:I5),I8:I9)</f>
        <v>88.999999999999886</v>
      </c>
    </row>
    <row r="13" spans="2:9" x14ac:dyDescent="0.25">
      <c r="H13" t="s">
        <v>28</v>
      </c>
      <c r="I13" s="9">
        <v>1.5</v>
      </c>
    </row>
    <row r="16" spans="2:9" x14ac:dyDescent="0.25">
      <c r="H16" t="s">
        <v>31</v>
      </c>
      <c r="I16" t="s">
        <v>32</v>
      </c>
    </row>
    <row r="17" spans="8:9" x14ac:dyDescent="0.25">
      <c r="H17" t="s">
        <v>33</v>
      </c>
      <c r="I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006E-C9B8-4A96-9FD6-207E231D2634}">
  <dimension ref="B1:B2"/>
  <sheetViews>
    <sheetView workbookViewId="0">
      <selection activeCell="D9" sqref="D9"/>
    </sheetView>
  </sheetViews>
  <sheetFormatPr defaultRowHeight="15" x14ac:dyDescent="0.25"/>
  <sheetData>
    <row r="1" spans="2:2" x14ac:dyDescent="0.25">
      <c r="B1" t="s">
        <v>35</v>
      </c>
    </row>
    <row r="2" spans="2:2" x14ac:dyDescent="0.25">
      <c r="B2" s="20" t="s">
        <v>36</v>
      </c>
    </row>
  </sheetData>
  <hyperlinks>
    <hyperlink ref="B2" r:id="rId1" xr:uid="{4E764140-B955-46AC-BBE0-F3D3BDE7C3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 of estimates</vt:lpstr>
      <vt:lpstr>Solving for parameters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Nikanth Chapole</dc:creator>
  <cp:lastModifiedBy>Nikanth Chapole</cp:lastModifiedBy>
  <dcterms:created xsi:type="dcterms:W3CDTF">2023-06-29T09:46:31Z</dcterms:created>
  <dcterms:modified xsi:type="dcterms:W3CDTF">2023-06-29T10:30:04Z</dcterms:modified>
</cp:coreProperties>
</file>