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ga\Documents\Research\DiagnosticFollowup\"/>
    </mc:Choice>
  </mc:AlternateContent>
  <xr:revisionPtr revIDLastSave="0" documentId="13_ncr:1_{01C4E9A6-015F-4AC6-9E44-01FD114AD457}" xr6:coauthVersionLast="45" xr6:coauthVersionMax="45" xr10:uidLastSave="{00000000-0000-0000-0000-000000000000}"/>
  <bookViews>
    <workbookView xWindow="8532" yWindow="480" windowWidth="11520" windowHeight="12360" xr2:uid="{2CEEBA0D-E884-41F9-9257-C7F9F2AE7AA5}"/>
  </bookViews>
  <sheets>
    <sheet name="Finding Tolerance" sheetId="1" r:id="rId1"/>
    <sheet name="Tolerance runs" sheetId="3" r:id="rId2"/>
    <sheet name="ghz ru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8" i="1"/>
  <c r="E17" i="1" s="1"/>
  <c r="D16" i="1" l="1"/>
  <c r="D18" i="1"/>
  <c r="D17" i="1" s="1"/>
  <c r="C16" i="1" l="1"/>
  <c r="C18" i="1"/>
  <c r="C17" i="1" s="1"/>
  <c r="B18" i="1"/>
  <c r="B17" i="1" s="1"/>
  <c r="B16" i="1"/>
  <c r="C10" i="2"/>
  <c r="F10" i="2" s="1"/>
  <c r="G10" i="2" s="1"/>
  <c r="D10" i="2"/>
  <c r="E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F6" i="2" s="1"/>
  <c r="G6" i="2" s="1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F3" i="2" s="1"/>
  <c r="G3" i="2" s="1"/>
  <c r="F4" i="2"/>
  <c r="G4" i="2" s="1"/>
  <c r="F5" i="2"/>
  <c r="G5" i="2" s="1"/>
  <c r="F7" i="2"/>
  <c r="G7" i="2" s="1"/>
  <c r="F8" i="2"/>
  <c r="G8" i="2" s="1"/>
  <c r="F11" i="2"/>
  <c r="G11" i="2" s="1"/>
  <c r="B3" i="2"/>
  <c r="E2" i="2"/>
  <c r="D2" i="2"/>
  <c r="C2" i="2"/>
  <c r="B2" i="2"/>
  <c r="F2" i="2"/>
  <c r="G2" i="2" s="1"/>
  <c r="F9" i="2" l="1"/>
  <c r="G9" i="2" s="1"/>
</calcChain>
</file>

<file path=xl/sharedStrings.xml><?xml version="1.0" encoding="utf-8"?>
<sst xmlns="http://schemas.openxmlformats.org/spreadsheetml/2006/main" count="31" uniqueCount="29">
  <si>
    <t>Melbourne</t>
  </si>
  <si>
    <t>ghz</t>
  </si>
  <si>
    <t>Mean</t>
  </si>
  <si>
    <t>St. Dev</t>
  </si>
  <si>
    <t>V1</t>
  </si>
  <si>
    <t>V2</t>
  </si>
  <si>
    <t>V3</t>
  </si>
  <si>
    <t>V4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</si>
  <si>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</si>
  <si>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</si>
  <si>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</si>
  <si>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</si>
  <si>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</si>
  <si>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</si>
  <si>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</si>
  <si>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</si>
  <si>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</si>
  <si>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</si>
  <si>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Avg</t>
  </si>
  <si>
    <t>Fid</t>
  </si>
  <si>
    <t>W</t>
  </si>
  <si>
    <t>swap</t>
  </si>
  <si>
    <t>teleport (al)</t>
  </si>
  <si>
    <t>Single X gate</t>
  </si>
  <si>
    <t>Bell State</t>
  </si>
  <si>
    <t>Essex</t>
  </si>
  <si>
    <t>Ourense</t>
  </si>
  <si>
    <t>Correct: 1/1</t>
  </si>
  <si>
    <t>Correct: 2/2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</si>
</sst>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AF08-70A5-47AF-9765-FCEC773C2DF3}">
  <dimension ref="A1:E18"/>
  <sheetViews>
    <sheetView tabSelected="1" workbookViewId="0">
      <selection activeCell="D24" sqref="D24"/>
    </sheetView>
  </sheetViews>
  <sheetFormatPr defaultRowHeight="14.4"/>
  <cols>
    <col min="1" max="1" width="14.88671875" customWidth="1"/>
  </cols>
  <sheetData>
    <row r="1" spans="1:5">
      <c r="A1" t="s">
        <v>0</v>
      </c>
      <c r="B1" t="s">
        <v>1</v>
      </c>
      <c r="C1" t="s">
        <v>20</v>
      </c>
      <c r="D1" t="s">
        <v>21</v>
      </c>
      <c r="E1" t="s">
        <v>22</v>
      </c>
    </row>
    <row r="2" spans="1:5">
      <c r="A2">
        <v>1</v>
      </c>
      <c r="B2">
        <v>0.76318359375</v>
      </c>
      <c r="C2" s="1">
        <v>0.4677734375</v>
      </c>
      <c r="D2" s="1">
        <v>0.836181640625</v>
      </c>
      <c r="E2">
        <v>0.81738</v>
      </c>
    </row>
    <row r="3" spans="1:5">
      <c r="A3">
        <v>2</v>
      </c>
      <c r="B3" s="1">
        <v>0.722900390625</v>
      </c>
      <c r="C3" s="1">
        <v>0.61580403645833304</v>
      </c>
      <c r="D3" s="1">
        <v>0.76611328125</v>
      </c>
      <c r="E3" s="1">
        <v>0.79015999999999997</v>
      </c>
    </row>
    <row r="4" spans="1:5">
      <c r="A4">
        <v>3</v>
      </c>
      <c r="B4" s="1">
        <v>0.708740234375</v>
      </c>
      <c r="C4" s="1">
        <v>0.57698567708333304</v>
      </c>
      <c r="D4" s="1">
        <v>0.734619140625</v>
      </c>
      <c r="E4" s="1">
        <v>0.80881000000000003</v>
      </c>
    </row>
    <row r="5" spans="1:5">
      <c r="A5">
        <v>4</v>
      </c>
      <c r="B5">
        <v>0.72289999999999999</v>
      </c>
      <c r="C5" s="1">
        <v>0.80029296875</v>
      </c>
      <c r="D5" s="1">
        <v>0.818603515625</v>
      </c>
      <c r="E5">
        <v>0.75873000000000002</v>
      </c>
    </row>
    <row r="6" spans="1:5">
      <c r="A6">
        <v>5</v>
      </c>
      <c r="B6">
        <v>0.7353575</v>
      </c>
      <c r="C6" s="1">
        <v>0.59163411458333304</v>
      </c>
      <c r="D6" s="1">
        <v>0.709228515625</v>
      </c>
      <c r="E6">
        <v>0.89392000000000005</v>
      </c>
    </row>
    <row r="7" spans="1:5">
      <c r="A7">
        <v>6</v>
      </c>
      <c r="B7">
        <v>0.763185</v>
      </c>
      <c r="C7" s="1">
        <v>0.646484375</v>
      </c>
      <c r="D7" s="1">
        <v>0.8193359375</v>
      </c>
      <c r="E7">
        <v>0.73742799999999997</v>
      </c>
    </row>
    <row r="8" spans="1:5">
      <c r="A8">
        <v>7</v>
      </c>
      <c r="B8">
        <v>0.7229025</v>
      </c>
      <c r="C8" s="1">
        <v>0.70271809895833304</v>
      </c>
      <c r="D8" s="1">
        <v>0.758056640625</v>
      </c>
      <c r="E8">
        <v>0.80550999999999995</v>
      </c>
    </row>
    <row r="9" spans="1:5">
      <c r="A9">
        <v>8</v>
      </c>
      <c r="B9">
        <v>0.70874250000000005</v>
      </c>
      <c r="C9" s="1">
        <v>0.772705078125</v>
      </c>
      <c r="D9" s="1">
        <v>0.73583984375</v>
      </c>
      <c r="E9">
        <v>0.79559500000000005</v>
      </c>
    </row>
    <row r="10" spans="1:5">
      <c r="A10">
        <v>9</v>
      </c>
      <c r="B10">
        <v>0.69408999999999998</v>
      </c>
      <c r="C10" s="1">
        <v>0.53776041666666596</v>
      </c>
      <c r="D10" s="1">
        <v>0.803466796875</v>
      </c>
      <c r="E10">
        <v>0.89315800000000001</v>
      </c>
    </row>
    <row r="11" spans="1:5">
      <c r="A11">
        <v>10</v>
      </c>
      <c r="B11">
        <v>0.68530250000000004</v>
      </c>
      <c r="C11" s="1">
        <v>0.544677734375</v>
      </c>
      <c r="D11" s="1">
        <v>0.847412109375</v>
      </c>
      <c r="E11">
        <v>0.71401999999999999</v>
      </c>
    </row>
    <row r="12" spans="1:5">
      <c r="A12">
        <v>11</v>
      </c>
      <c r="B12">
        <v>0.69629000000000008</v>
      </c>
      <c r="C12" s="1">
        <v>0.63053385416666596</v>
      </c>
      <c r="D12" s="1">
        <v>0.813232421875</v>
      </c>
    </row>
    <row r="13" spans="1:5">
      <c r="A13">
        <v>12</v>
      </c>
      <c r="B13">
        <v>0.71655250000000004</v>
      </c>
      <c r="C13" s="1">
        <v>0.760498046875</v>
      </c>
      <c r="D13" s="1">
        <v>0.812255859375</v>
      </c>
    </row>
    <row r="16" spans="1:5">
      <c r="A16" t="s">
        <v>2</v>
      </c>
      <c r="B16">
        <f>AVERAGE(B2:B15)</f>
        <v>0.72001222656249997</v>
      </c>
      <c r="C16">
        <f>AVERAGE(C2:C15)</f>
        <v>0.63732231987847199</v>
      </c>
      <c r="D16">
        <f>AVERAGE(D2:D15)</f>
        <v>0.78786214192708337</v>
      </c>
      <c r="E16">
        <f>AVERAGE(E2:E15)</f>
        <v>0.80147109999999999</v>
      </c>
    </row>
    <row r="17" spans="1:5">
      <c r="B17">
        <f>B18/SQRT((COUNT(B2:B15)-1))</f>
        <v>7.4377151301654757E-3</v>
      </c>
      <c r="C17">
        <f>C18/SQRT((COUNT(C2:C15)-1))</f>
        <v>3.1215088556669209E-2</v>
      </c>
      <c r="D17">
        <f>D18/SQRT((COUNT(D2:D15)-1))</f>
        <v>1.3601342599926311E-2</v>
      </c>
      <c r="E17">
        <f>E18/SQRT((COUNT(E2:E15)-1))</f>
        <v>1.9567873873069241E-2</v>
      </c>
    </row>
    <row r="18" spans="1:5">
      <c r="A18" t="s">
        <v>3</v>
      </c>
      <c r="B18">
        <f>STDEV(B2:B15)</f>
        <v>2.4668110384308255E-2</v>
      </c>
      <c r="C18">
        <f>STDEV(C2:C15)</f>
        <v>0.10352873654018825</v>
      </c>
      <c r="D18">
        <f>STDEV(D2:D15)</f>
        <v>4.5110550049032569E-2</v>
      </c>
      <c r="E18">
        <f>STDEV(E2:E15)</f>
        <v>5.8703621619207724E-2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3CA8-316E-4944-8A2A-5F0BAA65985A}">
  <dimension ref="A1:C3"/>
  <sheetViews>
    <sheetView workbookViewId="0">
      <selection activeCell="D9" sqref="D9"/>
    </sheetView>
  </sheetViews>
  <sheetFormatPr defaultRowHeight="14.4"/>
  <cols>
    <col min="1" max="1" width="8.88671875" style="2"/>
    <col min="2" max="2" width="12.6640625" customWidth="1"/>
  </cols>
  <sheetData>
    <row r="1" spans="1:3" s="2" customFormat="1">
      <c r="B1" s="2" t="s">
        <v>23</v>
      </c>
      <c r="C1" s="2" t="s">
        <v>24</v>
      </c>
    </row>
    <row r="2" spans="1:3">
      <c r="A2" s="2" t="s">
        <v>25</v>
      </c>
      <c r="B2" s="3" t="s">
        <v>28</v>
      </c>
      <c r="C2" s="3" t="s">
        <v>27</v>
      </c>
    </row>
    <row r="3" spans="1:3">
      <c r="A3" s="2" t="s">
        <v>26</v>
      </c>
      <c r="B3" s="3" t="s">
        <v>27</v>
      </c>
      <c r="C3" s="3" t="s">
        <v>27</v>
      </c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CC32-FD5A-4CE5-B51A-DD6594526646}">
  <dimension ref="A1:G11"/>
  <sheetViews>
    <sheetView workbookViewId="0">
      <selection activeCell="G2" sqref="G2:G10"/>
    </sheetView>
  </sheetViews>
  <sheetFormatPr defaultRowHeight="14.4"/>
  <sheetData>
    <row r="1" spans="1:7">
      <c r="B1" t="s">
        <v>4</v>
      </c>
      <c r="C1" t="s">
        <v>5</v>
      </c>
      <c r="D1" t="s">
        <v>6</v>
      </c>
      <c r="E1" t="s">
        <v>7</v>
      </c>
      <c r="F1" t="s">
        <v>18</v>
      </c>
      <c r="G1" t="s">
        <v>19</v>
      </c>
    </row>
    <row r="2" spans="1:7">
      <c r="A2" t="s">
        <v>8</v>
      </c>
      <c r="B2">
        <f>(0.5-0.38574)+(0.5-0.32715)</f>
        <v>0.28710999999999998</v>
      </c>
      <c r="C2">
        <f>(0.5-0.41406)+(0.5-0.31152)</f>
        <v>0.27442</v>
      </c>
      <c r="D2">
        <f>1-0.35547-0.37891</f>
        <v>0.26562000000000002</v>
      </c>
      <c r="E2">
        <f>1-0.35254-0.36621</f>
        <v>0.28124999999999994</v>
      </c>
      <c r="F2">
        <f>AVERAGE(B2:E2)</f>
        <v>0.27710000000000001</v>
      </c>
      <c r="G2">
        <f>1-F2</f>
        <v>0.72289999999999999</v>
      </c>
    </row>
    <row r="3" spans="1:7">
      <c r="A3" t="s">
        <v>9</v>
      </c>
      <c r="B3">
        <f>1-0.41309-0.30176</f>
        <v>0.28515000000000007</v>
      </c>
      <c r="C3">
        <f>1-0.44141-0.29883</f>
        <v>0.25975999999999994</v>
      </c>
      <c r="D3">
        <f>1-0.36426-0.38184</f>
        <v>0.25389999999999996</v>
      </c>
      <c r="E3">
        <f>1-0.39063-0.34961</f>
        <v>0.25975999999999999</v>
      </c>
      <c r="F3">
        <f t="shared" ref="F3:F11" si="0">AVERAGE(B3:E3)</f>
        <v>0.2646425</v>
      </c>
      <c r="G3">
        <f t="shared" ref="G3:G11" si="1">1-F3</f>
        <v>0.7353575</v>
      </c>
    </row>
    <row r="4" spans="1:7">
      <c r="A4" t="s">
        <v>10</v>
      </c>
      <c r="B4">
        <f>1-0.4375-0.3252</f>
        <v>0.23730000000000001</v>
      </c>
      <c r="C4">
        <f>1-0.46289-0.30859</f>
        <v>0.22852</v>
      </c>
      <c r="D4">
        <f>1-0.37305-0.40332</f>
        <v>0.22363</v>
      </c>
      <c r="E4">
        <f>1-0.35742-0.38477</f>
        <v>0.25780999999999993</v>
      </c>
      <c r="F4">
        <f t="shared" si="0"/>
        <v>0.236815</v>
      </c>
      <c r="G4">
        <f t="shared" si="1"/>
        <v>0.763185</v>
      </c>
    </row>
    <row r="5" spans="1:7">
      <c r="A5" t="s">
        <v>11</v>
      </c>
      <c r="B5">
        <f>1-0.43555-0.29883</f>
        <v>0.26562000000000002</v>
      </c>
      <c r="C5">
        <f>1-0.44434-0.34277</f>
        <v>0.21289000000000002</v>
      </c>
      <c r="D5">
        <f>1-0.27344-0.37305</f>
        <v>0.35350999999999999</v>
      </c>
      <c r="E5">
        <f>1-0.34668-0.37695</f>
        <v>0.27637</v>
      </c>
      <c r="F5">
        <f t="shared" si="0"/>
        <v>0.2770975</v>
      </c>
      <c r="G5">
        <f t="shared" si="1"/>
        <v>0.7229025</v>
      </c>
    </row>
    <row r="6" spans="1:7">
      <c r="A6" t="s">
        <v>12</v>
      </c>
      <c r="B6">
        <f>1-0.43848-0.33887</f>
        <v>0.22265000000000001</v>
      </c>
      <c r="C6">
        <f>1-0.43164-0.23828</f>
        <v>0.33007999999999998</v>
      </c>
      <c r="D6">
        <f>1-0.39453-0.27051</f>
        <v>0.33495999999999998</v>
      </c>
      <c r="E6">
        <f>1-0.34375-0.37891</f>
        <v>0.27733999999999998</v>
      </c>
      <c r="F6">
        <f t="shared" si="0"/>
        <v>0.29125749999999995</v>
      </c>
      <c r="G6">
        <f t="shared" si="1"/>
        <v>0.70874250000000005</v>
      </c>
    </row>
    <row r="7" spans="1:7">
      <c r="A7" t="s">
        <v>13</v>
      </c>
      <c r="B7">
        <f>1-0.39941-0.2959</f>
        <v>0.30468999999999996</v>
      </c>
      <c r="C7">
        <f>1-0.40234-0.2959</f>
        <v>0.30176000000000008</v>
      </c>
      <c r="D7">
        <f>1-0.29102-0.41406</f>
        <v>0.29491999999999996</v>
      </c>
      <c r="E7">
        <f>1-0.4082-0.26953</f>
        <v>0.32227</v>
      </c>
      <c r="F7">
        <f t="shared" si="0"/>
        <v>0.30591000000000002</v>
      </c>
      <c r="G7">
        <f t="shared" si="1"/>
        <v>0.69408999999999998</v>
      </c>
    </row>
    <row r="8" spans="1:7">
      <c r="A8" t="s">
        <v>14</v>
      </c>
      <c r="B8">
        <f>1-0.43555-0.27832</f>
        <v>0.28613</v>
      </c>
      <c r="C8">
        <f>1-0.32813-0.39648</f>
        <v>0.27538999999999997</v>
      </c>
      <c r="D8">
        <f>1-0.3457-0.27832</f>
        <v>0.37597999999999998</v>
      </c>
      <c r="E8">
        <f>1-0.43262-0.24609</f>
        <v>0.32128999999999996</v>
      </c>
      <c r="F8">
        <f t="shared" si="0"/>
        <v>0.31469749999999996</v>
      </c>
      <c r="G8">
        <f t="shared" si="1"/>
        <v>0.68530250000000004</v>
      </c>
    </row>
    <row r="9" spans="1:7">
      <c r="A9" t="s">
        <v>15</v>
      </c>
      <c r="B9">
        <f>1-0.42773-0.25586</f>
        <v>0.31641000000000008</v>
      </c>
      <c r="C9">
        <f>1-0.40137-0.26465</f>
        <v>0.33398</v>
      </c>
      <c r="D9">
        <f>1-0.3584-0.36719</f>
        <v>0.27440999999999993</v>
      </c>
      <c r="E9">
        <f>1-0.30176-0.4082</f>
        <v>0.29003999999999996</v>
      </c>
      <c r="F9">
        <f t="shared" si="0"/>
        <v>0.30370999999999998</v>
      </c>
      <c r="G9">
        <f t="shared" si="1"/>
        <v>0.69629000000000008</v>
      </c>
    </row>
    <row r="10" spans="1:7">
      <c r="A10" t="s">
        <v>16</v>
      </c>
      <c r="B10">
        <f>1-0.44531-0.29785</f>
        <v>0.25684000000000001</v>
      </c>
      <c r="C10">
        <f>1-0.43652-0.28516</f>
        <v>0.27831999999999996</v>
      </c>
      <c r="D10">
        <f>1-0.34766-0.32324</f>
        <v>0.32909999999999989</v>
      </c>
      <c r="E10">
        <f>1-0.33887-0.3916</f>
        <v>0.26952999999999999</v>
      </c>
      <c r="F10">
        <f>AVERAGE(B10:E10)</f>
        <v>0.28344749999999996</v>
      </c>
      <c r="G10">
        <f t="shared" si="1"/>
        <v>0.71655250000000004</v>
      </c>
    </row>
    <row r="11" spans="1:7">
      <c r="A11" t="s">
        <v>17</v>
      </c>
      <c r="F11" t="e">
        <f t="shared" si="0"/>
        <v>#DIV/0!</v>
      </c>
      <c r="G11" t="e">
        <f t="shared" si="1"/>
        <v>#DIV/0!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Finding Tolerance</vt:lpstr>
      <vt:lpstr>Tolerance runs</vt:lpstr>
      <vt:lpstr>ghz 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Margarite LaBorde</dc:creator>
  <cp:lastModifiedBy>Margarite LaBorde</cp:lastModifiedBy>
  <dcterms:created xsi:type="dcterms:W3CDTF">2020-08-18T01:38:54Z</dcterms:created>
  <dcterms:modified xsi:type="dcterms:W3CDTF">2020-09-02T22:17:43Z</dcterms:modified>
</cp:coreProperties>
</file>